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ente\Desktop\DIREÇÃO GERAL\EDITAL_2021\"/>
    </mc:Choice>
  </mc:AlternateContent>
  <bookViews>
    <workbookView xWindow="0" yWindow="0" windowWidth="15345" windowHeight="5340"/>
  </bookViews>
  <sheets>
    <sheet name="Anexo II - Resumido-CA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1" i="7" l="1"/>
  <c r="H120" i="7"/>
  <c r="H119" i="7"/>
  <c r="H118" i="7"/>
  <c r="H117" i="7"/>
  <c r="H116" i="7"/>
  <c r="H113" i="7"/>
  <c r="H112" i="7"/>
  <c r="H111" i="7"/>
  <c r="H110" i="7"/>
  <c r="H109" i="7"/>
  <c r="H106" i="7"/>
  <c r="H105" i="7"/>
  <c r="H104" i="7"/>
  <c r="H101" i="7"/>
  <c r="H100" i="7"/>
  <c r="H97" i="7"/>
  <c r="H96" i="7"/>
  <c r="H95" i="7"/>
  <c r="H94" i="7"/>
  <c r="H93" i="7"/>
  <c r="H90" i="7"/>
  <c r="H89" i="7"/>
  <c r="H86" i="7"/>
  <c r="H85" i="7"/>
  <c r="H84" i="7"/>
  <c r="H83" i="7"/>
  <c r="H82" i="7"/>
  <c r="H79" i="7"/>
  <c r="H78" i="7"/>
  <c r="H77" i="7"/>
  <c r="H74" i="7"/>
  <c r="H72" i="7"/>
  <c r="H70" i="7"/>
  <c r="H68" i="7"/>
  <c r="H66" i="7"/>
  <c r="H64" i="7"/>
  <c r="H62" i="7"/>
  <c r="H60" i="7"/>
  <c r="H58" i="7"/>
  <c r="H55" i="7"/>
  <c r="H54" i="7"/>
  <c r="H56" i="7" s="1"/>
  <c r="H51" i="7"/>
  <c r="H50" i="7"/>
  <c r="H52" i="7" s="1"/>
  <c r="H48" i="7"/>
  <c r="H47" i="7"/>
  <c r="H46" i="7"/>
  <c r="H43" i="7"/>
  <c r="H44" i="7" s="1"/>
  <c r="H42" i="7"/>
  <c r="H40" i="7"/>
  <c r="H39" i="7"/>
  <c r="H37" i="7"/>
  <c r="H36" i="7"/>
  <c r="H34" i="7"/>
  <c r="H33" i="7"/>
  <c r="H30" i="7"/>
  <c r="H29" i="7"/>
  <c r="H28" i="7"/>
  <c r="H25" i="7"/>
  <c r="H26" i="7" s="1"/>
  <c r="H24" i="7"/>
  <c r="H21" i="7"/>
  <c r="E28" i="7"/>
  <c r="H123" i="7" l="1"/>
  <c r="E117" i="7"/>
  <c r="E72" i="7"/>
  <c r="E62" i="7"/>
  <c r="E60" i="7"/>
  <c r="E47" i="7"/>
  <c r="E42" i="7"/>
  <c r="E24" i="7"/>
  <c r="E25" i="7"/>
  <c r="E29" i="7"/>
  <c r="E121" i="7"/>
  <c r="E120" i="7"/>
  <c r="E119" i="7"/>
  <c r="E118" i="7"/>
  <c r="E116" i="7"/>
  <c r="E113" i="7"/>
  <c r="E112" i="7"/>
  <c r="E111" i="7"/>
  <c r="E101" i="7"/>
  <c r="E97" i="7"/>
  <c r="E96" i="7"/>
  <c r="E95" i="7"/>
  <c r="E74" i="7"/>
  <c r="E68" i="7"/>
  <c r="E66" i="7"/>
  <c r="E64" i="7"/>
  <c r="E58" i="7"/>
  <c r="E54" i="7"/>
  <c r="E55" i="7"/>
  <c r="E51" i="7"/>
  <c r="E50" i="7"/>
  <c r="E46" i="7"/>
  <c r="E43" i="7"/>
  <c r="E21" i="7"/>
  <c r="E30" i="7" l="1"/>
  <c r="E26" i="7"/>
  <c r="E52" i="7"/>
  <c r="E48" i="7"/>
  <c r="E44" i="7"/>
  <c r="E100" i="7" l="1"/>
  <c r="E90" i="7"/>
  <c r="E89" i="7"/>
  <c r="E109" i="7" l="1"/>
  <c r="E110" i="7" l="1"/>
  <c r="E106" i="7"/>
  <c r="E105" i="7"/>
  <c r="E104" i="7"/>
  <c r="E94" i="7"/>
  <c r="E93" i="7"/>
  <c r="E86" i="7"/>
  <c r="E85" i="7"/>
  <c r="E84" i="7"/>
  <c r="E83" i="7"/>
  <c r="E82" i="7"/>
  <c r="E79" i="7"/>
  <c r="E78" i="7"/>
  <c r="E77" i="7"/>
  <c r="E70" i="7"/>
  <c r="G16" i="7" l="1"/>
  <c r="E40" i="7"/>
  <c r="E39" i="7"/>
  <c r="E37" i="7"/>
  <c r="E36" i="7"/>
  <c r="E34" i="7"/>
  <c r="E33" i="7"/>
  <c r="E56" i="7" l="1"/>
  <c r="E123" i="7" s="1"/>
  <c r="D16" i="7" l="1"/>
</calcChain>
</file>

<file path=xl/sharedStrings.xml><?xml version="1.0" encoding="utf-8"?>
<sst xmlns="http://schemas.openxmlformats.org/spreadsheetml/2006/main" count="202" uniqueCount="196">
  <si>
    <t>TOTAL</t>
  </si>
  <si>
    <t>CRITÉRIOS</t>
  </si>
  <si>
    <t>Pontuação/ limites</t>
  </si>
  <si>
    <t xml:space="preserve">Quantidade </t>
  </si>
  <si>
    <t>Pontos</t>
  </si>
  <si>
    <t>Livros e capítulos aceitos, somente 90% da pontuação</t>
  </si>
  <si>
    <t>(formação, desempenho acadêmico e produção científica e técnica).</t>
  </si>
  <si>
    <t>(Preenchimento obrigatório pelo candidato).</t>
  </si>
  <si>
    <t>15 pontos/curso (No máximo 15 pontos)</t>
  </si>
  <si>
    <t>5 pontos/curso (No máximo 10 pontos)</t>
  </si>
  <si>
    <t>3 pontos/curso (No máximo 9 pontos)</t>
  </si>
  <si>
    <t>1 ponto/4 horas. (No máximo 4 pontos)</t>
  </si>
  <si>
    <t>2 pontos/palestra.(No máximo 8 pontos)</t>
  </si>
  <si>
    <t>0,5 ponto/banca.(No máximo 5 pontos)</t>
  </si>
  <si>
    <t>1 ponto/banca. (No máximo 5 pontos)</t>
  </si>
  <si>
    <t>2 pontos/banca. (No máximo 10 pontos)</t>
  </si>
  <si>
    <t>1 ponto/mês.(No máximo 30 pontos)</t>
  </si>
  <si>
    <t>1 ponto/mês. (No máximo 30 pontos)</t>
  </si>
  <si>
    <t>0,5 ponto/mês. (No máximo 15 pontos)</t>
  </si>
  <si>
    <t>0,3 ponto/mês. (No máximo 10 pontos)</t>
  </si>
  <si>
    <t>1ponto/mês. (No máximo 12 pontos)</t>
  </si>
  <si>
    <t>0,5ponto/mês. (No máximo 10 pontos)</t>
  </si>
  <si>
    <t>1 ponto/mês (no máximo 10 pontos; seja 40, 20 ou 10h/semana)</t>
  </si>
  <si>
    <t>0,5 ponto/mês (no máximo 10 pontos; seja 40, 20 ou 10h/semana)</t>
  </si>
  <si>
    <t>1 ponto/mês. No máximo 36 pontos (40, 20 e 10 horas / semana)</t>
  </si>
  <si>
    <t>Artigos:</t>
  </si>
  <si>
    <t>Artigos aceitos somente 90% da pontuação</t>
  </si>
  <si>
    <t>Média Geral do Curso x 10 (nota de 0 a 10 com decimal)</t>
  </si>
  <si>
    <t>NOME:</t>
  </si>
  <si>
    <t>Curso:</t>
  </si>
  <si>
    <t>(marque com um X, abaixo)</t>
  </si>
  <si>
    <t>Total de Pontos</t>
  </si>
  <si>
    <t>Produção bibliográfica:</t>
  </si>
  <si>
    <t>Orientações:</t>
  </si>
  <si>
    <t>1)</t>
  </si>
  <si>
    <t>2)</t>
  </si>
  <si>
    <t>3)</t>
  </si>
  <si>
    <t>6)</t>
  </si>
  <si>
    <t>5)</t>
  </si>
  <si>
    <t>4)</t>
  </si>
  <si>
    <t>7)</t>
  </si>
  <si>
    <t>8)</t>
  </si>
  <si>
    <t>9)</t>
  </si>
  <si>
    <t>10)</t>
  </si>
  <si>
    <t>11)</t>
  </si>
  <si>
    <t>12)</t>
  </si>
  <si>
    <t>13)</t>
  </si>
  <si>
    <t>22)</t>
  </si>
  <si>
    <t>31)</t>
  </si>
  <si>
    <t>14)</t>
  </si>
  <si>
    <t>15)</t>
  </si>
  <si>
    <t>16)</t>
  </si>
  <si>
    <t>17)</t>
  </si>
  <si>
    <t>18)</t>
  </si>
  <si>
    <t>19)</t>
  </si>
  <si>
    <t>20)</t>
  </si>
  <si>
    <t>21)</t>
  </si>
  <si>
    <t>23)</t>
  </si>
  <si>
    <t>24)</t>
  </si>
  <si>
    <t>25)</t>
  </si>
  <si>
    <t>26)</t>
  </si>
  <si>
    <t>27)</t>
  </si>
  <si>
    <t>28)</t>
  </si>
  <si>
    <t>29)</t>
  </si>
  <si>
    <t>30)</t>
  </si>
  <si>
    <t>32)</t>
  </si>
  <si>
    <t>33)</t>
  </si>
  <si>
    <t>34)</t>
  </si>
  <si>
    <t>35)</t>
  </si>
  <si>
    <t>36)</t>
  </si>
  <si>
    <t>37)</t>
  </si>
  <si>
    <t>38)</t>
  </si>
  <si>
    <t>39)</t>
  </si>
  <si>
    <t>40)</t>
  </si>
  <si>
    <t>41)</t>
  </si>
  <si>
    <t>42)</t>
  </si>
  <si>
    <t>43)</t>
  </si>
  <si>
    <t>44)</t>
  </si>
  <si>
    <t>45)</t>
  </si>
  <si>
    <t>46)</t>
  </si>
  <si>
    <t>47)</t>
  </si>
  <si>
    <t>48)</t>
  </si>
  <si>
    <t>49)</t>
  </si>
  <si>
    <t>Histórico escolar da graduação (somente para mestrado)</t>
  </si>
  <si>
    <t>Livro publicado na área de Produção Vegetal (com ISNN; ISBN)</t>
  </si>
  <si>
    <t xml:space="preserve">Capítulo de livro na área de Produção Vegetal </t>
  </si>
  <si>
    <t>Artigo Qualis A1</t>
  </si>
  <si>
    <t>Artigo Qualis A2</t>
  </si>
  <si>
    <t>Artigo Qualis B1</t>
  </si>
  <si>
    <t>Artigo Qualis B2</t>
  </si>
  <si>
    <t>Artigo Qualis B3</t>
  </si>
  <si>
    <t>Artigo Qualis B4</t>
  </si>
  <si>
    <t>Artigo Qualis B5</t>
  </si>
  <si>
    <t>Artigo Qualis C ou Artigo sem Qualis</t>
  </si>
  <si>
    <t>Trabalhos completos em eventos</t>
  </si>
  <si>
    <t>Trabalho completo de palestras em eventos</t>
  </si>
  <si>
    <t>Resumo em eventos</t>
  </si>
  <si>
    <t>Boletim técnico (Agrárias)</t>
  </si>
  <si>
    <t>Textos em revistas/ magazines/ apostilas/ Textos em jornais / Folders (Agrárias)</t>
  </si>
  <si>
    <t>Prêmios na área de Ciências Agrárias</t>
  </si>
  <si>
    <t xml:space="preserve">Lattu Sensu </t>
  </si>
  <si>
    <t>com + 120 horas</t>
  </si>
  <si>
    <t>36 a 120 horas</t>
  </si>
  <si>
    <t>Apoio técnico (órgãos oficiais fomento)</t>
  </si>
  <si>
    <t>Iniciação científica e Bolsista voluntário (Pivic)</t>
  </si>
  <si>
    <t>Monitor de disciplina</t>
  </si>
  <si>
    <t>Bolsista de extensão</t>
  </si>
  <si>
    <t>Bolsista de trabalho</t>
  </si>
  <si>
    <t>Intercâmbio durante a Graduação</t>
  </si>
  <si>
    <t>Estágio extracurricular durante a Graduação</t>
  </si>
  <si>
    <t>Área da Produção Vegetal</t>
  </si>
  <si>
    <t>Consultoria científica (Ad Hoc) na área de Ciências Agrárias</t>
  </si>
  <si>
    <t>Consultoria científica (Ad Hoc) Avaliação de artigos científicos</t>
  </si>
  <si>
    <t>Consultoria científica (Ad Hoc) Avaliação de resumos e banners científicos</t>
  </si>
  <si>
    <t>Consultoria científica (Ad Hoc) Avaliação de projetos de pesquisa científica</t>
  </si>
  <si>
    <t xml:space="preserve">Ensino na área de Ciências Agrárias na Graduação </t>
  </si>
  <si>
    <t>Ensino na área de Ciências Agrárias – ensino médio (técnico)</t>
  </si>
  <si>
    <t>Processo Seletivo ou Concurso Público</t>
  </si>
  <si>
    <t>Especialização</t>
  </si>
  <si>
    <t>TCC ou estágio de conclusão de curso de graduação.</t>
  </si>
  <si>
    <t>Palestra em evento técnico científico (congresso, simpósio, seminário, reunião)</t>
  </si>
  <si>
    <t>Mini-curso</t>
  </si>
  <si>
    <t>Organização de eventos na área de Ciências Agrárias</t>
  </si>
  <si>
    <t>Coordenador de projetos na área de Ciências Agrárias</t>
  </si>
  <si>
    <t>Aprovação em concurso público na área de Ciências Agrárias</t>
  </si>
  <si>
    <t>Livros:</t>
  </si>
  <si>
    <t>Cursos /Eventos (presencial) na área de Ciências Agrárias:</t>
  </si>
  <si>
    <t>Bolsas durante a Graduação:</t>
  </si>
  <si>
    <t>Estágio extracurricular / Intercâmbio durante a Graduação:</t>
  </si>
  <si>
    <t>Atividade profissional:</t>
  </si>
  <si>
    <t>Atividade docente:</t>
  </si>
  <si>
    <t>Participação como membro em bancas:</t>
  </si>
  <si>
    <t>Apresentador:</t>
  </si>
  <si>
    <t>Solicitado</t>
  </si>
  <si>
    <t>Atribuido</t>
  </si>
  <si>
    <t>Aluno</t>
  </si>
  <si>
    <t>Comissão</t>
  </si>
  <si>
    <t>Total solicitado</t>
  </si>
  <si>
    <t>Total atribuído</t>
  </si>
  <si>
    <t>Mestrado:</t>
  </si>
  <si>
    <t>Doutorado:</t>
  </si>
  <si>
    <r>
      <t>50 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</si>
  <si>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r>
      <t>45 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</si>
  <si>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r>
      <t>35 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</si>
  <si>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r>
      <t>25 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</si>
  <si>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r>
      <t>20 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</si>
  <si>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r>
      <t>15 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</si>
  <si>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r>
      <t>10 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</si>
  <si>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r>
      <t xml:space="preserve">Propriedade intelectual- depósito de </t>
    </r>
    <r>
      <rPr>
        <b/>
        <sz val="15"/>
        <color rgb="FF000000"/>
        <rFont val="Arial"/>
        <family val="2"/>
      </rPr>
      <t>PATENTE</t>
    </r>
    <r>
      <rPr>
        <sz val="15"/>
        <color rgb="FF000000"/>
        <rFont val="Arial"/>
        <family val="2"/>
      </rPr>
      <t>, em Ciências Agrárias - Produção Vegetal</t>
    </r>
  </si>
  <si>
    <t>ALUNO</t>
  </si>
  <si>
    <t>COMISSÃO</t>
  </si>
  <si>
    <t>UDESC/CAV/PPGPV - Edital 076/2020/CAV</t>
  </si>
  <si>
    <t>O item 7 pontuará no máximo 100 pontos.</t>
  </si>
  <si>
    <r>
      <t>25pontos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</si>
  <si>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t>15pontos (co-autor)</t>
  </si>
  <si>
    <r>
      <t>10pontos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</t>
    </r>
  </si>
  <si>
    <t>05pontos (co-autor)</t>
  </si>
  <si>
    <t>5 pontos/prêmio (máximo 10 pontos)</t>
  </si>
  <si>
    <t>0,25 ponto/ artigo. (No máximo 5 pontos)</t>
  </si>
  <si>
    <t>0,25 ponto/ evento.(No máximo 2 pontos)</t>
  </si>
  <si>
    <t>0,25 ponto/ projeto. (No máximo 2 pontos)</t>
  </si>
  <si>
    <t>0,5 ponto/mês. No máximo 10 pontos (40, 20 e 10 horas / semana)</t>
  </si>
  <si>
    <t>1 ponto/evento. (No máximo 3 pontos)</t>
  </si>
  <si>
    <t>2 pontos/projeto. (No máximo 6 pontos)</t>
  </si>
  <si>
    <t>2 pontos/concurso. (No máximo 6 pontos)</t>
  </si>
  <si>
    <t>2 pontos/orientado. (No máximo 6 pontos)</t>
  </si>
  <si>
    <t>1 ponto/orientado.(No máximo 3 pontos)</t>
  </si>
  <si>
    <t>1 ponto/orientado. (No máximo 3 pontos)</t>
  </si>
  <si>
    <t>30 pontos (co-autor)</t>
  </si>
  <si>
    <t>25 pontos (co-autor)</t>
  </si>
  <si>
    <t>15 pontos (co-autor)</t>
  </si>
  <si>
    <t>12 pontos (co-autor)</t>
  </si>
  <si>
    <t>7 pontos (co-autor)</t>
  </si>
  <si>
    <t>5 pontos (co-autor)</t>
  </si>
  <si>
    <r>
      <t>5 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15 pontos</t>
    </r>
  </si>
  <si>
    <r>
      <t>4 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08 pontos</t>
    </r>
  </si>
  <si>
    <r>
      <t>3 pontos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06 pontos</t>
    </r>
  </si>
  <si>
    <r>
      <t xml:space="preserve">Propriedade intelectual- registro de </t>
    </r>
    <r>
      <rPr>
        <b/>
        <sz val="15"/>
        <color rgb="FF000000"/>
        <rFont val="Arial"/>
        <family val="2"/>
      </rPr>
      <t>CULTIVAR</t>
    </r>
    <r>
      <rPr>
        <sz val="15"/>
        <color rgb="FF000000"/>
        <rFont val="Arial"/>
        <family val="2"/>
      </rPr>
      <t>, em Ciências Agrárias - Produção Vegetal</t>
    </r>
  </si>
  <si>
    <t>9 pontos (co-autor)</t>
  </si>
  <si>
    <t>a) Iniciação científica na graduação</t>
  </si>
  <si>
    <t>b)Iniciação científica no ensino médio</t>
  </si>
  <si>
    <t>1 pontos/orientado. (No máximo 3 pontos)</t>
  </si>
  <si>
    <t>TCC/ Estágio curricular na graducação</t>
  </si>
  <si>
    <t>Extensão na graduação</t>
  </si>
  <si>
    <t>Monitoria ensino na graduação</t>
  </si>
  <si>
    <t>ANEXO III - PLANILHA DE PONTUAÇÃO DO CURRÍCULO PARA O EDITAL DE INGRESSO - 024/2021/2-CAV_UDESC</t>
  </si>
  <si>
    <t>30 pontos/patente (pontuará todas)</t>
  </si>
  <si>
    <t>30 pontos/cultivar (pontuará todas)</t>
  </si>
  <si>
    <t>O item 2 tem pontuação limitada a 40 pontos</t>
  </si>
  <si>
    <t>O item 3 tem pontuação limitada a 15 pontos</t>
  </si>
  <si>
    <r>
      <t>2 pontos/resumo (1</t>
    </r>
    <r>
      <rPr>
        <vertAlign val="superscript"/>
        <sz val="18"/>
        <color rgb="FF000000"/>
        <rFont val="Arial"/>
        <family val="2"/>
      </rPr>
      <t>o</t>
    </r>
    <r>
      <rPr>
        <sz val="18"/>
        <color rgb="FF000000"/>
        <rFont val="Arial"/>
        <family val="2"/>
      </rPr>
      <t xml:space="preserve"> autor)  - máximo 6 pontos</t>
    </r>
  </si>
  <si>
    <r>
      <t>2 pontos/boletim (1</t>
    </r>
    <r>
      <rPr>
        <vertAlign val="superscript"/>
        <sz val="18"/>
        <color rgb="FF000000"/>
        <rFont val="Arial"/>
        <family val="2"/>
      </rPr>
      <t>o</t>
    </r>
    <r>
      <rPr>
        <sz val="18"/>
        <color rgb="FF000000"/>
        <rFont val="Arial"/>
        <family val="2"/>
      </rPr>
      <t xml:space="preserve"> autor) - máximo 4 pontos</t>
    </r>
  </si>
  <si>
    <r>
      <t>0,5ponto/texto (1</t>
    </r>
    <r>
      <rPr>
        <vertAlign val="superscript"/>
        <sz val="20"/>
        <color rgb="FF000000"/>
        <rFont val="Arial"/>
        <family val="2"/>
      </rPr>
      <t>o</t>
    </r>
    <r>
      <rPr>
        <sz val="20"/>
        <color rgb="FF000000"/>
        <rFont val="Arial"/>
        <family val="2"/>
      </rPr>
      <t xml:space="preserve"> autor) - máximo 1 ponto</t>
    </r>
  </si>
  <si>
    <t>O item 8 pontuará no máximo 80 pontos, co-autor máximo 27 pontos.</t>
  </si>
  <si>
    <t>O item 9 pontuará no máximo 45 pontos, co-autor máximo 21 pontos.</t>
  </si>
  <si>
    <t>O item 10 pontuará no máximo 30 pontos, co-autor máximo 15 pontos.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</si>
</sst>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20"/>
      <color rgb="FF000000"/>
      <name val="Arial"/>
      <family val="2"/>
    </font>
    <font>
      <sz val="20"/>
      <color theme="1"/>
      <name val="Arial"/>
      <family val="2"/>
    </font>
    <font>
      <b/>
      <sz val="20"/>
      <color rgb="FFC00000"/>
      <name val="Arial"/>
      <family val="2"/>
    </font>
    <font>
      <sz val="20"/>
      <color rgb="FF002060"/>
      <name val="Arial"/>
      <family val="2"/>
    </font>
    <font>
      <b/>
      <sz val="20"/>
      <color rgb="FF002060"/>
      <name val="Arial"/>
      <family val="2"/>
    </font>
    <font>
      <b/>
      <sz val="20"/>
      <color rgb="FF000000"/>
      <name val="Arial"/>
      <family val="2"/>
    </font>
    <font>
      <b/>
      <sz val="20"/>
      <color theme="1"/>
      <name val="Arial"/>
      <family val="2"/>
    </font>
    <font>
      <sz val="16"/>
      <color rgb="FF00206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vertAlign val="superscript"/>
      <sz val="20"/>
      <color rgb="FF000000"/>
      <name val="Arial"/>
      <family val="2"/>
    </font>
    <font>
      <sz val="17"/>
      <color rgb="FF000000"/>
      <name val="Arial"/>
      <family val="2"/>
    </font>
    <font>
      <sz val="15"/>
      <color rgb="FF000000"/>
      <name val="Arial"/>
      <family val="2"/>
    </font>
    <font>
      <b/>
      <sz val="15"/>
      <color rgb="FF000000"/>
      <name val="Arial"/>
      <family val="2"/>
    </font>
    <font>
      <sz val="18"/>
      <color rgb="FF000000"/>
      <name val="Arial"/>
      <family val="2"/>
    </font>
    <font>
      <vertAlign val="superscript"/>
      <sz val="1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4" borderId="0" xfId="0" applyFont="1" applyFill="1" applyBorder="1" applyAlignment="1"/>
    <xf numFmtId="0" fontId="1" fillId="4" borderId="1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4" borderId="0" xfId="0" applyFont="1" applyFill="1" applyBorder="1" applyAlignment="1"/>
    <xf numFmtId="2" fontId="4" fillId="2" borderId="1" xfId="0" applyNumberFormat="1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4" borderId="0" xfId="0" applyFont="1" applyFill="1" applyBorder="1" applyAlignment="1" applyProtection="1"/>
    <xf numFmtId="0" fontId="7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4" borderId="0" xfId="0" applyFont="1" applyFill="1" applyBorder="1" applyAlignment="1" applyProtection="1"/>
    <xf numFmtId="2" fontId="4" fillId="4" borderId="0" xfId="0" applyNumberFormat="1" applyFont="1" applyFill="1" applyBorder="1" applyAlignment="1">
      <alignment horizontal="center"/>
    </xf>
    <xf numFmtId="0" fontId="9" fillId="0" borderId="3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/>
    </xf>
    <xf numFmtId="0" fontId="5" fillId="4" borderId="11" xfId="0" applyFont="1" applyFill="1" applyBorder="1" applyAlignment="1" applyProtection="1"/>
    <xf numFmtId="0" fontId="8" fillId="4" borderId="0" xfId="0" applyFont="1" applyFill="1" applyBorder="1" applyAlignment="1">
      <alignment horizontal="right"/>
    </xf>
    <xf numFmtId="2" fontId="2" fillId="4" borderId="1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2" fontId="2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4" borderId="0" xfId="0" applyFont="1" applyFill="1" applyBorder="1" applyAlignment="1">
      <alignment horizontal="right"/>
    </xf>
    <xf numFmtId="0" fontId="2" fillId="4" borderId="1" xfId="0" applyFont="1" applyFill="1" applyBorder="1" applyAlignment="1"/>
    <xf numFmtId="0" fontId="2" fillId="0" borderId="3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6" xfId="0" applyFont="1" applyFill="1" applyBorder="1" applyAlignment="1"/>
    <xf numFmtId="0" fontId="7" fillId="4" borderId="8" xfId="0" applyFont="1" applyFill="1" applyBorder="1" applyAlignment="1"/>
    <xf numFmtId="0" fontId="7" fillId="0" borderId="0" xfId="0" applyFont="1" applyBorder="1" applyAlignment="1"/>
    <xf numFmtId="0" fontId="13" fillId="4" borderId="1" xfId="0" applyFont="1" applyFill="1" applyBorder="1" applyAlignment="1"/>
    <xf numFmtId="0" fontId="14" fillId="4" borderId="1" xfId="0" applyFont="1" applyFill="1" applyBorder="1" applyAlignment="1"/>
    <xf numFmtId="0" fontId="6" fillId="0" borderId="7" xfId="0" applyFont="1" applyBorder="1" applyAlignment="1" applyProtection="1">
      <alignment horizontal="center"/>
    </xf>
    <xf numFmtId="0" fontId="10" fillId="4" borderId="0" xfId="0" applyFont="1" applyFill="1" applyBorder="1" applyAlignment="1"/>
    <xf numFmtId="2" fontId="2" fillId="4" borderId="12" xfId="0" applyNumberFormat="1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2" fontId="2" fillId="4" borderId="3" xfId="0" quotePrefix="1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top"/>
    </xf>
    <xf numFmtId="0" fontId="5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2" fontId="2" fillId="4" borderId="0" xfId="0" quotePrefix="1" applyNumberFormat="1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</xf>
    <xf numFmtId="0" fontId="16" fillId="4" borderId="1" xfId="0" applyFont="1" applyFill="1" applyBorder="1" applyAlignment="1"/>
    <xf numFmtId="0" fontId="16" fillId="4" borderId="0" xfId="0" applyFont="1" applyFill="1" applyBorder="1" applyAlignment="1"/>
    <xf numFmtId="0" fontId="2" fillId="4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5" fillId="4" borderId="5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3" fillId="4" borderId="10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</xf>
    <xf numFmtId="0" fontId="3" fillId="6" borderId="6" xfId="0" applyFont="1" applyFill="1" applyBorder="1" applyAlignment="1" applyProtection="1">
      <alignment horizontal="center"/>
    </xf>
    <xf numFmtId="0" fontId="3" fillId="6" borderId="7" xfId="0" applyFont="1" applyFill="1" applyBorder="1" applyAlignment="1" applyProtection="1">
      <alignment horizontal="center"/>
    </xf>
    <xf numFmtId="0" fontId="5" fillId="6" borderId="6" xfId="0" applyFont="1" applyFill="1" applyBorder="1" applyAlignment="1" applyProtection="1">
      <alignment horizontal="center"/>
    </xf>
    <xf numFmtId="0" fontId="5" fillId="6" borderId="7" xfId="0" applyFont="1" applyFill="1" applyBorder="1" applyAlignment="1" applyProtection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2" fontId="8" fillId="5" borderId="5" xfId="0" applyNumberFormat="1" applyFont="1" applyFill="1" applyBorder="1" applyAlignment="1">
      <alignment horizontal="center"/>
    </xf>
    <xf numFmtId="2" fontId="8" fillId="5" borderId="10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220132</xdr:colOff>
      <xdr:row>9</xdr:row>
      <xdr:rowOff>135467</xdr:rowOff>
    </xdr:from>
    <xdr:to>
      <xdr:col>1</xdr:col>
      <xdr:colOff>5621867</xdr:colOff>
      <xdr:row>15</xdr:row>
      <xdr:rowOff>25400</xdr:rowOff>
    </xdr:to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xmlns="" id="{A9FF25CE-EA85-4F63-83F1-CA95B70F4531}"/>
            </a:ext>
          </a:extLst>
        </xdr:cNvPr>
        <xdr:cNvSpPr/>
      </xdr:nvSpPr>
      <xdr:spPr>
        <a:xfrm>
          <a:off x="1439332" y="2619587"/>
          <a:ext cx="5401735" cy="1634913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>
              <a:solidFill>
                <a:schemeClr val="tx1"/>
              </a:solidFill>
            </a:rPr>
            <a:t>Preencher apenas os quantitativos nas células</a:t>
          </a:r>
          <a:r>
            <a:rPr lang="pt-BR" sz="2400" baseline="0">
              <a:solidFill>
                <a:schemeClr val="tx1"/>
              </a:solidFill>
            </a:rPr>
            <a:t> que estão na coloração </a:t>
          </a:r>
          <a:r>
            <a:rPr lang="pt-BR" sz="2400" b="1" u="sng" baseline="0">
              <a:solidFill>
                <a:schemeClr val="tx1"/>
              </a:solidFill>
            </a:rPr>
            <a:t>VERDE</a:t>
          </a:r>
          <a:r>
            <a:rPr lang="pt-BR" sz="2400" u="sng" baseline="0">
              <a:solidFill>
                <a:schemeClr val="tx1"/>
              </a:solidFill>
            </a:rPr>
            <a:t>.</a:t>
          </a:r>
          <a:endParaRPr lang="pt-BR" sz="2400" u="sng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121699</xdr:colOff>
      <xdr:row>0</xdr:row>
      <xdr:rowOff>0</xdr:rowOff>
    </xdr:from>
    <xdr:to>
      <xdr:col>1</xdr:col>
      <xdr:colOff>6323773</xdr:colOff>
      <xdr:row>5</xdr:row>
      <xdr:rowOff>76200</xdr:rowOff>
    </xdr:to>
    <xdr:pic>
      <xdr:nvPicPr>
        <xdr:cNvPr id="3" name="Imagem 2" descr="Marca Lages Horizontal Assinatura CMYK-01">
          <a:extLst>
            <a:ext uri="{FF2B5EF4-FFF2-40B4-BE49-F238E27FC236}">
              <a16:creationId xmlns:a16="http://schemas.microsoft.com/office/drawing/2014/main" xmlns="" id="{61248453-551A-4A5B-A4FE-4D66798B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99" y="0"/>
          <a:ext cx="6811674" cy="1981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788057</xdr:colOff>
      <xdr:row>0</xdr:row>
      <xdr:rowOff>0</xdr:rowOff>
    </xdr:from>
    <xdr:to>
      <xdr:col>7</xdr:col>
      <xdr:colOff>991532</xdr:colOff>
      <xdr:row>7</xdr:row>
      <xdr:rowOff>209190</xdr:rowOff>
    </xdr:to>
    <xdr:pic>
      <xdr:nvPicPr>
        <xdr:cNvPr id="4" name="Imagem 3" descr="ppgpv2">
          <a:extLst>
            <a:ext uri="{FF2B5EF4-FFF2-40B4-BE49-F238E27FC236}">
              <a16:creationId xmlns:a16="http://schemas.microsoft.com/office/drawing/2014/main" xmlns="" id="{54D5AF61-F090-421D-82E2-807D78FE88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0857" y="0"/>
          <a:ext cx="2880000" cy="2880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1095375</xdr:colOff>
      <xdr:row>9</xdr:row>
      <xdr:rowOff>0</xdr:rowOff>
    </xdr:from>
    <xdr:to>
      <xdr:col>4</xdr:col>
      <xdr:colOff>314325</xdr:colOff>
      <xdr:row>12</xdr:row>
      <xdr:rowOff>114300</xdr:rowOff>
    </xdr:to>
    <xdr:sp macro="" textlink="">
      <xdr:nvSpPr>
        <xdr:cNvPr id="7" name="Seta: para Baixo 6">
          <a:extLst>
            <a:ext uri="{FF2B5EF4-FFF2-40B4-BE49-F238E27FC236}">
              <a16:creationId xmlns:a16="http://schemas.microsoft.com/office/drawing/2014/main" xmlns="" id="{7F6C50C5-DB02-4A2A-8F55-E485895829DE}"/>
            </a:ext>
          </a:extLst>
        </xdr:cNvPr>
        <xdr:cNvSpPr/>
      </xdr:nvSpPr>
      <xdr:spPr>
        <a:xfrm>
          <a:off x="14658975" y="3733800"/>
          <a:ext cx="438150" cy="1333500"/>
        </a:xfrm>
        <a:prstGeom prst="downArrow">
          <a:avLst/>
        </a:prstGeom>
        <a:solidFill>
          <a:srgbClr val="66FF33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990600</xdr:colOff>
      <xdr:row>9</xdr:row>
      <xdr:rowOff>0</xdr:rowOff>
    </xdr:from>
    <xdr:to>
      <xdr:col>7</xdr:col>
      <xdr:colOff>209550</xdr:colOff>
      <xdr:row>12</xdr:row>
      <xdr:rowOff>114300</xdr:rowOff>
    </xdr:to>
    <xdr:sp macro="" textlink="">
      <xdr:nvSpPr>
        <xdr:cNvPr id="8" name="Seta: para Baixo 7">
          <a:extLst>
            <a:ext uri="{FF2B5EF4-FFF2-40B4-BE49-F238E27FC236}">
              <a16:creationId xmlns:a16="http://schemas.microsoft.com/office/drawing/2014/main" xmlns="" id="{DFD15BCC-BBEE-4A7F-9EE6-2F99DE0B7201}"/>
            </a:ext>
          </a:extLst>
        </xdr:cNvPr>
        <xdr:cNvSpPr/>
      </xdr:nvSpPr>
      <xdr:spPr>
        <a:xfrm>
          <a:off x="17230725" y="3733800"/>
          <a:ext cx="438150" cy="1333500"/>
        </a:xfrm>
        <a:prstGeom prst="downArrow">
          <a:avLst/>
        </a:prstGeom>
        <a:solidFill>
          <a:srgbClr val="00B0F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abSelected="1" zoomScale="60" zoomScaleNormal="60" workbookViewId="0">
      <selection activeCell="B7" sqref="B7"/>
    </sheetView>
  </sheetViews>
  <sheetFormatPr defaultColWidth="8.85546875" defaultRowHeight="30" customHeight="1" x14ac:dyDescent="0.35"/>
  <cols>
    <col min="1" max="1" width="8.85546875" style="6"/>
    <col min="2" max="2" width="110.7109375" style="29" customWidth="1"/>
    <col min="3" max="3" width="78" style="29" bestFit="1" customWidth="1"/>
    <col min="4" max="4" width="17.7109375" style="12" customWidth="1"/>
    <col min="5" max="5" width="17.7109375" style="6" customWidth="1"/>
    <col min="6" max="6" width="3.42578125" style="17" customWidth="1"/>
    <col min="7" max="7" width="17.7109375" style="18" customWidth="1"/>
    <col min="8" max="8" width="17.7109375" style="19" customWidth="1"/>
    <col min="9" max="16384" width="8.85546875" style="32"/>
  </cols>
  <sheetData>
    <row r="1" spans="1:8" ht="30" customHeight="1" x14ac:dyDescent="0.35">
      <c r="A1" s="3"/>
      <c r="B1" s="7"/>
      <c r="C1" s="7"/>
      <c r="D1" s="9"/>
      <c r="E1" s="3"/>
      <c r="F1" s="3"/>
      <c r="G1" s="10"/>
      <c r="H1" s="4"/>
    </row>
    <row r="2" spans="1:8" ht="30" customHeight="1" x14ac:dyDescent="0.35">
      <c r="A2" s="3"/>
      <c r="B2" s="7"/>
      <c r="C2" s="7"/>
      <c r="D2" s="9"/>
      <c r="E2" s="3"/>
      <c r="F2" s="3"/>
      <c r="G2" s="10"/>
      <c r="H2" s="4"/>
    </row>
    <row r="3" spans="1:8" ht="30" customHeight="1" x14ac:dyDescent="0.35">
      <c r="A3" s="3"/>
      <c r="B3" s="7"/>
      <c r="C3" s="7"/>
      <c r="D3" s="9"/>
      <c r="E3" s="3"/>
      <c r="F3" s="3"/>
      <c r="G3" s="10"/>
      <c r="H3" s="4"/>
    </row>
    <row r="4" spans="1:8" ht="30" customHeight="1" x14ac:dyDescent="0.35">
      <c r="A4" s="3"/>
      <c r="B4" s="7"/>
      <c r="C4" s="7"/>
      <c r="D4" s="9"/>
      <c r="E4" s="3"/>
      <c r="F4" s="3"/>
      <c r="G4" s="10"/>
      <c r="H4" s="4"/>
    </row>
    <row r="5" spans="1:8" ht="30" customHeight="1" x14ac:dyDescent="0.35">
      <c r="A5" s="3"/>
      <c r="B5" s="7"/>
      <c r="C5" s="7"/>
      <c r="D5" s="9"/>
      <c r="E5" s="3"/>
      <c r="F5" s="3"/>
      <c r="G5" s="10"/>
      <c r="H5" s="4"/>
    </row>
    <row r="6" spans="1:8" s="33" customFormat="1" ht="30" customHeight="1" x14ac:dyDescent="0.35">
      <c r="A6" s="4"/>
      <c r="B6" s="4" t="s">
        <v>151</v>
      </c>
      <c r="C6" s="16"/>
      <c r="D6" s="10"/>
      <c r="E6" s="4"/>
      <c r="F6" s="4"/>
      <c r="G6" s="10"/>
      <c r="H6" s="4"/>
    </row>
    <row r="7" spans="1:8" s="33" customFormat="1" ht="30" customHeight="1" x14ac:dyDescent="0.35">
      <c r="A7" s="4"/>
      <c r="B7" s="16" t="s">
        <v>185</v>
      </c>
      <c r="C7" s="16"/>
      <c r="D7" s="10"/>
      <c r="E7" s="4"/>
      <c r="F7" s="4"/>
      <c r="G7" s="10"/>
      <c r="H7" s="4"/>
    </row>
    <row r="8" spans="1:8" ht="19.899999999999999" customHeight="1" x14ac:dyDescent="0.35">
      <c r="A8" s="3"/>
      <c r="B8" s="1" t="s">
        <v>6</v>
      </c>
      <c r="C8" s="7"/>
      <c r="D8" s="9"/>
      <c r="E8" s="3"/>
      <c r="F8" s="3"/>
      <c r="G8" s="10"/>
      <c r="H8" s="4"/>
    </row>
    <row r="9" spans="1:8" ht="19.899999999999999" customHeight="1" x14ac:dyDescent="0.35">
      <c r="A9" s="3"/>
      <c r="B9" s="1" t="s">
        <v>7</v>
      </c>
      <c r="C9" s="7"/>
      <c r="D9" s="9"/>
      <c r="E9" s="3"/>
      <c r="F9" s="3"/>
      <c r="G9" s="10"/>
      <c r="H9" s="4"/>
    </row>
    <row r="10" spans="1:8" ht="30" customHeight="1" x14ac:dyDescent="0.4">
      <c r="A10" s="3"/>
      <c r="B10" s="27" t="s">
        <v>28</v>
      </c>
      <c r="C10" s="14"/>
      <c r="D10" s="9"/>
      <c r="E10" s="3"/>
      <c r="F10" s="3"/>
      <c r="G10" s="10"/>
      <c r="H10" s="4"/>
    </row>
    <row r="11" spans="1:8" ht="30" customHeight="1" x14ac:dyDescent="0.4">
      <c r="A11" s="3"/>
      <c r="B11" s="27"/>
      <c r="C11" s="7"/>
      <c r="D11" s="9"/>
      <c r="E11" s="3"/>
      <c r="F11" s="3"/>
      <c r="G11" s="10"/>
      <c r="H11" s="4"/>
    </row>
    <row r="12" spans="1:8" ht="30" customHeight="1" x14ac:dyDescent="0.4">
      <c r="A12" s="3"/>
      <c r="B12" s="27" t="s">
        <v>29</v>
      </c>
      <c r="C12" s="7" t="s">
        <v>30</v>
      </c>
      <c r="D12" s="9"/>
      <c r="E12" s="3"/>
      <c r="F12" s="3"/>
      <c r="G12" s="10"/>
      <c r="H12" s="4"/>
    </row>
    <row r="13" spans="1:8" ht="30" customHeight="1" x14ac:dyDescent="0.35">
      <c r="A13" s="3"/>
      <c r="B13" s="34" t="s">
        <v>139</v>
      </c>
      <c r="C13" s="15"/>
      <c r="D13" s="9"/>
      <c r="E13" s="3"/>
      <c r="F13" s="3"/>
      <c r="G13" s="10"/>
      <c r="H13" s="4"/>
    </row>
    <row r="14" spans="1:8" ht="30" customHeight="1" x14ac:dyDescent="0.35">
      <c r="A14" s="3"/>
      <c r="B14" s="34" t="s">
        <v>140</v>
      </c>
      <c r="C14" s="15"/>
      <c r="D14" s="67" t="s">
        <v>149</v>
      </c>
      <c r="E14" s="68"/>
      <c r="F14" s="3"/>
      <c r="G14" s="65" t="s">
        <v>150</v>
      </c>
      <c r="H14" s="66"/>
    </row>
    <row r="15" spans="1:8" ht="30" customHeight="1" x14ac:dyDescent="0.35">
      <c r="A15" s="3"/>
      <c r="B15" s="7"/>
      <c r="C15" s="3"/>
      <c r="D15" s="75" t="s">
        <v>137</v>
      </c>
      <c r="E15" s="76"/>
      <c r="F15" s="26"/>
      <c r="G15" s="69" t="s">
        <v>138</v>
      </c>
      <c r="H15" s="70"/>
    </row>
    <row r="16" spans="1:8" ht="30" customHeight="1" x14ac:dyDescent="0.4">
      <c r="A16" s="3"/>
      <c r="B16" s="27"/>
      <c r="C16" s="27" t="s">
        <v>31</v>
      </c>
      <c r="D16" s="73">
        <f>E123</f>
        <v>0</v>
      </c>
      <c r="E16" s="74"/>
      <c r="F16" s="52"/>
      <c r="G16" s="71">
        <f>H123</f>
        <v>0</v>
      </c>
      <c r="H16" s="72"/>
    </row>
    <row r="17" spans="1:8" ht="30" customHeight="1" x14ac:dyDescent="0.35">
      <c r="A17" s="3"/>
      <c r="B17" s="7"/>
      <c r="C17" s="7"/>
      <c r="D17" s="9"/>
      <c r="E17" s="3"/>
      <c r="F17" s="3"/>
      <c r="G17" s="10"/>
      <c r="H17" s="4"/>
    </row>
    <row r="18" spans="1:8" ht="30" customHeight="1" x14ac:dyDescent="0.35">
      <c r="A18" s="3"/>
      <c r="B18" s="44"/>
      <c r="C18" s="7"/>
      <c r="D18" s="61" t="s">
        <v>135</v>
      </c>
      <c r="E18" s="62"/>
      <c r="F18" s="9"/>
      <c r="G18" s="63" t="s">
        <v>136</v>
      </c>
      <c r="H18" s="64"/>
    </row>
    <row r="19" spans="1:8" ht="30" customHeight="1" x14ac:dyDescent="0.35">
      <c r="A19" s="3"/>
      <c r="B19" s="7"/>
      <c r="C19" s="7"/>
      <c r="D19" s="57" t="s">
        <v>133</v>
      </c>
      <c r="E19" s="58"/>
      <c r="F19" s="9"/>
      <c r="G19" s="59" t="s">
        <v>134</v>
      </c>
      <c r="H19" s="60"/>
    </row>
    <row r="20" spans="1:8" ht="30" customHeight="1" x14ac:dyDescent="0.35">
      <c r="A20" s="3"/>
      <c r="B20" s="35" t="s">
        <v>1</v>
      </c>
      <c r="C20" s="35" t="s">
        <v>2</v>
      </c>
      <c r="D20" s="22" t="s">
        <v>3</v>
      </c>
      <c r="E20" s="36" t="s">
        <v>4</v>
      </c>
      <c r="F20" s="3"/>
      <c r="G20" s="23" t="s">
        <v>3</v>
      </c>
      <c r="H20" s="36" t="s">
        <v>4</v>
      </c>
    </row>
    <row r="21" spans="1:8" ht="30" customHeight="1" x14ac:dyDescent="0.35">
      <c r="A21" s="3" t="s">
        <v>34</v>
      </c>
      <c r="B21" s="35" t="s">
        <v>83</v>
      </c>
      <c r="C21" s="31" t="s">
        <v>27</v>
      </c>
      <c r="D21" s="11"/>
      <c r="E21" s="30">
        <f>MIN(100,D21*10)</f>
        <v>0</v>
      </c>
      <c r="F21" s="5"/>
      <c r="G21" s="24"/>
      <c r="H21" s="30">
        <f>MIN(100,G21*10)</f>
        <v>0</v>
      </c>
    </row>
    <row r="22" spans="1:8" ht="30" customHeight="1" x14ac:dyDescent="0.35">
      <c r="A22" s="3"/>
      <c r="B22" s="7" t="s">
        <v>32</v>
      </c>
      <c r="C22" s="7"/>
      <c r="D22" s="9"/>
      <c r="E22" s="5"/>
      <c r="F22" s="5"/>
      <c r="G22" s="10"/>
      <c r="H22" s="5"/>
    </row>
    <row r="23" spans="1:8" ht="30" customHeight="1" x14ac:dyDescent="0.35">
      <c r="A23" s="3"/>
      <c r="B23" s="7" t="s">
        <v>125</v>
      </c>
      <c r="C23" s="7" t="s">
        <v>5</v>
      </c>
      <c r="D23" s="9"/>
      <c r="E23" s="5"/>
      <c r="F23" s="5"/>
      <c r="G23" s="10"/>
      <c r="H23" s="5"/>
    </row>
    <row r="24" spans="1:8" ht="30" customHeight="1" x14ac:dyDescent="0.35">
      <c r="A24" s="3" t="s">
        <v>35</v>
      </c>
      <c r="B24" s="55" t="s">
        <v>84</v>
      </c>
      <c r="C24" s="35" t="s">
        <v>153</v>
      </c>
      <c r="D24" s="11"/>
      <c r="E24" s="30">
        <f>MIN(40,D24*35)</f>
        <v>0</v>
      </c>
      <c r="F24" s="45"/>
      <c r="G24" s="24"/>
      <c r="H24" s="30">
        <f>MIN(40,G24*35)</f>
        <v>0</v>
      </c>
    </row>
    <row r="25" spans="1:8" ht="30" customHeight="1" x14ac:dyDescent="0.35">
      <c r="A25" s="3"/>
      <c r="B25" s="56"/>
      <c r="C25" s="35" t="s">
        <v>154</v>
      </c>
      <c r="D25" s="11"/>
      <c r="E25" s="30">
        <f>MIN(40,D25*25)</f>
        <v>0</v>
      </c>
      <c r="F25" s="46"/>
      <c r="G25" s="24"/>
      <c r="H25" s="30">
        <f>MIN(40,G25*25)</f>
        <v>0</v>
      </c>
    </row>
    <row r="26" spans="1:8" ht="30" customHeight="1" x14ac:dyDescent="0.35">
      <c r="A26" s="3"/>
      <c r="B26" s="7" t="s">
        <v>188</v>
      </c>
      <c r="C26" s="7"/>
      <c r="D26" s="9"/>
      <c r="E26" s="28">
        <f>MIN(40,SUM(E24:E25))</f>
        <v>0</v>
      </c>
      <c r="F26" s="5"/>
      <c r="G26" s="10"/>
      <c r="H26" s="28">
        <f>MIN(40,SUM(H24:H25))</f>
        <v>0</v>
      </c>
    </row>
    <row r="27" spans="1:8" ht="30" customHeight="1" x14ac:dyDescent="0.35">
      <c r="A27" s="3"/>
      <c r="B27" s="7"/>
      <c r="C27" s="7"/>
      <c r="D27" s="9"/>
      <c r="E27" s="51"/>
      <c r="F27" s="5"/>
      <c r="G27" s="10"/>
      <c r="H27" s="51"/>
    </row>
    <row r="28" spans="1:8" ht="30" customHeight="1" x14ac:dyDescent="0.35">
      <c r="A28" s="3" t="s">
        <v>36</v>
      </c>
      <c r="B28" s="55" t="s">
        <v>85</v>
      </c>
      <c r="C28" s="35" t="s">
        <v>155</v>
      </c>
      <c r="D28" s="11"/>
      <c r="E28" s="30">
        <f>MIN(15,D28*15)</f>
        <v>0</v>
      </c>
      <c r="F28" s="45"/>
      <c r="G28" s="24"/>
      <c r="H28" s="30">
        <f>MIN(15,G28*15)</f>
        <v>0</v>
      </c>
    </row>
    <row r="29" spans="1:8" ht="30" customHeight="1" x14ac:dyDescent="0.35">
      <c r="A29" s="3"/>
      <c r="B29" s="56"/>
      <c r="C29" s="35" t="s">
        <v>156</v>
      </c>
      <c r="D29" s="11"/>
      <c r="E29" s="30">
        <f>MIN(15,D29*10)</f>
        <v>0</v>
      </c>
      <c r="F29" s="46"/>
      <c r="G29" s="24"/>
      <c r="H29" s="30">
        <f>MIN(15,G29*10)</f>
        <v>0</v>
      </c>
    </row>
    <row r="30" spans="1:8" ht="30" customHeight="1" x14ac:dyDescent="0.35">
      <c r="A30" s="3"/>
      <c r="B30" s="7" t="s">
        <v>189</v>
      </c>
      <c r="C30" s="7"/>
      <c r="D30" s="9"/>
      <c r="E30" s="47">
        <f>MIN(15,SUM(E28:E29))</f>
        <v>0</v>
      </c>
      <c r="F30" s="5"/>
      <c r="G30" s="10"/>
      <c r="H30" s="47">
        <f>MIN(15,SUM(H28:H29))</f>
        <v>0</v>
      </c>
    </row>
    <row r="31" spans="1:8" ht="30" customHeight="1" x14ac:dyDescent="0.35">
      <c r="A31" s="3"/>
      <c r="B31" s="7"/>
      <c r="C31" s="7"/>
      <c r="D31" s="9"/>
      <c r="E31" s="5"/>
      <c r="F31" s="5"/>
      <c r="G31" s="10"/>
      <c r="H31" s="5"/>
    </row>
    <row r="32" spans="1:8" ht="30" customHeight="1" x14ac:dyDescent="0.35">
      <c r="A32" s="3"/>
      <c r="B32" s="7" t="s">
        <v>25</v>
      </c>
      <c r="C32" s="7" t="s">
        <v>26</v>
      </c>
      <c r="D32" s="9"/>
      <c r="E32" s="5"/>
      <c r="F32" s="5"/>
      <c r="G32" s="10"/>
      <c r="H32" s="5"/>
    </row>
    <row r="33" spans="1:8" ht="30" customHeight="1" x14ac:dyDescent="0.35">
      <c r="A33" s="3" t="s">
        <v>39</v>
      </c>
      <c r="B33" s="55" t="s">
        <v>86</v>
      </c>
      <c r="C33" s="35" t="s">
        <v>141</v>
      </c>
      <c r="D33" s="11"/>
      <c r="E33" s="30">
        <f>D33*50</f>
        <v>0</v>
      </c>
      <c r="F33" s="5"/>
      <c r="G33" s="24"/>
      <c r="H33" s="30">
        <f>G33*50</f>
        <v>0</v>
      </c>
    </row>
    <row r="34" spans="1:8" ht="30" customHeight="1" x14ac:dyDescent="0.35">
      <c r="A34" s="3"/>
      <c r="B34" s="56"/>
      <c r="C34" s="35" t="s">
        <v>168</v>
      </c>
      <c r="D34" s="11"/>
      <c r="E34" s="30">
        <f>D34*30</f>
        <v>0</v>
      </c>
      <c r="F34" s="5"/>
      <c r="G34" s="24"/>
      <c r="H34" s="30">
        <f>G34*30</f>
        <v>0</v>
      </c>
    </row>
    <row r="35" spans="1:8" ht="30" customHeight="1" x14ac:dyDescent="0.35">
      <c r="A35" s="3"/>
      <c r="B35" s="7"/>
      <c r="C35" s="7"/>
      <c r="E35" s="5"/>
      <c r="F35" s="5"/>
      <c r="H35" s="5"/>
    </row>
    <row r="36" spans="1:8" ht="30" customHeight="1" x14ac:dyDescent="0.35">
      <c r="A36" s="3" t="s">
        <v>38</v>
      </c>
      <c r="B36" s="55" t="s">
        <v>87</v>
      </c>
      <c r="C36" s="35" t="s">
        <v>142</v>
      </c>
      <c r="D36" s="11"/>
      <c r="E36" s="30">
        <f>D36*45</f>
        <v>0</v>
      </c>
      <c r="F36" s="5"/>
      <c r="G36" s="24"/>
      <c r="H36" s="30">
        <f>G36*45</f>
        <v>0</v>
      </c>
    </row>
    <row r="37" spans="1:8" ht="30" customHeight="1" x14ac:dyDescent="0.35">
      <c r="A37" s="3"/>
      <c r="B37" s="56"/>
      <c r="C37" s="35" t="s">
        <v>169</v>
      </c>
      <c r="D37" s="11"/>
      <c r="E37" s="30">
        <f>D37*25</f>
        <v>0</v>
      </c>
      <c r="F37" s="5"/>
      <c r="G37" s="24"/>
      <c r="H37" s="30">
        <f>G37*25</f>
        <v>0</v>
      </c>
    </row>
    <row r="38" spans="1:8" ht="30" customHeight="1" x14ac:dyDescent="0.35">
      <c r="A38" s="3"/>
      <c r="B38" s="7"/>
      <c r="C38" s="7"/>
      <c r="D38" s="9"/>
      <c r="E38" s="5"/>
      <c r="F38" s="5"/>
      <c r="G38" s="10"/>
      <c r="H38" s="5"/>
    </row>
    <row r="39" spans="1:8" ht="30" customHeight="1" x14ac:dyDescent="0.35">
      <c r="A39" s="3" t="s">
        <v>37</v>
      </c>
      <c r="B39" s="55" t="s">
        <v>88</v>
      </c>
      <c r="C39" s="35" t="s">
        <v>143</v>
      </c>
      <c r="D39" s="11"/>
      <c r="E39" s="30">
        <f>D39*35</f>
        <v>0</v>
      </c>
      <c r="F39" s="5"/>
      <c r="G39" s="24"/>
      <c r="H39" s="30">
        <f>G39*35</f>
        <v>0</v>
      </c>
    </row>
    <row r="40" spans="1:8" ht="30" customHeight="1" x14ac:dyDescent="0.35">
      <c r="A40" s="3"/>
      <c r="B40" s="56"/>
      <c r="C40" s="35" t="s">
        <v>170</v>
      </c>
      <c r="D40" s="11"/>
      <c r="E40" s="30">
        <f>D40*15</f>
        <v>0</v>
      </c>
      <c r="F40" s="5"/>
      <c r="G40" s="24"/>
      <c r="H40" s="30">
        <f>G40*15</f>
        <v>0</v>
      </c>
    </row>
    <row r="41" spans="1:8" ht="30" customHeight="1" x14ac:dyDescent="0.35">
      <c r="A41" s="3"/>
      <c r="B41" s="7"/>
      <c r="C41" s="7"/>
      <c r="D41" s="9"/>
      <c r="E41" s="5"/>
      <c r="F41" s="5"/>
      <c r="G41" s="10"/>
      <c r="H41" s="5"/>
    </row>
    <row r="42" spans="1:8" ht="30" customHeight="1" x14ac:dyDescent="0.35">
      <c r="A42" s="3" t="s">
        <v>40</v>
      </c>
      <c r="B42" s="55" t="s">
        <v>89</v>
      </c>
      <c r="C42" s="35" t="s">
        <v>144</v>
      </c>
      <c r="D42" s="11"/>
      <c r="E42" s="30">
        <f>MIN(100, D42*25)</f>
        <v>0</v>
      </c>
      <c r="F42" s="5"/>
      <c r="G42" s="24"/>
      <c r="H42" s="30">
        <f>MIN(100, G42*25)</f>
        <v>0</v>
      </c>
    </row>
    <row r="43" spans="1:8" ht="30" customHeight="1" x14ac:dyDescent="0.35">
      <c r="A43" s="3"/>
      <c r="B43" s="56"/>
      <c r="C43" s="35" t="s">
        <v>171</v>
      </c>
      <c r="D43" s="11"/>
      <c r="E43" s="30">
        <f>MIN(100, D43*12)</f>
        <v>0</v>
      </c>
      <c r="F43" s="5"/>
      <c r="G43" s="24"/>
      <c r="H43" s="30">
        <f>MIN(100, G43*12)</f>
        <v>0</v>
      </c>
    </row>
    <row r="44" spans="1:8" ht="30" customHeight="1" x14ac:dyDescent="0.35">
      <c r="A44" s="3"/>
      <c r="B44" s="7" t="s">
        <v>152</v>
      </c>
      <c r="C44" s="7"/>
      <c r="D44" s="9"/>
      <c r="E44" s="28">
        <f>MIN(100,SUM(E42:E43))</f>
        <v>0</v>
      </c>
      <c r="F44" s="3"/>
      <c r="G44" s="10"/>
      <c r="H44" s="28">
        <f>MIN(100,SUM(H42:H43))</f>
        <v>0</v>
      </c>
    </row>
    <row r="45" spans="1:8" ht="30" customHeight="1" x14ac:dyDescent="0.35">
      <c r="A45" s="3"/>
      <c r="B45" s="7"/>
      <c r="C45" s="7"/>
      <c r="D45" s="9"/>
      <c r="E45" s="3"/>
      <c r="F45" s="3"/>
      <c r="G45" s="10"/>
      <c r="H45" s="3"/>
    </row>
    <row r="46" spans="1:8" ht="30" customHeight="1" x14ac:dyDescent="0.35">
      <c r="A46" s="3" t="s">
        <v>41</v>
      </c>
      <c r="B46" s="55" t="s">
        <v>90</v>
      </c>
      <c r="C46" s="35" t="s">
        <v>145</v>
      </c>
      <c r="D46" s="11"/>
      <c r="E46" s="30">
        <f>MIN(80, D46*20)</f>
        <v>0</v>
      </c>
      <c r="F46" s="5"/>
      <c r="G46" s="24"/>
      <c r="H46" s="30">
        <f>MIN(80, G46*20)</f>
        <v>0</v>
      </c>
    </row>
    <row r="47" spans="1:8" ht="30" customHeight="1" x14ac:dyDescent="0.35">
      <c r="A47" s="3"/>
      <c r="B47" s="56"/>
      <c r="C47" s="35" t="s">
        <v>178</v>
      </c>
      <c r="D47" s="11"/>
      <c r="E47" s="30">
        <f>MIN(27, D47*9)</f>
        <v>0</v>
      </c>
      <c r="F47" s="5"/>
      <c r="G47" s="24"/>
      <c r="H47" s="30">
        <f>MIN(27, G47*9)</f>
        <v>0</v>
      </c>
    </row>
    <row r="48" spans="1:8" ht="30" customHeight="1" x14ac:dyDescent="0.35">
      <c r="A48" s="3"/>
      <c r="B48" s="7" t="s">
        <v>193</v>
      </c>
      <c r="C48" s="7"/>
      <c r="D48" s="9"/>
      <c r="E48" s="28">
        <f>MIN(80,SUM(E46:E47))</f>
        <v>0</v>
      </c>
      <c r="F48" s="3"/>
      <c r="H48" s="28">
        <f>MIN(80,SUM(H46:H47))</f>
        <v>0</v>
      </c>
    </row>
    <row r="49" spans="1:8" ht="30" customHeight="1" x14ac:dyDescent="0.35">
      <c r="A49" s="3"/>
      <c r="B49" s="7"/>
      <c r="C49" s="7"/>
      <c r="D49" s="9"/>
      <c r="E49" s="3"/>
      <c r="F49" s="3"/>
      <c r="H49" s="3"/>
    </row>
    <row r="50" spans="1:8" ht="30" customHeight="1" x14ac:dyDescent="0.35">
      <c r="A50" s="3" t="s">
        <v>42</v>
      </c>
      <c r="B50" s="55" t="s">
        <v>91</v>
      </c>
      <c r="C50" s="35" t="s">
        <v>146</v>
      </c>
      <c r="D50" s="11"/>
      <c r="E50" s="30">
        <f>MIN(45, D50*15)</f>
        <v>0</v>
      </c>
      <c r="F50" s="5"/>
      <c r="G50" s="24"/>
      <c r="H50" s="30">
        <f>MIN(45, G50*15)</f>
        <v>0</v>
      </c>
    </row>
    <row r="51" spans="1:8" ht="30" customHeight="1" x14ac:dyDescent="0.35">
      <c r="A51" s="3"/>
      <c r="B51" s="56"/>
      <c r="C51" s="35" t="s">
        <v>172</v>
      </c>
      <c r="D51" s="11"/>
      <c r="E51" s="30">
        <f>MIN(21, D51*7)</f>
        <v>0</v>
      </c>
      <c r="F51" s="5"/>
      <c r="G51" s="24"/>
      <c r="H51" s="30">
        <f>MIN(21, G51*7)</f>
        <v>0</v>
      </c>
    </row>
    <row r="52" spans="1:8" ht="30" customHeight="1" x14ac:dyDescent="0.35">
      <c r="A52" s="3"/>
      <c r="B52" s="7" t="s">
        <v>194</v>
      </c>
      <c r="C52" s="7"/>
      <c r="D52" s="9"/>
      <c r="E52" s="28">
        <f>MIN(45,SUM(E50:E51))</f>
        <v>0</v>
      </c>
      <c r="F52" s="3"/>
      <c r="G52" s="10"/>
      <c r="H52" s="28">
        <f>MIN(45,SUM(H50:H51))</f>
        <v>0</v>
      </c>
    </row>
    <row r="53" spans="1:8" ht="30" customHeight="1" x14ac:dyDescent="0.35">
      <c r="A53" s="3"/>
      <c r="B53" s="7"/>
      <c r="C53" s="7"/>
      <c r="D53" s="9"/>
      <c r="E53" s="3"/>
      <c r="F53" s="3"/>
      <c r="G53" s="10"/>
      <c r="H53" s="3"/>
    </row>
    <row r="54" spans="1:8" ht="30" customHeight="1" x14ac:dyDescent="0.35">
      <c r="A54" s="3" t="s">
        <v>43</v>
      </c>
      <c r="B54" s="55" t="s">
        <v>92</v>
      </c>
      <c r="C54" s="35" t="s">
        <v>147</v>
      </c>
      <c r="D54" s="11"/>
      <c r="E54" s="30">
        <f>MIN(20,D54*10)</f>
        <v>0</v>
      </c>
      <c r="F54" s="5"/>
      <c r="G54" s="24"/>
      <c r="H54" s="30">
        <f>MIN(20,G54*10)</f>
        <v>0</v>
      </c>
    </row>
    <row r="55" spans="1:8" ht="30" customHeight="1" x14ac:dyDescent="0.35">
      <c r="A55" s="3"/>
      <c r="B55" s="56"/>
      <c r="C55" s="35" t="s">
        <v>173</v>
      </c>
      <c r="D55" s="11"/>
      <c r="E55" s="30">
        <f>MIN(15,D55*5)</f>
        <v>0</v>
      </c>
      <c r="F55" s="5"/>
      <c r="G55" s="24"/>
      <c r="H55" s="30">
        <f>MIN(15,G55*5)</f>
        <v>0</v>
      </c>
    </row>
    <row r="56" spans="1:8" ht="30" customHeight="1" x14ac:dyDescent="0.35">
      <c r="A56" s="3"/>
      <c r="B56" s="7" t="s">
        <v>195</v>
      </c>
      <c r="C56" s="7"/>
      <c r="E56" s="28">
        <f>MIN(30,SUM(E54:E55))</f>
        <v>0</v>
      </c>
      <c r="F56" s="3"/>
      <c r="G56" s="12"/>
      <c r="H56" s="28">
        <f>MIN(30,SUM(H54:H55))</f>
        <v>0</v>
      </c>
    </row>
    <row r="57" spans="1:8" s="29" customFormat="1" ht="30" customHeight="1" x14ac:dyDescent="0.35">
      <c r="A57" s="3"/>
      <c r="B57" s="7"/>
      <c r="C57" s="7"/>
      <c r="D57" s="13"/>
      <c r="E57" s="7"/>
      <c r="F57" s="7"/>
      <c r="G57" s="20"/>
      <c r="H57" s="7"/>
    </row>
    <row r="58" spans="1:8" s="29" customFormat="1" ht="30" customHeight="1" x14ac:dyDescent="0.35">
      <c r="A58" s="3" t="s">
        <v>44</v>
      </c>
      <c r="B58" s="35" t="s">
        <v>93</v>
      </c>
      <c r="C58" s="35" t="s">
        <v>174</v>
      </c>
      <c r="D58" s="11"/>
      <c r="E58" s="30">
        <f>MIN(15, D58*5)</f>
        <v>0</v>
      </c>
      <c r="F58" s="5"/>
      <c r="G58" s="24"/>
      <c r="H58" s="30">
        <f>MIN(15, G58*5)</f>
        <v>0</v>
      </c>
    </row>
    <row r="59" spans="1:8" s="29" customFormat="1" ht="30" customHeight="1" x14ac:dyDescent="0.35">
      <c r="A59" s="3"/>
      <c r="B59" s="7"/>
      <c r="C59" s="7"/>
      <c r="D59" s="13"/>
      <c r="E59" s="7"/>
      <c r="F59" s="7"/>
      <c r="G59" s="20"/>
      <c r="H59" s="7"/>
    </row>
    <row r="60" spans="1:8" s="29" customFormat="1" ht="30" customHeight="1" x14ac:dyDescent="0.35">
      <c r="A60" s="3" t="s">
        <v>45</v>
      </c>
      <c r="B60" s="35" t="s">
        <v>94</v>
      </c>
      <c r="C60" s="35" t="s">
        <v>175</v>
      </c>
      <c r="D60" s="11"/>
      <c r="E60" s="30">
        <f>MIN(8,D60*4)</f>
        <v>0</v>
      </c>
      <c r="F60" s="5"/>
      <c r="G60" s="24"/>
      <c r="H60" s="30">
        <f>MIN(8,G60*4)</f>
        <v>0</v>
      </c>
    </row>
    <row r="61" spans="1:8" s="29" customFormat="1" ht="30" customHeight="1" x14ac:dyDescent="0.35">
      <c r="A61" s="3"/>
      <c r="B61" s="7"/>
      <c r="C61" s="7"/>
      <c r="D61" s="13"/>
      <c r="E61" s="7"/>
      <c r="F61" s="7"/>
      <c r="G61" s="20"/>
      <c r="H61" s="7"/>
    </row>
    <row r="62" spans="1:8" s="29" customFormat="1" ht="30" customHeight="1" x14ac:dyDescent="0.35">
      <c r="A62" s="3" t="s">
        <v>46</v>
      </c>
      <c r="B62" s="35" t="s">
        <v>95</v>
      </c>
      <c r="C62" s="35" t="s">
        <v>176</v>
      </c>
      <c r="D62" s="11"/>
      <c r="E62" s="30">
        <f>MIN(6,D62*3)</f>
        <v>0</v>
      </c>
      <c r="F62" s="5"/>
      <c r="G62" s="24"/>
      <c r="H62" s="30">
        <f>MIN(6,G62*3)</f>
        <v>0</v>
      </c>
    </row>
    <row r="63" spans="1:8" s="29" customFormat="1" ht="30" customHeight="1" x14ac:dyDescent="0.35">
      <c r="A63" s="3"/>
      <c r="B63" s="7"/>
      <c r="C63" s="7"/>
      <c r="D63" s="9"/>
      <c r="E63" s="3"/>
      <c r="F63" s="3"/>
      <c r="G63" s="10"/>
      <c r="H63" s="3"/>
    </row>
    <row r="64" spans="1:8" ht="30" customHeight="1" x14ac:dyDescent="0.35">
      <c r="A64" s="3" t="s">
        <v>49</v>
      </c>
      <c r="B64" s="35" t="s">
        <v>96</v>
      </c>
      <c r="C64" s="53" t="s">
        <v>190</v>
      </c>
      <c r="D64" s="11"/>
      <c r="E64" s="30">
        <f>MIN(6,D64*2)</f>
        <v>0</v>
      </c>
      <c r="F64" s="5"/>
      <c r="G64" s="24"/>
      <c r="H64" s="30">
        <f>MIN(6,G64*2)</f>
        <v>0</v>
      </c>
    </row>
    <row r="65" spans="1:8" ht="30" customHeight="1" x14ac:dyDescent="0.35">
      <c r="A65" s="3"/>
      <c r="B65" s="7"/>
      <c r="C65" s="54"/>
      <c r="D65" s="49"/>
      <c r="E65" s="5"/>
      <c r="F65" s="5"/>
      <c r="G65" s="50"/>
      <c r="H65" s="5"/>
    </row>
    <row r="66" spans="1:8" ht="30" customHeight="1" x14ac:dyDescent="0.35">
      <c r="A66" s="3" t="s">
        <v>50</v>
      </c>
      <c r="B66" s="35" t="s">
        <v>97</v>
      </c>
      <c r="C66" s="53" t="s">
        <v>191</v>
      </c>
      <c r="D66" s="11"/>
      <c r="E66" s="30">
        <f>MIN(4,D66*2)</f>
        <v>0</v>
      </c>
      <c r="F66" s="5"/>
      <c r="G66" s="24"/>
      <c r="H66" s="30">
        <f>MIN(4,G66*2)</f>
        <v>0</v>
      </c>
    </row>
    <row r="67" spans="1:8" ht="30" customHeight="1" x14ac:dyDescent="0.35">
      <c r="A67" s="3"/>
      <c r="B67" s="7"/>
      <c r="C67" s="7"/>
      <c r="D67" s="49"/>
      <c r="E67" s="5"/>
      <c r="F67" s="5"/>
      <c r="G67" s="50"/>
      <c r="H67" s="5"/>
    </row>
    <row r="68" spans="1:8" ht="30" customHeight="1" x14ac:dyDescent="0.35">
      <c r="A68" s="3" t="s">
        <v>51</v>
      </c>
      <c r="B68" s="31" t="s">
        <v>98</v>
      </c>
      <c r="C68" s="35" t="s">
        <v>192</v>
      </c>
      <c r="D68" s="11"/>
      <c r="E68" s="30">
        <f>MIN(1,D68*0.5)</f>
        <v>0</v>
      </c>
      <c r="F68" s="5"/>
      <c r="G68" s="24"/>
      <c r="H68" s="30">
        <f>MIN(1,G68*0.5)</f>
        <v>0</v>
      </c>
    </row>
    <row r="69" spans="1:8" ht="30" customHeight="1" x14ac:dyDescent="0.35">
      <c r="A69" s="3"/>
      <c r="B69" s="7"/>
      <c r="C69" s="7"/>
      <c r="D69" s="9"/>
      <c r="E69" s="3"/>
      <c r="F69" s="3"/>
      <c r="G69" s="10"/>
      <c r="H69" s="3"/>
    </row>
    <row r="70" spans="1:8" ht="30" customHeight="1" x14ac:dyDescent="0.35">
      <c r="A70" s="3" t="s">
        <v>52</v>
      </c>
      <c r="B70" s="42" t="s">
        <v>148</v>
      </c>
      <c r="C70" s="41" t="s">
        <v>186</v>
      </c>
      <c r="D70" s="11"/>
      <c r="E70" s="30">
        <f>MIN(300,D70*30)</f>
        <v>0</v>
      </c>
      <c r="F70" s="5"/>
      <c r="G70" s="24"/>
      <c r="H70" s="30">
        <f>MIN(300,G70*30)</f>
        <v>0</v>
      </c>
    </row>
    <row r="71" spans="1:8" ht="30" customHeight="1" x14ac:dyDescent="0.35">
      <c r="A71" s="3"/>
      <c r="B71" s="7"/>
      <c r="C71" s="7"/>
      <c r="D71" s="9"/>
      <c r="E71" s="3"/>
      <c r="F71" s="3"/>
      <c r="G71" s="10"/>
      <c r="H71" s="3"/>
    </row>
    <row r="72" spans="1:8" ht="30" customHeight="1" x14ac:dyDescent="0.35">
      <c r="A72" s="3" t="s">
        <v>53</v>
      </c>
      <c r="B72" s="48" t="s">
        <v>177</v>
      </c>
      <c r="C72" s="35" t="s">
        <v>187</v>
      </c>
      <c r="D72" s="11"/>
      <c r="E72" s="30">
        <f>MIN(300,D72*30)</f>
        <v>0</v>
      </c>
      <c r="F72" s="5"/>
      <c r="G72" s="24"/>
      <c r="H72" s="30">
        <f>MIN(300,G72*30)</f>
        <v>0</v>
      </c>
    </row>
    <row r="73" spans="1:8" ht="30" customHeight="1" x14ac:dyDescent="0.35">
      <c r="A73" s="3"/>
      <c r="B73" s="7"/>
      <c r="C73" s="7"/>
      <c r="D73" s="9"/>
      <c r="E73" s="3"/>
      <c r="F73" s="3"/>
      <c r="G73" s="10"/>
      <c r="H73" s="3"/>
    </row>
    <row r="74" spans="1:8" ht="30" customHeight="1" x14ac:dyDescent="0.35">
      <c r="A74" s="3" t="s">
        <v>54</v>
      </c>
      <c r="B74" s="35" t="s">
        <v>99</v>
      </c>
      <c r="C74" s="35" t="s">
        <v>157</v>
      </c>
      <c r="D74" s="11"/>
      <c r="E74" s="30">
        <f>MIN(10,D74*5)</f>
        <v>0</v>
      </c>
      <c r="F74" s="5"/>
      <c r="G74" s="24"/>
      <c r="H74" s="30">
        <f>MIN(10,G74*5)</f>
        <v>0</v>
      </c>
    </row>
    <row r="75" spans="1:8" ht="30" customHeight="1" x14ac:dyDescent="0.35">
      <c r="A75" s="3"/>
      <c r="B75" s="7"/>
      <c r="C75" s="7"/>
      <c r="D75" s="9"/>
      <c r="E75" s="3"/>
      <c r="F75" s="3"/>
      <c r="G75" s="10"/>
      <c r="H75" s="3"/>
    </row>
    <row r="76" spans="1:8" ht="30" customHeight="1" x14ac:dyDescent="0.35">
      <c r="A76" s="3"/>
      <c r="B76" s="7" t="s">
        <v>126</v>
      </c>
      <c r="C76" s="7"/>
      <c r="D76" s="9"/>
      <c r="E76" s="3"/>
      <c r="F76" s="3"/>
      <c r="G76" s="10"/>
      <c r="H76" s="3"/>
    </row>
    <row r="77" spans="1:8" ht="30" customHeight="1" x14ac:dyDescent="0.35">
      <c r="A77" s="3" t="s">
        <v>55</v>
      </c>
      <c r="B77" s="35" t="s">
        <v>100</v>
      </c>
      <c r="C77" s="35" t="s">
        <v>8</v>
      </c>
      <c r="D77" s="11"/>
      <c r="E77" s="30">
        <f>MIN(15,D77*15)</f>
        <v>0</v>
      </c>
      <c r="F77" s="5"/>
      <c r="G77" s="24"/>
      <c r="H77" s="30">
        <f>MIN(15,G77*15)</f>
        <v>0</v>
      </c>
    </row>
    <row r="78" spans="1:8" ht="30" customHeight="1" x14ac:dyDescent="0.35">
      <c r="A78" s="3" t="s">
        <v>56</v>
      </c>
      <c r="B78" s="35" t="s">
        <v>101</v>
      </c>
      <c r="C78" s="35" t="s">
        <v>9</v>
      </c>
      <c r="D78" s="11"/>
      <c r="E78" s="30">
        <f>MIN(10,D78*5)</f>
        <v>0</v>
      </c>
      <c r="F78" s="5"/>
      <c r="G78" s="24"/>
      <c r="H78" s="30">
        <f>MIN(10,G78*5)</f>
        <v>0</v>
      </c>
    </row>
    <row r="79" spans="1:8" ht="30" customHeight="1" x14ac:dyDescent="0.35">
      <c r="A79" s="3" t="s">
        <v>47</v>
      </c>
      <c r="B79" s="35" t="s">
        <v>102</v>
      </c>
      <c r="C79" s="35" t="s">
        <v>10</v>
      </c>
      <c r="D79" s="11"/>
      <c r="E79" s="30">
        <f>MIN(9,D79*3)</f>
        <v>0</v>
      </c>
      <c r="F79" s="5"/>
      <c r="G79" s="24"/>
      <c r="H79" s="30">
        <f>MIN(9,G79*3)</f>
        <v>0</v>
      </c>
    </row>
    <row r="80" spans="1:8" ht="30" customHeight="1" x14ac:dyDescent="0.35">
      <c r="A80" s="3"/>
      <c r="B80" s="7"/>
      <c r="C80" s="7"/>
      <c r="D80" s="9"/>
      <c r="E80" s="3"/>
      <c r="F80" s="3"/>
      <c r="G80" s="10"/>
      <c r="H80" s="3"/>
    </row>
    <row r="81" spans="1:8" ht="30" customHeight="1" x14ac:dyDescent="0.35">
      <c r="A81" s="3"/>
      <c r="B81" s="7" t="s">
        <v>127</v>
      </c>
      <c r="C81" s="7"/>
      <c r="D81" s="9"/>
      <c r="E81" s="3"/>
      <c r="F81" s="3"/>
      <c r="G81" s="10"/>
      <c r="H81" s="3"/>
    </row>
    <row r="82" spans="1:8" ht="30" customHeight="1" x14ac:dyDescent="0.35">
      <c r="A82" s="3" t="s">
        <v>57</v>
      </c>
      <c r="B82" s="35" t="s">
        <v>103</v>
      </c>
      <c r="C82" s="35" t="s">
        <v>16</v>
      </c>
      <c r="D82" s="11"/>
      <c r="E82" s="30">
        <f>MIN(30,D82*1)</f>
        <v>0</v>
      </c>
      <c r="F82" s="5"/>
      <c r="G82" s="24"/>
      <c r="H82" s="30">
        <f>MIN(30,G82*1)</f>
        <v>0</v>
      </c>
    </row>
    <row r="83" spans="1:8" ht="30" customHeight="1" x14ac:dyDescent="0.35">
      <c r="A83" s="3" t="s">
        <v>58</v>
      </c>
      <c r="B83" s="35" t="s">
        <v>104</v>
      </c>
      <c r="C83" s="35" t="s">
        <v>17</v>
      </c>
      <c r="D83" s="11"/>
      <c r="E83" s="30">
        <f>MIN(30,D83*1)</f>
        <v>0</v>
      </c>
      <c r="F83" s="5"/>
      <c r="G83" s="24"/>
      <c r="H83" s="30">
        <f>MIN(30,G83*1)</f>
        <v>0</v>
      </c>
    </row>
    <row r="84" spans="1:8" ht="30" customHeight="1" x14ac:dyDescent="0.35">
      <c r="A84" s="3" t="s">
        <v>59</v>
      </c>
      <c r="B84" s="35" t="s">
        <v>105</v>
      </c>
      <c r="C84" s="35" t="s">
        <v>18</v>
      </c>
      <c r="D84" s="11"/>
      <c r="E84" s="30">
        <f>MIN(15,D84*0.5)</f>
        <v>0</v>
      </c>
      <c r="F84" s="5"/>
      <c r="G84" s="24"/>
      <c r="H84" s="30">
        <f>MIN(15,G84*0.5)</f>
        <v>0</v>
      </c>
    </row>
    <row r="85" spans="1:8" ht="30" customHeight="1" x14ac:dyDescent="0.35">
      <c r="A85" s="3" t="s">
        <v>60</v>
      </c>
      <c r="B85" s="35" t="s">
        <v>106</v>
      </c>
      <c r="C85" s="35" t="s">
        <v>19</v>
      </c>
      <c r="D85" s="11"/>
      <c r="E85" s="30">
        <f>MIN(10,D85*0.3)</f>
        <v>0</v>
      </c>
      <c r="F85" s="5"/>
      <c r="G85" s="24"/>
      <c r="H85" s="30">
        <f>MIN(10,G85*0.3)</f>
        <v>0</v>
      </c>
    </row>
    <row r="86" spans="1:8" ht="30" customHeight="1" x14ac:dyDescent="0.35">
      <c r="A86" s="3" t="s">
        <v>61</v>
      </c>
      <c r="B86" s="35" t="s">
        <v>107</v>
      </c>
      <c r="C86" s="35" t="s">
        <v>19</v>
      </c>
      <c r="D86" s="11"/>
      <c r="E86" s="30">
        <f>MIN(10,D86*0.3)</f>
        <v>0</v>
      </c>
      <c r="F86" s="5"/>
      <c r="G86" s="24"/>
      <c r="H86" s="30">
        <f>MIN(10,G86*0.3)</f>
        <v>0</v>
      </c>
    </row>
    <row r="87" spans="1:8" ht="30" customHeight="1" x14ac:dyDescent="0.35">
      <c r="A87" s="3"/>
      <c r="B87" s="7"/>
      <c r="C87" s="7"/>
      <c r="D87" s="9"/>
      <c r="E87" s="3"/>
      <c r="F87" s="3"/>
      <c r="G87" s="10"/>
      <c r="H87" s="3"/>
    </row>
    <row r="88" spans="1:8" ht="30" customHeight="1" x14ac:dyDescent="0.35">
      <c r="A88" s="3"/>
      <c r="B88" s="7" t="s">
        <v>128</v>
      </c>
      <c r="C88" s="7"/>
      <c r="D88" s="9"/>
      <c r="E88" s="3"/>
      <c r="F88" s="3"/>
      <c r="G88" s="10"/>
      <c r="H88" s="3"/>
    </row>
    <row r="89" spans="1:8" ht="30" customHeight="1" x14ac:dyDescent="0.35">
      <c r="A89" s="3" t="s">
        <v>62</v>
      </c>
      <c r="B89" s="35" t="s">
        <v>108</v>
      </c>
      <c r="C89" s="35" t="s">
        <v>20</v>
      </c>
      <c r="D89" s="11"/>
      <c r="E89" s="30">
        <f>MIN(12,D89*1)</f>
        <v>0</v>
      </c>
      <c r="F89" s="5"/>
      <c r="G89" s="24"/>
      <c r="H89" s="30">
        <f>MIN(12,G89*1)</f>
        <v>0</v>
      </c>
    </row>
    <row r="90" spans="1:8" ht="30" customHeight="1" x14ac:dyDescent="0.35">
      <c r="A90" s="3" t="s">
        <v>63</v>
      </c>
      <c r="B90" s="35" t="s">
        <v>109</v>
      </c>
      <c r="C90" s="35" t="s">
        <v>21</v>
      </c>
      <c r="D90" s="11"/>
      <c r="E90" s="30">
        <f>MIN(10,D90*0.5)</f>
        <v>0</v>
      </c>
      <c r="F90" s="5"/>
      <c r="G90" s="24"/>
      <c r="H90" s="30">
        <f>MIN(10,G90*0.5)</f>
        <v>0</v>
      </c>
    </row>
    <row r="91" spans="1:8" ht="30" customHeight="1" x14ac:dyDescent="0.35">
      <c r="A91" s="3"/>
      <c r="B91" s="7"/>
      <c r="C91" s="7"/>
      <c r="D91" s="9"/>
      <c r="E91" s="3"/>
      <c r="F91" s="3"/>
      <c r="G91" s="10"/>
      <c r="H91" s="3"/>
    </row>
    <row r="92" spans="1:8" ht="30" customHeight="1" x14ac:dyDescent="0.35">
      <c r="A92" s="3"/>
      <c r="B92" s="7" t="s">
        <v>129</v>
      </c>
      <c r="C92" s="7"/>
      <c r="D92" s="9"/>
      <c r="E92" s="3"/>
      <c r="F92" s="3"/>
      <c r="G92" s="10"/>
      <c r="H92" s="3"/>
    </row>
    <row r="93" spans="1:8" ht="30" customHeight="1" x14ac:dyDescent="0.35">
      <c r="A93" s="3" t="s">
        <v>64</v>
      </c>
      <c r="B93" s="35" t="s">
        <v>110</v>
      </c>
      <c r="C93" s="2" t="s">
        <v>22</v>
      </c>
      <c r="D93" s="11"/>
      <c r="E93" s="30">
        <f>MIN(10,D93*1)</f>
        <v>0</v>
      </c>
      <c r="F93" s="5"/>
      <c r="G93" s="24"/>
      <c r="H93" s="30">
        <f>MIN(10,G93*1)</f>
        <v>0</v>
      </c>
    </row>
    <row r="94" spans="1:8" ht="30" customHeight="1" x14ac:dyDescent="0.35">
      <c r="A94" s="3" t="s">
        <v>48</v>
      </c>
      <c r="B94" s="35" t="s">
        <v>111</v>
      </c>
      <c r="C94" s="2" t="s">
        <v>23</v>
      </c>
      <c r="D94" s="11"/>
      <c r="E94" s="30">
        <f>MIN(10,D94*0.5)</f>
        <v>0</v>
      </c>
      <c r="F94" s="5"/>
      <c r="G94" s="24"/>
      <c r="H94" s="30">
        <f>MIN(10,G94*0.5)</f>
        <v>0</v>
      </c>
    </row>
    <row r="95" spans="1:8" ht="30" customHeight="1" x14ac:dyDescent="0.35">
      <c r="A95" s="3" t="s">
        <v>65</v>
      </c>
      <c r="B95" s="35" t="s">
        <v>112</v>
      </c>
      <c r="C95" s="35" t="s">
        <v>158</v>
      </c>
      <c r="D95" s="11"/>
      <c r="E95" s="30">
        <f>MIN(5,D95*0.25)</f>
        <v>0</v>
      </c>
      <c r="F95" s="5"/>
      <c r="G95" s="24"/>
      <c r="H95" s="30">
        <f>MIN(5,G95*0.25)</f>
        <v>0</v>
      </c>
    </row>
    <row r="96" spans="1:8" ht="30" customHeight="1" x14ac:dyDescent="0.35">
      <c r="A96" s="3" t="s">
        <v>66</v>
      </c>
      <c r="B96" s="35" t="s">
        <v>113</v>
      </c>
      <c r="C96" s="35" t="s">
        <v>159</v>
      </c>
      <c r="D96" s="11"/>
      <c r="E96" s="30">
        <f>MIN(2,D96*0.25)</f>
        <v>0</v>
      </c>
      <c r="F96" s="5"/>
      <c r="G96" s="24"/>
      <c r="H96" s="30">
        <f>MIN(2,G96*0.25)</f>
        <v>0</v>
      </c>
    </row>
    <row r="97" spans="1:8" ht="30" customHeight="1" x14ac:dyDescent="0.35">
      <c r="A97" s="3" t="s">
        <v>67</v>
      </c>
      <c r="B97" s="35" t="s">
        <v>114</v>
      </c>
      <c r="C97" s="35" t="s">
        <v>160</v>
      </c>
      <c r="D97" s="11"/>
      <c r="E97" s="30">
        <f>MIN(2,D97*0.25)</f>
        <v>0</v>
      </c>
      <c r="F97" s="5"/>
      <c r="G97" s="24"/>
      <c r="H97" s="30">
        <f>MIN(2,G97*0.25)</f>
        <v>0</v>
      </c>
    </row>
    <row r="98" spans="1:8" ht="30" customHeight="1" x14ac:dyDescent="0.35">
      <c r="A98" s="3"/>
      <c r="B98" s="7"/>
      <c r="C98" s="7"/>
      <c r="D98" s="9"/>
      <c r="E98" s="3"/>
      <c r="F98" s="3"/>
      <c r="G98" s="10"/>
      <c r="H98" s="3"/>
    </row>
    <row r="99" spans="1:8" ht="30" customHeight="1" x14ac:dyDescent="0.35">
      <c r="A99" s="3"/>
      <c r="B99" s="7" t="s">
        <v>130</v>
      </c>
      <c r="C99" s="7"/>
      <c r="D99" s="9"/>
      <c r="E99" s="3"/>
      <c r="F99" s="3"/>
      <c r="G99" s="10"/>
      <c r="H99" s="3"/>
    </row>
    <row r="100" spans="1:8" ht="30" customHeight="1" x14ac:dyDescent="0.35">
      <c r="A100" s="3" t="s">
        <v>68</v>
      </c>
      <c r="B100" s="35" t="s">
        <v>115</v>
      </c>
      <c r="C100" s="2" t="s">
        <v>24</v>
      </c>
      <c r="D100" s="11"/>
      <c r="E100" s="30">
        <f>MIN(36,D100*1)</f>
        <v>0</v>
      </c>
      <c r="F100" s="5"/>
      <c r="G100" s="24"/>
      <c r="H100" s="30">
        <f>MIN(36,G100*1)</f>
        <v>0</v>
      </c>
    </row>
    <row r="101" spans="1:8" ht="30" customHeight="1" x14ac:dyDescent="0.35">
      <c r="A101" s="3" t="s">
        <v>69</v>
      </c>
      <c r="B101" s="35" t="s">
        <v>116</v>
      </c>
      <c r="C101" s="2" t="s">
        <v>161</v>
      </c>
      <c r="D101" s="11"/>
      <c r="E101" s="30">
        <f>MIN(10,D101*0.5)</f>
        <v>0</v>
      </c>
      <c r="F101" s="5"/>
      <c r="G101" s="24"/>
      <c r="H101" s="30">
        <f>MIN(10,G101*0.5)</f>
        <v>0</v>
      </c>
    </row>
    <row r="102" spans="1:8" ht="30" customHeight="1" x14ac:dyDescent="0.35">
      <c r="A102" s="3"/>
      <c r="B102" s="7"/>
      <c r="C102" s="7"/>
      <c r="D102" s="9"/>
      <c r="E102" s="3"/>
      <c r="F102" s="3"/>
      <c r="G102" s="10"/>
      <c r="H102" s="3"/>
    </row>
    <row r="103" spans="1:8" ht="30" customHeight="1" x14ac:dyDescent="0.35">
      <c r="A103" s="3"/>
      <c r="B103" s="7" t="s">
        <v>131</v>
      </c>
      <c r="C103" s="7"/>
      <c r="D103" s="9"/>
      <c r="E103" s="3"/>
      <c r="F103" s="3"/>
      <c r="G103" s="10"/>
      <c r="H103" s="3"/>
    </row>
    <row r="104" spans="1:8" ht="30" customHeight="1" x14ac:dyDescent="0.35">
      <c r="A104" s="3" t="s">
        <v>70</v>
      </c>
      <c r="B104" s="35" t="s">
        <v>117</v>
      </c>
      <c r="C104" s="35" t="s">
        <v>15</v>
      </c>
      <c r="D104" s="11"/>
      <c r="E104" s="30">
        <f>MIN(10,D104*2)</f>
        <v>0</v>
      </c>
      <c r="F104" s="5"/>
      <c r="G104" s="24"/>
      <c r="H104" s="30">
        <f>MIN(10,G104*2)</f>
        <v>0</v>
      </c>
    </row>
    <row r="105" spans="1:8" ht="30" customHeight="1" x14ac:dyDescent="0.35">
      <c r="A105" s="3" t="s">
        <v>71</v>
      </c>
      <c r="B105" s="35" t="s">
        <v>118</v>
      </c>
      <c r="C105" s="35" t="s">
        <v>14</v>
      </c>
      <c r="D105" s="11"/>
      <c r="E105" s="30">
        <f>MIN(5,D105*1)</f>
        <v>0</v>
      </c>
      <c r="F105" s="5"/>
      <c r="G105" s="24"/>
      <c r="H105" s="30">
        <f>MIN(5,G105*1)</f>
        <v>0</v>
      </c>
    </row>
    <row r="106" spans="1:8" ht="30" customHeight="1" x14ac:dyDescent="0.35">
      <c r="A106" s="3" t="s">
        <v>72</v>
      </c>
      <c r="B106" s="35" t="s">
        <v>119</v>
      </c>
      <c r="C106" s="35" t="s">
        <v>13</v>
      </c>
      <c r="D106" s="11"/>
      <c r="E106" s="30">
        <f>MIN(5,D106*0.5)</f>
        <v>0</v>
      </c>
      <c r="F106" s="5"/>
      <c r="G106" s="24"/>
      <c r="H106" s="30">
        <f>MIN(5,G106*0.5)</f>
        <v>0</v>
      </c>
    </row>
    <row r="107" spans="1:8" ht="30" customHeight="1" x14ac:dyDescent="0.35">
      <c r="A107" s="3"/>
      <c r="B107" s="7"/>
      <c r="C107" s="7"/>
      <c r="D107" s="9"/>
      <c r="E107" s="3"/>
      <c r="F107" s="3"/>
      <c r="G107" s="10"/>
      <c r="H107" s="3"/>
    </row>
    <row r="108" spans="1:8" ht="30" customHeight="1" x14ac:dyDescent="0.35">
      <c r="A108" s="3"/>
      <c r="B108" s="7" t="s">
        <v>132</v>
      </c>
      <c r="C108" s="7"/>
      <c r="D108" s="9"/>
      <c r="E108" s="3"/>
      <c r="F108" s="3"/>
      <c r="G108" s="10"/>
      <c r="H108" s="3"/>
    </row>
    <row r="109" spans="1:8" ht="30" customHeight="1" x14ac:dyDescent="0.35">
      <c r="A109" s="3" t="s">
        <v>73</v>
      </c>
      <c r="B109" s="35" t="s">
        <v>120</v>
      </c>
      <c r="C109" s="35" t="s">
        <v>12</v>
      </c>
      <c r="D109" s="11"/>
      <c r="E109" s="30">
        <f>MIN(8,D109*2)</f>
        <v>0</v>
      </c>
      <c r="F109" s="5"/>
      <c r="G109" s="24"/>
      <c r="H109" s="30">
        <f>MIN(8,G109*2)</f>
        <v>0</v>
      </c>
    </row>
    <row r="110" spans="1:8" ht="30" customHeight="1" x14ac:dyDescent="0.35">
      <c r="A110" s="3" t="s">
        <v>74</v>
      </c>
      <c r="B110" s="35" t="s">
        <v>121</v>
      </c>
      <c r="C110" s="35" t="s">
        <v>11</v>
      </c>
      <c r="D110" s="11"/>
      <c r="E110" s="30">
        <f>MIN(4,D110*1)</f>
        <v>0</v>
      </c>
      <c r="F110" s="5"/>
      <c r="G110" s="24"/>
      <c r="H110" s="30">
        <f>MIN(4,G110*1)</f>
        <v>0</v>
      </c>
    </row>
    <row r="111" spans="1:8" ht="30" customHeight="1" x14ac:dyDescent="0.35">
      <c r="A111" s="3" t="s">
        <v>75</v>
      </c>
      <c r="B111" s="35" t="s">
        <v>122</v>
      </c>
      <c r="C111" s="35" t="s">
        <v>162</v>
      </c>
      <c r="D111" s="11"/>
      <c r="E111" s="30">
        <f>MIN(3,D111*1)</f>
        <v>0</v>
      </c>
      <c r="F111" s="5"/>
      <c r="G111" s="24"/>
      <c r="H111" s="30">
        <f>MIN(3,G111*1)</f>
        <v>0</v>
      </c>
    </row>
    <row r="112" spans="1:8" ht="30" customHeight="1" x14ac:dyDescent="0.35">
      <c r="A112" s="3" t="s">
        <v>76</v>
      </c>
      <c r="B112" s="35" t="s">
        <v>123</v>
      </c>
      <c r="C112" s="35" t="s">
        <v>163</v>
      </c>
      <c r="D112" s="11"/>
      <c r="E112" s="30">
        <f>MIN(6,D112*2)</f>
        <v>0</v>
      </c>
      <c r="F112" s="5"/>
      <c r="G112" s="24"/>
      <c r="H112" s="30">
        <f>MIN(6,G112*2)</f>
        <v>0</v>
      </c>
    </row>
    <row r="113" spans="1:8" ht="30" customHeight="1" x14ac:dyDescent="0.35">
      <c r="A113" s="3" t="s">
        <v>77</v>
      </c>
      <c r="B113" s="35" t="s">
        <v>124</v>
      </c>
      <c r="C113" s="35" t="s">
        <v>164</v>
      </c>
      <c r="D113" s="11"/>
      <c r="E113" s="30">
        <f>MIN(6,D113*2)</f>
        <v>0</v>
      </c>
      <c r="F113" s="5"/>
      <c r="G113" s="24"/>
      <c r="H113" s="30">
        <f>MIN(6,G113*2)</f>
        <v>0</v>
      </c>
    </row>
    <row r="114" spans="1:8" ht="30" customHeight="1" x14ac:dyDescent="0.35">
      <c r="A114" s="3"/>
      <c r="B114" s="7"/>
      <c r="C114" s="7"/>
      <c r="D114" s="9"/>
      <c r="E114" s="3"/>
      <c r="F114" s="3"/>
      <c r="G114" s="10"/>
      <c r="H114" s="3"/>
    </row>
    <row r="115" spans="1:8" ht="30" customHeight="1" x14ac:dyDescent="0.35">
      <c r="A115" s="3"/>
      <c r="B115" s="7" t="s">
        <v>33</v>
      </c>
      <c r="C115" s="7"/>
      <c r="D115" s="9"/>
      <c r="E115" s="3"/>
      <c r="F115" s="3"/>
      <c r="G115" s="10"/>
      <c r="H115" s="3"/>
    </row>
    <row r="116" spans="1:8" ht="30" customHeight="1" x14ac:dyDescent="0.35">
      <c r="A116" s="3" t="s">
        <v>78</v>
      </c>
      <c r="B116" s="35" t="s">
        <v>179</v>
      </c>
      <c r="C116" s="35" t="s">
        <v>165</v>
      </c>
      <c r="D116" s="11"/>
      <c r="E116" s="30">
        <f>MIN(6,D116*2)</f>
        <v>0</v>
      </c>
      <c r="F116" s="5"/>
      <c r="G116" s="24"/>
      <c r="H116" s="30">
        <f>MIN(6,G116*2)</f>
        <v>0</v>
      </c>
    </row>
    <row r="117" spans="1:8" ht="30" customHeight="1" x14ac:dyDescent="0.35">
      <c r="A117" s="3"/>
      <c r="B117" s="35" t="s">
        <v>180</v>
      </c>
      <c r="C117" s="35" t="s">
        <v>181</v>
      </c>
      <c r="D117" s="11"/>
      <c r="E117" s="30">
        <f>MIN(3,D117*2)</f>
        <v>0</v>
      </c>
      <c r="F117" s="5"/>
      <c r="G117" s="24"/>
      <c r="H117" s="30">
        <f>MIN(3,G117*2)</f>
        <v>0</v>
      </c>
    </row>
    <row r="118" spans="1:8" ht="30" customHeight="1" x14ac:dyDescent="0.35">
      <c r="A118" s="3" t="s">
        <v>79</v>
      </c>
      <c r="B118" s="35" t="s">
        <v>118</v>
      </c>
      <c r="C118" s="35" t="s">
        <v>165</v>
      </c>
      <c r="D118" s="11"/>
      <c r="E118" s="30">
        <f>MIN(6,D118*2)</f>
        <v>0</v>
      </c>
      <c r="F118" s="5"/>
      <c r="G118" s="24"/>
      <c r="H118" s="30">
        <f>MIN(6,G118*2)</f>
        <v>0</v>
      </c>
    </row>
    <row r="119" spans="1:8" ht="30" customHeight="1" x14ac:dyDescent="0.35">
      <c r="A119" s="3" t="s">
        <v>80</v>
      </c>
      <c r="B119" s="35" t="s">
        <v>182</v>
      </c>
      <c r="C119" s="35" t="s">
        <v>167</v>
      </c>
      <c r="D119" s="11"/>
      <c r="E119" s="30">
        <f>MIN(3,D119*1)</f>
        <v>0</v>
      </c>
      <c r="F119" s="5"/>
      <c r="G119" s="24"/>
      <c r="H119" s="30">
        <f>MIN(3,G119*1)</f>
        <v>0</v>
      </c>
    </row>
    <row r="120" spans="1:8" ht="30" customHeight="1" x14ac:dyDescent="0.35">
      <c r="A120" s="3" t="s">
        <v>81</v>
      </c>
      <c r="B120" s="35" t="s">
        <v>183</v>
      </c>
      <c r="C120" s="35" t="s">
        <v>166</v>
      </c>
      <c r="D120" s="11"/>
      <c r="E120" s="30">
        <f>MIN(3,D120*1)</f>
        <v>0</v>
      </c>
      <c r="F120" s="5"/>
      <c r="G120" s="24"/>
      <c r="H120" s="30">
        <f>MIN(3,G120*1)</f>
        <v>0</v>
      </c>
    </row>
    <row r="121" spans="1:8" ht="30" customHeight="1" x14ac:dyDescent="0.35">
      <c r="A121" s="3" t="s">
        <v>82</v>
      </c>
      <c r="B121" s="35" t="s">
        <v>184</v>
      </c>
      <c r="C121" s="35" t="s">
        <v>167</v>
      </c>
      <c r="D121" s="11"/>
      <c r="E121" s="30">
        <f>MIN(3,D121*1)</f>
        <v>0</v>
      </c>
      <c r="F121" s="5"/>
      <c r="G121" s="24"/>
      <c r="H121" s="30">
        <f>MIN(3,G121*1)</f>
        <v>0</v>
      </c>
    </row>
    <row r="122" spans="1:8" ht="30" customHeight="1" x14ac:dyDescent="0.35">
      <c r="A122" s="3"/>
      <c r="B122" s="7"/>
      <c r="C122" s="7"/>
      <c r="D122" s="9"/>
      <c r="E122" s="3"/>
      <c r="F122" s="3"/>
      <c r="G122" s="10"/>
      <c r="H122" s="3"/>
    </row>
    <row r="123" spans="1:8" s="40" customFormat="1" ht="30" customHeight="1" x14ac:dyDescent="0.4">
      <c r="A123" s="37"/>
      <c r="B123" s="38" t="s">
        <v>0</v>
      </c>
      <c r="C123" s="39"/>
      <c r="D123" s="43"/>
      <c r="E123" s="8">
        <f xml:space="preserve"> SUM(E21,E26, E30, E33:E40, E44, E48, E52, E56, E58:E121,)</f>
        <v>0</v>
      </c>
      <c r="F123" s="21"/>
      <c r="G123" s="25"/>
      <c r="H123" s="8">
        <f xml:space="preserve"> SUM(H21,H26, H30, H33:H40, H44, H48, H52, H56, H58:H121,)</f>
        <v>0</v>
      </c>
    </row>
    <row r="124" spans="1:8" ht="30" customHeight="1" x14ac:dyDescent="0.35">
      <c r="A124" s="3"/>
      <c r="B124" s="7"/>
      <c r="C124" s="7"/>
      <c r="D124" s="9"/>
      <c r="E124" s="3"/>
      <c r="F124" s="3"/>
      <c r="G124" s="10"/>
      <c r="H124" s="3"/>
    </row>
    <row r="125" spans="1:8" ht="30" customHeight="1" x14ac:dyDescent="0.35">
      <c r="A125" s="3"/>
      <c r="B125" s="7"/>
      <c r="C125" s="7"/>
      <c r="D125" s="9"/>
      <c r="E125" s="3"/>
      <c r="F125" s="3"/>
      <c r="G125" s="10"/>
      <c r="H125" s="3"/>
    </row>
    <row r="126" spans="1:8" ht="30" customHeight="1" x14ac:dyDescent="0.35">
      <c r="H126" s="6"/>
    </row>
    <row r="127" spans="1:8" ht="30" customHeight="1" x14ac:dyDescent="0.35">
      <c r="H127" s="6"/>
    </row>
    <row r="128" spans="1:8" ht="30" customHeight="1" x14ac:dyDescent="0.35">
      <c r="H128" s="6"/>
    </row>
    <row r="129" spans="8:8" ht="30" customHeight="1" x14ac:dyDescent="0.35">
      <c r="H129" s="6"/>
    </row>
    <row r="130" spans="8:8" ht="30" customHeight="1" x14ac:dyDescent="0.35">
      <c r="H130" s="6"/>
    </row>
    <row r="131" spans="8:8" ht="30" customHeight="1" x14ac:dyDescent="0.35">
      <c r="H131" s="6"/>
    </row>
    <row r="132" spans="8:8" ht="30" customHeight="1" x14ac:dyDescent="0.35">
      <c r="H132" s="6"/>
    </row>
    <row r="133" spans="8:8" ht="30" customHeight="1" x14ac:dyDescent="0.35">
      <c r="H133" s="6"/>
    </row>
    <row r="134" spans="8:8" ht="30" customHeight="1" x14ac:dyDescent="0.35">
      <c r="H134" s="6"/>
    </row>
    <row r="135" spans="8:8" ht="30" customHeight="1" x14ac:dyDescent="0.35">
      <c r="H135" s="6"/>
    </row>
  </sheetData>
  <sheetProtection algorithmName="SHA-512" hashValue="3Kdkifp3JJjk4zPGG0O3AejoOwQVViFGfZcoo35a7QytU52pegLqN6vgQvWkP3dK6WMW82KoD/3X6ZqTbSNEwQ==" saltValue="++r/yhW++WfVcZqSTZCMNA==" spinCount="100000" sheet="1" objects="1" scenarios="1"/>
  <mergeCells count="19">
    <mergeCell ref="G14:H14"/>
    <mergeCell ref="D14:E14"/>
    <mergeCell ref="B46:B47"/>
    <mergeCell ref="B50:B51"/>
    <mergeCell ref="G15:H15"/>
    <mergeCell ref="G16:H16"/>
    <mergeCell ref="D16:E16"/>
    <mergeCell ref="D15:E15"/>
    <mergeCell ref="B24:B25"/>
    <mergeCell ref="B28:B29"/>
    <mergeCell ref="B33:B34"/>
    <mergeCell ref="B36:B37"/>
    <mergeCell ref="B39:B40"/>
    <mergeCell ref="B54:B55"/>
    <mergeCell ref="D19:E19"/>
    <mergeCell ref="G19:H19"/>
    <mergeCell ref="D18:E18"/>
    <mergeCell ref="G18:H18"/>
    <mergeCell ref="B42:B43"/>
  </mergeCells>
  <hyperlinks>
    <hyperlink ref="B108" location="_ftn1" display="_ftn1"/>
    <hyperlink ref="B92" location="_ftn1" display="_ftn1"/>
    <hyperlink ref="B99" location="_ftn2" display="_ftn2"/>
    <hyperlink ref="B32" location="_ftn1" display="_ftn1"/>
    <hyperlink ref="C32" location="_ftn2" display="_ftn2"/>
    <hyperlink ref="B33" location="_ftn3" display="_ftn3"/>
    <hyperlink ref="B23" location="_ftn1" display="_ftn1"/>
    <hyperlink ref="B64" location="_ftn4" display="_ftn4"/>
    <hyperlink ref="B60" location="_ftn2" display="_ftn2"/>
    <hyperlink ref="B62" location="_ftn3" display="_ftn3"/>
  </hyperlinks>
  <pageMargins left="0.51181102362204722" right="0.51181102362204722" top="0.78740157480314965" bottom="0.59055118110236227" header="0.31496062992125984" footer="0.31496062992125984"/>
  <pageSetup paperSize="9" scale="33" fitToHeight="2" orientation="portrait" r:id="rId1"/>
  <headerFooter>
    <oddFooter>&amp;C&amp;"Abadi,Itálico"&amp;20Fonte: Souza, C. A. (maio/2021)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 - Resumido-CAS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Cliente</cp:lastModifiedBy>
  <cp:lastPrinted>2021-05-21T17:36:50Z</cp:lastPrinted>
  <dcterms:created xsi:type="dcterms:W3CDTF">2019-04-09T09:42:02Z</dcterms:created>
  <dcterms:modified xsi:type="dcterms:W3CDTF">2021-05-24T16:47:02Z</dcterms:modified>
</cp:coreProperties>
</file>