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2300"/>
  </bookViews>
  <sheets>
    <sheet name="Atualizada fev2020" sheetId="2" r:id="rId1"/>
  </sheets>
  <definedNames>
    <definedName name="_xlnm.Print_Area" localSheetId="0">'Atualizada fev2020'!$A$1:$Q$65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2" l="1"/>
  <c r="N41" i="2"/>
  <c r="Q57" i="2"/>
  <c r="P45" i="2"/>
  <c r="Q45" i="2"/>
  <c r="P44" i="2"/>
  <c r="Q44" i="2"/>
  <c r="P24" i="2"/>
  <c r="P25" i="2"/>
  <c r="Q25" i="2"/>
  <c r="P26" i="2"/>
  <c r="P27" i="2"/>
  <c r="Q27" i="2"/>
  <c r="P28" i="2"/>
  <c r="Q28" i="2"/>
  <c r="P29" i="2"/>
  <c r="Q29" i="2"/>
  <c r="P30" i="2"/>
  <c r="P31" i="2"/>
  <c r="Q31" i="2"/>
  <c r="P33" i="2"/>
  <c r="Q33" i="2"/>
  <c r="P34" i="2"/>
  <c r="P35" i="2"/>
  <c r="Q35" i="2"/>
  <c r="P36" i="2"/>
  <c r="Q36" i="2"/>
  <c r="P37" i="2"/>
  <c r="Q37" i="2"/>
  <c r="P38" i="2"/>
  <c r="Q38" i="2"/>
  <c r="P39" i="2"/>
  <c r="P40" i="2"/>
  <c r="Q40" i="2"/>
  <c r="P23" i="2"/>
  <c r="Q34" i="2"/>
  <c r="Q39" i="2"/>
  <c r="Q26" i="2"/>
  <c r="Q30" i="2"/>
  <c r="Q23" i="2"/>
  <c r="P9" i="2"/>
  <c r="Q9" i="2"/>
  <c r="P48" i="2"/>
  <c r="Q48" i="2"/>
  <c r="P21" i="2"/>
  <c r="Q21" i="2"/>
  <c r="P18" i="2"/>
  <c r="Q18" i="2"/>
  <c r="P14" i="2"/>
  <c r="Q14" i="2"/>
  <c r="P12" i="2"/>
  <c r="Q12" i="2"/>
  <c r="P11" i="2"/>
  <c r="Q11" i="2"/>
  <c r="P10" i="2"/>
  <c r="Q10" i="2"/>
  <c r="P8" i="2"/>
  <c r="Q8" i="2"/>
  <c r="P6" i="2"/>
  <c r="Q6" i="2"/>
  <c r="R63" i="2"/>
  <c r="R65" i="2"/>
  <c r="R58" i="2"/>
  <c r="R59" i="2"/>
  <c r="R55" i="2"/>
  <c r="R56" i="2"/>
  <c r="R52" i="2"/>
  <c r="P51" i="2"/>
  <c r="Q51" i="2"/>
  <c r="R50" i="2"/>
  <c r="P49" i="2"/>
  <c r="Q49" i="2"/>
  <c r="R46" i="2"/>
  <c r="R43" i="2"/>
  <c r="P42" i="2"/>
  <c r="Q42" i="2"/>
  <c r="R22" i="2"/>
  <c r="R20" i="2"/>
  <c r="R17" i="2"/>
  <c r="R15" i="2"/>
  <c r="R13" i="2"/>
  <c r="R7" i="2"/>
  <c r="P46" i="2"/>
  <c r="Q24" i="2"/>
  <c r="R53" i="2"/>
  <c r="R62" i="2"/>
  <c r="P54" i="2"/>
  <c r="Q54" i="2"/>
  <c r="M32" i="2"/>
  <c r="M41" i="2"/>
  <c r="M16" i="2"/>
  <c r="M19" i="2"/>
  <c r="J32" i="2"/>
  <c r="J41" i="2"/>
  <c r="O32" i="2"/>
  <c r="O41" i="2"/>
  <c r="L16" i="2"/>
  <c r="L32" i="2"/>
  <c r="L41" i="2"/>
  <c r="L19" i="2"/>
  <c r="K16" i="2"/>
  <c r="K32" i="2"/>
  <c r="K41" i="2"/>
  <c r="I32" i="2"/>
  <c r="P32" i="2"/>
  <c r="P41" i="2"/>
  <c r="I41" i="2"/>
  <c r="Q32" i="2"/>
  <c r="P19" i="2"/>
  <c r="P20" i="2"/>
  <c r="P16" i="2"/>
  <c r="Q16" i="2"/>
  <c r="P63" i="2"/>
  <c r="O63" i="2"/>
  <c r="N63" i="2"/>
  <c r="M63" i="2"/>
  <c r="L63" i="2"/>
  <c r="H63" i="2"/>
  <c r="I63" i="2"/>
  <c r="K63" i="2"/>
  <c r="J63" i="2"/>
  <c r="O58" i="2"/>
  <c r="O59" i="2"/>
  <c r="N58" i="2"/>
  <c r="N59" i="2"/>
  <c r="M58" i="2"/>
  <c r="M59" i="2"/>
  <c r="L58" i="2"/>
  <c r="L59" i="2"/>
  <c r="H58" i="2"/>
  <c r="I58" i="2"/>
  <c r="I59" i="2"/>
  <c r="K58" i="2"/>
  <c r="K59" i="2"/>
  <c r="J58" i="2"/>
  <c r="O55" i="2"/>
  <c r="O56" i="2"/>
  <c r="N55" i="2"/>
  <c r="N56" i="2"/>
  <c r="M55" i="2"/>
  <c r="M56" i="2"/>
  <c r="H55" i="2"/>
  <c r="I55" i="2"/>
  <c r="I56" i="2"/>
  <c r="K55" i="2"/>
  <c r="K56" i="2"/>
  <c r="L55" i="2"/>
  <c r="L56" i="2"/>
  <c r="J55" i="2"/>
  <c r="O52" i="2"/>
  <c r="N52" i="2"/>
  <c r="M52" i="2"/>
  <c r="L52" i="2"/>
  <c r="H52" i="2"/>
  <c r="I52" i="2"/>
  <c r="K52" i="2"/>
  <c r="J52" i="2"/>
  <c r="O50" i="2"/>
  <c r="N50" i="2"/>
  <c r="M50" i="2"/>
  <c r="L50" i="2"/>
  <c r="H50" i="2"/>
  <c r="I50" i="2"/>
  <c r="I53" i="2"/>
  <c r="K50" i="2"/>
  <c r="J50" i="2"/>
  <c r="O46" i="2"/>
  <c r="N46" i="2"/>
  <c r="M46" i="2"/>
  <c r="L46" i="2"/>
  <c r="H46" i="2"/>
  <c r="I46" i="2"/>
  <c r="K46" i="2"/>
  <c r="J46" i="2"/>
  <c r="P43" i="2"/>
  <c r="O43" i="2"/>
  <c r="N43" i="2"/>
  <c r="M43" i="2"/>
  <c r="L43" i="2"/>
  <c r="H43" i="2"/>
  <c r="I43" i="2"/>
  <c r="K43" i="2"/>
  <c r="J43" i="2"/>
  <c r="P22" i="2"/>
  <c r="O22" i="2"/>
  <c r="N22" i="2"/>
  <c r="M22" i="2"/>
  <c r="L22" i="2"/>
  <c r="H22" i="2"/>
  <c r="I22" i="2"/>
  <c r="K22" i="2"/>
  <c r="J22" i="2"/>
  <c r="O20" i="2"/>
  <c r="N20" i="2"/>
  <c r="H20" i="2"/>
  <c r="I20" i="2"/>
  <c r="K20" i="2"/>
  <c r="J20" i="2"/>
  <c r="M20" i="2"/>
  <c r="P17" i="2"/>
  <c r="O17" i="2"/>
  <c r="N17" i="2"/>
  <c r="H17" i="2"/>
  <c r="I17" i="2"/>
  <c r="M17" i="2"/>
  <c r="L17" i="2"/>
  <c r="K17" i="2"/>
  <c r="J17" i="2"/>
  <c r="P15" i="2"/>
  <c r="O15" i="2"/>
  <c r="N15" i="2"/>
  <c r="M15" i="2"/>
  <c r="L15" i="2"/>
  <c r="H15" i="2"/>
  <c r="I15" i="2"/>
  <c r="K15" i="2"/>
  <c r="J15" i="2"/>
  <c r="P13" i="2"/>
  <c r="O13" i="2"/>
  <c r="N13" i="2"/>
  <c r="H13" i="2"/>
  <c r="I13" i="2"/>
  <c r="M13" i="2"/>
  <c r="K13" i="2"/>
  <c r="P7" i="2"/>
  <c r="O7" i="2"/>
  <c r="N7" i="2"/>
  <c r="H7" i="2"/>
  <c r="I7" i="2"/>
  <c r="K7" i="2"/>
  <c r="J7" i="2"/>
  <c r="M7" i="2"/>
  <c r="L7" i="2"/>
  <c r="Q17" i="2"/>
  <c r="Q43" i="2"/>
  <c r="K47" i="2"/>
  <c r="Q46" i="2"/>
  <c r="H47" i="2"/>
  <c r="H59" i="2"/>
  <c r="Q58" i="2"/>
  <c r="Q63" i="2"/>
  <c r="Q19" i="2"/>
  <c r="N47" i="2"/>
  <c r="O47" i="2"/>
  <c r="I47" i="2"/>
  <c r="I61" i="2"/>
  <c r="I65" i="2"/>
  <c r="Q41" i="2"/>
  <c r="M47" i="2"/>
  <c r="Q7" i="2"/>
  <c r="Q22" i="2"/>
  <c r="Q15" i="2"/>
  <c r="P47" i="2"/>
  <c r="H56" i="2"/>
  <c r="P55" i="2"/>
  <c r="P56" i="2"/>
  <c r="P50" i="2"/>
  <c r="Q50" i="2"/>
  <c r="P52" i="2"/>
  <c r="P53" i="2"/>
  <c r="L53" i="2"/>
  <c r="O53" i="2"/>
  <c r="O61" i="2"/>
  <c r="L13" i="2"/>
  <c r="M53" i="2"/>
  <c r="M61" i="2"/>
  <c r="M65" i="2"/>
  <c r="N53" i="2"/>
  <c r="N61" i="2"/>
  <c r="N65" i="2"/>
  <c r="J59" i="2"/>
  <c r="J53" i="2"/>
  <c r="K53" i="2"/>
  <c r="K61" i="2"/>
  <c r="H53" i="2"/>
  <c r="J56" i="2"/>
  <c r="J13" i="2"/>
  <c r="Q13" i="2"/>
  <c r="L20" i="2"/>
  <c r="L47" i="2"/>
  <c r="L61" i="2"/>
  <c r="Q52" i="2"/>
  <c r="H61" i="2"/>
  <c r="Q59" i="2"/>
  <c r="Q56" i="2"/>
  <c r="Q53" i="2"/>
  <c r="Q20" i="2"/>
  <c r="Q55" i="2"/>
  <c r="J47" i="2"/>
  <c r="Q47" i="2"/>
  <c r="P61" i="2"/>
  <c r="H65" i="2"/>
  <c r="O65" i="2"/>
  <c r="K65" i="2"/>
  <c r="L65" i="2"/>
  <c r="P65" i="2"/>
  <c r="J61" i="2"/>
  <c r="Q61" i="2"/>
  <c r="J65" i="2"/>
  <c r="Q65" i="2"/>
</calcChain>
</file>

<file path=xl/sharedStrings.xml><?xml version="1.0" encoding="utf-8"?>
<sst xmlns="http://schemas.openxmlformats.org/spreadsheetml/2006/main" count="153" uniqueCount="124">
  <si>
    <t>PREVISÃO DE DESPESAS DE CUSTEIO POR SEGMENTO CEAD - 2020</t>
  </si>
  <si>
    <t>Subação</t>
  </si>
  <si>
    <t>Grupo Prog. Fin.</t>
  </si>
  <si>
    <t>Natureza Despesa</t>
  </si>
  <si>
    <t>Discriminação</t>
  </si>
  <si>
    <t>Elemento</t>
  </si>
  <si>
    <t>DG</t>
  </si>
  <si>
    <t>DEG</t>
  </si>
  <si>
    <t>DPPG</t>
  </si>
  <si>
    <t>DEX</t>
  </si>
  <si>
    <t>DPAD</t>
  </si>
  <si>
    <t>DECT</t>
  </si>
  <si>
    <t>PRODIP</t>
  </si>
  <si>
    <t>COOPTA</t>
  </si>
  <si>
    <t>RES CENTRO</t>
  </si>
  <si>
    <t>TOTAL</t>
  </si>
  <si>
    <t>Enviado Proplan</t>
  </si>
  <si>
    <t>11038  Administração e manutenção dos serviços administrativos gerais</t>
  </si>
  <si>
    <t>339014.00</t>
  </si>
  <si>
    <t>Diárias</t>
  </si>
  <si>
    <t>33.90.14</t>
  </si>
  <si>
    <t>TOTAL DIÁRIAS subação 11038</t>
  </si>
  <si>
    <t>339030.00</t>
  </si>
  <si>
    <t>Materiais de consumo diversos (expediente, limpeza, laboratorial..)</t>
  </si>
  <si>
    <t>33.90.30</t>
  </si>
  <si>
    <t>339030.01</t>
  </si>
  <si>
    <t>Combustíveis e lubrificantes</t>
  </si>
  <si>
    <t>339030.09</t>
  </si>
  <si>
    <t>Material farmacológico</t>
  </si>
  <si>
    <t>339030.36</t>
  </si>
  <si>
    <t>Material Hospitalar</t>
  </si>
  <si>
    <t>339030.39</t>
  </si>
  <si>
    <t>Material para manutenção de veículos</t>
  </si>
  <si>
    <t>TOTAL MATERIAL DE CONSUMO subação 11038</t>
  </si>
  <si>
    <t>339130.00</t>
  </si>
  <si>
    <t>Fundo de Materiais (Mat.de Consumo: Impressos Padronizados)</t>
  </si>
  <si>
    <t>33.91.30</t>
  </si>
  <si>
    <t>TOTAL MATERIAL DE CONSUMO EMPRESA PÚBLICA subação 11038</t>
  </si>
  <si>
    <t>339033.00</t>
  </si>
  <si>
    <t>Passagens</t>
  </si>
  <si>
    <t>33.90.33</t>
  </si>
  <si>
    <t>TOTAL PASSAGENS subação 11038</t>
  </si>
  <si>
    <t>339036.15</t>
  </si>
  <si>
    <t>Aluguel de imóveis - Pessoa Física</t>
  </si>
  <si>
    <t>33.90.36</t>
  </si>
  <si>
    <t>339036.00</t>
  </si>
  <si>
    <t>Outros custeios - Pessoa Física</t>
  </si>
  <si>
    <t>TOTAL PESSOA FÍSICA subação 11038</t>
  </si>
  <si>
    <t>339037.00</t>
  </si>
  <si>
    <t>Contratos de Locação Mão-de-Obra</t>
  </si>
  <si>
    <t>33.90.37</t>
  </si>
  <si>
    <t>TOTAL MÃO-DE-OBRA TERCEIRIZADA subação 11038</t>
  </si>
  <si>
    <t>339039.10</t>
  </si>
  <si>
    <t>Aluguel de imóveis (PJ)</t>
  </si>
  <si>
    <t>33.90.39</t>
  </si>
  <si>
    <t>339039.88</t>
  </si>
  <si>
    <t>Publicidade e Propaganda</t>
  </si>
  <si>
    <t>339039.32</t>
  </si>
  <si>
    <t>Serviços de TI - CIASC</t>
  </si>
  <si>
    <t>339039.08</t>
  </si>
  <si>
    <t>Manutenção de software</t>
  </si>
  <si>
    <t>339039.57</t>
  </si>
  <si>
    <t>Serviço de Processamento de dados</t>
  </si>
  <si>
    <t>339039.12</t>
  </si>
  <si>
    <t>Locação de maquinas e equipamentos</t>
  </si>
  <si>
    <t>339039.16</t>
  </si>
  <si>
    <t>Reforma e manutenção de bens imóveis</t>
  </si>
  <si>
    <t>339039.17</t>
  </si>
  <si>
    <t>Manutenção e conserv. Maquinas e equipamentos</t>
  </si>
  <si>
    <t>339039.27</t>
  </si>
  <si>
    <t>Locação de veículos</t>
  </si>
  <si>
    <t>339039.00</t>
  </si>
  <si>
    <t>Outros custeios - Pessoa Jurídica</t>
  </si>
  <si>
    <t>339039.19</t>
  </si>
  <si>
    <t>Serviços de Manutenção de veículos</t>
  </si>
  <si>
    <t>339039.26</t>
  </si>
  <si>
    <t>Locação de Veículos e Serviços de Transporte Escolar</t>
  </si>
  <si>
    <t>339039.77</t>
  </si>
  <si>
    <t>Monitoramento e vigilância ostensiva</t>
  </si>
  <si>
    <t>339039.78</t>
  </si>
  <si>
    <t>Limpeza e conservação</t>
  </si>
  <si>
    <t>339039.79</t>
  </si>
  <si>
    <t>Serviço de apoio adm. Tecnico e operacional</t>
  </si>
  <si>
    <t>339039.44</t>
  </si>
  <si>
    <t>Serviços de agua e esgoto</t>
  </si>
  <si>
    <t>339039.43</t>
  </si>
  <si>
    <t>Serviços de Energia Elétrica</t>
  </si>
  <si>
    <t>339039.47</t>
  </si>
  <si>
    <t>Serviços de comunicação em geral</t>
  </si>
  <si>
    <t>TOTAL PESSOA JURÍDICA subação 11038</t>
  </si>
  <si>
    <t>339047.00</t>
  </si>
  <si>
    <t>Obrigações tributárias e contributivas</t>
  </si>
  <si>
    <t>33.90.47</t>
  </si>
  <si>
    <t>TOTAL OBRIGAÇÕES TRIBUTÁRIAS subação 11038</t>
  </si>
  <si>
    <t>339139.05</t>
  </si>
  <si>
    <t>Fundo de Materiais (GVE)</t>
  </si>
  <si>
    <t>339139.47</t>
  </si>
  <si>
    <t>Fundo de Materiais (Correios e publicações)</t>
  </si>
  <si>
    <t>33.91.39</t>
  </si>
  <si>
    <t>TOTAL PESSOA JURÍDICA - EMPRESA PÚBLICA subação 11038</t>
  </si>
  <si>
    <t xml:space="preserve">TOTAL  11038 = </t>
  </si>
  <si>
    <t>4975   Manutenção e modernização dos serviços de TI</t>
  </si>
  <si>
    <t>339039.58</t>
  </si>
  <si>
    <t>Serviços de Telefonia Fixa</t>
  </si>
  <si>
    <t>339039.64</t>
  </si>
  <si>
    <t>Serviços de Telefonia Móvel</t>
  </si>
  <si>
    <t>TOTAL PESSOA JURÍDICA subação 4975</t>
  </si>
  <si>
    <t>339139.58</t>
  </si>
  <si>
    <t>Fundo de Materiais -Telecomunicações Rede Governo</t>
  </si>
  <si>
    <t>TOTAL PESSOA JURÍDICA - EMPRESA PÚBLICA subação 4975</t>
  </si>
  <si>
    <t xml:space="preserve">TOTAL 4975 = </t>
  </si>
  <si>
    <t xml:space="preserve">5852 Capacitação profissional </t>
  </si>
  <si>
    <t>Capacitação de Servidores Públicos (inclusive PRODIP)</t>
  </si>
  <si>
    <t>TOTAL PESSOA JURÍDICA subação 5852</t>
  </si>
  <si>
    <t xml:space="preserve">TOTAL 5852 = </t>
  </si>
  <si>
    <t>7856 Administração de pessoal</t>
  </si>
  <si>
    <t>319096.01</t>
  </si>
  <si>
    <t>Ressarcimento de pessoal requisitado</t>
  </si>
  <si>
    <t>31.90.96</t>
  </si>
  <si>
    <t>TOTAL PESSOAL REQUISITADO subação 7856</t>
  </si>
  <si>
    <t xml:space="preserve">TOTAL 7856  = </t>
  </si>
  <si>
    <t>TOTAL Custeio Disponibizado ao Centro (cfme planilha PROPLAN)</t>
  </si>
  <si>
    <t>Valor de Alugel (is)</t>
  </si>
  <si>
    <t>TOTAL Geral Custeio do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</si>
</sst>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b/>
      <sz val="10.5"/>
      <color theme="5" tint="-0.249977111117893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rgb="FFFF0000"/>
      <name val="Arial"/>
      <family val="2"/>
    </font>
    <font>
      <b/>
      <i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5" tint="-0.24997711111789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right"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/>
    <xf numFmtId="0" fontId="2" fillId="0" borderId="0" xfId="0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0" fontId="9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3" fontId="8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164" fontId="13" fillId="3" borderId="34" xfId="0" applyNumberFormat="1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3" fontId="15" fillId="0" borderId="0" xfId="1" applyFont="1" applyBorder="1" applyAlignment="1" applyProtection="1">
      <alignment horizontal="center" vertical="center"/>
      <protection locked="0"/>
    </xf>
    <xf numFmtId="43" fontId="16" fillId="0" borderId="0" xfId="1" applyFont="1" applyBorder="1" applyAlignment="1" applyProtection="1">
      <alignment horizontal="center" vertical="center"/>
      <protection locked="0"/>
    </xf>
    <xf numFmtId="43" fontId="16" fillId="0" borderId="0" xfId="1" applyFont="1" applyBorder="1" applyAlignment="1" applyProtection="1">
      <alignment vertical="center"/>
      <protection locked="0"/>
    </xf>
    <xf numFmtId="43" fontId="16" fillId="0" borderId="0" xfId="1" applyFont="1" applyFill="1" applyBorder="1" applyAlignment="1" applyProtection="1">
      <alignment vertical="center"/>
      <protection locked="0"/>
    </xf>
    <xf numFmtId="43" fontId="13" fillId="0" borderId="0" xfId="1" applyFont="1" applyFill="1" applyBorder="1" applyAlignment="1" applyProtection="1">
      <alignment vertical="center"/>
      <protection locked="0"/>
    </xf>
    <xf numFmtId="43" fontId="15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3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3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4" fontId="11" fillId="0" borderId="4" xfId="3" applyFont="1" applyBorder="1" applyAlignment="1" applyProtection="1">
      <alignment vertical="center"/>
      <protection locked="0"/>
    </xf>
    <xf numFmtId="164" fontId="11" fillId="4" borderId="13" xfId="3" applyFont="1" applyFill="1" applyBorder="1" applyAlignment="1" applyProtection="1">
      <alignment vertical="center"/>
      <protection locked="0"/>
    </xf>
    <xf numFmtId="164" fontId="11" fillId="0" borderId="13" xfId="3" applyFont="1" applyBorder="1" applyAlignment="1" applyProtection="1">
      <alignment vertical="center"/>
      <protection locked="0"/>
    </xf>
    <xf numFmtId="164" fontId="11" fillId="0" borderId="13" xfId="3" applyFont="1" applyBorder="1" applyAlignment="1" applyProtection="1">
      <alignment horizontal="center" vertical="center" wrapText="1"/>
      <protection locked="0"/>
    </xf>
    <xf numFmtId="164" fontId="11" fillId="0" borderId="13" xfId="3" applyFont="1" applyBorder="1" applyAlignment="1" applyProtection="1">
      <alignment vertical="center" wrapText="1"/>
      <protection locked="0"/>
    </xf>
    <xf numFmtId="164" fontId="11" fillId="4" borderId="13" xfId="3" applyFont="1" applyFill="1" applyBorder="1" applyAlignment="1" applyProtection="1">
      <alignment vertical="center" wrapText="1"/>
      <protection locked="0"/>
    </xf>
    <xf numFmtId="164" fontId="19" fillId="0" borderId="13" xfId="3" applyFont="1" applyBorder="1" applyAlignment="1" applyProtection="1">
      <alignment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64" fontId="11" fillId="3" borderId="34" xfId="3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43" fontId="18" fillId="0" borderId="0" xfId="1" applyFont="1" applyBorder="1" applyAlignment="1" applyProtection="1">
      <alignment horizontal="center" vertical="center"/>
      <protection locked="0"/>
    </xf>
    <xf numFmtId="43" fontId="20" fillId="0" borderId="0" xfId="1" applyFont="1" applyBorder="1" applyAlignment="1" applyProtection="1">
      <alignment horizontal="center" vertical="center"/>
      <protection locked="0"/>
    </xf>
    <xf numFmtId="43" fontId="20" fillId="0" borderId="0" xfId="1" applyFont="1" applyBorder="1" applyAlignment="1" applyProtection="1">
      <alignment vertical="center"/>
      <protection locked="0"/>
    </xf>
    <xf numFmtId="43" fontId="20" fillId="0" borderId="0" xfId="1" applyFont="1" applyFill="1" applyBorder="1" applyAlignment="1" applyProtection="1">
      <alignment vertical="center"/>
      <protection locked="0"/>
    </xf>
    <xf numFmtId="43" fontId="11" fillId="0" borderId="0" xfId="1" applyFont="1" applyFill="1" applyBorder="1" applyAlignment="1" applyProtection="1">
      <alignment vertical="center"/>
      <protection locked="0"/>
    </xf>
    <xf numFmtId="43" fontId="18" fillId="0" borderId="0" xfId="0" applyNumberFormat="1" applyFont="1" applyFill="1" applyBorder="1" applyAlignment="1" applyProtection="1">
      <alignment vertical="center"/>
      <protection locked="0"/>
    </xf>
    <xf numFmtId="164" fontId="11" fillId="0" borderId="0" xfId="3" applyFont="1" applyFill="1" applyBorder="1" applyAlignment="1" applyProtection="1">
      <alignment vertical="center"/>
      <protection locked="0"/>
    </xf>
    <xf numFmtId="4" fontId="18" fillId="0" borderId="0" xfId="0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165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3" fontId="1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43" fontId="15" fillId="0" borderId="4" xfId="1" applyFont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15" fillId="0" borderId="13" xfId="1" applyFont="1" applyBorder="1" applyAlignment="1" applyProtection="1">
      <alignment vertical="center"/>
      <protection locked="0"/>
    </xf>
    <xf numFmtId="43" fontId="15" fillId="0" borderId="13" xfId="1" applyFont="1" applyBorder="1" applyAlignment="1" applyProtection="1">
      <alignment horizontal="center" vertical="center" wrapText="1"/>
      <protection locked="0"/>
    </xf>
    <xf numFmtId="43" fontId="15" fillId="0" borderId="13" xfId="1" applyFont="1" applyBorder="1" applyAlignment="1" applyProtection="1">
      <alignment vertical="center" wrapText="1"/>
      <protection locked="0"/>
    </xf>
    <xf numFmtId="43" fontId="15" fillId="4" borderId="13" xfId="1" applyFont="1" applyFill="1" applyBorder="1" applyAlignment="1" applyProtection="1">
      <alignment vertical="center" wrapText="1"/>
      <protection locked="0"/>
    </xf>
    <xf numFmtId="43" fontId="14" fillId="0" borderId="13" xfId="1" applyFont="1" applyBorder="1" applyAlignment="1" applyProtection="1">
      <alignment vertical="center"/>
      <protection locked="0"/>
    </xf>
    <xf numFmtId="43" fontId="15" fillId="4" borderId="23" xfId="1" applyFont="1" applyFill="1" applyBorder="1" applyAlignment="1" applyProtection="1">
      <alignment vertical="center"/>
      <protection locked="0"/>
    </xf>
    <xf numFmtId="43" fontId="13" fillId="3" borderId="28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43" fontId="16" fillId="0" borderId="13" xfId="1" applyFont="1" applyFill="1" applyBorder="1" applyAlignment="1" applyProtection="1">
      <alignment vertical="center"/>
    </xf>
    <xf numFmtId="43" fontId="16" fillId="4" borderId="13" xfId="1" applyFont="1" applyFill="1" applyBorder="1" applyAlignment="1" applyProtection="1">
      <alignment vertical="center"/>
    </xf>
    <xf numFmtId="43" fontId="16" fillId="4" borderId="23" xfId="1" applyFont="1" applyFill="1" applyBorder="1" applyAlignment="1" applyProtection="1">
      <alignment vertical="center"/>
    </xf>
    <xf numFmtId="43" fontId="13" fillId="3" borderId="6" xfId="1" applyFont="1" applyFill="1" applyBorder="1" applyAlignment="1" applyProtection="1">
      <alignment vertical="center"/>
    </xf>
    <xf numFmtId="43" fontId="13" fillId="3" borderId="2" xfId="1" applyFont="1" applyFill="1" applyBorder="1" applyAlignment="1" applyProtection="1">
      <alignment vertical="center"/>
    </xf>
    <xf numFmtId="43" fontId="13" fillId="3" borderId="34" xfId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3" fontId="15" fillId="2" borderId="0" xfId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vertical="center" wrapText="1"/>
      <protection locked="0"/>
    </xf>
    <xf numFmtId="0" fontId="2" fillId="4" borderId="40" xfId="0" applyFont="1" applyFill="1" applyBorder="1" applyAlignment="1">
      <alignment vertical="center" wrapText="1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2" fillId="4" borderId="41" xfId="0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 wrapText="1"/>
      <protection locked="0"/>
    </xf>
    <xf numFmtId="164" fontId="2" fillId="0" borderId="4" xfId="3" applyFont="1" applyBorder="1" applyAlignment="1" applyProtection="1">
      <alignment vertical="center"/>
      <protection locked="0"/>
    </xf>
    <xf numFmtId="164" fontId="2" fillId="4" borderId="13" xfId="3" applyFont="1" applyFill="1" applyBorder="1" applyAlignment="1" applyProtection="1">
      <alignment vertical="center"/>
      <protection locked="0"/>
    </xf>
    <xf numFmtId="164" fontId="2" fillId="0" borderId="13" xfId="3" applyFont="1" applyBorder="1" applyAlignment="1" applyProtection="1">
      <alignment vertical="center"/>
      <protection locked="0"/>
    </xf>
    <xf numFmtId="164" fontId="2" fillId="0" borderId="13" xfId="3" applyFont="1" applyBorder="1" applyAlignment="1" applyProtection="1">
      <alignment horizontal="center" vertical="center"/>
      <protection locked="0"/>
    </xf>
    <xf numFmtId="164" fontId="2" fillId="0" borderId="13" xfId="3" applyFont="1" applyBorder="1" applyAlignment="1" applyProtection="1">
      <alignment horizontal="center" vertical="center" wrapText="1"/>
      <protection locked="0"/>
    </xf>
    <xf numFmtId="164" fontId="2" fillId="0" borderId="13" xfId="3" applyFont="1" applyBorder="1" applyAlignment="1" applyProtection="1">
      <alignment vertical="center" wrapText="1"/>
      <protection locked="0"/>
    </xf>
    <xf numFmtId="164" fontId="2" fillId="4" borderId="13" xfId="3" applyFont="1" applyFill="1" applyBorder="1" applyAlignment="1" applyProtection="1">
      <alignment vertical="center" wrapText="1"/>
      <protection locked="0"/>
    </xf>
    <xf numFmtId="164" fontId="5" fillId="0" borderId="13" xfId="3" applyFont="1" applyBorder="1" applyAlignment="1" applyProtection="1">
      <alignment vertical="center"/>
      <protection locked="0"/>
    </xf>
    <xf numFmtId="164" fontId="2" fillId="4" borderId="23" xfId="3" applyFont="1" applyFill="1" applyBorder="1" applyAlignment="1" applyProtection="1">
      <alignment vertical="center"/>
      <protection locked="0"/>
    </xf>
    <xf numFmtId="164" fontId="3" fillId="3" borderId="28" xfId="3" applyFont="1" applyFill="1" applyBorder="1" applyAlignment="1" applyProtection="1">
      <alignment vertical="center"/>
    </xf>
    <xf numFmtId="164" fontId="7" fillId="0" borderId="4" xfId="3" applyFont="1" applyFill="1" applyBorder="1" applyAlignment="1" applyProtection="1">
      <alignment vertical="center"/>
    </xf>
    <xf numFmtId="164" fontId="7" fillId="0" borderId="13" xfId="3" applyFont="1" applyFill="1" applyBorder="1" applyAlignment="1" applyProtection="1">
      <alignment vertical="center"/>
    </xf>
    <xf numFmtId="164" fontId="7" fillId="4" borderId="13" xfId="3" applyFont="1" applyFill="1" applyBorder="1" applyAlignment="1" applyProtection="1">
      <alignment vertical="center"/>
    </xf>
    <xf numFmtId="164" fontId="7" fillId="4" borderId="23" xfId="3" applyFont="1" applyFill="1" applyBorder="1" applyAlignment="1" applyProtection="1">
      <alignment vertical="center"/>
    </xf>
    <xf numFmtId="164" fontId="3" fillId="3" borderId="6" xfId="3" applyFont="1" applyFill="1" applyBorder="1" applyAlignment="1" applyProtection="1">
      <alignment vertical="center"/>
    </xf>
    <xf numFmtId="164" fontId="3" fillId="3" borderId="2" xfId="3" applyFont="1" applyFill="1" applyBorder="1" applyAlignment="1" applyProtection="1">
      <alignment vertical="center"/>
    </xf>
    <xf numFmtId="164" fontId="3" fillId="3" borderId="34" xfId="0" applyNumberFormat="1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164" fontId="3" fillId="3" borderId="34" xfId="3" applyFont="1" applyFill="1" applyBorder="1" applyAlignment="1" applyProtection="1">
      <alignment vertical="center"/>
    </xf>
    <xf numFmtId="164" fontId="11" fillId="4" borderId="8" xfId="3" applyFont="1" applyFill="1" applyBorder="1" applyAlignment="1" applyProtection="1">
      <alignment vertical="center" wrapText="1"/>
      <protection locked="0"/>
    </xf>
    <xf numFmtId="164" fontId="11" fillId="0" borderId="42" xfId="3" applyFont="1" applyBorder="1" applyAlignment="1" applyProtection="1">
      <alignment vertical="center"/>
      <protection locked="0"/>
    </xf>
    <xf numFmtId="43" fontId="15" fillId="0" borderId="4" xfId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right" vertical="center"/>
      <protection locked="0"/>
    </xf>
    <xf numFmtId="0" fontId="3" fillId="3" borderId="33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right" vertical="center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26" xfId="0" applyFont="1" applyFill="1" applyBorder="1" applyAlignment="1" applyProtection="1">
      <alignment horizontal="right" vertical="center"/>
      <protection locked="0"/>
    </xf>
    <xf numFmtId="0" fontId="3" fillId="3" borderId="27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right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Border="1" applyAlignment="1" applyProtection="1">
      <alignment horizontal="right" vertical="center" inden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Normal" xfId="0" builtinId="0"/>
    <cellStyle name="Percent" xfId="2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5"/>
  <sheetViews>
    <sheetView tabSelected="1" zoomScale="90" zoomScaleNormal="90" zoomScalePageLayoutView="90" workbookViewId="0">
      <pane ySplit="5" topLeftCell="A6" activePane="bottomLeft" state="frozen"/>
      <selection pane="bottomLeft" activeCell="E7" sqref="E7"/>
    </sheetView>
  </sheetViews>
  <sheetFormatPr baseColWidth="10" defaultColWidth="9.1640625" defaultRowHeight="15" x14ac:dyDescent="0"/>
  <cols>
    <col min="1" max="1" width="2.1640625" style="3" customWidth="1"/>
    <col min="2" max="2" width="15.83203125" style="45" customWidth="1"/>
    <col min="3" max="3" width="7.33203125" style="45" customWidth="1"/>
    <col min="4" max="4" width="12.5" style="45" customWidth="1"/>
    <col min="5" max="5" width="42.1640625" style="3" customWidth="1"/>
    <col min="6" max="6" width="8.33203125" style="3" customWidth="1"/>
    <col min="7" max="7" width="10.5" style="45" customWidth="1"/>
    <col min="8" max="8" width="5.33203125" style="53" bestFit="1" customWidth="1"/>
    <col min="9" max="9" width="9.6640625" style="53" bestFit="1" customWidth="1"/>
    <col min="10" max="15" width="11.1640625" style="53" bestFit="1" customWidth="1"/>
    <col min="16" max="16" width="13.83203125" style="53" bestFit="1" customWidth="1"/>
    <col min="17" max="17" width="16.1640625" style="69" bestFit="1" customWidth="1"/>
    <col min="18" max="18" width="0.33203125" style="3" customWidth="1"/>
    <col min="19" max="16384" width="9.1640625" style="3"/>
  </cols>
  <sheetData>
    <row r="1" spans="1:18">
      <c r="A1" s="111"/>
      <c r="B1" s="47"/>
      <c r="C1" s="112"/>
      <c r="D1" s="112"/>
      <c r="E1" s="112"/>
      <c r="F1" s="112"/>
      <c r="G1" s="46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111"/>
    </row>
    <row r="2" spans="1:18" ht="21">
      <c r="A2" s="111"/>
      <c r="B2" s="48" t="s">
        <v>0</v>
      </c>
      <c r="C2" s="48"/>
      <c r="D2" s="48"/>
      <c r="E2" s="48"/>
      <c r="F2" s="48"/>
      <c r="G2" s="48"/>
      <c r="H2" s="119"/>
      <c r="I2" s="119"/>
      <c r="J2" s="121"/>
      <c r="K2" s="119"/>
      <c r="L2" s="119"/>
      <c r="M2" s="119"/>
      <c r="N2" s="119"/>
      <c r="O2" s="119"/>
      <c r="P2" s="119"/>
      <c r="Q2" s="120"/>
      <c r="R2" s="111"/>
    </row>
    <row r="3" spans="1:18" ht="16" thickBot="1">
      <c r="A3" s="111"/>
      <c r="B3" s="154"/>
      <c r="C3" s="154"/>
      <c r="D3" s="154"/>
      <c r="E3" s="154"/>
      <c r="F3" s="154"/>
      <c r="G3" s="154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11"/>
    </row>
    <row r="4" spans="1:18" ht="13">
      <c r="A4" s="111"/>
      <c r="B4" s="216" t="s">
        <v>1</v>
      </c>
      <c r="C4" s="213" t="s">
        <v>2</v>
      </c>
      <c r="D4" s="214" t="s">
        <v>3</v>
      </c>
      <c r="E4" s="217" t="s">
        <v>4</v>
      </c>
      <c r="F4" s="218"/>
      <c r="G4" s="216" t="s">
        <v>5</v>
      </c>
      <c r="H4" s="219" t="s">
        <v>6</v>
      </c>
      <c r="I4" s="219" t="s">
        <v>7</v>
      </c>
      <c r="J4" s="219" t="s">
        <v>8</v>
      </c>
      <c r="K4" s="219" t="s">
        <v>9</v>
      </c>
      <c r="L4" s="219" t="s">
        <v>10</v>
      </c>
      <c r="M4" s="219" t="s">
        <v>11</v>
      </c>
      <c r="N4" s="219" t="s">
        <v>12</v>
      </c>
      <c r="O4" s="219" t="s">
        <v>13</v>
      </c>
      <c r="P4" s="220" t="s">
        <v>14</v>
      </c>
      <c r="Q4" s="221" t="s">
        <v>15</v>
      </c>
      <c r="R4" s="155" t="s">
        <v>16</v>
      </c>
    </row>
    <row r="5" spans="1:18" ht="14" thickBot="1">
      <c r="A5" s="111"/>
      <c r="B5" s="222"/>
      <c r="C5" s="215"/>
      <c r="D5" s="214"/>
      <c r="E5" s="223"/>
      <c r="F5" s="224"/>
      <c r="G5" s="222"/>
      <c r="H5" s="225"/>
      <c r="I5" s="225"/>
      <c r="J5" s="225"/>
      <c r="K5" s="225"/>
      <c r="L5" s="225"/>
      <c r="M5" s="225"/>
      <c r="N5" s="225"/>
      <c r="O5" s="225"/>
      <c r="P5" s="226"/>
      <c r="Q5" s="227"/>
      <c r="R5" s="156"/>
    </row>
    <row r="6" spans="1:18">
      <c r="A6" s="111"/>
      <c r="B6" s="157" t="s">
        <v>17</v>
      </c>
      <c r="C6" s="174">
        <v>4</v>
      </c>
      <c r="D6" s="175" t="s">
        <v>18</v>
      </c>
      <c r="E6" s="176" t="s">
        <v>19</v>
      </c>
      <c r="F6" s="177"/>
      <c r="G6" s="178" t="s">
        <v>20</v>
      </c>
      <c r="H6" s="151"/>
      <c r="I6" s="151">
        <v>0</v>
      </c>
      <c r="J6" s="151">
        <v>0</v>
      </c>
      <c r="K6" s="151">
        <v>2080</v>
      </c>
      <c r="L6" s="151">
        <v>22000</v>
      </c>
      <c r="M6" s="151">
        <v>8000</v>
      </c>
      <c r="N6" s="151">
        <v>8000</v>
      </c>
      <c r="O6" s="151">
        <v>3000</v>
      </c>
      <c r="P6" s="151">
        <f>R6-SUM(H6:O6)</f>
        <v>1920</v>
      </c>
      <c r="Q6" s="70">
        <f t="shared" ref="Q6:Q23" si="0">SUM(H6:P6)</f>
        <v>45000</v>
      </c>
      <c r="R6" s="130">
        <v>45000</v>
      </c>
    </row>
    <row r="7" spans="1:18">
      <c r="A7" s="111"/>
      <c r="B7" s="158"/>
      <c r="C7" s="4"/>
      <c r="D7" s="5"/>
      <c r="E7" s="6" t="s">
        <v>21</v>
      </c>
      <c r="F7" s="123"/>
      <c r="G7" s="7"/>
      <c r="H7" s="95">
        <f>SUM(H6)</f>
        <v>0</v>
      </c>
      <c r="I7" s="95">
        <f>SUM(I6)</f>
        <v>0</v>
      </c>
      <c r="J7" s="95">
        <f t="shared" ref="J7:P7" si="1">SUM(J6)</f>
        <v>0</v>
      </c>
      <c r="K7" s="95">
        <f t="shared" si="1"/>
        <v>2080</v>
      </c>
      <c r="L7" s="95">
        <f t="shared" si="1"/>
        <v>22000</v>
      </c>
      <c r="M7" s="95">
        <f t="shared" si="1"/>
        <v>8000</v>
      </c>
      <c r="N7" s="95">
        <f t="shared" si="1"/>
        <v>8000</v>
      </c>
      <c r="O7" s="95">
        <f t="shared" si="1"/>
        <v>3000</v>
      </c>
      <c r="P7" s="95">
        <f t="shared" si="1"/>
        <v>1920</v>
      </c>
      <c r="Q7" s="71">
        <f t="shared" si="0"/>
        <v>45000</v>
      </c>
      <c r="R7" s="131">
        <f>SUM(R6)</f>
        <v>45000</v>
      </c>
    </row>
    <row r="8" spans="1:18" ht="26">
      <c r="A8" s="111"/>
      <c r="B8" s="158"/>
      <c r="C8" s="179">
        <v>160</v>
      </c>
      <c r="D8" s="180" t="s">
        <v>22</v>
      </c>
      <c r="E8" s="181" t="s">
        <v>23</v>
      </c>
      <c r="F8" s="182"/>
      <c r="G8" s="183" t="s">
        <v>24</v>
      </c>
      <c r="H8" s="128"/>
      <c r="I8" s="128">
        <v>0</v>
      </c>
      <c r="J8" s="128"/>
      <c r="K8" s="128">
        <v>100</v>
      </c>
      <c r="L8" s="128"/>
      <c r="M8" s="128">
        <v>31000</v>
      </c>
      <c r="N8" s="128"/>
      <c r="O8" s="128"/>
      <c r="P8" s="128">
        <f>R8-SUM(H8:O8)</f>
        <v>148900</v>
      </c>
      <c r="Q8" s="72">
        <f t="shared" si="0"/>
        <v>180000</v>
      </c>
      <c r="R8" s="132">
        <v>180000</v>
      </c>
    </row>
    <row r="9" spans="1:18">
      <c r="A9" s="111"/>
      <c r="B9" s="158"/>
      <c r="C9" s="184">
        <v>161</v>
      </c>
      <c r="D9" s="185" t="s">
        <v>25</v>
      </c>
      <c r="E9" s="181" t="s">
        <v>26</v>
      </c>
      <c r="F9" s="182"/>
      <c r="G9" s="183" t="s">
        <v>24</v>
      </c>
      <c r="H9" s="128"/>
      <c r="I9" s="128"/>
      <c r="J9" s="128"/>
      <c r="K9" s="128"/>
      <c r="L9" s="128">
        <v>15000</v>
      </c>
      <c r="M9" s="128">
        <v>5000</v>
      </c>
      <c r="N9" s="128"/>
      <c r="O9" s="128"/>
      <c r="P9" s="128">
        <f t="shared" ref="P9:P12" si="2">R9-SUM(H9:O9)</f>
        <v>0</v>
      </c>
      <c r="Q9" s="72">
        <f t="shared" si="0"/>
        <v>20000</v>
      </c>
      <c r="R9" s="132">
        <v>20000</v>
      </c>
    </row>
    <row r="10" spans="1:18">
      <c r="A10" s="111"/>
      <c r="B10" s="158"/>
      <c r="C10" s="184">
        <v>162</v>
      </c>
      <c r="D10" s="186" t="s">
        <v>27</v>
      </c>
      <c r="E10" s="187" t="s">
        <v>28</v>
      </c>
      <c r="F10" s="188"/>
      <c r="G10" s="183" t="s">
        <v>24</v>
      </c>
      <c r="H10" s="96"/>
      <c r="I10" s="96"/>
      <c r="J10" s="96"/>
      <c r="K10" s="96"/>
      <c r="L10" s="96"/>
      <c r="M10" s="96"/>
      <c r="N10" s="96"/>
      <c r="O10" s="96"/>
      <c r="P10" s="96">
        <f t="shared" si="2"/>
        <v>0</v>
      </c>
      <c r="Q10" s="72">
        <f t="shared" si="0"/>
        <v>0</v>
      </c>
      <c r="R10" s="133">
        <v>0</v>
      </c>
    </row>
    <row r="11" spans="1:18">
      <c r="A11" s="111"/>
      <c r="B11" s="158"/>
      <c r="C11" s="184">
        <v>163</v>
      </c>
      <c r="D11" s="186" t="s">
        <v>29</v>
      </c>
      <c r="E11" s="187" t="s">
        <v>30</v>
      </c>
      <c r="F11" s="188"/>
      <c r="G11" s="183" t="s">
        <v>24</v>
      </c>
      <c r="H11" s="97"/>
      <c r="I11" s="97"/>
      <c r="J11" s="97"/>
      <c r="K11" s="97"/>
      <c r="L11" s="97"/>
      <c r="M11" s="97"/>
      <c r="N11" s="97"/>
      <c r="O11" s="97"/>
      <c r="P11" s="97">
        <f t="shared" si="2"/>
        <v>0</v>
      </c>
      <c r="Q11" s="73">
        <f t="shared" si="0"/>
        <v>0</v>
      </c>
      <c r="R11" s="134">
        <v>0</v>
      </c>
    </row>
    <row r="12" spans="1:18">
      <c r="A12" s="111"/>
      <c r="B12" s="158"/>
      <c r="C12" s="179">
        <v>171</v>
      </c>
      <c r="D12" s="185" t="s">
        <v>31</v>
      </c>
      <c r="E12" s="181" t="s">
        <v>32</v>
      </c>
      <c r="F12" s="182"/>
      <c r="G12" s="183" t="s">
        <v>24</v>
      </c>
      <c r="H12" s="98"/>
      <c r="I12" s="98"/>
      <c r="J12" s="98"/>
      <c r="K12" s="98"/>
      <c r="L12" s="98"/>
      <c r="M12" s="98"/>
      <c r="N12" s="98"/>
      <c r="O12" s="98"/>
      <c r="P12" s="98">
        <f t="shared" si="2"/>
        <v>5000</v>
      </c>
      <c r="Q12" s="74">
        <f t="shared" si="0"/>
        <v>5000</v>
      </c>
      <c r="R12" s="135">
        <v>5000</v>
      </c>
    </row>
    <row r="13" spans="1:18">
      <c r="A13" s="111"/>
      <c r="B13" s="158"/>
      <c r="C13" s="8"/>
      <c r="D13" s="5"/>
      <c r="E13" s="6" t="s">
        <v>33</v>
      </c>
      <c r="F13" s="123"/>
      <c r="G13" s="9"/>
      <c r="H13" s="99">
        <f>SUM(H8:H12)</f>
        <v>0</v>
      </c>
      <c r="I13" s="99">
        <f>SUM(I8:I12)</f>
        <v>0</v>
      </c>
      <c r="J13" s="99">
        <f t="shared" ref="J13:P13" si="3">SUM(J8:J12)</f>
        <v>0</v>
      </c>
      <c r="K13" s="99">
        <f t="shared" si="3"/>
        <v>100</v>
      </c>
      <c r="L13" s="99">
        <f t="shared" si="3"/>
        <v>15000</v>
      </c>
      <c r="M13" s="99">
        <f t="shared" si="3"/>
        <v>36000</v>
      </c>
      <c r="N13" s="99">
        <f t="shared" si="3"/>
        <v>0</v>
      </c>
      <c r="O13" s="99">
        <f t="shared" si="3"/>
        <v>0</v>
      </c>
      <c r="P13" s="99">
        <f t="shared" si="3"/>
        <v>153900</v>
      </c>
      <c r="Q13" s="75">
        <f t="shared" si="0"/>
        <v>205000</v>
      </c>
      <c r="R13" s="136">
        <f>SUM(R8:R12)</f>
        <v>205000</v>
      </c>
    </row>
    <row r="14" spans="1:18" ht="26">
      <c r="A14" s="111"/>
      <c r="B14" s="158"/>
      <c r="C14" s="184">
        <v>6</v>
      </c>
      <c r="D14" s="180" t="s">
        <v>34</v>
      </c>
      <c r="E14" s="181" t="s">
        <v>35</v>
      </c>
      <c r="F14" s="182"/>
      <c r="G14" s="183" t="s">
        <v>36</v>
      </c>
      <c r="H14" s="98"/>
      <c r="I14" s="98"/>
      <c r="J14" s="98"/>
      <c r="K14" s="98"/>
      <c r="L14" s="98"/>
      <c r="M14" s="98"/>
      <c r="N14" s="98"/>
      <c r="O14" s="98"/>
      <c r="P14" s="98">
        <f>R14-SUM(H14:O14)</f>
        <v>5994.01</v>
      </c>
      <c r="Q14" s="74">
        <f t="shared" si="0"/>
        <v>5994.01</v>
      </c>
      <c r="R14" s="135">
        <v>5994.01</v>
      </c>
    </row>
    <row r="15" spans="1:18" ht="26">
      <c r="A15" s="111"/>
      <c r="B15" s="158"/>
      <c r="C15" s="8"/>
      <c r="D15" s="5"/>
      <c r="E15" s="6" t="s">
        <v>37</v>
      </c>
      <c r="F15" s="123"/>
      <c r="G15" s="9"/>
      <c r="H15" s="95">
        <f>SUM(H14)</f>
        <v>0</v>
      </c>
      <c r="I15" s="95">
        <f>SUM(I14)</f>
        <v>0</v>
      </c>
      <c r="J15" s="95">
        <f t="shared" ref="J15:P15" si="4">SUM(J14)</f>
        <v>0</v>
      </c>
      <c r="K15" s="95">
        <f t="shared" si="4"/>
        <v>0</v>
      </c>
      <c r="L15" s="95">
        <f t="shared" si="4"/>
        <v>0</v>
      </c>
      <c r="M15" s="95">
        <f t="shared" si="4"/>
        <v>0</v>
      </c>
      <c r="N15" s="95">
        <f t="shared" si="4"/>
        <v>0</v>
      </c>
      <c r="O15" s="95">
        <f t="shared" si="4"/>
        <v>0</v>
      </c>
      <c r="P15" s="95">
        <f t="shared" si="4"/>
        <v>5994.01</v>
      </c>
      <c r="Q15" s="71">
        <f t="shared" si="0"/>
        <v>5994.01</v>
      </c>
      <c r="R15" s="136">
        <f>SUM(R14)</f>
        <v>5994.01</v>
      </c>
    </row>
    <row r="16" spans="1:18">
      <c r="A16" s="111"/>
      <c r="B16" s="158"/>
      <c r="C16" s="184">
        <v>183</v>
      </c>
      <c r="D16" s="185" t="s">
        <v>38</v>
      </c>
      <c r="E16" s="181" t="s">
        <v>39</v>
      </c>
      <c r="F16" s="182"/>
      <c r="G16" s="183" t="s">
        <v>40</v>
      </c>
      <c r="H16" s="129"/>
      <c r="I16" s="129">
        <v>2000</v>
      </c>
      <c r="J16" s="129">
        <v>1500</v>
      </c>
      <c r="K16" s="129">
        <f>2000+2000</f>
        <v>4000</v>
      </c>
      <c r="L16" s="129">
        <f>1500+1500+6000+6000</f>
        <v>15000</v>
      </c>
      <c r="M16" s="129">
        <f>3000+6000</f>
        <v>9000</v>
      </c>
      <c r="N16" s="129">
        <v>28000</v>
      </c>
      <c r="O16" s="129">
        <v>5000</v>
      </c>
      <c r="P16" s="129">
        <f>R16-SUM(H16:O16)</f>
        <v>10500</v>
      </c>
      <c r="Q16" s="74">
        <f t="shared" si="0"/>
        <v>75000</v>
      </c>
      <c r="R16" s="135">
        <v>75000</v>
      </c>
    </row>
    <row r="17" spans="1:18">
      <c r="A17" s="111"/>
      <c r="B17" s="158"/>
      <c r="C17" s="10"/>
      <c r="D17" s="11"/>
      <c r="E17" s="12" t="s">
        <v>41</v>
      </c>
      <c r="F17" s="124"/>
      <c r="G17" s="9"/>
      <c r="H17" s="99">
        <f>SUM(H16)</f>
        <v>0</v>
      </c>
      <c r="I17" s="99">
        <f>SUM(I16)</f>
        <v>2000</v>
      </c>
      <c r="J17" s="99">
        <f t="shared" ref="J17:P17" si="5">SUM(J16)</f>
        <v>1500</v>
      </c>
      <c r="K17" s="99">
        <f t="shared" si="5"/>
        <v>4000</v>
      </c>
      <c r="L17" s="99">
        <f t="shared" si="5"/>
        <v>15000</v>
      </c>
      <c r="M17" s="99">
        <f t="shared" si="5"/>
        <v>9000</v>
      </c>
      <c r="N17" s="99">
        <f t="shared" si="5"/>
        <v>28000</v>
      </c>
      <c r="O17" s="99">
        <f t="shared" si="5"/>
        <v>5000</v>
      </c>
      <c r="P17" s="99">
        <f t="shared" si="5"/>
        <v>10500</v>
      </c>
      <c r="Q17" s="75">
        <f t="shared" si="0"/>
        <v>75000</v>
      </c>
      <c r="R17" s="136">
        <f>SUM(R16)</f>
        <v>75000</v>
      </c>
    </row>
    <row r="18" spans="1:18">
      <c r="A18" s="111"/>
      <c r="B18" s="158"/>
      <c r="C18" s="189">
        <v>3</v>
      </c>
      <c r="D18" s="190" t="s">
        <v>42</v>
      </c>
      <c r="E18" s="191" t="s">
        <v>43</v>
      </c>
      <c r="F18" s="192"/>
      <c r="G18" s="193" t="s">
        <v>44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f>R18-SUM(H18:O18)</f>
        <v>0</v>
      </c>
      <c r="Q18" s="76">
        <f t="shared" si="0"/>
        <v>0</v>
      </c>
      <c r="R18" s="137">
        <v>0</v>
      </c>
    </row>
    <row r="19" spans="1:18">
      <c r="A19" s="111"/>
      <c r="B19" s="158"/>
      <c r="C19" s="184">
        <v>173</v>
      </c>
      <c r="D19" s="180" t="s">
        <v>45</v>
      </c>
      <c r="E19" s="181" t="s">
        <v>46</v>
      </c>
      <c r="F19" s="182"/>
      <c r="G19" s="183" t="s">
        <v>44</v>
      </c>
      <c r="H19" s="129"/>
      <c r="I19" s="129">
        <v>2700</v>
      </c>
      <c r="J19" s="129">
        <v>1500</v>
      </c>
      <c r="K19" s="129">
        <v>2800</v>
      </c>
      <c r="L19" s="129">
        <f>1800+1350+2700</f>
        <v>5850</v>
      </c>
      <c r="M19" s="129">
        <f>1800</f>
        <v>1800</v>
      </c>
      <c r="N19" s="129"/>
      <c r="O19" s="129">
        <v>2000</v>
      </c>
      <c r="P19" s="129">
        <f>R19-SUM(H19:O19)</f>
        <v>8350</v>
      </c>
      <c r="Q19" s="74">
        <f t="shared" si="0"/>
        <v>25000</v>
      </c>
      <c r="R19" s="135">
        <v>25000</v>
      </c>
    </row>
    <row r="20" spans="1:18">
      <c r="A20" s="111"/>
      <c r="B20" s="158"/>
      <c r="C20" s="10"/>
      <c r="D20" s="5"/>
      <c r="E20" s="12" t="s">
        <v>47</v>
      </c>
      <c r="F20" s="124"/>
      <c r="G20" s="9"/>
      <c r="H20" s="99">
        <f>SUM(H19)</f>
        <v>0</v>
      </c>
      <c r="I20" s="99">
        <f>SUM(I19)</f>
        <v>2700</v>
      </c>
      <c r="J20" s="99">
        <f t="shared" ref="J20:P20" si="6">SUM(J19)</f>
        <v>1500</v>
      </c>
      <c r="K20" s="99">
        <f t="shared" si="6"/>
        <v>2800</v>
      </c>
      <c r="L20" s="99">
        <f t="shared" si="6"/>
        <v>5850</v>
      </c>
      <c r="M20" s="99">
        <f t="shared" si="6"/>
        <v>1800</v>
      </c>
      <c r="N20" s="99">
        <f t="shared" si="6"/>
        <v>0</v>
      </c>
      <c r="O20" s="99">
        <f t="shared" si="6"/>
        <v>2000</v>
      </c>
      <c r="P20" s="99">
        <f t="shared" si="6"/>
        <v>8350</v>
      </c>
      <c r="Q20" s="75">
        <f t="shared" si="0"/>
        <v>25000</v>
      </c>
      <c r="R20" s="136">
        <f>SUM(R19)</f>
        <v>25000</v>
      </c>
    </row>
    <row r="21" spans="1:18">
      <c r="A21" s="111"/>
      <c r="B21" s="158"/>
      <c r="C21" s="184">
        <v>107</v>
      </c>
      <c r="D21" s="185" t="s">
        <v>48</v>
      </c>
      <c r="E21" s="181" t="s">
        <v>49</v>
      </c>
      <c r="F21" s="182"/>
      <c r="G21" s="183" t="s">
        <v>50</v>
      </c>
      <c r="H21" s="96"/>
      <c r="I21" s="96"/>
      <c r="J21" s="96"/>
      <c r="K21" s="96"/>
      <c r="L21" s="96"/>
      <c r="M21" s="96"/>
      <c r="N21" s="96"/>
      <c r="O21" s="96"/>
      <c r="P21" s="96">
        <f>R21-SUM(H21:O21)</f>
        <v>350000</v>
      </c>
      <c r="Q21" s="72">
        <f t="shared" si="0"/>
        <v>350000</v>
      </c>
      <c r="R21" s="132">
        <v>350000</v>
      </c>
    </row>
    <row r="22" spans="1:18" ht="26">
      <c r="A22" s="111"/>
      <c r="B22" s="158"/>
      <c r="C22" s="10"/>
      <c r="D22" s="11"/>
      <c r="E22" s="12" t="s">
        <v>51</v>
      </c>
      <c r="F22" s="124"/>
      <c r="G22" s="9"/>
      <c r="H22" s="95">
        <f>SUM(H21)</f>
        <v>0</v>
      </c>
      <c r="I22" s="95">
        <f>SUM(I21)</f>
        <v>0</v>
      </c>
      <c r="J22" s="95">
        <f t="shared" ref="J22:P22" si="7">SUM(J21)</f>
        <v>0</v>
      </c>
      <c r="K22" s="95">
        <f t="shared" si="7"/>
        <v>0</v>
      </c>
      <c r="L22" s="95">
        <f t="shared" si="7"/>
        <v>0</v>
      </c>
      <c r="M22" s="95">
        <f t="shared" si="7"/>
        <v>0</v>
      </c>
      <c r="N22" s="95">
        <f t="shared" si="7"/>
        <v>0</v>
      </c>
      <c r="O22" s="95">
        <f t="shared" si="7"/>
        <v>0</v>
      </c>
      <c r="P22" s="95">
        <f t="shared" si="7"/>
        <v>350000</v>
      </c>
      <c r="Q22" s="71">
        <f t="shared" si="0"/>
        <v>350000</v>
      </c>
      <c r="R22" s="131">
        <f>SUM(R21)</f>
        <v>350000</v>
      </c>
    </row>
    <row r="23" spans="1:18">
      <c r="A23" s="111"/>
      <c r="B23" s="158"/>
      <c r="C23" s="189">
        <v>2</v>
      </c>
      <c r="D23" s="190" t="s">
        <v>52</v>
      </c>
      <c r="E23" s="191" t="s">
        <v>53</v>
      </c>
      <c r="F23" s="192"/>
      <c r="G23" s="193" t="s">
        <v>54</v>
      </c>
      <c r="H23" s="96"/>
      <c r="I23" s="96"/>
      <c r="J23" s="96"/>
      <c r="K23" s="96"/>
      <c r="L23" s="96"/>
      <c r="M23" s="128"/>
      <c r="N23" s="96"/>
      <c r="O23" s="96"/>
      <c r="P23" s="96">
        <f>R23-SUM(H23:O23)</f>
        <v>15000</v>
      </c>
      <c r="Q23" s="72">
        <f t="shared" si="0"/>
        <v>15000</v>
      </c>
      <c r="R23" s="132">
        <v>15000</v>
      </c>
    </row>
    <row r="24" spans="1:18">
      <c r="A24" s="111"/>
      <c r="B24" s="158"/>
      <c r="C24" s="184">
        <v>159</v>
      </c>
      <c r="D24" s="186" t="s">
        <v>55</v>
      </c>
      <c r="E24" s="187" t="s">
        <v>56</v>
      </c>
      <c r="F24" s="188"/>
      <c r="G24" s="183" t="s">
        <v>54</v>
      </c>
      <c r="H24" s="96"/>
      <c r="I24" s="96"/>
      <c r="J24" s="96"/>
      <c r="K24" s="96"/>
      <c r="L24" s="96"/>
      <c r="M24" s="128"/>
      <c r="N24" s="96"/>
      <c r="O24" s="96"/>
      <c r="P24" s="96">
        <f t="shared" ref="P24:P40" si="8">R24-SUM(H24:O24)</f>
        <v>0</v>
      </c>
      <c r="Q24" s="72">
        <f t="shared" ref="Q24:Q44" si="9">SUM(H24:P24)</f>
        <v>0</v>
      </c>
      <c r="R24" s="132"/>
    </row>
    <row r="25" spans="1:18">
      <c r="A25" s="111"/>
      <c r="B25" s="158"/>
      <c r="C25" s="184">
        <v>165</v>
      </c>
      <c r="D25" s="186" t="s">
        <v>57</v>
      </c>
      <c r="E25" s="187" t="s">
        <v>58</v>
      </c>
      <c r="F25" s="188"/>
      <c r="G25" s="183" t="s">
        <v>54</v>
      </c>
      <c r="H25" s="98"/>
      <c r="I25" s="98"/>
      <c r="J25" s="98"/>
      <c r="K25" s="98"/>
      <c r="L25" s="98"/>
      <c r="M25" s="129"/>
      <c r="N25" s="98"/>
      <c r="O25" s="98"/>
      <c r="P25" s="96">
        <f t="shared" si="8"/>
        <v>50000</v>
      </c>
      <c r="Q25" s="72">
        <f t="shared" si="9"/>
        <v>50000</v>
      </c>
      <c r="R25" s="135">
        <v>50000</v>
      </c>
    </row>
    <row r="26" spans="1:18">
      <c r="A26" s="111"/>
      <c r="B26" s="158"/>
      <c r="C26" s="184">
        <v>166</v>
      </c>
      <c r="D26" s="186" t="s">
        <v>59</v>
      </c>
      <c r="E26" s="187" t="s">
        <v>60</v>
      </c>
      <c r="F26" s="188"/>
      <c r="G26" s="183" t="s">
        <v>54</v>
      </c>
      <c r="H26" s="98"/>
      <c r="I26" s="98"/>
      <c r="J26" s="98"/>
      <c r="K26" s="98"/>
      <c r="L26" s="98"/>
      <c r="M26" s="129"/>
      <c r="N26" s="98"/>
      <c r="O26" s="98"/>
      <c r="P26" s="96">
        <f t="shared" si="8"/>
        <v>0</v>
      </c>
      <c r="Q26" s="72">
        <f t="shared" si="9"/>
        <v>0</v>
      </c>
      <c r="R26" s="135"/>
    </row>
    <row r="27" spans="1:18">
      <c r="A27" s="111"/>
      <c r="B27" s="158"/>
      <c r="C27" s="184">
        <v>167</v>
      </c>
      <c r="D27" s="186" t="s">
        <v>61</v>
      </c>
      <c r="E27" s="187" t="s">
        <v>62</v>
      </c>
      <c r="F27" s="188"/>
      <c r="G27" s="183" t="s">
        <v>54</v>
      </c>
      <c r="H27" s="98"/>
      <c r="I27" s="98"/>
      <c r="J27" s="98"/>
      <c r="K27" s="98"/>
      <c r="L27" s="98"/>
      <c r="M27" s="129"/>
      <c r="N27" s="98"/>
      <c r="O27" s="98"/>
      <c r="P27" s="96">
        <f t="shared" si="8"/>
        <v>0</v>
      </c>
      <c r="Q27" s="72">
        <f t="shared" si="9"/>
        <v>0</v>
      </c>
      <c r="R27" s="135"/>
    </row>
    <row r="28" spans="1:18">
      <c r="A28" s="111"/>
      <c r="B28" s="158"/>
      <c r="C28" s="184">
        <v>168</v>
      </c>
      <c r="D28" s="186" t="s">
        <v>63</v>
      </c>
      <c r="E28" s="187" t="s">
        <v>64</v>
      </c>
      <c r="F28" s="188"/>
      <c r="G28" s="183" t="s">
        <v>54</v>
      </c>
      <c r="H28" s="98"/>
      <c r="I28" s="98"/>
      <c r="J28" s="98"/>
      <c r="K28" s="98"/>
      <c r="L28" s="98"/>
      <c r="M28" s="129"/>
      <c r="N28" s="98"/>
      <c r="O28" s="98"/>
      <c r="P28" s="96">
        <f t="shared" si="8"/>
        <v>0</v>
      </c>
      <c r="Q28" s="72">
        <f t="shared" si="9"/>
        <v>0</v>
      </c>
      <c r="R28" s="135"/>
    </row>
    <row r="29" spans="1:18">
      <c r="A29" s="111"/>
      <c r="B29" s="158"/>
      <c r="C29" s="184">
        <v>169</v>
      </c>
      <c r="D29" s="186" t="s">
        <v>65</v>
      </c>
      <c r="E29" s="187" t="s">
        <v>66</v>
      </c>
      <c r="F29" s="188"/>
      <c r="G29" s="183" t="s">
        <v>54</v>
      </c>
      <c r="H29" s="98"/>
      <c r="I29" s="98"/>
      <c r="J29" s="98"/>
      <c r="K29" s="98"/>
      <c r="L29" s="98"/>
      <c r="M29" s="129"/>
      <c r="N29" s="98"/>
      <c r="O29" s="98"/>
      <c r="P29" s="96">
        <f t="shared" si="8"/>
        <v>45000</v>
      </c>
      <c r="Q29" s="72">
        <f t="shared" si="9"/>
        <v>45000</v>
      </c>
      <c r="R29" s="135">
        <v>45000</v>
      </c>
    </row>
    <row r="30" spans="1:18">
      <c r="A30" s="111"/>
      <c r="B30" s="158"/>
      <c r="C30" s="184">
        <v>170</v>
      </c>
      <c r="D30" s="180" t="s">
        <v>67</v>
      </c>
      <c r="E30" s="181" t="s">
        <v>68</v>
      </c>
      <c r="F30" s="182"/>
      <c r="G30" s="183" t="s">
        <v>54</v>
      </c>
      <c r="H30" s="98"/>
      <c r="I30" s="98"/>
      <c r="J30" s="98"/>
      <c r="K30" s="98"/>
      <c r="L30" s="98"/>
      <c r="M30" s="129"/>
      <c r="N30" s="98"/>
      <c r="O30" s="98"/>
      <c r="P30" s="96">
        <f t="shared" si="8"/>
        <v>35000</v>
      </c>
      <c r="Q30" s="72">
        <f t="shared" si="9"/>
        <v>35000</v>
      </c>
      <c r="R30" s="135">
        <v>35000</v>
      </c>
    </row>
    <row r="31" spans="1:18">
      <c r="A31" s="111"/>
      <c r="B31" s="158"/>
      <c r="C31" s="184">
        <v>172</v>
      </c>
      <c r="D31" s="186" t="s">
        <v>69</v>
      </c>
      <c r="E31" s="187" t="s">
        <v>70</v>
      </c>
      <c r="F31" s="188"/>
      <c r="G31" s="183" t="s">
        <v>54</v>
      </c>
      <c r="H31" s="98"/>
      <c r="I31" s="98"/>
      <c r="J31" s="98"/>
      <c r="K31" s="98"/>
      <c r="L31" s="98"/>
      <c r="M31" s="98"/>
      <c r="N31" s="98"/>
      <c r="O31" s="98"/>
      <c r="P31" s="96">
        <f t="shared" si="8"/>
        <v>11000</v>
      </c>
      <c r="Q31" s="72">
        <f t="shared" si="9"/>
        <v>11000</v>
      </c>
      <c r="R31" s="135">
        <v>11000</v>
      </c>
    </row>
    <row r="32" spans="1:18">
      <c r="A32" s="111"/>
      <c r="B32" s="158"/>
      <c r="C32" s="184">
        <v>174</v>
      </c>
      <c r="D32" s="180" t="s">
        <v>71</v>
      </c>
      <c r="E32" s="181" t="s">
        <v>72</v>
      </c>
      <c r="F32" s="182"/>
      <c r="G32" s="183" t="s">
        <v>54</v>
      </c>
      <c r="H32" s="129"/>
      <c r="I32" s="129">
        <f>700+1000+300</f>
        <v>2000</v>
      </c>
      <c r="J32" s="129">
        <f>1000+5000+10000</f>
        <v>16000</v>
      </c>
      <c r="K32" s="129">
        <f>1200+3000</f>
        <v>4200</v>
      </c>
      <c r="L32" s="129">
        <f>300+450+500+500+500+1200</f>
        <v>3450</v>
      </c>
      <c r="M32" s="129">
        <f>5000+600+1000+500</f>
        <v>7100</v>
      </c>
      <c r="N32" s="129"/>
      <c r="O32" s="129">
        <f>2000+8000</f>
        <v>10000</v>
      </c>
      <c r="P32" s="96">
        <f t="shared" si="8"/>
        <v>27250</v>
      </c>
      <c r="Q32" s="72">
        <f>SUM(H32:P32)</f>
        <v>70000</v>
      </c>
      <c r="R32" s="135">
        <v>70000</v>
      </c>
    </row>
    <row r="33" spans="1:18">
      <c r="A33" s="111"/>
      <c r="B33" s="158"/>
      <c r="C33" s="184">
        <v>174</v>
      </c>
      <c r="D33" s="185" t="s">
        <v>73</v>
      </c>
      <c r="E33" s="181" t="s">
        <v>74</v>
      </c>
      <c r="F33" s="182"/>
      <c r="G33" s="183" t="s">
        <v>54</v>
      </c>
      <c r="H33" s="98"/>
      <c r="I33" s="98"/>
      <c r="J33" s="98"/>
      <c r="K33" s="98"/>
      <c r="L33" s="98"/>
      <c r="M33" s="98"/>
      <c r="N33" s="98"/>
      <c r="O33" s="98"/>
      <c r="P33" s="96">
        <f t="shared" si="8"/>
        <v>5000</v>
      </c>
      <c r="Q33" s="72">
        <f>SUM(H33:P33)</f>
        <v>5000</v>
      </c>
      <c r="R33" s="135">
        <v>5000</v>
      </c>
    </row>
    <row r="34" spans="1:18" ht="26">
      <c r="A34" s="111"/>
      <c r="B34" s="158"/>
      <c r="C34" s="184">
        <v>174</v>
      </c>
      <c r="D34" s="194" t="s">
        <v>75</v>
      </c>
      <c r="E34" s="187" t="s">
        <v>76</v>
      </c>
      <c r="F34" s="188"/>
      <c r="G34" s="183" t="s">
        <v>54</v>
      </c>
      <c r="H34" s="98"/>
      <c r="I34" s="98"/>
      <c r="J34" s="98"/>
      <c r="K34" s="98"/>
      <c r="L34" s="98"/>
      <c r="M34" s="98"/>
      <c r="N34" s="98"/>
      <c r="O34" s="98"/>
      <c r="P34" s="96">
        <f t="shared" si="8"/>
        <v>11000</v>
      </c>
      <c r="Q34" s="72">
        <f t="shared" si="9"/>
        <v>11000</v>
      </c>
      <c r="R34" s="135">
        <v>11000</v>
      </c>
    </row>
    <row r="35" spans="1:18">
      <c r="A35" s="111"/>
      <c r="B35" s="158"/>
      <c r="C35" s="184">
        <v>175</v>
      </c>
      <c r="D35" s="186" t="s">
        <v>77</v>
      </c>
      <c r="E35" s="187" t="s">
        <v>78</v>
      </c>
      <c r="F35" s="188"/>
      <c r="G35" s="183" t="s">
        <v>54</v>
      </c>
      <c r="H35" s="98"/>
      <c r="I35" s="98"/>
      <c r="J35" s="98"/>
      <c r="K35" s="98"/>
      <c r="L35" s="98"/>
      <c r="M35" s="98"/>
      <c r="N35" s="98"/>
      <c r="O35" s="98"/>
      <c r="P35" s="96">
        <f t="shared" si="8"/>
        <v>0</v>
      </c>
      <c r="Q35" s="72">
        <f t="shared" si="9"/>
        <v>0</v>
      </c>
      <c r="R35" s="135"/>
    </row>
    <row r="36" spans="1:18">
      <c r="A36" s="111"/>
      <c r="B36" s="158"/>
      <c r="C36" s="184">
        <v>176</v>
      </c>
      <c r="D36" s="186" t="s">
        <v>79</v>
      </c>
      <c r="E36" s="187" t="s">
        <v>80</v>
      </c>
      <c r="F36" s="188"/>
      <c r="G36" s="183" t="s">
        <v>54</v>
      </c>
      <c r="H36" s="98"/>
      <c r="I36" s="98"/>
      <c r="J36" s="98"/>
      <c r="K36" s="98"/>
      <c r="L36" s="98"/>
      <c r="M36" s="98"/>
      <c r="N36" s="98"/>
      <c r="O36" s="98"/>
      <c r="P36" s="96">
        <f t="shared" si="8"/>
        <v>2000</v>
      </c>
      <c r="Q36" s="72">
        <f t="shared" si="9"/>
        <v>2000</v>
      </c>
      <c r="R36" s="135">
        <v>2000</v>
      </c>
    </row>
    <row r="37" spans="1:18">
      <c r="A37" s="111"/>
      <c r="B37" s="158"/>
      <c r="C37" s="184">
        <v>177</v>
      </c>
      <c r="D37" s="186" t="s">
        <v>81</v>
      </c>
      <c r="E37" s="187" t="s">
        <v>82</v>
      </c>
      <c r="F37" s="188"/>
      <c r="G37" s="183" t="s">
        <v>54</v>
      </c>
      <c r="H37" s="98"/>
      <c r="I37" s="98"/>
      <c r="J37" s="98"/>
      <c r="K37" s="98"/>
      <c r="L37" s="98"/>
      <c r="M37" s="98"/>
      <c r="N37" s="98"/>
      <c r="O37" s="98"/>
      <c r="P37" s="96">
        <f t="shared" si="8"/>
        <v>0</v>
      </c>
      <c r="Q37" s="72">
        <f t="shared" si="9"/>
        <v>0</v>
      </c>
      <c r="R37" s="135"/>
    </row>
    <row r="38" spans="1:18">
      <c r="A38" s="111"/>
      <c r="B38" s="158"/>
      <c r="C38" s="184">
        <v>178</v>
      </c>
      <c r="D38" s="185" t="s">
        <v>83</v>
      </c>
      <c r="E38" s="181" t="s">
        <v>84</v>
      </c>
      <c r="F38" s="182"/>
      <c r="G38" s="183" t="s">
        <v>54</v>
      </c>
      <c r="H38" s="98"/>
      <c r="I38" s="98"/>
      <c r="J38" s="98"/>
      <c r="K38" s="98"/>
      <c r="L38" s="98"/>
      <c r="M38" s="98"/>
      <c r="N38" s="98"/>
      <c r="O38" s="98"/>
      <c r="P38" s="96">
        <f t="shared" si="8"/>
        <v>135000</v>
      </c>
      <c r="Q38" s="72">
        <f t="shared" si="9"/>
        <v>135000</v>
      </c>
      <c r="R38" s="135">
        <v>135000</v>
      </c>
    </row>
    <row r="39" spans="1:18">
      <c r="A39" s="111"/>
      <c r="B39" s="158"/>
      <c r="C39" s="184">
        <v>179</v>
      </c>
      <c r="D39" s="185" t="s">
        <v>85</v>
      </c>
      <c r="E39" s="181" t="s">
        <v>86</v>
      </c>
      <c r="F39" s="182"/>
      <c r="G39" s="183" t="s">
        <v>54</v>
      </c>
      <c r="H39" s="98"/>
      <c r="I39" s="98"/>
      <c r="J39" s="98"/>
      <c r="K39" s="98"/>
      <c r="L39" s="98"/>
      <c r="M39" s="98"/>
      <c r="N39" s="98"/>
      <c r="O39" s="98"/>
      <c r="P39" s="96">
        <f t="shared" si="8"/>
        <v>200000</v>
      </c>
      <c r="Q39" s="72">
        <f t="shared" si="9"/>
        <v>200000</v>
      </c>
      <c r="R39" s="135">
        <v>200000</v>
      </c>
    </row>
    <row r="40" spans="1:18">
      <c r="A40" s="111"/>
      <c r="B40" s="158"/>
      <c r="C40" s="184">
        <v>180</v>
      </c>
      <c r="D40" s="185" t="s">
        <v>87</v>
      </c>
      <c r="E40" s="181" t="s">
        <v>88</v>
      </c>
      <c r="F40" s="182"/>
      <c r="G40" s="183" t="s">
        <v>54</v>
      </c>
      <c r="H40" s="98"/>
      <c r="I40" s="98"/>
      <c r="J40" s="98"/>
      <c r="K40" s="98"/>
      <c r="L40" s="98"/>
      <c r="M40" s="98"/>
      <c r="N40" s="98"/>
      <c r="O40" s="98"/>
      <c r="P40" s="96">
        <f t="shared" si="8"/>
        <v>4000</v>
      </c>
      <c r="Q40" s="72">
        <f t="shared" si="9"/>
        <v>4000</v>
      </c>
      <c r="R40" s="135">
        <v>4000</v>
      </c>
    </row>
    <row r="41" spans="1:18">
      <c r="A41" s="111"/>
      <c r="B41" s="158"/>
      <c r="C41" s="10"/>
      <c r="D41" s="13"/>
      <c r="E41" s="12" t="s">
        <v>89</v>
      </c>
      <c r="F41" s="124"/>
      <c r="G41" s="9"/>
      <c r="H41" s="99">
        <f t="shared" ref="H41:O41" si="10">SUM(H24:H40)</f>
        <v>0</v>
      </c>
      <c r="I41" s="99">
        <f t="shared" si="10"/>
        <v>2000</v>
      </c>
      <c r="J41" s="99">
        <f t="shared" si="10"/>
        <v>16000</v>
      </c>
      <c r="K41" s="99">
        <f t="shared" si="10"/>
        <v>4200</v>
      </c>
      <c r="L41" s="99">
        <f t="shared" si="10"/>
        <v>3450</v>
      </c>
      <c r="M41" s="99">
        <f t="shared" si="10"/>
        <v>7100</v>
      </c>
      <c r="N41" s="99">
        <f t="shared" si="10"/>
        <v>0</v>
      </c>
      <c r="O41" s="99">
        <f t="shared" si="10"/>
        <v>10000</v>
      </c>
      <c r="P41" s="99">
        <f>SUM(P24:P40)</f>
        <v>525250</v>
      </c>
      <c r="Q41" s="75">
        <f>SUM(H41:P41)</f>
        <v>568000</v>
      </c>
      <c r="R41" s="136">
        <v>568000</v>
      </c>
    </row>
    <row r="42" spans="1:18">
      <c r="A42" s="111"/>
      <c r="B42" s="158"/>
      <c r="C42" s="184">
        <v>174</v>
      </c>
      <c r="D42" s="186" t="s">
        <v>90</v>
      </c>
      <c r="E42" s="181" t="s">
        <v>91</v>
      </c>
      <c r="F42" s="182"/>
      <c r="G42" s="183" t="s">
        <v>92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f>R43-SUM(H42:O42)</f>
        <v>0</v>
      </c>
      <c r="Q42" s="72">
        <f t="shared" si="9"/>
        <v>0</v>
      </c>
      <c r="R42" s="135"/>
    </row>
    <row r="43" spans="1:18" ht="26">
      <c r="A43" s="111"/>
      <c r="B43" s="158"/>
      <c r="C43" s="10"/>
      <c r="D43" s="13"/>
      <c r="E43" s="12" t="s">
        <v>93</v>
      </c>
      <c r="F43" s="124"/>
      <c r="G43" s="9"/>
      <c r="H43" s="99">
        <f>SUM(H42)</f>
        <v>0</v>
      </c>
      <c r="I43" s="99">
        <f>SUM(I42)</f>
        <v>0</v>
      </c>
      <c r="J43" s="99">
        <f t="shared" ref="J43:P43" si="11">SUM(J42)</f>
        <v>0</v>
      </c>
      <c r="K43" s="99">
        <f t="shared" si="11"/>
        <v>0</v>
      </c>
      <c r="L43" s="99">
        <f t="shared" si="11"/>
        <v>0</v>
      </c>
      <c r="M43" s="99">
        <f t="shared" si="11"/>
        <v>0</v>
      </c>
      <c r="N43" s="99">
        <f t="shared" si="11"/>
        <v>0</v>
      </c>
      <c r="O43" s="99">
        <f t="shared" si="11"/>
        <v>0</v>
      </c>
      <c r="P43" s="99">
        <f t="shared" si="11"/>
        <v>0</v>
      </c>
      <c r="Q43" s="75">
        <f>SUM(H43:P43)</f>
        <v>0</v>
      </c>
      <c r="R43" s="136">
        <f>SUM(R42)</f>
        <v>0</v>
      </c>
    </row>
    <row r="44" spans="1:18">
      <c r="A44" s="111"/>
      <c r="B44" s="158"/>
      <c r="C44" s="184">
        <v>143</v>
      </c>
      <c r="D44" s="186" t="s">
        <v>94</v>
      </c>
      <c r="E44" s="187" t="s">
        <v>95</v>
      </c>
      <c r="F44" s="188"/>
      <c r="G44" s="183" t="s">
        <v>54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f>R44-SUM(H44:O44)</f>
        <v>0</v>
      </c>
      <c r="Q44" s="72">
        <f t="shared" si="9"/>
        <v>0</v>
      </c>
      <c r="R44" s="135"/>
    </row>
    <row r="45" spans="1:18">
      <c r="A45" s="111"/>
      <c r="B45" s="158"/>
      <c r="C45" s="195">
        <v>142</v>
      </c>
      <c r="D45" s="186" t="s">
        <v>96</v>
      </c>
      <c r="E45" s="196" t="s">
        <v>97</v>
      </c>
      <c r="F45" s="197"/>
      <c r="G45" s="198" t="s">
        <v>98</v>
      </c>
      <c r="H45" s="98"/>
      <c r="I45" s="98"/>
      <c r="J45" s="98"/>
      <c r="K45" s="98"/>
      <c r="L45" s="98"/>
      <c r="M45" s="98"/>
      <c r="N45" s="98"/>
      <c r="O45" s="98"/>
      <c r="P45" s="98">
        <f>R45-SUM(H45:O45)</f>
        <v>30000</v>
      </c>
      <c r="Q45" s="74">
        <f>SUM(H45:P45)</f>
        <v>30000</v>
      </c>
      <c r="R45" s="135">
        <v>30000</v>
      </c>
    </row>
    <row r="46" spans="1:18" ht="27" thickBot="1">
      <c r="A46" s="111"/>
      <c r="B46" s="158"/>
      <c r="C46" s="14"/>
      <c r="D46" s="15"/>
      <c r="E46" s="16" t="s">
        <v>99</v>
      </c>
      <c r="F46" s="125"/>
      <c r="G46" s="17" t="s">
        <v>98</v>
      </c>
      <c r="H46" s="101">
        <f>SUM(H44:H45)</f>
        <v>0</v>
      </c>
      <c r="I46" s="101">
        <f>SUM(I44:I45)</f>
        <v>0</v>
      </c>
      <c r="J46" s="101">
        <f t="shared" ref="J46:O46" si="12">SUM(J44:J45)</f>
        <v>0</v>
      </c>
      <c r="K46" s="101">
        <f t="shared" si="12"/>
        <v>0</v>
      </c>
      <c r="L46" s="101">
        <f t="shared" si="12"/>
        <v>0</v>
      </c>
      <c r="M46" s="101">
        <f t="shared" si="12"/>
        <v>0</v>
      </c>
      <c r="N46" s="101">
        <f t="shared" si="12"/>
        <v>0</v>
      </c>
      <c r="O46" s="101">
        <f t="shared" si="12"/>
        <v>0</v>
      </c>
      <c r="P46" s="101">
        <f>SUM(P44:P45)</f>
        <v>30000</v>
      </c>
      <c r="Q46" s="149">
        <f>SUM(H46:P46)</f>
        <v>30000</v>
      </c>
      <c r="R46" s="138">
        <f>SUM(R44:R45)</f>
        <v>30000</v>
      </c>
    </row>
    <row r="47" spans="1:18" ht="16" thickBot="1">
      <c r="A47" s="111"/>
      <c r="B47" s="159" t="s">
        <v>100</v>
      </c>
      <c r="C47" s="160"/>
      <c r="D47" s="161"/>
      <c r="E47" s="162"/>
      <c r="F47" s="162"/>
      <c r="G47" s="163"/>
      <c r="H47" s="102">
        <f t="shared" ref="H47:N47" si="13">SUM(H46,H43,H41,H22,H20,H17,H15,H13,H7)</f>
        <v>0</v>
      </c>
      <c r="I47" s="102">
        <f t="shared" si="13"/>
        <v>6700</v>
      </c>
      <c r="J47" s="102">
        <f>SUM(J46,J43,J41,J22,J20,J17,J15,J13,J7)</f>
        <v>19000</v>
      </c>
      <c r="K47" s="102">
        <f t="shared" si="13"/>
        <v>13180</v>
      </c>
      <c r="L47" s="102">
        <f t="shared" si="13"/>
        <v>61300</v>
      </c>
      <c r="M47" s="102">
        <f t="shared" si="13"/>
        <v>61900</v>
      </c>
      <c r="N47" s="102">
        <f t="shared" si="13"/>
        <v>36000</v>
      </c>
      <c r="O47" s="102">
        <f>SUM(O46,O43,O41,O22,O20,O17,O15,O13,O7)</f>
        <v>20000</v>
      </c>
      <c r="P47" s="102">
        <f>SUM(P46,P43,P41,P22,P20,P17,P15,P13,P7)</f>
        <v>1085914.01</v>
      </c>
      <c r="Q47" s="78">
        <f>SUM(H47:P47)</f>
        <v>1303994.01</v>
      </c>
      <c r="R47" s="139">
        <v>1302494.01</v>
      </c>
    </row>
    <row r="48" spans="1:18">
      <c r="A48" s="111"/>
      <c r="B48" s="164" t="s">
        <v>101</v>
      </c>
      <c r="C48" s="199">
        <v>180</v>
      </c>
      <c r="D48" s="200" t="s">
        <v>102</v>
      </c>
      <c r="E48" s="201" t="s">
        <v>103</v>
      </c>
      <c r="F48" s="202"/>
      <c r="G48" s="183" t="s">
        <v>54</v>
      </c>
      <c r="H48" s="103"/>
      <c r="I48" s="103"/>
      <c r="J48" s="103"/>
      <c r="K48" s="103"/>
      <c r="L48" s="103"/>
      <c r="M48" s="103"/>
      <c r="N48" s="103"/>
      <c r="O48" s="103"/>
      <c r="P48" s="103">
        <f>R49-SUM(H48:O48)</f>
        <v>0</v>
      </c>
      <c r="Q48" s="150">
        <f t="shared" ref="Q48:Q49" si="14">SUM(H48:P48)</f>
        <v>0</v>
      </c>
      <c r="R48" s="140"/>
    </row>
    <row r="49" spans="1:18">
      <c r="A49" s="111"/>
      <c r="B49" s="165"/>
      <c r="C49" s="203">
        <v>181</v>
      </c>
      <c r="D49" s="180" t="s">
        <v>104</v>
      </c>
      <c r="E49" s="204" t="s">
        <v>105</v>
      </c>
      <c r="F49" s="205"/>
      <c r="G49" s="198" t="s">
        <v>54</v>
      </c>
      <c r="H49" s="104"/>
      <c r="I49" s="104"/>
      <c r="J49" s="104"/>
      <c r="K49" s="104"/>
      <c r="L49" s="104"/>
      <c r="M49" s="104"/>
      <c r="N49" s="104"/>
      <c r="O49" s="104"/>
      <c r="P49" s="104">
        <f>R50-SUM(H49:O49)</f>
        <v>0</v>
      </c>
      <c r="Q49" s="72">
        <f t="shared" si="14"/>
        <v>0</v>
      </c>
      <c r="R49" s="141"/>
    </row>
    <row r="50" spans="1:18">
      <c r="A50" s="111"/>
      <c r="B50" s="165"/>
      <c r="C50" s="18"/>
      <c r="D50" s="5"/>
      <c r="E50" s="19" t="s">
        <v>106</v>
      </c>
      <c r="F50" s="126"/>
      <c r="G50" s="9"/>
      <c r="H50" s="105">
        <f>SUM(H48:H49)</f>
        <v>0</v>
      </c>
      <c r="I50" s="105">
        <f>SUM(I48:I49)</f>
        <v>0</v>
      </c>
      <c r="J50" s="105">
        <f t="shared" ref="J50:O50" si="15">SUM(J48:J49)</f>
        <v>0</v>
      </c>
      <c r="K50" s="105">
        <f t="shared" si="15"/>
        <v>0</v>
      </c>
      <c r="L50" s="105">
        <f t="shared" si="15"/>
        <v>0</v>
      </c>
      <c r="M50" s="105">
        <f t="shared" si="15"/>
        <v>0</v>
      </c>
      <c r="N50" s="105">
        <f t="shared" si="15"/>
        <v>0</v>
      </c>
      <c r="O50" s="105">
        <f t="shared" si="15"/>
        <v>0</v>
      </c>
      <c r="P50" s="105">
        <f>R51-SUM(H50:O50)</f>
        <v>0</v>
      </c>
      <c r="Q50" s="75">
        <f>SUM(H50:P50)</f>
        <v>0</v>
      </c>
      <c r="R50" s="142">
        <f>SUM(R48:R49)</f>
        <v>0</v>
      </c>
    </row>
    <row r="51" spans="1:18" ht="26">
      <c r="A51" s="111"/>
      <c r="B51" s="165"/>
      <c r="C51" s="195">
        <v>144</v>
      </c>
      <c r="D51" s="186" t="s">
        <v>107</v>
      </c>
      <c r="E51" s="196" t="s">
        <v>108</v>
      </c>
      <c r="F51" s="197"/>
      <c r="G51" s="198" t="s">
        <v>98</v>
      </c>
      <c r="H51" s="104"/>
      <c r="I51" s="104"/>
      <c r="J51" s="104"/>
      <c r="K51" s="104"/>
      <c r="L51" s="104"/>
      <c r="M51" s="104"/>
      <c r="N51" s="104"/>
      <c r="O51" s="104"/>
      <c r="P51" s="104">
        <f>R52-SUM(H51:O51)</f>
        <v>0</v>
      </c>
      <c r="Q51" s="72">
        <f t="shared" ref="Q51" si="16">SUM(H51:P51)</f>
        <v>0</v>
      </c>
      <c r="R51" s="141"/>
    </row>
    <row r="52" spans="1:18" ht="27" thickBot="1">
      <c r="A52" s="111"/>
      <c r="B52" s="166"/>
      <c r="C52" s="14"/>
      <c r="D52" s="15"/>
      <c r="E52" s="16" t="s">
        <v>109</v>
      </c>
      <c r="F52" s="125"/>
      <c r="G52" s="17"/>
      <c r="H52" s="106">
        <f>SUM(H51)</f>
        <v>0</v>
      </c>
      <c r="I52" s="106">
        <f>SUM(I51)</f>
        <v>0</v>
      </c>
      <c r="J52" s="106">
        <f t="shared" ref="J52:O52" si="17">SUM(J51)</f>
        <v>0</v>
      </c>
      <c r="K52" s="106">
        <f t="shared" si="17"/>
        <v>0</v>
      </c>
      <c r="L52" s="106">
        <f t="shared" si="17"/>
        <v>0</v>
      </c>
      <c r="M52" s="106">
        <f t="shared" si="17"/>
        <v>0</v>
      </c>
      <c r="N52" s="106">
        <f t="shared" si="17"/>
        <v>0</v>
      </c>
      <c r="O52" s="106">
        <f t="shared" si="17"/>
        <v>0</v>
      </c>
      <c r="P52" s="106">
        <f>R53-SUM(H52:O52)</f>
        <v>0</v>
      </c>
      <c r="Q52" s="149">
        <f>SUM(H52:P52)</f>
        <v>0</v>
      </c>
      <c r="R52" s="143">
        <f>SUM(R51)</f>
        <v>0</v>
      </c>
    </row>
    <row r="53" spans="1:18" ht="16" thickBot="1">
      <c r="A53" s="111"/>
      <c r="B53" s="159" t="s">
        <v>110</v>
      </c>
      <c r="C53" s="160"/>
      <c r="D53" s="161"/>
      <c r="E53" s="160"/>
      <c r="F53" s="160"/>
      <c r="G53" s="167"/>
      <c r="H53" s="107">
        <f>SUM(H52,H50)</f>
        <v>0</v>
      </c>
      <c r="I53" s="107">
        <f>SUM(I52,I50)</f>
        <v>0</v>
      </c>
      <c r="J53" s="107">
        <f t="shared" ref="J53:P53" si="18">SUM(J52,J50)</f>
        <v>0</v>
      </c>
      <c r="K53" s="107">
        <f t="shared" si="18"/>
        <v>0</v>
      </c>
      <c r="L53" s="107">
        <f t="shared" si="18"/>
        <v>0</v>
      </c>
      <c r="M53" s="107">
        <f t="shared" si="18"/>
        <v>0</v>
      </c>
      <c r="N53" s="107">
        <f t="shared" si="18"/>
        <v>0</v>
      </c>
      <c r="O53" s="107">
        <f t="shared" si="18"/>
        <v>0</v>
      </c>
      <c r="P53" s="107">
        <f t="shared" si="18"/>
        <v>0</v>
      </c>
      <c r="Q53" s="78">
        <f>SUM(H53:P53)</f>
        <v>0</v>
      </c>
      <c r="R53" s="144">
        <f>SUM(R52,R50)</f>
        <v>0</v>
      </c>
    </row>
    <row r="54" spans="1:18" ht="26">
      <c r="A54" s="111"/>
      <c r="B54" s="157" t="s">
        <v>111</v>
      </c>
      <c r="C54" s="206">
        <v>174</v>
      </c>
      <c r="D54" s="207" t="s">
        <v>71</v>
      </c>
      <c r="E54" s="208" t="s">
        <v>112</v>
      </c>
      <c r="F54" s="209"/>
      <c r="G54" s="210" t="s">
        <v>54</v>
      </c>
      <c r="H54" s="151"/>
      <c r="I54" s="151"/>
      <c r="J54" s="151"/>
      <c r="K54" s="151"/>
      <c r="L54" s="151"/>
      <c r="M54" s="151"/>
      <c r="N54" s="151">
        <v>6000</v>
      </c>
      <c r="O54" s="151">
        <v>10000</v>
      </c>
      <c r="P54" s="151">
        <f>R55-SUM(H54:O54)</f>
        <v>14000</v>
      </c>
      <c r="Q54" s="150">
        <f t="shared" ref="Q54" si="19">SUM(H54:P54)</f>
        <v>30000</v>
      </c>
      <c r="R54" s="130">
        <v>30000</v>
      </c>
    </row>
    <row r="55" spans="1:18" ht="16" thickBot="1">
      <c r="A55" s="111"/>
      <c r="B55" s="168"/>
      <c r="C55" s="20"/>
      <c r="D55" s="21"/>
      <c r="E55" s="22" t="s">
        <v>113</v>
      </c>
      <c r="F55" s="127"/>
      <c r="G55" s="122"/>
      <c r="H55" s="101">
        <f>SUM(H54)</f>
        <v>0</v>
      </c>
      <c r="I55" s="101">
        <f>SUM(I54)</f>
        <v>0</v>
      </c>
      <c r="J55" s="101">
        <f t="shared" ref="J55:P56" si="20">SUM(J54)</f>
        <v>0</v>
      </c>
      <c r="K55" s="101">
        <f t="shared" si="20"/>
        <v>0</v>
      </c>
      <c r="L55" s="101">
        <f t="shared" si="20"/>
        <v>0</v>
      </c>
      <c r="M55" s="101">
        <f t="shared" si="20"/>
        <v>0</v>
      </c>
      <c r="N55" s="101">
        <f t="shared" si="20"/>
        <v>6000</v>
      </c>
      <c r="O55" s="101">
        <f t="shared" si="20"/>
        <v>10000</v>
      </c>
      <c r="P55" s="101">
        <f>R56-SUM(H55:O55)</f>
        <v>14000</v>
      </c>
      <c r="Q55" s="149">
        <f>SUM(H55:P55)</f>
        <v>30000</v>
      </c>
      <c r="R55" s="138">
        <f>SUM(R54)</f>
        <v>30000</v>
      </c>
    </row>
    <row r="56" spans="1:18" ht="16" thickBot="1">
      <c r="A56" s="111"/>
      <c r="B56" s="159" t="s">
        <v>114</v>
      </c>
      <c r="C56" s="161"/>
      <c r="D56" s="161"/>
      <c r="E56" s="161"/>
      <c r="F56" s="161"/>
      <c r="G56" s="161"/>
      <c r="H56" s="108">
        <f>SUM(H55)</f>
        <v>0</v>
      </c>
      <c r="I56" s="108">
        <f>SUM(I55)</f>
        <v>0</v>
      </c>
      <c r="J56" s="108">
        <f t="shared" si="20"/>
        <v>0</v>
      </c>
      <c r="K56" s="108">
        <f t="shared" si="20"/>
        <v>0</v>
      </c>
      <c r="L56" s="108">
        <f t="shared" si="20"/>
        <v>0</v>
      </c>
      <c r="M56" s="108">
        <f t="shared" si="20"/>
        <v>0</v>
      </c>
      <c r="N56" s="108">
        <f t="shared" si="20"/>
        <v>6000</v>
      </c>
      <c r="O56" s="108">
        <f t="shared" si="20"/>
        <v>10000</v>
      </c>
      <c r="P56" s="108">
        <f t="shared" si="20"/>
        <v>14000</v>
      </c>
      <c r="Q56" s="78">
        <f>SUM(H56:P56)</f>
        <v>30000</v>
      </c>
      <c r="R56" s="145">
        <f>SUM(R55)</f>
        <v>30000</v>
      </c>
    </row>
    <row r="57" spans="1:18">
      <c r="A57" s="111"/>
      <c r="B57" s="157" t="s">
        <v>115</v>
      </c>
      <c r="C57" s="206">
        <v>102</v>
      </c>
      <c r="D57" s="207" t="s">
        <v>116</v>
      </c>
      <c r="E57" s="211" t="s">
        <v>117</v>
      </c>
      <c r="F57" s="212"/>
      <c r="G57" s="178" t="s">
        <v>118</v>
      </c>
      <c r="H57" s="94"/>
      <c r="I57" s="94"/>
      <c r="J57" s="94"/>
      <c r="K57" s="94"/>
      <c r="L57" s="94"/>
      <c r="M57" s="94"/>
      <c r="N57" s="94"/>
      <c r="O57" s="94"/>
      <c r="P57" s="94">
        <v>0</v>
      </c>
      <c r="Q57" s="150">
        <f t="shared" ref="Q57" si="21">SUM(H57:P57)</f>
        <v>0</v>
      </c>
      <c r="R57" s="130"/>
    </row>
    <row r="58" spans="1:18" ht="16" thickBot="1">
      <c r="A58" s="111"/>
      <c r="B58" s="158"/>
      <c r="C58" s="20"/>
      <c r="D58" s="21"/>
      <c r="E58" s="22" t="s">
        <v>119</v>
      </c>
      <c r="F58" s="127"/>
      <c r="G58" s="23"/>
      <c r="H58" s="101">
        <f>SUM(H57)</f>
        <v>0</v>
      </c>
      <c r="I58" s="101">
        <f>SUM(I57)</f>
        <v>0</v>
      </c>
      <c r="J58" s="101">
        <f t="shared" ref="J58:O59" si="22">SUM(J57)</f>
        <v>0</v>
      </c>
      <c r="K58" s="101">
        <f t="shared" si="22"/>
        <v>0</v>
      </c>
      <c r="L58" s="101">
        <f t="shared" si="22"/>
        <v>0</v>
      </c>
      <c r="M58" s="101">
        <f t="shared" si="22"/>
        <v>0</v>
      </c>
      <c r="N58" s="101">
        <f t="shared" si="22"/>
        <v>0</v>
      </c>
      <c r="O58" s="101">
        <f t="shared" si="22"/>
        <v>0</v>
      </c>
      <c r="P58" s="101">
        <v>0</v>
      </c>
      <c r="Q58" s="149">
        <f>SUM(H58:P58)</f>
        <v>0</v>
      </c>
      <c r="R58" s="138">
        <f>SUM(R57)</f>
        <v>0</v>
      </c>
    </row>
    <row r="59" spans="1:18" ht="16" thickBot="1">
      <c r="A59" s="111"/>
      <c r="B59" s="159" t="s">
        <v>120</v>
      </c>
      <c r="C59" s="169"/>
      <c r="D59" s="169"/>
      <c r="E59" s="169"/>
      <c r="F59" s="169"/>
      <c r="G59" s="169"/>
      <c r="H59" s="49">
        <f>SUM(H58)</f>
        <v>0</v>
      </c>
      <c r="I59" s="49">
        <f>SUM(I58)</f>
        <v>0</v>
      </c>
      <c r="J59" s="49">
        <f t="shared" si="22"/>
        <v>0</v>
      </c>
      <c r="K59" s="49">
        <f t="shared" si="22"/>
        <v>0</v>
      </c>
      <c r="L59" s="49">
        <f t="shared" si="22"/>
        <v>0</v>
      </c>
      <c r="M59" s="49">
        <f t="shared" si="22"/>
        <v>0</v>
      </c>
      <c r="N59" s="49">
        <f t="shared" si="22"/>
        <v>0</v>
      </c>
      <c r="O59" s="49">
        <f t="shared" si="22"/>
        <v>0</v>
      </c>
      <c r="P59" s="49">
        <v>0</v>
      </c>
      <c r="Q59" s="78">
        <f>SUM(H59:P59)</f>
        <v>0</v>
      </c>
      <c r="R59" s="146">
        <f>SUM(R58)</f>
        <v>0</v>
      </c>
    </row>
    <row r="60" spans="1:18" ht="16" thickBot="1">
      <c r="A60" s="111"/>
      <c r="B60" s="24"/>
      <c r="C60" s="24"/>
      <c r="D60" s="24"/>
      <c r="E60" s="24"/>
      <c r="F60" s="24"/>
      <c r="G60" s="24"/>
      <c r="H60" s="50"/>
      <c r="I60" s="50"/>
      <c r="J60" s="50"/>
      <c r="K60" s="50"/>
      <c r="L60" s="50"/>
      <c r="M60" s="50"/>
      <c r="N60" s="50"/>
      <c r="O60" s="50"/>
      <c r="P60" s="50"/>
      <c r="Q60" s="77"/>
      <c r="R60" s="147"/>
    </row>
    <row r="61" spans="1:18" ht="16" thickBot="1">
      <c r="A61" s="111"/>
      <c r="B61" s="170" t="s">
        <v>121</v>
      </c>
      <c r="C61" s="171"/>
      <c r="D61" s="171"/>
      <c r="E61" s="171"/>
      <c r="F61" s="171"/>
      <c r="G61" s="171"/>
      <c r="H61" s="109">
        <f t="shared" ref="H61:O61" si="23">SUM(H59,H56,H53,H47)</f>
        <v>0</v>
      </c>
      <c r="I61" s="109">
        <f t="shared" si="23"/>
        <v>6700</v>
      </c>
      <c r="J61" s="109">
        <f t="shared" si="23"/>
        <v>19000</v>
      </c>
      <c r="K61" s="109">
        <f t="shared" si="23"/>
        <v>13180</v>
      </c>
      <c r="L61" s="109">
        <f t="shared" si="23"/>
        <v>61300</v>
      </c>
      <c r="M61" s="109">
        <f t="shared" si="23"/>
        <v>61900</v>
      </c>
      <c r="N61" s="109">
        <f t="shared" si="23"/>
        <v>42000</v>
      </c>
      <c r="O61" s="109">
        <f t="shared" si="23"/>
        <v>30000</v>
      </c>
      <c r="P61" s="109">
        <f>SUM(P59,P56,P53,P47)</f>
        <v>1099914.01</v>
      </c>
      <c r="Q61" s="78">
        <f>SUM(H61:P61)</f>
        <v>1333994.01</v>
      </c>
      <c r="R61" s="148">
        <v>1333994.0077714361</v>
      </c>
    </row>
    <row r="62" spans="1:18" ht="14" thickBot="1">
      <c r="A62" s="111"/>
      <c r="B62" s="25"/>
      <c r="C62" s="26"/>
      <c r="D62" s="26"/>
      <c r="E62" s="26"/>
      <c r="F62" s="26"/>
      <c r="G62" s="26"/>
      <c r="H62" s="50"/>
      <c r="I62" s="50"/>
      <c r="J62" s="50"/>
      <c r="K62" s="50"/>
      <c r="L62" s="50"/>
      <c r="M62" s="50"/>
      <c r="N62" s="50"/>
      <c r="O62" s="50"/>
      <c r="P62" s="50"/>
      <c r="Q62" s="147"/>
      <c r="R62" s="147">
        <f>R59+R56+R53+R47+1500</f>
        <v>1333994.01</v>
      </c>
    </row>
    <row r="63" spans="1:18" ht="16" thickBot="1">
      <c r="A63" s="111"/>
      <c r="B63" s="152"/>
      <c r="C63" s="153"/>
      <c r="D63" s="153"/>
      <c r="E63" s="27" t="s">
        <v>122</v>
      </c>
      <c r="F63" s="27"/>
      <c r="G63" s="28"/>
      <c r="H63" s="49">
        <f t="shared" ref="H63:P63" si="24">H18+H23</f>
        <v>0</v>
      </c>
      <c r="I63" s="49">
        <f t="shared" si="24"/>
        <v>0</v>
      </c>
      <c r="J63" s="49">
        <f t="shared" si="24"/>
        <v>0</v>
      </c>
      <c r="K63" s="49">
        <f t="shared" si="24"/>
        <v>0</v>
      </c>
      <c r="L63" s="49">
        <f t="shared" si="24"/>
        <v>0</v>
      </c>
      <c r="M63" s="49">
        <f t="shared" si="24"/>
        <v>0</v>
      </c>
      <c r="N63" s="49">
        <f t="shared" si="24"/>
        <v>0</v>
      </c>
      <c r="O63" s="49">
        <f t="shared" si="24"/>
        <v>0</v>
      </c>
      <c r="P63" s="49">
        <f t="shared" si="24"/>
        <v>15000</v>
      </c>
      <c r="Q63" s="78">
        <f>SUM(H63:P63)</f>
        <v>15000</v>
      </c>
      <c r="R63" s="146">
        <f>R18+R23</f>
        <v>15000</v>
      </c>
    </row>
    <row r="64" spans="1:18" ht="16" thickBot="1">
      <c r="A64" s="111"/>
      <c r="B64" s="51"/>
      <c r="C64" s="52"/>
      <c r="D64" s="52"/>
      <c r="E64" s="52"/>
      <c r="F64" s="52"/>
      <c r="G64" s="52"/>
      <c r="J64" s="110"/>
      <c r="Q64" s="79"/>
    </row>
    <row r="65" spans="1:18" ht="16" thickBot="1">
      <c r="A65" s="111"/>
      <c r="B65" s="170" t="s">
        <v>123</v>
      </c>
      <c r="C65" s="171"/>
      <c r="D65" s="171"/>
      <c r="E65" s="171"/>
      <c r="F65" s="171"/>
      <c r="G65" s="171"/>
      <c r="H65" s="109">
        <f>SUM(H61+H63)</f>
        <v>0</v>
      </c>
      <c r="I65" s="109">
        <f>SUM(I61+I63)</f>
        <v>6700</v>
      </c>
      <c r="J65" s="109">
        <f t="shared" ref="J65:P65" si="25">SUM(J61+J63)</f>
        <v>19000</v>
      </c>
      <c r="K65" s="109">
        <f t="shared" si="25"/>
        <v>13180</v>
      </c>
      <c r="L65" s="109">
        <f t="shared" si="25"/>
        <v>61300</v>
      </c>
      <c r="M65" s="109">
        <f t="shared" si="25"/>
        <v>61900</v>
      </c>
      <c r="N65" s="109">
        <f t="shared" si="25"/>
        <v>42000</v>
      </c>
      <c r="O65" s="109">
        <f t="shared" si="25"/>
        <v>30000</v>
      </c>
      <c r="P65" s="109">
        <f t="shared" si="25"/>
        <v>1114914.01</v>
      </c>
      <c r="Q65" s="78">
        <f>SUM(H65:P65)</f>
        <v>1348994.01</v>
      </c>
      <c r="R65" s="148">
        <f>SUM(R61+R63)</f>
        <v>1348994.0077714361</v>
      </c>
    </row>
    <row r="66" spans="1:18">
      <c r="A66" s="111"/>
      <c r="B66" s="46"/>
      <c r="C66" s="46"/>
      <c r="D66" s="46"/>
      <c r="E66" s="112"/>
      <c r="F66" s="112"/>
      <c r="G66" s="46"/>
      <c r="H66" s="113"/>
      <c r="I66" s="113"/>
      <c r="J66" s="113"/>
      <c r="K66" s="113"/>
      <c r="L66" s="113"/>
      <c r="M66" s="113"/>
      <c r="N66" s="113"/>
      <c r="O66" s="113"/>
      <c r="P66" s="113"/>
      <c r="Q66" s="114"/>
      <c r="R66" s="111"/>
    </row>
    <row r="67" spans="1:18" s="2" customFormat="1">
      <c r="A67" s="115"/>
      <c r="B67" s="46"/>
      <c r="C67" s="46"/>
      <c r="D67" s="46"/>
      <c r="E67" s="24"/>
      <c r="F67" s="24"/>
      <c r="G67" s="46"/>
      <c r="H67" s="116"/>
      <c r="I67" s="116"/>
      <c r="J67" s="116"/>
      <c r="K67" s="116"/>
      <c r="L67" s="116"/>
      <c r="M67" s="116"/>
      <c r="N67" s="116"/>
      <c r="O67" s="117"/>
      <c r="P67" s="117"/>
      <c r="Q67" s="118"/>
      <c r="R67" s="115"/>
    </row>
    <row r="68" spans="1:18" s="2" customFormat="1">
      <c r="B68" s="1"/>
      <c r="C68" s="1"/>
      <c r="D68" s="1"/>
      <c r="E68" s="31"/>
      <c r="F68" s="31"/>
      <c r="G68" s="1"/>
      <c r="H68" s="54"/>
      <c r="I68" s="54"/>
      <c r="J68" s="54"/>
      <c r="K68" s="54"/>
      <c r="L68" s="54"/>
      <c r="M68" s="55"/>
      <c r="N68" s="55"/>
      <c r="O68" s="55"/>
      <c r="P68" s="55"/>
      <c r="Q68" s="80"/>
    </row>
    <row r="69" spans="1:18" s="2" customFormat="1">
      <c r="B69" s="1"/>
      <c r="C69" s="1"/>
      <c r="D69" s="1"/>
      <c r="E69" s="31"/>
      <c r="F69" s="31"/>
      <c r="G69" s="1"/>
      <c r="H69" s="56"/>
      <c r="I69" s="56"/>
      <c r="J69" s="56"/>
      <c r="K69" s="56"/>
      <c r="L69" s="56"/>
      <c r="M69" s="56"/>
      <c r="N69" s="56"/>
      <c r="O69" s="56"/>
      <c r="P69" s="56"/>
      <c r="Q69" s="81"/>
    </row>
    <row r="70" spans="1:18" s="2" customFormat="1">
      <c r="B70" s="1"/>
      <c r="C70" s="1"/>
      <c r="D70" s="1"/>
      <c r="E70" s="31"/>
      <c r="F70" s="31"/>
      <c r="G70" s="1"/>
      <c r="H70" s="57"/>
      <c r="I70" s="57"/>
      <c r="J70" s="57"/>
      <c r="K70" s="57"/>
      <c r="L70" s="57"/>
      <c r="M70" s="57"/>
      <c r="N70" s="57"/>
      <c r="O70" s="57"/>
      <c r="P70" s="57"/>
      <c r="Q70" s="82"/>
    </row>
    <row r="71" spans="1:18" s="2" customFormat="1">
      <c r="B71" s="32"/>
      <c r="C71" s="33"/>
      <c r="D71" s="1"/>
      <c r="E71" s="31"/>
      <c r="F71" s="31"/>
      <c r="G71" s="1"/>
      <c r="H71" s="57"/>
      <c r="I71" s="57"/>
      <c r="J71" s="57"/>
      <c r="K71" s="57"/>
      <c r="L71" s="57"/>
      <c r="M71" s="57"/>
      <c r="N71" s="57"/>
      <c r="O71" s="57"/>
      <c r="P71" s="57"/>
      <c r="Q71" s="82"/>
    </row>
    <row r="72" spans="1:18" s="2" customFormat="1">
      <c r="B72" s="32"/>
      <c r="C72" s="33"/>
      <c r="D72" s="1"/>
      <c r="E72" s="34"/>
      <c r="F72" s="34"/>
      <c r="G72" s="35"/>
      <c r="H72" s="58"/>
      <c r="I72" s="58"/>
      <c r="J72" s="58"/>
      <c r="K72" s="58"/>
      <c r="L72" s="58"/>
      <c r="M72" s="58"/>
      <c r="N72" s="58"/>
      <c r="O72" s="58"/>
      <c r="P72" s="58"/>
      <c r="Q72" s="83"/>
    </row>
    <row r="73" spans="1:18" s="2" customFormat="1">
      <c r="B73" s="32"/>
      <c r="C73" s="33"/>
      <c r="D73" s="1"/>
      <c r="E73" s="34"/>
      <c r="F73" s="34"/>
      <c r="G73" s="35"/>
      <c r="H73" s="58"/>
      <c r="I73" s="58"/>
      <c r="J73" s="58"/>
      <c r="K73" s="58"/>
      <c r="L73" s="58"/>
      <c r="M73" s="58"/>
      <c r="N73" s="58"/>
      <c r="O73" s="58"/>
      <c r="P73" s="58"/>
      <c r="Q73" s="83"/>
    </row>
    <row r="74" spans="1:18" s="2" customFormat="1">
      <c r="B74" s="36"/>
      <c r="C74" s="33"/>
      <c r="D74" s="1"/>
      <c r="E74" s="34"/>
      <c r="F74" s="34"/>
      <c r="G74" s="35"/>
      <c r="H74" s="58"/>
      <c r="I74" s="58"/>
      <c r="J74" s="58"/>
      <c r="K74" s="58"/>
      <c r="L74" s="58"/>
      <c r="M74" s="58"/>
      <c r="N74" s="58"/>
      <c r="O74" s="58"/>
      <c r="P74" s="58"/>
      <c r="Q74" s="83"/>
    </row>
    <row r="75" spans="1:18" s="2" customFormat="1">
      <c r="B75" s="32"/>
      <c r="C75" s="33"/>
      <c r="D75" s="1"/>
      <c r="E75" s="34"/>
      <c r="F75" s="34"/>
      <c r="G75" s="35"/>
      <c r="H75" s="58"/>
      <c r="I75" s="58"/>
      <c r="J75" s="58"/>
      <c r="K75" s="58"/>
      <c r="L75" s="58"/>
      <c r="M75" s="58"/>
      <c r="N75" s="58"/>
      <c r="O75" s="58"/>
      <c r="P75" s="58"/>
      <c r="Q75" s="83"/>
    </row>
    <row r="76" spans="1:18" s="2" customFormat="1">
      <c r="B76" s="32"/>
      <c r="C76" s="33"/>
      <c r="D76" s="1"/>
      <c r="E76" s="34"/>
      <c r="F76" s="34"/>
      <c r="G76" s="35"/>
      <c r="H76" s="58"/>
      <c r="I76" s="58"/>
      <c r="J76" s="58"/>
      <c r="K76" s="58"/>
      <c r="L76" s="58"/>
      <c r="M76" s="58"/>
      <c r="N76" s="58"/>
      <c r="O76" s="58"/>
      <c r="P76" s="58"/>
      <c r="Q76" s="83"/>
    </row>
    <row r="77" spans="1:18" s="2" customFormat="1">
      <c r="B77" s="32"/>
      <c r="C77" s="33"/>
      <c r="D77" s="1"/>
      <c r="E77" s="37"/>
      <c r="F77" s="37"/>
      <c r="G77" s="38"/>
      <c r="H77" s="58"/>
      <c r="I77" s="58"/>
      <c r="J77" s="58"/>
      <c r="K77" s="58"/>
      <c r="L77" s="58"/>
      <c r="M77" s="58"/>
      <c r="N77" s="58"/>
      <c r="O77" s="58"/>
      <c r="P77" s="58"/>
      <c r="Q77" s="83"/>
    </row>
    <row r="78" spans="1:18" s="2" customFormat="1">
      <c r="B78" s="32"/>
      <c r="C78" s="33"/>
      <c r="D78" s="1"/>
      <c r="E78" s="29"/>
      <c r="F78" s="29"/>
      <c r="G78" s="29"/>
      <c r="H78" s="59"/>
      <c r="I78" s="59"/>
      <c r="J78" s="59"/>
      <c r="K78" s="59"/>
      <c r="L78" s="59"/>
      <c r="M78" s="59"/>
      <c r="N78" s="59"/>
      <c r="O78" s="59"/>
      <c r="P78" s="59"/>
      <c r="Q78" s="84"/>
    </row>
    <row r="79" spans="1:18" s="2" customFormat="1">
      <c r="B79" s="32"/>
      <c r="C79" s="33"/>
      <c r="D79" s="1"/>
      <c r="E79" s="39"/>
      <c r="F79" s="39"/>
      <c r="G79" s="40"/>
      <c r="H79" s="60"/>
      <c r="I79" s="60"/>
      <c r="J79" s="60"/>
      <c r="K79" s="60"/>
      <c r="L79" s="60"/>
      <c r="M79" s="60"/>
      <c r="N79" s="60"/>
      <c r="O79" s="60"/>
      <c r="P79" s="60"/>
      <c r="Q79" s="85"/>
    </row>
    <row r="80" spans="1:18" s="2" customFormat="1">
      <c r="B80" s="32"/>
      <c r="C80" s="33"/>
      <c r="D80" s="1"/>
      <c r="E80" s="172"/>
      <c r="F80" s="172"/>
      <c r="G80" s="172"/>
      <c r="H80" s="61"/>
      <c r="I80" s="61"/>
      <c r="J80" s="61"/>
      <c r="K80" s="61"/>
      <c r="L80" s="61"/>
      <c r="M80" s="61"/>
      <c r="N80" s="61"/>
      <c r="O80" s="61"/>
      <c r="P80" s="61"/>
      <c r="Q80" s="86"/>
    </row>
    <row r="81" spans="2:17" s="2" customFormat="1">
      <c r="B81" s="32"/>
      <c r="C81" s="33"/>
      <c r="D81" s="1"/>
      <c r="E81" s="29"/>
      <c r="F81" s="29"/>
      <c r="G81" s="41"/>
      <c r="H81" s="62"/>
      <c r="I81" s="62"/>
      <c r="J81" s="62"/>
      <c r="K81" s="62"/>
      <c r="L81" s="62"/>
      <c r="M81" s="62"/>
      <c r="N81" s="62"/>
      <c r="O81" s="62"/>
      <c r="P81" s="62"/>
      <c r="Q81" s="87"/>
    </row>
    <row r="82" spans="2:17" s="2" customFormat="1">
      <c r="B82" s="36"/>
      <c r="C82" s="33"/>
      <c r="D82" s="1"/>
      <c r="E82" s="173"/>
      <c r="F82" s="173"/>
      <c r="G82" s="173"/>
      <c r="H82" s="63"/>
      <c r="I82" s="63"/>
      <c r="J82" s="63"/>
      <c r="K82" s="63"/>
      <c r="L82" s="63"/>
      <c r="M82" s="63"/>
      <c r="N82" s="63"/>
      <c r="O82" s="63"/>
      <c r="P82" s="63"/>
      <c r="Q82" s="88"/>
    </row>
    <row r="83" spans="2:17" s="2" customFormat="1">
      <c r="B83" s="32"/>
      <c r="C83" s="33"/>
      <c r="D83" s="1"/>
      <c r="E83" s="42"/>
      <c r="F83" s="42"/>
      <c r="G83" s="30"/>
      <c r="H83" s="64"/>
      <c r="I83" s="64"/>
      <c r="J83" s="64"/>
      <c r="K83" s="64"/>
      <c r="L83" s="64"/>
      <c r="M83" s="64"/>
      <c r="N83" s="64"/>
      <c r="O83" s="64"/>
      <c r="P83" s="64"/>
      <c r="Q83" s="89"/>
    </row>
    <row r="84" spans="2:17" s="2" customFormat="1">
      <c r="B84" s="32"/>
      <c r="C84" s="33"/>
      <c r="D84" s="1"/>
      <c r="E84" s="39"/>
      <c r="F84" s="39"/>
      <c r="G84" s="35"/>
      <c r="H84" s="65"/>
      <c r="I84" s="65"/>
      <c r="J84" s="65"/>
      <c r="K84" s="65"/>
      <c r="L84" s="65"/>
      <c r="M84" s="65"/>
      <c r="N84" s="65"/>
      <c r="O84" s="65"/>
      <c r="P84" s="65"/>
      <c r="Q84" s="90"/>
    </row>
    <row r="85" spans="2:17" s="2" customFormat="1">
      <c r="B85" s="32"/>
      <c r="C85" s="33"/>
      <c r="D85" s="1"/>
      <c r="E85" s="39"/>
      <c r="F85" s="39"/>
      <c r="G85" s="35"/>
      <c r="H85" s="66"/>
      <c r="I85" s="66"/>
      <c r="J85" s="66"/>
      <c r="K85" s="66"/>
      <c r="L85" s="66"/>
      <c r="M85" s="66"/>
      <c r="N85" s="66"/>
      <c r="O85" s="66"/>
      <c r="P85" s="66"/>
      <c r="Q85" s="91"/>
    </row>
    <row r="86" spans="2:17" s="2" customFormat="1">
      <c r="B86" s="32"/>
      <c r="C86" s="33"/>
      <c r="D86" s="1"/>
      <c r="E86" s="39"/>
      <c r="F86" s="39"/>
      <c r="G86" s="35"/>
      <c r="H86" s="67"/>
      <c r="I86" s="67"/>
      <c r="J86" s="67"/>
      <c r="K86" s="67"/>
      <c r="L86" s="67"/>
      <c r="M86" s="67"/>
      <c r="N86" s="67"/>
      <c r="O86" s="67"/>
      <c r="P86" s="67"/>
      <c r="Q86" s="92"/>
    </row>
    <row r="87" spans="2:17" s="2" customFormat="1">
      <c r="B87" s="32"/>
      <c r="C87" s="33"/>
      <c r="D87" s="1"/>
      <c r="E87" s="39"/>
      <c r="F87" s="39"/>
      <c r="G87" s="35"/>
      <c r="H87" s="66"/>
      <c r="I87" s="66"/>
      <c r="J87" s="66"/>
      <c r="K87" s="66"/>
      <c r="L87" s="66"/>
      <c r="M87" s="66"/>
      <c r="N87" s="66"/>
      <c r="O87" s="66"/>
      <c r="P87" s="66"/>
      <c r="Q87" s="91"/>
    </row>
    <row r="88" spans="2:17" s="2" customFormat="1">
      <c r="B88" s="32"/>
      <c r="C88" s="33"/>
      <c r="D88" s="1"/>
      <c r="E88" s="39"/>
      <c r="F88" s="39"/>
      <c r="G88" s="35"/>
      <c r="H88" s="60"/>
      <c r="I88" s="60"/>
      <c r="J88" s="60"/>
      <c r="K88" s="60"/>
      <c r="L88" s="60"/>
      <c r="M88" s="60"/>
      <c r="N88" s="60"/>
      <c r="O88" s="60"/>
      <c r="P88" s="60"/>
      <c r="Q88" s="85"/>
    </row>
    <row r="89" spans="2:17" s="2" customFormat="1">
      <c r="B89" s="32"/>
      <c r="C89" s="33"/>
      <c r="D89" s="1"/>
      <c r="E89" s="39"/>
      <c r="F89" s="39"/>
      <c r="G89" s="35"/>
      <c r="H89" s="66"/>
      <c r="I89" s="66"/>
      <c r="J89" s="66"/>
      <c r="K89" s="66"/>
      <c r="L89" s="66"/>
      <c r="M89" s="66"/>
      <c r="N89" s="66"/>
      <c r="O89" s="66"/>
      <c r="P89" s="66"/>
      <c r="Q89" s="91"/>
    </row>
    <row r="90" spans="2:17" s="2" customFormat="1">
      <c r="B90" s="32"/>
      <c r="C90" s="33"/>
      <c r="D90" s="1"/>
      <c r="E90" s="39"/>
      <c r="F90" s="39"/>
      <c r="G90" s="35"/>
      <c r="H90" s="66"/>
      <c r="I90" s="66"/>
      <c r="J90" s="66"/>
      <c r="K90" s="66"/>
      <c r="L90" s="66"/>
      <c r="M90" s="66"/>
      <c r="N90" s="66"/>
      <c r="O90" s="66"/>
      <c r="P90" s="66"/>
      <c r="Q90" s="91"/>
    </row>
    <row r="91" spans="2:17" s="2" customFormat="1">
      <c r="B91" s="32"/>
      <c r="C91" s="33"/>
      <c r="D91" s="1"/>
      <c r="E91" s="39"/>
      <c r="F91" s="39"/>
      <c r="G91" s="35"/>
      <c r="H91" s="66"/>
      <c r="I91" s="66"/>
      <c r="J91" s="66"/>
      <c r="K91" s="66"/>
      <c r="L91" s="66"/>
      <c r="M91" s="66"/>
      <c r="N91" s="66"/>
      <c r="O91" s="66"/>
      <c r="P91" s="66"/>
      <c r="Q91" s="91"/>
    </row>
    <row r="92" spans="2:17" s="2" customFormat="1">
      <c r="B92" s="36"/>
      <c r="C92" s="33"/>
      <c r="D92" s="1"/>
      <c r="E92" s="39"/>
      <c r="F92" s="39"/>
      <c r="G92" s="35"/>
      <c r="H92" s="66"/>
      <c r="I92" s="66"/>
      <c r="J92" s="66"/>
      <c r="K92" s="66"/>
      <c r="L92" s="66"/>
      <c r="M92" s="66"/>
      <c r="N92" s="66"/>
      <c r="O92" s="66"/>
      <c r="P92" s="66"/>
      <c r="Q92" s="91"/>
    </row>
    <row r="93" spans="2:17" s="2" customFormat="1">
      <c r="B93" s="32"/>
      <c r="C93" s="33"/>
      <c r="D93" s="1"/>
      <c r="E93" s="39"/>
      <c r="F93" s="39"/>
      <c r="G93" s="35"/>
      <c r="H93" s="66"/>
      <c r="I93" s="66"/>
      <c r="J93" s="66"/>
      <c r="K93" s="66"/>
      <c r="L93" s="66"/>
      <c r="M93" s="66"/>
      <c r="N93" s="66"/>
      <c r="O93" s="66"/>
      <c r="P93" s="66"/>
      <c r="Q93" s="91"/>
    </row>
    <row r="94" spans="2:17" s="2" customFormat="1">
      <c r="B94" s="32"/>
      <c r="C94" s="33"/>
      <c r="D94" s="1"/>
      <c r="E94" s="39"/>
      <c r="F94" s="39"/>
      <c r="G94" s="35"/>
      <c r="H94" s="66"/>
      <c r="I94" s="66"/>
      <c r="J94" s="66"/>
      <c r="K94" s="66"/>
      <c r="L94" s="66"/>
      <c r="M94" s="66"/>
      <c r="N94" s="66"/>
      <c r="O94" s="66"/>
      <c r="P94" s="66"/>
      <c r="Q94" s="91"/>
    </row>
    <row r="95" spans="2:17" s="2" customFormat="1">
      <c r="B95" s="32"/>
      <c r="C95" s="33"/>
      <c r="D95" s="1"/>
      <c r="E95" s="39"/>
      <c r="F95" s="39"/>
      <c r="G95" s="35"/>
      <c r="H95" s="66"/>
      <c r="I95" s="66"/>
      <c r="J95" s="66"/>
      <c r="K95" s="66"/>
      <c r="L95" s="66"/>
      <c r="M95" s="66"/>
      <c r="N95" s="66"/>
      <c r="O95" s="66"/>
      <c r="P95" s="66"/>
      <c r="Q95" s="91"/>
    </row>
    <row r="96" spans="2:17" s="2" customFormat="1">
      <c r="B96" s="32"/>
      <c r="C96" s="33"/>
      <c r="D96" s="1"/>
      <c r="E96" s="39"/>
      <c r="F96" s="39"/>
      <c r="G96" s="35"/>
      <c r="H96" s="66"/>
      <c r="I96" s="66"/>
      <c r="J96" s="66"/>
      <c r="K96" s="66"/>
      <c r="L96" s="66"/>
      <c r="M96" s="66"/>
      <c r="N96" s="66"/>
      <c r="O96" s="66"/>
      <c r="P96" s="66"/>
      <c r="Q96" s="91"/>
    </row>
    <row r="97" spans="2:17" s="2" customFormat="1">
      <c r="B97" s="32"/>
      <c r="C97" s="33"/>
      <c r="D97" s="1"/>
      <c r="G97" s="1"/>
      <c r="H97" s="68"/>
      <c r="I97" s="68"/>
      <c r="J97" s="68"/>
      <c r="K97" s="68"/>
      <c r="L97" s="68"/>
      <c r="M97" s="68"/>
      <c r="N97" s="68"/>
      <c r="O97" s="68"/>
      <c r="P97" s="68"/>
      <c r="Q97" s="93"/>
    </row>
    <row r="98" spans="2:17" s="2" customFormat="1">
      <c r="B98" s="32"/>
      <c r="C98" s="33"/>
      <c r="D98" s="1"/>
      <c r="G98" s="1"/>
      <c r="H98" s="68"/>
      <c r="I98" s="68"/>
      <c r="J98" s="68"/>
      <c r="K98" s="68"/>
      <c r="L98" s="68"/>
      <c r="M98" s="68"/>
      <c r="N98" s="68"/>
      <c r="O98" s="68"/>
      <c r="P98" s="68"/>
      <c r="Q98" s="93"/>
    </row>
    <row r="99" spans="2:17" s="2" customFormat="1">
      <c r="B99" s="32"/>
      <c r="C99" s="33"/>
      <c r="D99" s="1"/>
      <c r="G99" s="1"/>
      <c r="H99" s="68"/>
      <c r="I99" s="68"/>
      <c r="J99" s="68"/>
      <c r="K99" s="68"/>
      <c r="L99" s="68"/>
      <c r="M99" s="68"/>
      <c r="N99" s="68"/>
      <c r="O99" s="68"/>
      <c r="P99" s="68"/>
      <c r="Q99" s="93"/>
    </row>
    <row r="100" spans="2:17" s="2" customFormat="1">
      <c r="B100" s="32"/>
      <c r="C100" s="33"/>
      <c r="D100" s="1"/>
      <c r="G100" s="1"/>
      <c r="H100" s="68"/>
      <c r="I100" s="68"/>
      <c r="J100" s="68"/>
      <c r="K100" s="68"/>
      <c r="L100" s="68"/>
      <c r="M100" s="68"/>
      <c r="N100" s="68"/>
      <c r="O100" s="68"/>
      <c r="P100" s="68"/>
      <c r="Q100" s="93"/>
    </row>
    <row r="101" spans="2:17" s="2" customFormat="1">
      <c r="B101" s="32"/>
      <c r="C101" s="43"/>
      <c r="D101" s="1"/>
      <c r="G101" s="1"/>
      <c r="H101" s="68"/>
      <c r="I101" s="68"/>
      <c r="J101" s="68"/>
      <c r="K101" s="68"/>
      <c r="L101" s="68"/>
      <c r="M101" s="68"/>
      <c r="N101" s="68"/>
      <c r="O101" s="68"/>
      <c r="P101" s="68"/>
      <c r="Q101" s="93"/>
    </row>
    <row r="102" spans="2:17" s="2" customFormat="1">
      <c r="B102" s="32"/>
      <c r="C102" s="43"/>
      <c r="D102" s="1"/>
      <c r="G102" s="1"/>
      <c r="H102" s="68"/>
      <c r="I102" s="68"/>
      <c r="J102" s="68"/>
      <c r="K102" s="68"/>
      <c r="L102" s="68"/>
      <c r="M102" s="68"/>
      <c r="N102" s="68"/>
      <c r="O102" s="68"/>
      <c r="P102" s="68"/>
      <c r="Q102" s="93"/>
    </row>
    <row r="103" spans="2:17" s="2" customFormat="1">
      <c r="B103" s="32"/>
      <c r="C103" s="33"/>
      <c r="D103" s="1"/>
      <c r="G103" s="1"/>
      <c r="H103" s="68"/>
      <c r="I103" s="68"/>
      <c r="J103" s="68"/>
      <c r="K103" s="68"/>
      <c r="L103" s="68"/>
      <c r="M103" s="68"/>
      <c r="N103" s="68"/>
      <c r="O103" s="68"/>
      <c r="P103" s="68"/>
      <c r="Q103" s="93"/>
    </row>
    <row r="104" spans="2:17" s="2" customFormat="1">
      <c r="B104" s="1"/>
      <c r="C104" s="44"/>
      <c r="D104" s="1"/>
      <c r="G104" s="1"/>
      <c r="H104" s="68"/>
      <c r="I104" s="68"/>
      <c r="J104" s="68"/>
      <c r="K104" s="68"/>
      <c r="L104" s="68"/>
      <c r="M104" s="68"/>
      <c r="N104" s="68"/>
      <c r="O104" s="68"/>
      <c r="P104" s="68"/>
      <c r="Q104" s="93"/>
    </row>
    <row r="105" spans="2:17" s="2" customFormat="1">
      <c r="B105" s="1"/>
      <c r="C105" s="1"/>
      <c r="D105" s="1"/>
      <c r="G105" s="1"/>
      <c r="H105" s="68"/>
      <c r="I105" s="68"/>
      <c r="J105" s="68"/>
      <c r="K105" s="68"/>
      <c r="L105" s="68"/>
      <c r="M105" s="68"/>
      <c r="N105" s="68"/>
      <c r="O105" s="68"/>
      <c r="P105" s="68"/>
      <c r="Q105" s="93"/>
    </row>
  </sheetData>
  <mergeCells count="29">
    <mergeCell ref="B59:G59"/>
    <mergeCell ref="B61:G61"/>
    <mergeCell ref="B65:G65"/>
    <mergeCell ref="E80:G80"/>
    <mergeCell ref="E82:G82"/>
    <mergeCell ref="B57:B58"/>
    <mergeCell ref="N4:N5"/>
    <mergeCell ref="O4:O5"/>
    <mergeCell ref="P4:P5"/>
    <mergeCell ref="Q4:Q5"/>
    <mergeCell ref="B47:G47"/>
    <mergeCell ref="B48:B52"/>
    <mergeCell ref="B53:G53"/>
    <mergeCell ref="B54:B55"/>
    <mergeCell ref="B56:G56"/>
    <mergeCell ref="R4:R5"/>
    <mergeCell ref="B6:B46"/>
    <mergeCell ref="J4:J5"/>
    <mergeCell ref="K4:K5"/>
    <mergeCell ref="I4:I5"/>
    <mergeCell ref="H4:H5"/>
    <mergeCell ref="L4:L5"/>
    <mergeCell ref="M4:M5"/>
    <mergeCell ref="B3:G3"/>
    <mergeCell ref="B4:B5"/>
    <mergeCell ref="C4:C5"/>
    <mergeCell ref="D4:D5"/>
    <mergeCell ref="E4:E5"/>
    <mergeCell ref="G4:G5"/>
  </mergeCell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Atualizada fev2020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GRAZIELA NASPOLINI DELPIZZO</dc:creator>
  <cp:keywords/>
  <dc:description/>
  <cp:lastModifiedBy>G ND</cp:lastModifiedBy>
  <cp:revision/>
  <dcterms:created xsi:type="dcterms:W3CDTF">2018-11-07T20:53:18Z</dcterms:created>
  <dcterms:modified xsi:type="dcterms:W3CDTF">2020-11-27T13:13:13Z</dcterms:modified>
  <cp:category/>
  <cp:contentStatus/>
</cp:coreProperties>
</file>