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Fisio\EDITAIS\Seleção - Ingresso\2026\2026.2 (unificado)\"/>
    </mc:Choice>
  </mc:AlternateContent>
  <xr:revisionPtr revIDLastSave="0" documentId="13_ncr:1_{FFEEDDB5-3B78-4B7E-920D-6351F4105744}" xr6:coauthVersionLast="36" xr6:coauthVersionMax="36" xr10:uidLastSave="{00000000-0000-0000-0000-000000000000}"/>
  <bookViews>
    <workbookView xWindow="0" yWindow="0" windowWidth="18020" windowHeight="5770" tabRatio="682" activeTab="3" xr2:uid="{00000000-000D-0000-FFFF-FFFF00000000}"/>
  </bookViews>
  <sheets>
    <sheet name="TUTORIAL DE PREENCHIMENTO" sheetId="4" r:id="rId1"/>
    <sheet name="PONTUAÇÃO GERAL" sheetId="1" r:id="rId2"/>
    <sheet name="TUTORIAL INDICADORES GRUPO A" sheetId="3" r:id="rId3"/>
    <sheet name="CÁLCULO GRUPO A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I7" i="2" l="1"/>
  <c r="H7" i="2"/>
  <c r="G7" i="2"/>
  <c r="F7" i="2"/>
  <c r="I6" i="2"/>
  <c r="H6" i="2"/>
  <c r="G6" i="2"/>
  <c r="F6" i="2"/>
  <c r="J6" i="2" l="1"/>
  <c r="J7" i="2"/>
  <c r="I19" i="2" l="1"/>
  <c r="H19" i="2"/>
  <c r="G19" i="2"/>
  <c r="F19" i="2"/>
  <c r="J19" i="2" s="1"/>
  <c r="I18" i="2"/>
  <c r="H18" i="2"/>
  <c r="G18" i="2"/>
  <c r="F18" i="2"/>
  <c r="I17" i="2"/>
  <c r="H17" i="2"/>
  <c r="G17" i="2"/>
  <c r="F17" i="2"/>
  <c r="J17" i="2" s="1"/>
  <c r="I16" i="2"/>
  <c r="H16" i="2"/>
  <c r="G16" i="2"/>
  <c r="F16" i="2"/>
  <c r="J16" i="2" s="1"/>
  <c r="I15" i="2"/>
  <c r="H15" i="2"/>
  <c r="G15" i="2"/>
  <c r="F15" i="2"/>
  <c r="I14" i="2"/>
  <c r="H14" i="2"/>
  <c r="G14" i="2"/>
  <c r="F14" i="2"/>
  <c r="J14" i="2" s="1"/>
  <c r="I13" i="2"/>
  <c r="H13" i="2"/>
  <c r="G13" i="2"/>
  <c r="F13" i="2"/>
  <c r="J13" i="2" s="1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5" i="2"/>
  <c r="H5" i="2"/>
  <c r="G5" i="2"/>
  <c r="F5" i="2"/>
  <c r="F57" i="1"/>
  <c r="F56" i="1"/>
  <c r="F55" i="1"/>
  <c r="F54" i="1"/>
  <c r="F53" i="1"/>
  <c r="F49" i="1"/>
  <c r="F48" i="1"/>
  <c r="F47" i="1"/>
  <c r="F46" i="1"/>
  <c r="F45" i="1"/>
  <c r="F44" i="1"/>
  <c r="F43" i="1"/>
  <c r="F42" i="1"/>
  <c r="F38" i="1"/>
  <c r="F36" i="1"/>
  <c r="F35" i="1"/>
  <c r="F34" i="1"/>
  <c r="F33" i="1"/>
  <c r="F28" i="1"/>
  <c r="F27" i="1"/>
  <c r="F26" i="1"/>
  <c r="F25" i="1"/>
  <c r="F24" i="1"/>
  <c r="F22" i="1"/>
  <c r="F21" i="1"/>
  <c r="F20" i="1"/>
  <c r="F19" i="1"/>
  <c r="F58" i="1" l="1"/>
  <c r="C15" i="1" s="1"/>
  <c r="F50" i="1"/>
  <c r="C14" i="1" s="1"/>
  <c r="F39" i="1"/>
  <c r="C13" i="1" s="1"/>
  <c r="J12" i="2"/>
  <c r="J10" i="2"/>
  <c r="J9" i="2"/>
  <c r="J11" i="2"/>
  <c r="J18" i="2"/>
  <c r="J5" i="2"/>
  <c r="J15" i="2"/>
  <c r="J8" i="2"/>
  <c r="J20" i="2" l="1"/>
  <c r="F23" i="1" s="1"/>
  <c r="F29" i="1" s="1"/>
  <c r="C12" i="1" s="1"/>
  <c r="C16" i="1" s="1"/>
</calcChain>
</file>

<file path=xl/sharedStrings.xml><?xml version="1.0" encoding="utf-8"?>
<sst xmlns="http://schemas.openxmlformats.org/spreadsheetml/2006/main" count="136" uniqueCount="110">
  <si>
    <t xml:space="preserve">Nome completo (sem abreviações): </t>
  </si>
  <si>
    <t xml:space="preserve">Orientador(a) pretendido(a): </t>
  </si>
  <si>
    <t xml:space="preserve">Linha de Pesquisa: </t>
  </si>
  <si>
    <t>Item</t>
  </si>
  <si>
    <t>Valor</t>
  </si>
  <si>
    <t>Máximo permitido</t>
  </si>
  <si>
    <t xml:space="preserve">Pontuação candidato </t>
  </si>
  <si>
    <t>Meses ou quantidade</t>
  </si>
  <si>
    <t>TOTAL B:</t>
  </si>
  <si>
    <t>TOTAL A:</t>
  </si>
  <si>
    <t>TOTAL C:</t>
  </si>
  <si>
    <t xml:space="preserve">Nº página </t>
  </si>
  <si>
    <t>LIVRE</t>
  </si>
  <si>
    <t>Quantidade</t>
  </si>
  <si>
    <t>SOMATÓRIO DOS GRUPOS</t>
  </si>
  <si>
    <t>TOTAL</t>
  </si>
  <si>
    <t>TOTAL D:</t>
  </si>
  <si>
    <t>Valor (por mês)</t>
  </si>
  <si>
    <t>Grupo A</t>
  </si>
  <si>
    <t>Grupo B</t>
  </si>
  <si>
    <t>Grupo C</t>
  </si>
  <si>
    <t>Grupo D</t>
  </si>
  <si>
    <t>A.9 Artigo sem indexação</t>
  </si>
  <si>
    <t>A.10. Resumos publicados em periódicos ou anais de eventos</t>
  </si>
  <si>
    <t>A.11. Apresentação de trabalho em evento científico como primeiro autor</t>
  </si>
  <si>
    <t>B.1. Iniciação Científica com bolsa (em meses)</t>
  </si>
  <si>
    <t>B.2. Iniciação Científica sem bolsa ou Monografia de Graduação (em meses)</t>
  </si>
  <si>
    <t>B.3. Monitoria ou tutoria (em meses)</t>
  </si>
  <si>
    <t>A.5. Artigos Completos em periódicos</t>
  </si>
  <si>
    <t>A.8. Artigo Completo sem fator de impacto (JCR) mas indexado (SCIELO, MEDLINE, LILACS)</t>
  </si>
  <si>
    <t>A.12. Produtos de inovação, tecnologias assistivas, protocolos clínicos registrados, softwares aplicados à reabilitação ou metodologias inovadoras</t>
  </si>
  <si>
    <t>* Aceitam‑se livros com mais de 50 páginas; indicar primeira página e ficha catalográfica.</t>
  </si>
  <si>
    <t>A.1. Livro internacional com ISBN*</t>
  </si>
  <si>
    <t>A.2. Livro nacional com ISBN*</t>
  </si>
  <si>
    <t>A.3. Capítulo em livro internacional com ISBN*</t>
  </si>
  <si>
    <t>A.4. Capítulo em livro nacional com ISBN*</t>
  </si>
  <si>
    <t>Produção científica qualificada (GRUPO A)</t>
  </si>
  <si>
    <t xml:space="preserve"> ARTIGOS COMPLETOS EM PERIÓDICOS</t>
  </si>
  <si>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</si>
  <si>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</si>
  <si>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</si>
  <si>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</si>
  <si>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</si>
  <si>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</si>
  <si>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</si>
  <si>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</si>
  <si>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>Pontuação do artigo</t>
  </si>
  <si>
    <t>B.5. Prêmios/distinções acadêmicas</t>
  </si>
  <si>
    <t>B.4. Participação em comissões/colegiados ou representação discente</t>
  </si>
  <si>
    <t>B.7. Bolsa de apoio técnico ou de ensino/pesquisa no exterior (em meses)</t>
  </si>
  <si>
    <t>C.1. Cursos de aperfeiçoamento (≥180 h) na linha de pesquisa do orientador</t>
  </si>
  <si>
    <t>C.2. Cursos de aperfeiçoamento fora da na linha de pesquisa do orientador</t>
  </si>
  <si>
    <t>C.3. Cursos de especialização (≥360 h) na linha de pesquisa do orientador</t>
  </si>
  <si>
    <t xml:space="preserve">C.4. Cursos de especialização fora da linha de pesquisa do orientador </t>
  </si>
  <si>
    <t>C.5. Cursos de aprimoramento (≥1.000 h)</t>
  </si>
  <si>
    <t>C.6. Cursos de extensão (≥8 h)</t>
  </si>
  <si>
    <t xml:space="preserve">C.7. Residência profissional reconhecida pelo MEC (≥5.000 h) </t>
  </si>
  <si>
    <t>C.8. Participação em eventos científicos promovidos por sociedades científicas estaduais, nacionais ou internacionais</t>
  </si>
  <si>
    <t>D.1. Projetos de extensão com impacto social comprovado, envolvendo comunidade externa ou serviços de saúde</t>
  </si>
  <si>
    <t>D.3. Participação em políticas públicas, elaboração de protocolos ou documentos técnicos</t>
  </si>
  <si>
    <t xml:space="preserve">D.4. Participação em eventos ou projetos internacionais (congressos, intercâmbios, estágios) </t>
  </si>
  <si>
    <t>D.5. Outras ações de impacto social relevantes, tais como programas com populações vulneráveis ou intervenções comunitárias com resultados mensuráveis, devidamente justificadas</t>
  </si>
  <si>
    <t>Valor (por ação/projeto)</t>
  </si>
  <si>
    <t>Planilha "CÁLCULO GRUPO A"</t>
  </si>
  <si>
    <t>Título do Artigo</t>
  </si>
  <si>
    <t xml:space="preserve">Nome do periódico </t>
  </si>
  <si>
    <t>Valor (por unidade)</t>
  </si>
  <si>
    <t>Base oficial: https://www.scimagojr.com</t>
  </si>
  <si>
    <t>1. Acesse o site e digite o nome completo do periódico.</t>
  </si>
  <si>
    <t>2. Clique no resultado correspondente.</t>
  </si>
  <si>
    <t>3. Selecione o ano da publicação do artigo.</t>
  </si>
  <si>
    <t>Base oficial: https://jcr.clarivate.com (acesso institucional necessário)</t>
  </si>
  <si>
    <t>Alternativamente, usar plataforma CAPES/Periódicos ou biblioteca da UDESC.</t>
  </si>
  <si>
    <t>1. Acesse a plataforma com login institucional (quando necessário).</t>
  </si>
  <si>
    <t>2. Busque o periódico pelo nome completo.</t>
  </si>
  <si>
    <t>Base oficial: https://www.scopus.com/sources</t>
  </si>
  <si>
    <t>1. Acesse o site e clique em "Sources".</t>
  </si>
  <si>
    <t>2. Busque pelo nome completo da revista.</t>
  </si>
  <si>
    <t>3. Clique no nome da revista na lista.</t>
  </si>
  <si>
    <t>Scimago Journal &amp; Country Rank (SJR)</t>
  </si>
  <si>
    <t>Scopus</t>
  </si>
  <si>
    <t>Acesse o perfil do periódico conforme tutorial do Quartil.</t>
  </si>
  <si>
    <t>🔹 Quartil SJR (Scimago Journal &amp; Country Rank)</t>
  </si>
  <si>
    <t>Passo a passo:</t>
  </si>
  <si>
    <t>4. Localize a área Physical Therapy and Rehabilitation ou apenas Rehabilitation</t>
  </si>
  <si>
    <t>5. Registre o Quartil (Q1–Q4) correspondente e o H‑Index da revista.</t>
  </si>
  <si>
    <t>🔹 Fator de Impacto (Journal Citation Reports – JCR)</t>
  </si>
  <si>
    <t>4. Localize o Journal Impact Factor (JIF) e registre o valor.</t>
  </si>
  <si>
    <t>🔹 CiteScore (Scopus – valor bruto)</t>
  </si>
  <si>
    <t>4. Registre o valor numérico do CiteScore bruto referente ao ano da publicação.</t>
  </si>
  <si>
    <t>Importante: não utilize o CiteScore Percentile. Somente o valor bruto (ex: 6.1).</t>
  </si>
  <si>
    <t>🔹 H‑Index da revista</t>
  </si>
  <si>
    <t>Pode ser consultado em:</t>
  </si>
  <si>
    <t>Passo a passo (via SJR):</t>
  </si>
  <si>
    <t>O H‑Index estará indicado na página da revista, próximo ao nome e métricas gerais.</t>
  </si>
  <si>
    <t>Tutorial de Indicadores Bibliométricos</t>
  </si>
  <si>
    <t>TUTORIAL DE PREENCHIMENTO – CHECKLIST PONTUATIVO</t>
  </si>
  <si>
    <r>
      <t xml:space="preserve">Justificativa de validação do item 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</si>
  <si>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D.2. Ações de divulgação científica vinculada a instituições (podcasts, vídeos, blogs institucionais, feiras)</t>
  </si>
  <si>
    <r>
      <t>1. Nome completo</t>
    </r>
    <r>
      <rPr>
        <sz val="11"/>
        <color theme="1"/>
        <rFont val="Calibri"/>
        <family val="2"/>
        <scheme val="minor"/>
      </rPr>
      <t>: Digite seu nome completo, utilizando apenas as iniciais em maiúsculo. Evite abreviações, pois há espaço suficiente para a inserção completa do nome.</t>
    </r>
  </si>
  <si>
    <r>
      <t>3. Linha de Pesquisa</t>
    </r>
    <r>
      <rPr>
        <sz val="11"/>
        <color theme="1"/>
        <rFont val="Calibri"/>
        <family val="2"/>
        <scheme val="minor"/>
      </rPr>
      <t>: Escreva o nome completo da linha de pesquisa à qual pertence.</t>
    </r>
  </si>
  <si>
    <r>
      <t>4. Campo “Somatório dos Grupos”</t>
    </r>
    <r>
      <rPr>
        <sz val="11"/>
        <color theme="1"/>
        <rFont val="Calibri"/>
        <family val="2"/>
        <scheme val="minor"/>
      </rPr>
      <t xml:space="preserve">: Ao informar a pontuação individual de cada item dos dois grupos (coluna D), a própria planilha realizará automaticamente o cálculo final de cada grupo, preenchendo esse item. Ressalta-se que a pontuação referente a “Artigos completos em periódicos” não deve ser preenchida manualmente, pois será extraída automaticamente da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>.</t>
    </r>
  </si>
  <si>
    <r>
      <t>6. Item “Artigos completos em periódicos” – Grupo A</t>
    </r>
    <r>
      <rPr>
        <sz val="11"/>
        <color theme="1"/>
        <rFont val="Calibri"/>
        <family val="2"/>
        <scheme val="minor"/>
      </rPr>
      <t xml:space="preserve">: Antes de preencher, leia atentamente a planilha </t>
    </r>
    <r>
      <rPr>
        <b/>
        <sz val="11"/>
        <color theme="1"/>
        <rFont val="Calibri"/>
        <family val="2"/>
        <scheme val="minor"/>
      </rPr>
      <t>“Tutorial Indicadores – Grupo A”</t>
    </r>
    <r>
      <rPr>
        <sz val="11"/>
        <color theme="1"/>
        <rFont val="Calibri"/>
        <family val="2"/>
        <scheme val="minor"/>
      </rPr>
      <t xml:space="preserve">. Em seguida, na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 xml:space="preserve">, preencha exclusivamente as colunas: </t>
    </r>
    <r>
      <rPr>
        <b/>
        <sz val="11"/>
        <color theme="1"/>
        <rFont val="Calibri"/>
        <family val="2"/>
        <scheme val="minor"/>
      </rPr>
      <t>A, B, C, D, E, J, K e L</t>
    </r>
    <r>
      <rPr>
        <sz val="11"/>
        <color theme="1"/>
        <rFont val="Calibri"/>
        <family val="2"/>
        <scheme val="minor"/>
      </rPr>
      <t>.</t>
    </r>
  </si>
  <si>
    <r>
      <t xml:space="preserve">6.1 </t>
    </r>
    <r>
      <rPr>
        <b/>
        <sz val="11"/>
        <color theme="1"/>
        <rFont val="Calibri"/>
        <family val="2"/>
        <scheme val="minor"/>
      </rPr>
      <t>Quartil:</t>
    </r>
    <r>
      <rPr>
        <sz val="11"/>
        <color theme="1"/>
        <rFont val="Calibri"/>
        <family val="2"/>
        <scheme val="minor"/>
      </rPr>
      <t xml:space="preserve"> Ao preencher a coluna referente ao cálculo do Grupo A, considere a seguinte escala:
Q1 = 1,0
Q2 = 0,75
Q3 = 0,50
Q4 ou sem classificação = 0,25</t>
    </r>
  </si>
  <si>
    <r>
      <t>7. Campo “Justificativa de validação do item (opcional)”</t>
    </r>
    <r>
      <rPr>
        <sz val="11"/>
        <color theme="1"/>
        <rFont val="Calibri"/>
        <family val="2"/>
        <scheme val="minor"/>
      </rPr>
      <t>: Este campo é facultativo. Caso deseje, utilize-o para apresentar justificativa técnica fundamentada sobre a pontuação atribuída ao item. Se não houver justificativa, insira “N/A”.</t>
    </r>
  </si>
  <si>
    <t>IMPORTANTE: Serão consideradas apenas as produções realizadas no período de 1º de janeiro de 2021 a 31 de dezembro de 2025 para o GRUPO A. Os demais grupos não tem limite temporal.</t>
  </si>
  <si>
    <r>
      <t xml:space="preserve">2. Orientador(a) pretendido(a): </t>
    </r>
    <r>
      <rPr>
        <sz val="11"/>
        <color theme="1"/>
        <rFont val="Calibri"/>
        <family val="2"/>
        <scheme val="minor"/>
      </rPr>
      <t xml:space="preserve">: Informe o nome completo do(a) orientador(a) prentendido. </t>
    </r>
  </si>
  <si>
    <r>
      <t xml:space="preserve">8. Comprovação dos itens de todos os grupos: </t>
    </r>
    <r>
      <rPr>
        <sz val="11"/>
        <color theme="1"/>
        <rFont val="Calibri"/>
        <family val="2"/>
        <scheme val="minor"/>
      </rPr>
      <t xml:space="preserve">Todos os itens pontuados deverão ser devidamente comprovados por meio do </t>
    </r>
    <r>
      <rPr>
        <b/>
        <sz val="11"/>
        <color theme="1"/>
        <rFont val="Calibri"/>
        <family val="2"/>
        <scheme val="minor"/>
      </rPr>
      <t>ANEXO G</t>
    </r>
    <r>
      <rPr>
        <sz val="11"/>
        <color theme="1"/>
        <rFont val="Calibri"/>
        <family val="2"/>
        <scheme val="minor"/>
      </rPr>
      <t xml:space="preserve">, no qual deverão ser anexados os documentos comprobatórios correspondentes. O(a) candidato(a) deverá consultar atentamente o </t>
    </r>
    <r>
      <rPr>
        <b/>
        <sz val="11"/>
        <color theme="1"/>
        <rFont val="Calibri"/>
        <family val="2"/>
        <scheme val="minor"/>
      </rPr>
      <t>ANEXO H</t>
    </r>
    <r>
      <rPr>
        <sz val="11"/>
        <color theme="1"/>
        <rFont val="Calibri"/>
        <family val="2"/>
        <scheme val="minor"/>
      </rPr>
      <t xml:space="preserve">, que especifica os critérios e os tipos de documentos aceitos para cada item de comprovação. Ressalta-se que é obrigatória a comprovação dos indicadores bibliométricos referentes ao item </t>
    </r>
    <r>
      <rPr>
        <b/>
        <i/>
        <sz val="11"/>
        <color theme="1"/>
        <rFont val="Calibri"/>
        <family val="2"/>
        <scheme val="minor"/>
      </rPr>
      <t>“A.5 – Artigos completos em periódicos”</t>
    </r>
    <r>
      <rPr>
        <sz val="11"/>
        <color theme="1"/>
        <rFont val="Calibri"/>
        <family val="2"/>
        <scheme val="minor"/>
      </rPr>
      <t>, sob pena de desconsideração da pontuação correspondente.</t>
    </r>
  </si>
  <si>
    <r>
      <t>5. Planilha “Pontuação Geral”</t>
    </r>
    <r>
      <rPr>
        <sz val="11"/>
        <color theme="1"/>
        <rFont val="Calibri"/>
        <family val="2"/>
        <scheme val="minor"/>
      </rPr>
      <t xml:space="preserve">: No que se refere aos grupos, você deverá preencher apenas as colunas </t>
    </r>
    <r>
      <rPr>
        <b/>
        <sz val="11"/>
        <color theme="1"/>
        <rFont val="Calibri"/>
        <family val="2"/>
        <scheme val="minor"/>
      </rPr>
      <t>D, G e H</t>
    </r>
    <r>
      <rPr>
        <sz val="11"/>
        <color theme="1"/>
        <rFont val="Calibri"/>
        <family val="2"/>
        <scheme val="minor"/>
      </rPr>
      <t xml:space="preserve">. Destaca-se que o preenchimento da coluna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é opcional, não sendo obrigatório.</t>
    </r>
  </si>
  <si>
    <t>Este tutorial apresenta instruções objetivas para consultar e extrair os indicadores utilizados na fórmula de pontuação de artigos científicos (item 4.2.3 - Grupo A). Cada indicador deverá ser comprovado por meio de link direto da base de dados oficial. A comprovação deve ser legível, atualizada e correspondente ao ano de publicação do artigo.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</si>
</sst>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vertical="center" wrapText="1"/>
    </xf>
    <xf numFmtId="2" fontId="0" fillId="4" borderId="0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2" fillId="3" borderId="0" xfId="0" applyNumberFormat="1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horizontal="center"/>
    </xf>
    <xf numFmtId="0" fontId="4" fillId="3" borderId="0" xfId="0" applyFont="1" applyFill="1"/>
    <xf numFmtId="2" fontId="4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6</xdr:col>
      <xdr:colOff>469900</xdr:colOff>
      <xdr:row>5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06B9D-7CCE-49C1-B1D0-504A8AC200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6" b="16167"/>
        <a:stretch/>
      </xdr:blipFill>
      <xdr:spPr bwMode="auto">
        <a:xfrm>
          <a:off x="0" y="133350"/>
          <a:ext cx="62801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opLeftCell="A10" workbookViewId="0">
      <selection activeCell="A18" sqref="A18"/>
    </sheetView>
  </sheetViews>
  <sheetFormatPr defaultColWidth="8.7265625" defaultRowHeight="14.5" x14ac:dyDescent="0.35"/>
  <cols>
    <col min="1" max="1" width="150.81640625" style="43" customWidth="1"/>
    <col min="2" max="16384" width="8.7265625" style="43"/>
  </cols>
  <sheetData>
    <row r="1" spans="1:1" s="42" customFormat="1" x14ac:dyDescent="0.35">
      <c r="A1" s="42" t="s">
        <v>96</v>
      </c>
    </row>
    <row r="2" spans="1:1" s="42" customFormat="1" x14ac:dyDescent="0.35"/>
    <row r="3" spans="1:1" x14ac:dyDescent="0.35">
      <c r="A3" s="46"/>
    </row>
    <row r="4" spans="1:1" ht="29" x14ac:dyDescent="0.35">
      <c r="A4" s="46" t="s">
        <v>105</v>
      </c>
    </row>
    <row r="5" spans="1:1" s="47" customFormat="1" x14ac:dyDescent="0.35">
      <c r="A5" s="46"/>
    </row>
    <row r="6" spans="1:1" x14ac:dyDescent="0.35">
      <c r="A6" s="46" t="s">
        <v>99</v>
      </c>
    </row>
    <row r="8" spans="1:1" x14ac:dyDescent="0.35">
      <c r="A8" s="46" t="s">
        <v>106</v>
      </c>
    </row>
    <row r="10" spans="1:1" x14ac:dyDescent="0.35">
      <c r="A10" s="46" t="s">
        <v>100</v>
      </c>
    </row>
    <row r="12" spans="1:1" ht="43.5" x14ac:dyDescent="0.35">
      <c r="A12" s="46" t="s">
        <v>101</v>
      </c>
    </row>
    <row r="14" spans="1:1" ht="29" x14ac:dyDescent="0.35">
      <c r="A14" s="46" t="s">
        <v>108</v>
      </c>
    </row>
    <row r="16" spans="1:1" ht="29" x14ac:dyDescent="0.35">
      <c r="A16" s="46" t="s">
        <v>102</v>
      </c>
    </row>
    <row r="18" spans="1:1" ht="130.5" x14ac:dyDescent="0.35">
      <c r="A18" s="47" t="s">
        <v>103</v>
      </c>
    </row>
    <row r="19" spans="1:1" ht="29" x14ac:dyDescent="0.35">
      <c r="A19" s="48" t="s">
        <v>104</v>
      </c>
    </row>
    <row r="20" spans="1:1" x14ac:dyDescent="0.35">
      <c r="A20" s="49"/>
    </row>
    <row r="21" spans="1:1" ht="58" x14ac:dyDescent="0.35">
      <c r="A21" s="48" t="s">
        <v>107</v>
      </c>
    </row>
  </sheetData>
  <sheetProtection algorithmName="SHA-512" hashValue="WSj8GS6G47W0n7sRccyHVVH7J5MnrbSeFXNqDZbErTriLPai82uxLwkSNAexBXkbChqq12zQmW2I0l2nroePog==" saltValue="gDdneNGZ27WzBT7iElMsw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58"/>
  <sheetViews>
    <sheetView topLeftCell="B10" workbookViewId="0">
      <selection activeCell="D21" sqref="D21"/>
    </sheetView>
  </sheetViews>
  <sheetFormatPr defaultColWidth="8.7265625" defaultRowHeight="14.5" x14ac:dyDescent="0.35"/>
  <cols>
    <col min="1" max="1" width="5.81640625" style="6" customWidth="1"/>
    <col min="2" max="2" width="37.453125" style="6" customWidth="1"/>
    <col min="3" max="3" width="9.81640625" style="6" customWidth="1"/>
    <col min="4" max="4" width="10.7265625" style="6" customWidth="1"/>
    <col min="5" max="5" width="9.1796875" style="6" bestFit="1" customWidth="1"/>
    <col min="6" max="6" width="10.1796875" style="6" customWidth="1"/>
    <col min="7" max="7" width="7.26953125" style="6" customWidth="1"/>
    <col min="8" max="8" width="13.81640625" style="6" customWidth="1"/>
    <col min="9" max="16384" width="8.7265625" style="6"/>
  </cols>
  <sheetData>
    <row r="7" spans="1:7" ht="14.5" customHeight="1" x14ac:dyDescent="0.35">
      <c r="A7" s="52" t="s">
        <v>0</v>
      </c>
      <c r="B7" s="52"/>
      <c r="C7" s="52"/>
      <c r="D7" s="52"/>
      <c r="E7" s="52"/>
      <c r="F7" s="52"/>
      <c r="G7" s="52"/>
    </row>
    <row r="8" spans="1:7" ht="14.5" customHeight="1" x14ac:dyDescent="0.35">
      <c r="A8" s="52" t="s">
        <v>1</v>
      </c>
      <c r="B8" s="52"/>
      <c r="C8" s="52"/>
      <c r="D8" s="52"/>
      <c r="E8" s="52"/>
      <c r="F8" s="52"/>
      <c r="G8" s="52"/>
    </row>
    <row r="9" spans="1:7" ht="14.5" customHeight="1" x14ac:dyDescent="0.35">
      <c r="A9" s="52" t="s">
        <v>2</v>
      </c>
      <c r="B9" s="52"/>
      <c r="C9" s="52"/>
      <c r="D9" s="52"/>
      <c r="E9" s="52"/>
      <c r="F9" s="52"/>
      <c r="G9" s="52"/>
    </row>
    <row r="10" spans="1:7" ht="14.5" customHeight="1" x14ac:dyDescent="0.35">
      <c r="A10" s="7"/>
      <c r="B10" s="7"/>
      <c r="C10" s="7"/>
      <c r="D10" s="7"/>
      <c r="E10" s="7"/>
      <c r="F10" s="7"/>
      <c r="G10" s="7"/>
    </row>
    <row r="11" spans="1:7" x14ac:dyDescent="0.35">
      <c r="A11" s="7"/>
      <c r="B11" s="51" t="s">
        <v>14</v>
      </c>
      <c r="C11" s="51"/>
      <c r="D11" s="7"/>
      <c r="E11" s="7"/>
      <c r="F11" s="7"/>
      <c r="G11" s="7"/>
    </row>
    <row r="12" spans="1:7" x14ac:dyDescent="0.35">
      <c r="A12" s="7"/>
      <c r="B12" s="27" t="s">
        <v>18</v>
      </c>
      <c r="C12" s="28">
        <f>F29</f>
        <v>0</v>
      </c>
      <c r="D12" s="7"/>
      <c r="E12" s="7"/>
      <c r="F12" s="7"/>
      <c r="G12" s="7"/>
    </row>
    <row r="13" spans="1:7" x14ac:dyDescent="0.35">
      <c r="A13" s="7"/>
      <c r="B13" s="27" t="s">
        <v>19</v>
      </c>
      <c r="C13" s="28">
        <f>F39</f>
        <v>0</v>
      </c>
      <c r="D13" s="7"/>
      <c r="E13" s="7"/>
      <c r="F13" s="7"/>
      <c r="G13" s="7"/>
    </row>
    <row r="14" spans="1:7" x14ac:dyDescent="0.35">
      <c r="A14" s="7"/>
      <c r="B14" s="27" t="s">
        <v>20</v>
      </c>
      <c r="C14" s="28">
        <f>F50</f>
        <v>0</v>
      </c>
      <c r="D14" s="7"/>
      <c r="E14" s="7"/>
      <c r="F14" s="7"/>
      <c r="G14" s="7"/>
    </row>
    <row r="15" spans="1:7" x14ac:dyDescent="0.35">
      <c r="A15" s="7"/>
      <c r="B15" s="27" t="s">
        <v>21</v>
      </c>
      <c r="C15" s="28">
        <f>F58</f>
        <v>0</v>
      </c>
      <c r="D15" s="7"/>
      <c r="E15" s="7"/>
      <c r="F15" s="7"/>
      <c r="G15" s="7"/>
    </row>
    <row r="16" spans="1:7" x14ac:dyDescent="0.35">
      <c r="B16" s="33" t="s">
        <v>15</v>
      </c>
      <c r="C16" s="34">
        <f>SUM(C12:C15)</f>
        <v>0</v>
      </c>
    </row>
    <row r="17" spans="1:8" x14ac:dyDescent="0.35">
      <c r="B17" s="8"/>
      <c r="C17" s="9"/>
    </row>
    <row r="18" spans="1:8" ht="47.5" customHeight="1" x14ac:dyDescent="0.35">
      <c r="A18" s="21" t="s">
        <v>18</v>
      </c>
      <c r="B18" s="12" t="s">
        <v>3</v>
      </c>
      <c r="C18" s="12" t="s">
        <v>4</v>
      </c>
      <c r="D18" s="12" t="s">
        <v>13</v>
      </c>
      <c r="E18" s="12" t="s">
        <v>5</v>
      </c>
      <c r="F18" s="12" t="s">
        <v>6</v>
      </c>
      <c r="G18" s="12" t="s">
        <v>11</v>
      </c>
      <c r="H18" s="12" t="s">
        <v>97</v>
      </c>
    </row>
    <row r="19" spans="1:8" x14ac:dyDescent="0.35">
      <c r="A19" s="22"/>
      <c r="B19" s="13" t="s">
        <v>32</v>
      </c>
      <c r="C19" s="13">
        <v>2</v>
      </c>
      <c r="D19" s="35"/>
      <c r="E19" s="13">
        <v>4</v>
      </c>
      <c r="F19" s="16">
        <f>MAX(MIN((D19*2),4),0)</f>
        <v>0</v>
      </c>
      <c r="G19" s="35"/>
      <c r="H19" s="35"/>
    </row>
    <row r="20" spans="1:8" x14ac:dyDescent="0.35">
      <c r="A20" s="22"/>
      <c r="B20" s="13" t="s">
        <v>33</v>
      </c>
      <c r="C20" s="13">
        <v>1</v>
      </c>
      <c r="D20" s="35"/>
      <c r="E20" s="13">
        <v>2</v>
      </c>
      <c r="F20" s="16">
        <f>MAX(MIN((D20*1),2),0)</f>
        <v>0</v>
      </c>
      <c r="G20" s="35"/>
      <c r="H20" s="35"/>
    </row>
    <row r="21" spans="1:8" ht="29" x14ac:dyDescent="0.35">
      <c r="A21" s="22"/>
      <c r="B21" s="13" t="s">
        <v>34</v>
      </c>
      <c r="C21" s="13">
        <v>0.5</v>
      </c>
      <c r="D21" s="35"/>
      <c r="E21" s="13">
        <v>1</v>
      </c>
      <c r="F21" s="16">
        <f>MAX(MIN((D21*0.5),1),0)</f>
        <v>0</v>
      </c>
      <c r="G21" s="35"/>
      <c r="H21" s="35"/>
    </row>
    <row r="22" spans="1:8" x14ac:dyDescent="0.35">
      <c r="A22" s="22"/>
      <c r="B22" s="13" t="s">
        <v>35</v>
      </c>
      <c r="C22" s="13">
        <v>0.25</v>
      </c>
      <c r="D22" s="35"/>
      <c r="E22" s="13">
        <v>0.5</v>
      </c>
      <c r="F22" s="16">
        <f>MAX(MIN((D22*0.25),0.5),0)</f>
        <v>0</v>
      </c>
      <c r="G22" s="35"/>
      <c r="H22" s="35"/>
    </row>
    <row r="23" spans="1:8" ht="43.5" x14ac:dyDescent="0.35">
      <c r="A23" s="22"/>
      <c r="B23" s="13" t="s">
        <v>28</v>
      </c>
      <c r="C23" s="25" t="s">
        <v>63</v>
      </c>
      <c r="D23" s="36"/>
      <c r="E23" s="26" t="s">
        <v>12</v>
      </c>
      <c r="F23" s="16">
        <f>'CÁLCULO GRUPO A'!$J$20</f>
        <v>0</v>
      </c>
      <c r="G23" s="35"/>
      <c r="H23" s="35"/>
    </row>
    <row r="24" spans="1:8" ht="28.5" customHeight="1" x14ac:dyDescent="0.35">
      <c r="A24" s="22"/>
      <c r="B24" s="13" t="s">
        <v>29</v>
      </c>
      <c r="C24" s="13">
        <v>1</v>
      </c>
      <c r="D24" s="35"/>
      <c r="E24" s="13">
        <v>2</v>
      </c>
      <c r="F24" s="16">
        <f>MAX(MIN((D24*1),2),0)</f>
        <v>0</v>
      </c>
      <c r="G24" s="35"/>
      <c r="H24" s="35"/>
    </row>
    <row r="25" spans="1:8" x14ac:dyDescent="0.35">
      <c r="A25" s="22"/>
      <c r="B25" s="13" t="s">
        <v>22</v>
      </c>
      <c r="C25" s="13">
        <v>0.25</v>
      </c>
      <c r="D25" s="35"/>
      <c r="E25" s="13">
        <v>0.5</v>
      </c>
      <c r="F25" s="16">
        <f>MAX(MIN((D25*0.25),0.5),0)</f>
        <v>0</v>
      </c>
      <c r="G25" s="35"/>
      <c r="H25" s="35"/>
    </row>
    <row r="26" spans="1:8" ht="29" x14ac:dyDescent="0.35">
      <c r="A26" s="22"/>
      <c r="B26" s="13" t="s">
        <v>23</v>
      </c>
      <c r="C26" s="13">
        <v>0.15</v>
      </c>
      <c r="D26" s="35"/>
      <c r="E26" s="13">
        <v>0.6</v>
      </c>
      <c r="F26" s="16">
        <f>MAX(MIN((D26*0.15),0.6),0)</f>
        <v>0</v>
      </c>
      <c r="G26" s="35"/>
      <c r="H26" s="35"/>
    </row>
    <row r="27" spans="1:8" ht="29" x14ac:dyDescent="0.35">
      <c r="A27" s="23"/>
      <c r="B27" s="14" t="s">
        <v>24</v>
      </c>
      <c r="C27" s="14">
        <v>0.2</v>
      </c>
      <c r="D27" s="37"/>
      <c r="E27" s="14">
        <v>0.4</v>
      </c>
      <c r="F27" s="17">
        <f>MAX(MIN((D27*0.2),0.4),0)</f>
        <v>0</v>
      </c>
      <c r="G27" s="37"/>
      <c r="H27" s="35"/>
    </row>
    <row r="28" spans="1:8" ht="58" x14ac:dyDescent="0.35">
      <c r="A28" s="24"/>
      <c r="B28" s="15" t="s">
        <v>30</v>
      </c>
      <c r="C28" s="15">
        <v>2</v>
      </c>
      <c r="D28" s="38"/>
      <c r="E28" s="15">
        <v>4</v>
      </c>
      <c r="F28" s="18">
        <f>MAX(MIN((D28*2),4),0)</f>
        <v>0</v>
      </c>
      <c r="G28" s="38"/>
      <c r="H28" s="38"/>
    </row>
    <row r="29" spans="1:8" x14ac:dyDescent="0.35">
      <c r="E29" s="20" t="s">
        <v>9</v>
      </c>
      <c r="F29" s="29">
        <f>SUM(F19:F28)</f>
        <v>0</v>
      </c>
    </row>
    <row r="30" spans="1:8" ht="18" customHeight="1" x14ac:dyDescent="0.35">
      <c r="B30" s="50" t="s">
        <v>31</v>
      </c>
      <c r="C30" s="50"/>
      <c r="D30" s="50"/>
      <c r="E30" s="50"/>
      <c r="F30" s="50"/>
      <c r="G30" s="50"/>
    </row>
    <row r="31" spans="1:8" x14ac:dyDescent="0.35">
      <c r="B31" s="8"/>
      <c r="C31" s="9"/>
    </row>
    <row r="32" spans="1:8" ht="48.65" customHeight="1" x14ac:dyDescent="0.35">
      <c r="A32" s="21" t="s">
        <v>19</v>
      </c>
      <c r="B32" s="12" t="s">
        <v>3</v>
      </c>
      <c r="C32" s="12" t="s">
        <v>17</v>
      </c>
      <c r="D32" s="12" t="s">
        <v>7</v>
      </c>
      <c r="E32" s="12" t="s">
        <v>5</v>
      </c>
      <c r="F32" s="12" t="s">
        <v>6</v>
      </c>
      <c r="G32" s="12" t="s">
        <v>11</v>
      </c>
      <c r="H32" s="12" t="s">
        <v>97</v>
      </c>
    </row>
    <row r="33" spans="1:8" ht="29" x14ac:dyDescent="0.35">
      <c r="A33" s="22"/>
      <c r="B33" s="13" t="s">
        <v>25</v>
      </c>
      <c r="C33" s="13">
        <v>0.15</v>
      </c>
      <c r="D33" s="35"/>
      <c r="E33" s="13">
        <v>2</v>
      </c>
      <c r="F33" s="16">
        <f>MAX(MIN((D33*0.15),2),0)</f>
        <v>0</v>
      </c>
      <c r="G33" s="35"/>
      <c r="H33" s="35"/>
    </row>
    <row r="34" spans="1:8" ht="29" x14ac:dyDescent="0.35">
      <c r="A34" s="22"/>
      <c r="B34" s="13" t="s">
        <v>26</v>
      </c>
      <c r="C34" s="13">
        <v>0.05</v>
      </c>
      <c r="D34" s="35"/>
      <c r="E34" s="19">
        <v>1.2</v>
      </c>
      <c r="F34" s="16">
        <f>MAX(MIN((D34*0.05),1.2),0)</f>
        <v>0</v>
      </c>
      <c r="G34" s="35"/>
      <c r="H34" s="35"/>
    </row>
    <row r="35" spans="1:8" x14ac:dyDescent="0.35">
      <c r="A35" s="22"/>
      <c r="B35" s="13" t="s">
        <v>27</v>
      </c>
      <c r="C35" s="13">
        <v>0.125</v>
      </c>
      <c r="D35" s="35"/>
      <c r="E35" s="13">
        <v>1</v>
      </c>
      <c r="F35" s="16">
        <f>MAX(MIN((D35*0.125),1),0)</f>
        <v>0</v>
      </c>
      <c r="G35" s="35"/>
      <c r="H35" s="35"/>
    </row>
    <row r="36" spans="1:8" ht="30" customHeight="1" x14ac:dyDescent="0.35">
      <c r="A36" s="22"/>
      <c r="B36" s="13" t="s">
        <v>48</v>
      </c>
      <c r="C36" s="13">
        <v>0.5</v>
      </c>
      <c r="D36" s="35"/>
      <c r="E36" s="13">
        <v>1.5</v>
      </c>
      <c r="F36" s="16">
        <f>MAX(MIN((D36*0.5),1.5),0)</f>
        <v>0</v>
      </c>
      <c r="G36" s="35"/>
      <c r="H36" s="35"/>
    </row>
    <row r="37" spans="1:8" x14ac:dyDescent="0.35">
      <c r="A37" s="22"/>
      <c r="B37" s="13" t="s">
        <v>47</v>
      </c>
      <c r="C37" s="13">
        <v>0.2</v>
      </c>
      <c r="D37" s="35"/>
      <c r="E37" s="13">
        <v>0.4</v>
      </c>
      <c r="F37" s="16">
        <f>MAX(MIN((D37*0.2),0.4),0)</f>
        <v>0</v>
      </c>
      <c r="G37" s="35"/>
      <c r="H37" s="35"/>
    </row>
    <row r="38" spans="1:8" ht="29" x14ac:dyDescent="0.35">
      <c r="A38" s="22"/>
      <c r="B38" s="15" t="s">
        <v>49</v>
      </c>
      <c r="C38" s="15">
        <v>8.3000000000000004E-2</v>
      </c>
      <c r="D38" s="38"/>
      <c r="E38" s="15">
        <v>2</v>
      </c>
      <c r="F38" s="18">
        <f>MAX(MIN((D38*0.0833333333333333),2),0)</f>
        <v>0</v>
      </c>
      <c r="G38" s="38"/>
      <c r="H38" s="38"/>
    </row>
    <row r="39" spans="1:8" x14ac:dyDescent="0.35">
      <c r="A39" s="10"/>
      <c r="B39" s="11"/>
      <c r="C39" s="11"/>
      <c r="D39" s="11"/>
      <c r="E39" s="20" t="s">
        <v>8</v>
      </c>
      <c r="F39" s="29">
        <f>SUM(F33:F38)</f>
        <v>0</v>
      </c>
      <c r="G39" s="11"/>
    </row>
    <row r="41" spans="1:8" ht="51.65" customHeight="1" x14ac:dyDescent="0.35">
      <c r="A41" s="21" t="s">
        <v>20</v>
      </c>
      <c r="B41" s="12" t="s">
        <v>3</v>
      </c>
      <c r="C41" s="12" t="s">
        <v>66</v>
      </c>
      <c r="D41" s="12" t="s">
        <v>13</v>
      </c>
      <c r="E41" s="12" t="s">
        <v>5</v>
      </c>
      <c r="F41" s="12" t="s">
        <v>6</v>
      </c>
      <c r="G41" s="12" t="s">
        <v>11</v>
      </c>
      <c r="H41" s="12" t="s">
        <v>97</v>
      </c>
    </row>
    <row r="42" spans="1:8" ht="29" x14ac:dyDescent="0.35">
      <c r="A42" s="22"/>
      <c r="B42" s="13" t="s">
        <v>50</v>
      </c>
      <c r="C42" s="13">
        <v>0.2</v>
      </c>
      <c r="D42" s="35"/>
      <c r="E42" s="13">
        <v>0.4</v>
      </c>
      <c r="F42" s="16">
        <f>MAX(MIN((D42*0.2),0.4),0)</f>
        <v>0</v>
      </c>
      <c r="G42" s="35"/>
      <c r="H42" s="35"/>
    </row>
    <row r="43" spans="1:8" ht="29" x14ac:dyDescent="0.35">
      <c r="A43" s="22"/>
      <c r="B43" s="13" t="s">
        <v>51</v>
      </c>
      <c r="C43" s="13">
        <v>0.1</v>
      </c>
      <c r="D43" s="35"/>
      <c r="E43" s="13">
        <v>0.2</v>
      </c>
      <c r="F43" s="16">
        <f>MAX(MIN((D43*0.1),0.2),0)</f>
        <v>0</v>
      </c>
      <c r="G43" s="35"/>
      <c r="H43" s="35"/>
    </row>
    <row r="44" spans="1:8" ht="29" x14ac:dyDescent="0.35">
      <c r="A44" s="22"/>
      <c r="B44" s="13" t="s">
        <v>52</v>
      </c>
      <c r="C44" s="13">
        <v>0.4</v>
      </c>
      <c r="D44" s="35"/>
      <c r="E44" s="13">
        <v>0.8</v>
      </c>
      <c r="F44" s="16">
        <f>MAX(MIN((D44*0.4),0.8),0)</f>
        <v>0</v>
      </c>
      <c r="G44" s="35"/>
      <c r="H44" s="35"/>
    </row>
    <row r="45" spans="1:8" ht="29" x14ac:dyDescent="0.35">
      <c r="A45" s="22"/>
      <c r="B45" s="13" t="s">
        <v>53</v>
      </c>
      <c r="C45" s="13">
        <v>0.2</v>
      </c>
      <c r="D45" s="35"/>
      <c r="E45" s="13">
        <v>0.4</v>
      </c>
      <c r="F45" s="16">
        <f>MAX(MIN((D45*0.2),0.4),0)</f>
        <v>0</v>
      </c>
      <c r="G45" s="35"/>
      <c r="H45" s="35"/>
    </row>
    <row r="46" spans="1:8" x14ac:dyDescent="0.35">
      <c r="A46" s="22"/>
      <c r="B46" s="13" t="s">
        <v>54</v>
      </c>
      <c r="C46" s="13">
        <v>0.6</v>
      </c>
      <c r="D46" s="35"/>
      <c r="E46" s="13">
        <v>0.6</v>
      </c>
      <c r="F46" s="16">
        <f>MAX(MIN((D46*0.6),0.6),0)</f>
        <v>0</v>
      </c>
      <c r="G46" s="35"/>
      <c r="H46" s="35"/>
    </row>
    <row r="47" spans="1:8" x14ac:dyDescent="0.35">
      <c r="A47" s="22"/>
      <c r="B47" s="13" t="s">
        <v>55</v>
      </c>
      <c r="C47" s="13">
        <v>0.05</v>
      </c>
      <c r="D47" s="35"/>
      <c r="E47" s="13">
        <v>0.15</v>
      </c>
      <c r="F47" s="16">
        <f>MAX(MIN((D47*0.05),0.15),0)</f>
        <v>0</v>
      </c>
      <c r="G47" s="35"/>
      <c r="H47" s="35"/>
    </row>
    <row r="48" spans="1:8" ht="29" x14ac:dyDescent="0.35">
      <c r="A48" s="21"/>
      <c r="B48" s="13" t="s">
        <v>56</v>
      </c>
      <c r="C48" s="13">
        <v>1</v>
      </c>
      <c r="D48" s="35"/>
      <c r="E48" s="13">
        <v>1</v>
      </c>
      <c r="F48" s="16">
        <f>MAX(MIN((D48*1),1),0)</f>
        <v>0</v>
      </c>
      <c r="G48" s="35"/>
      <c r="H48" s="35"/>
    </row>
    <row r="49" spans="1:8" ht="43.5" x14ac:dyDescent="0.35">
      <c r="A49" s="22"/>
      <c r="B49" s="15" t="s">
        <v>57</v>
      </c>
      <c r="C49" s="15">
        <v>0.05</v>
      </c>
      <c r="D49" s="38"/>
      <c r="E49" s="15">
        <v>0.15</v>
      </c>
      <c r="F49" s="18">
        <f>MAX(MIN((D49*0.05),0.15),0)</f>
        <v>0</v>
      </c>
      <c r="G49" s="38"/>
      <c r="H49" s="38"/>
    </row>
    <row r="50" spans="1:8" x14ac:dyDescent="0.35">
      <c r="A50" s="10"/>
      <c r="B50" s="11"/>
      <c r="C50" s="11"/>
      <c r="D50" s="11"/>
      <c r="E50" s="20" t="s">
        <v>10</v>
      </c>
      <c r="F50" s="29">
        <f>SUM(F42:F49)</f>
        <v>0</v>
      </c>
      <c r="G50" s="11"/>
    </row>
    <row r="52" spans="1:8" ht="47.5" customHeight="1" x14ac:dyDescent="0.35">
      <c r="A52" s="21" t="s">
        <v>21</v>
      </c>
      <c r="B52" s="12" t="s">
        <v>3</v>
      </c>
      <c r="C52" s="12" t="s">
        <v>62</v>
      </c>
      <c r="D52" s="12" t="s">
        <v>13</v>
      </c>
      <c r="E52" s="12" t="s">
        <v>5</v>
      </c>
      <c r="F52" s="12" t="s">
        <v>6</v>
      </c>
      <c r="G52" s="12" t="s">
        <v>11</v>
      </c>
      <c r="H52" s="12" t="s">
        <v>97</v>
      </c>
    </row>
    <row r="53" spans="1:8" ht="43.5" x14ac:dyDescent="0.35">
      <c r="A53" s="22"/>
      <c r="B53" s="13" t="s">
        <v>58</v>
      </c>
      <c r="C53" s="13">
        <v>0.5</v>
      </c>
      <c r="D53" s="35"/>
      <c r="E53" s="13">
        <v>1.5</v>
      </c>
      <c r="F53" s="16">
        <f>MAX(MIN((D53*0.5),1.5),0)</f>
        <v>0</v>
      </c>
      <c r="G53" s="35"/>
      <c r="H53" s="35"/>
    </row>
    <row r="54" spans="1:8" ht="43.5" x14ac:dyDescent="0.35">
      <c r="A54" s="22"/>
      <c r="B54" s="13" t="s">
        <v>98</v>
      </c>
      <c r="C54" s="13">
        <v>0.3</v>
      </c>
      <c r="D54" s="35"/>
      <c r="E54" s="13">
        <v>0.9</v>
      </c>
      <c r="F54" s="16">
        <f>MAX(MIN((D54*0.3),0.9),0)</f>
        <v>0</v>
      </c>
      <c r="G54" s="35"/>
      <c r="H54" s="35"/>
    </row>
    <row r="55" spans="1:8" ht="43.5" x14ac:dyDescent="0.35">
      <c r="A55" s="22"/>
      <c r="B55" s="13" t="s">
        <v>59</v>
      </c>
      <c r="C55" s="13">
        <v>0.5</v>
      </c>
      <c r="D55" s="35"/>
      <c r="E55" s="13">
        <v>1</v>
      </c>
      <c r="F55" s="16">
        <f>MAX(MIN((D55*0.5),1),0)</f>
        <v>0</v>
      </c>
      <c r="G55" s="35"/>
      <c r="H55" s="35"/>
    </row>
    <row r="56" spans="1:8" ht="43.5" x14ac:dyDescent="0.35">
      <c r="A56" s="22"/>
      <c r="B56" s="13" t="s">
        <v>60</v>
      </c>
      <c r="C56" s="13">
        <v>0.5</v>
      </c>
      <c r="D56" s="35"/>
      <c r="E56" s="13">
        <v>1</v>
      </c>
      <c r="F56" s="16">
        <f>MAX(MIN((D56*0.5),1),0)</f>
        <v>0</v>
      </c>
      <c r="G56" s="35"/>
      <c r="H56" s="35"/>
    </row>
    <row r="57" spans="1:8" ht="72.5" x14ac:dyDescent="0.35">
      <c r="A57" s="22"/>
      <c r="B57" s="15" t="s">
        <v>61</v>
      </c>
      <c r="C57" s="15">
        <v>0.4</v>
      </c>
      <c r="D57" s="38"/>
      <c r="E57" s="15">
        <v>1.6</v>
      </c>
      <c r="F57" s="18">
        <f>MAX(MIN((D57*0.4),1.6),0)</f>
        <v>0</v>
      </c>
      <c r="G57" s="38"/>
      <c r="H57" s="38"/>
    </row>
    <row r="58" spans="1:8" x14ac:dyDescent="0.35">
      <c r="A58" s="10"/>
      <c r="B58" s="11"/>
      <c r="C58" s="11"/>
      <c r="D58" s="11"/>
      <c r="E58" s="20" t="s">
        <v>16</v>
      </c>
      <c r="F58" s="29">
        <f>SUM(F53:F57)</f>
        <v>0</v>
      </c>
      <c r="G58" s="11"/>
    </row>
  </sheetData>
  <sheetProtection algorithmName="SHA-512" hashValue="RjjTNGpKBPBaCkQQ2XOqS83VRwMGyWCfWvdB2XY8T3ie5Af122Z6tFudjYXVV91DxY83M00hHyNMgNbN+Zy8IA==" saltValue="RrNJYERReco9W/H/sUJ6Fw==" spinCount="100000" sheet="1"/>
  <mergeCells count="5">
    <mergeCell ref="B30:G30"/>
    <mergeCell ref="B11:C11"/>
    <mergeCell ref="A7:G7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6"/>
  <sheetViews>
    <sheetView zoomScaleNormal="100" workbookViewId="0">
      <selection activeCell="A3" sqref="A3"/>
    </sheetView>
  </sheetViews>
  <sheetFormatPr defaultColWidth="8.7265625" defaultRowHeight="14.5" x14ac:dyDescent="0.35"/>
  <cols>
    <col min="1" max="1" width="151.1796875" style="43" customWidth="1"/>
    <col min="2" max="16384" width="8.7265625" style="43"/>
  </cols>
  <sheetData>
    <row r="1" spans="1:1" s="42" customFormat="1" x14ac:dyDescent="0.35">
      <c r="A1" s="42" t="s">
        <v>95</v>
      </c>
    </row>
    <row r="2" spans="1:1" ht="29" x14ac:dyDescent="0.35">
      <c r="A2" s="43" t="s">
        <v>109</v>
      </c>
    </row>
    <row r="4" spans="1:1" s="44" customFormat="1" x14ac:dyDescent="0.35">
      <c r="A4" s="44" t="s">
        <v>82</v>
      </c>
    </row>
    <row r="6" spans="1:1" x14ac:dyDescent="0.35">
      <c r="A6" s="43" t="s">
        <v>67</v>
      </c>
    </row>
    <row r="7" spans="1:1" x14ac:dyDescent="0.35">
      <c r="A7" s="43" t="s">
        <v>83</v>
      </c>
    </row>
    <row r="8" spans="1:1" x14ac:dyDescent="0.35">
      <c r="A8" s="43" t="s">
        <v>68</v>
      </c>
    </row>
    <row r="9" spans="1:1" x14ac:dyDescent="0.35">
      <c r="A9" s="43" t="s">
        <v>69</v>
      </c>
    </row>
    <row r="10" spans="1:1" x14ac:dyDescent="0.35">
      <c r="A10" s="43" t="s">
        <v>70</v>
      </c>
    </row>
    <row r="11" spans="1:1" x14ac:dyDescent="0.35">
      <c r="A11" s="43" t="s">
        <v>84</v>
      </c>
    </row>
    <row r="12" spans="1:1" x14ac:dyDescent="0.35">
      <c r="A12" s="43" t="s">
        <v>85</v>
      </c>
    </row>
    <row r="14" spans="1:1" s="45" customFormat="1" x14ac:dyDescent="0.35"/>
    <row r="16" spans="1:1" s="44" customFormat="1" x14ac:dyDescent="0.35">
      <c r="A16" s="44" t="s">
        <v>86</v>
      </c>
    </row>
    <row r="18" spans="1:1" x14ac:dyDescent="0.35">
      <c r="A18" s="43" t="s">
        <v>71</v>
      </c>
    </row>
    <row r="19" spans="1:1" x14ac:dyDescent="0.35">
      <c r="A19" s="43" t="s">
        <v>72</v>
      </c>
    </row>
    <row r="21" spans="1:1" x14ac:dyDescent="0.35">
      <c r="A21" s="43" t="s">
        <v>83</v>
      </c>
    </row>
    <row r="22" spans="1:1" x14ac:dyDescent="0.35">
      <c r="A22" s="43" t="s">
        <v>73</v>
      </c>
    </row>
    <row r="23" spans="1:1" x14ac:dyDescent="0.35">
      <c r="A23" s="43" t="s">
        <v>74</v>
      </c>
    </row>
    <row r="24" spans="1:1" x14ac:dyDescent="0.35">
      <c r="A24" s="43" t="s">
        <v>70</v>
      </c>
    </row>
    <row r="25" spans="1:1" x14ac:dyDescent="0.35">
      <c r="A25" s="43" t="s">
        <v>87</v>
      </c>
    </row>
    <row r="28" spans="1:1" s="44" customFormat="1" x14ac:dyDescent="0.35">
      <c r="A28" s="44" t="s">
        <v>88</v>
      </c>
    </row>
    <row r="30" spans="1:1" x14ac:dyDescent="0.35">
      <c r="A30" s="43" t="s">
        <v>75</v>
      </c>
    </row>
    <row r="31" spans="1:1" x14ac:dyDescent="0.35">
      <c r="A31" s="43" t="s">
        <v>83</v>
      </c>
    </row>
    <row r="32" spans="1:1" x14ac:dyDescent="0.35">
      <c r="A32" s="43" t="s">
        <v>76</v>
      </c>
    </row>
    <row r="33" spans="1:1" x14ac:dyDescent="0.35">
      <c r="A33" s="43" t="s">
        <v>77</v>
      </c>
    </row>
    <row r="34" spans="1:1" x14ac:dyDescent="0.35">
      <c r="A34" s="43" t="s">
        <v>78</v>
      </c>
    </row>
    <row r="35" spans="1:1" x14ac:dyDescent="0.35">
      <c r="A35" s="43" t="s">
        <v>89</v>
      </c>
    </row>
    <row r="36" spans="1:1" x14ac:dyDescent="0.35">
      <c r="A36" s="43" t="s">
        <v>90</v>
      </c>
    </row>
    <row r="39" spans="1:1" s="44" customFormat="1" x14ac:dyDescent="0.35">
      <c r="A39" s="44" t="s">
        <v>91</v>
      </c>
    </row>
    <row r="41" spans="1:1" x14ac:dyDescent="0.35">
      <c r="A41" s="43" t="s">
        <v>92</v>
      </c>
    </row>
    <row r="42" spans="1:1" x14ac:dyDescent="0.35">
      <c r="A42" s="43" t="s">
        <v>79</v>
      </c>
    </row>
    <row r="43" spans="1:1" x14ac:dyDescent="0.35">
      <c r="A43" s="43" t="s">
        <v>80</v>
      </c>
    </row>
    <row r="44" spans="1:1" x14ac:dyDescent="0.35">
      <c r="A44" s="43" t="s">
        <v>93</v>
      </c>
    </row>
    <row r="45" spans="1:1" x14ac:dyDescent="0.35">
      <c r="A45" s="43" t="s">
        <v>81</v>
      </c>
    </row>
    <row r="46" spans="1:1" x14ac:dyDescent="0.35">
      <c r="A46" s="43" t="s">
        <v>94</v>
      </c>
    </row>
  </sheetData>
  <sheetProtection algorithmName="SHA-512" hashValue="WCB8PZKRG7Mb2Zd7NNQFBIExRzeEpWSXZvGCEt9WN3BLgLWPzG6Furqn036zVJxujrhzs0RxggIqVLT1gaQ40A==" saltValue="nPPx80kKhLqE1UaYcKVs8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tabSelected="1" topLeftCell="A4" workbookViewId="0">
      <selection activeCell="L5" sqref="L5"/>
    </sheetView>
  </sheetViews>
  <sheetFormatPr defaultRowHeight="14.5" x14ac:dyDescent="0.35"/>
  <cols>
    <col min="1" max="1" width="16.1796875" customWidth="1"/>
    <col min="2" max="2" width="12.81640625" bestFit="1" customWidth="1"/>
    <col min="3" max="3" width="21.81640625" bestFit="1" customWidth="1"/>
    <col min="4" max="4" width="12.453125" bestFit="1" customWidth="1"/>
    <col min="5" max="5" width="10.453125" bestFit="1" customWidth="1"/>
    <col min="6" max="6" width="7.7265625" bestFit="1" customWidth="1"/>
    <col min="7" max="7" width="7.81640625" bestFit="1" customWidth="1"/>
    <col min="8" max="8" width="8.453125" bestFit="1" customWidth="1"/>
    <col min="9" max="9" width="7.54296875" bestFit="1" customWidth="1"/>
    <col min="10" max="10" width="19.1796875" bestFit="1" customWidth="1"/>
    <col min="11" max="11" width="21" customWidth="1"/>
    <col min="12" max="12" width="15.81640625" customWidth="1"/>
  </cols>
  <sheetData>
    <row r="1" spans="1:12" x14ac:dyDescent="0.3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35">
      <c r="A2" s="1"/>
      <c r="B2" s="2"/>
    </row>
    <row r="3" spans="1:12" x14ac:dyDescent="0.35">
      <c r="A3" s="53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44.15" customHeight="1" x14ac:dyDescent="0.35">
      <c r="A4" s="3" t="s">
        <v>64</v>
      </c>
      <c r="B4" s="3" t="s">
        <v>38</v>
      </c>
      <c r="C4" s="3" t="s">
        <v>39</v>
      </c>
      <c r="D4" s="3" t="s">
        <v>40</v>
      </c>
      <c r="E4" s="3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3" t="s">
        <v>46</v>
      </c>
      <c r="K4" s="5" t="s">
        <v>65</v>
      </c>
      <c r="L4" s="12" t="s">
        <v>97</v>
      </c>
    </row>
    <row r="5" spans="1:12" x14ac:dyDescent="0.35">
      <c r="A5" s="39"/>
      <c r="B5" s="40"/>
      <c r="C5" s="40"/>
      <c r="D5" s="40"/>
      <c r="E5" s="40"/>
      <c r="F5" s="27" t="str">
        <f>IF(ISNUMBER(B5),B5,"")</f>
        <v/>
      </c>
      <c r="G5" s="27" t="str">
        <f>IF(ISNUMBER(C5),MIN(C5/3,1),"")</f>
        <v/>
      </c>
      <c r="H5" s="27" t="str">
        <f>IF(ISNUMBER(D5),MIN(D5/10,1),"")</f>
        <v/>
      </c>
      <c r="I5" s="27" t="str">
        <f>IF(ISNUMBER(E5),MIN(E5/100,1),"")</f>
        <v/>
      </c>
      <c r="J5" s="30" t="str">
        <f>IF(AND(ISNUMBER(F5),ISNUMBER(G5),ISNUMBER(H5),ISNUMBER(I5)),ROUND(10*(0.4*F5+0.3*G5+0.2*H5+0.1*I5),2),"")</f>
        <v/>
      </c>
      <c r="K5" s="41"/>
      <c r="L5" s="41"/>
    </row>
    <row r="6" spans="1:12" x14ac:dyDescent="0.35">
      <c r="A6" s="39"/>
      <c r="B6" s="40"/>
      <c r="C6" s="40"/>
      <c r="D6" s="40"/>
      <c r="E6" s="40"/>
      <c r="F6" s="27" t="str">
        <f t="shared" ref="F6" si="0">IF(ISNUMBER(B6),B6,"")</f>
        <v/>
      </c>
      <c r="G6" s="27" t="str">
        <f t="shared" ref="G6" si="1">IF(ISNUMBER(C6),MIN(C6/3,1),"")</f>
        <v/>
      </c>
      <c r="H6" s="27" t="str">
        <f t="shared" ref="H6" si="2">IF(ISNUMBER(D6),MIN(D6/10,1),"")</f>
        <v/>
      </c>
      <c r="I6" s="27" t="str">
        <f t="shared" ref="I6" si="3">IF(ISNUMBER(E6),MIN(E6/100,1),"")</f>
        <v/>
      </c>
      <c r="J6" s="30" t="str">
        <f t="shared" ref="J6" si="4">IF(AND(ISNUMBER(F6),ISNUMBER(G6),ISNUMBER(H6),ISNUMBER(I6)),ROUND(10*(0.4*F6+0.3*G6+0.2*H6+0.1*I6),2),"")</f>
        <v/>
      </c>
      <c r="K6" s="41"/>
      <c r="L6" s="41"/>
    </row>
    <row r="7" spans="1:12" x14ac:dyDescent="0.35">
      <c r="A7" s="39"/>
      <c r="B7" s="40"/>
      <c r="C7" s="40"/>
      <c r="D7" s="40"/>
      <c r="E7" s="40"/>
      <c r="F7" s="27" t="str">
        <f t="shared" ref="F7" si="5">IF(ISNUMBER(B7),B7,"")</f>
        <v/>
      </c>
      <c r="G7" s="27" t="str">
        <f t="shared" ref="G7" si="6">IF(ISNUMBER(C7),MIN(C7/3,1),"")</f>
        <v/>
      </c>
      <c r="H7" s="27" t="str">
        <f t="shared" ref="H7" si="7">IF(ISNUMBER(D7),MIN(D7/10,1),"")</f>
        <v/>
      </c>
      <c r="I7" s="27" t="str">
        <f t="shared" ref="I7" si="8">IF(ISNUMBER(E7),MIN(E7/100,1),"")</f>
        <v/>
      </c>
      <c r="J7" s="30" t="str">
        <f t="shared" ref="J7" si="9">IF(AND(ISNUMBER(F7),ISNUMBER(G7),ISNUMBER(H7),ISNUMBER(I7)),ROUND(10*(0.4*F7+0.3*G7+0.2*H7+0.1*I7),2),"")</f>
        <v/>
      </c>
      <c r="K7" s="41"/>
      <c r="L7" s="41"/>
    </row>
    <row r="8" spans="1:12" x14ac:dyDescent="0.35">
      <c r="A8" s="39"/>
      <c r="B8" s="40"/>
      <c r="C8" s="40"/>
      <c r="D8" s="40"/>
      <c r="E8" s="40"/>
      <c r="F8" s="27" t="str">
        <f t="shared" ref="F8:F19" si="10">IF(ISNUMBER(B8),B8,"")</f>
        <v/>
      </c>
      <c r="G8" s="27" t="str">
        <f t="shared" ref="G8:G19" si="11">IF(ISNUMBER(C8),MIN(C8/3,1),"")</f>
        <v/>
      </c>
      <c r="H8" s="27" t="str">
        <f t="shared" ref="H8:H19" si="12">IF(ISNUMBER(D8),MIN(D8/10,1),"")</f>
        <v/>
      </c>
      <c r="I8" s="27" t="str">
        <f t="shared" ref="I8:I19" si="13">IF(ISNUMBER(E8),MIN(E8/100,1),"")</f>
        <v/>
      </c>
      <c r="J8" s="30" t="str">
        <f t="shared" ref="J8:J19" si="14">IF(AND(ISNUMBER(F8),ISNUMBER(G8),ISNUMBER(H8),ISNUMBER(I8)),ROUND(10*(0.4*F8+0.3*G8+0.2*H8+0.1*I8),2),"")</f>
        <v/>
      </c>
      <c r="K8" s="41"/>
      <c r="L8" s="41"/>
    </row>
    <row r="9" spans="1:12" x14ac:dyDescent="0.35">
      <c r="A9" s="39"/>
      <c r="B9" s="40"/>
      <c r="C9" s="40"/>
      <c r="D9" s="40"/>
      <c r="E9" s="40"/>
      <c r="F9" s="27" t="str">
        <f t="shared" si="10"/>
        <v/>
      </c>
      <c r="G9" s="27" t="str">
        <f t="shared" si="11"/>
        <v/>
      </c>
      <c r="H9" s="27" t="str">
        <f t="shared" si="12"/>
        <v/>
      </c>
      <c r="I9" s="27" t="str">
        <f t="shared" si="13"/>
        <v/>
      </c>
      <c r="J9" s="30" t="str">
        <f t="shared" si="14"/>
        <v/>
      </c>
      <c r="K9" s="41"/>
      <c r="L9" s="41"/>
    </row>
    <row r="10" spans="1:12" x14ac:dyDescent="0.35">
      <c r="A10" s="39"/>
      <c r="B10" s="40"/>
      <c r="C10" s="40"/>
      <c r="D10" s="40"/>
      <c r="E10" s="40"/>
      <c r="F10" s="27" t="str">
        <f t="shared" si="10"/>
        <v/>
      </c>
      <c r="G10" s="27" t="str">
        <f t="shared" si="11"/>
        <v/>
      </c>
      <c r="H10" s="27" t="str">
        <f t="shared" si="12"/>
        <v/>
      </c>
      <c r="I10" s="27" t="str">
        <f t="shared" si="13"/>
        <v/>
      </c>
      <c r="J10" s="30" t="str">
        <f t="shared" si="14"/>
        <v/>
      </c>
      <c r="K10" s="41"/>
      <c r="L10" s="41"/>
    </row>
    <row r="11" spans="1:12" x14ac:dyDescent="0.35">
      <c r="A11" s="39"/>
      <c r="B11" s="40"/>
      <c r="C11" s="40"/>
      <c r="D11" s="40"/>
      <c r="E11" s="40"/>
      <c r="F11" s="27" t="str">
        <f t="shared" si="10"/>
        <v/>
      </c>
      <c r="G11" s="27" t="str">
        <f t="shared" si="11"/>
        <v/>
      </c>
      <c r="H11" s="27" t="str">
        <f t="shared" si="12"/>
        <v/>
      </c>
      <c r="I11" s="27" t="str">
        <f t="shared" si="13"/>
        <v/>
      </c>
      <c r="J11" s="30" t="str">
        <f t="shared" si="14"/>
        <v/>
      </c>
      <c r="K11" s="41"/>
      <c r="L11" s="41"/>
    </row>
    <row r="12" spans="1:12" x14ac:dyDescent="0.35">
      <c r="A12" s="39"/>
      <c r="B12" s="40"/>
      <c r="C12" s="40"/>
      <c r="D12" s="40"/>
      <c r="E12" s="40"/>
      <c r="F12" s="27" t="str">
        <f t="shared" si="10"/>
        <v/>
      </c>
      <c r="G12" s="27" t="str">
        <f t="shared" si="11"/>
        <v/>
      </c>
      <c r="H12" s="27" t="str">
        <f t="shared" si="12"/>
        <v/>
      </c>
      <c r="I12" s="27" t="str">
        <f t="shared" si="13"/>
        <v/>
      </c>
      <c r="J12" s="30" t="str">
        <f t="shared" si="14"/>
        <v/>
      </c>
      <c r="K12" s="41"/>
      <c r="L12" s="41"/>
    </row>
    <row r="13" spans="1:12" x14ac:dyDescent="0.35">
      <c r="A13" s="39"/>
      <c r="B13" s="40"/>
      <c r="C13" s="40"/>
      <c r="D13" s="40"/>
      <c r="E13" s="40"/>
      <c r="F13" s="27" t="str">
        <f t="shared" si="10"/>
        <v/>
      </c>
      <c r="G13" s="27" t="str">
        <f t="shared" si="11"/>
        <v/>
      </c>
      <c r="H13" s="27" t="str">
        <f t="shared" si="12"/>
        <v/>
      </c>
      <c r="I13" s="27" t="str">
        <f t="shared" si="13"/>
        <v/>
      </c>
      <c r="J13" s="30" t="str">
        <f t="shared" si="14"/>
        <v/>
      </c>
      <c r="K13" s="41"/>
      <c r="L13" s="41"/>
    </row>
    <row r="14" spans="1:12" x14ac:dyDescent="0.35">
      <c r="A14" s="39"/>
      <c r="B14" s="40"/>
      <c r="C14" s="40"/>
      <c r="D14" s="40"/>
      <c r="E14" s="40"/>
      <c r="F14" s="27" t="str">
        <f t="shared" si="10"/>
        <v/>
      </c>
      <c r="G14" s="27" t="str">
        <f t="shared" si="11"/>
        <v/>
      </c>
      <c r="H14" s="27" t="str">
        <f t="shared" si="12"/>
        <v/>
      </c>
      <c r="I14" s="27" t="str">
        <f t="shared" si="13"/>
        <v/>
      </c>
      <c r="J14" s="30" t="str">
        <f t="shared" si="14"/>
        <v/>
      </c>
      <c r="K14" s="41"/>
      <c r="L14" s="41"/>
    </row>
    <row r="15" spans="1:12" x14ac:dyDescent="0.35">
      <c r="A15" s="39"/>
      <c r="B15" s="40"/>
      <c r="C15" s="40"/>
      <c r="D15" s="40"/>
      <c r="E15" s="40"/>
      <c r="F15" s="27" t="str">
        <f t="shared" si="10"/>
        <v/>
      </c>
      <c r="G15" s="27" t="str">
        <f t="shared" si="11"/>
        <v/>
      </c>
      <c r="H15" s="27" t="str">
        <f t="shared" si="12"/>
        <v/>
      </c>
      <c r="I15" s="27" t="str">
        <f t="shared" si="13"/>
        <v/>
      </c>
      <c r="J15" s="30" t="str">
        <f t="shared" si="14"/>
        <v/>
      </c>
      <c r="K15" s="41"/>
      <c r="L15" s="41"/>
    </row>
    <row r="16" spans="1:12" x14ac:dyDescent="0.35">
      <c r="A16" s="39"/>
      <c r="B16" s="40"/>
      <c r="C16" s="40"/>
      <c r="D16" s="40"/>
      <c r="E16" s="40"/>
      <c r="F16" s="27" t="str">
        <f t="shared" si="10"/>
        <v/>
      </c>
      <c r="G16" s="27" t="str">
        <f t="shared" si="11"/>
        <v/>
      </c>
      <c r="H16" s="27" t="str">
        <f t="shared" si="12"/>
        <v/>
      </c>
      <c r="I16" s="27" t="str">
        <f t="shared" si="13"/>
        <v/>
      </c>
      <c r="J16" s="30" t="str">
        <f t="shared" si="14"/>
        <v/>
      </c>
      <c r="K16" s="41"/>
      <c r="L16" s="41"/>
    </row>
    <row r="17" spans="1:12" x14ac:dyDescent="0.35">
      <c r="A17" s="39"/>
      <c r="B17" s="40"/>
      <c r="C17" s="40"/>
      <c r="D17" s="40"/>
      <c r="E17" s="40"/>
      <c r="F17" s="27" t="str">
        <f t="shared" si="10"/>
        <v/>
      </c>
      <c r="G17" s="27" t="str">
        <f t="shared" si="11"/>
        <v/>
      </c>
      <c r="H17" s="27" t="str">
        <f t="shared" si="12"/>
        <v/>
      </c>
      <c r="I17" s="27" t="str">
        <f t="shared" si="13"/>
        <v/>
      </c>
      <c r="J17" s="30" t="str">
        <f t="shared" si="14"/>
        <v/>
      </c>
      <c r="K17" s="41"/>
      <c r="L17" s="41"/>
    </row>
    <row r="18" spans="1:12" x14ac:dyDescent="0.35">
      <c r="A18" s="39"/>
      <c r="B18" s="40"/>
      <c r="C18" s="40"/>
      <c r="D18" s="40"/>
      <c r="E18" s="40"/>
      <c r="F18" s="27" t="str">
        <f t="shared" si="10"/>
        <v/>
      </c>
      <c r="G18" s="27" t="str">
        <f t="shared" si="11"/>
        <v/>
      </c>
      <c r="H18" s="27" t="str">
        <f t="shared" si="12"/>
        <v/>
      </c>
      <c r="I18" s="27" t="str">
        <f t="shared" si="13"/>
        <v/>
      </c>
      <c r="J18" s="30" t="str">
        <f t="shared" si="14"/>
        <v/>
      </c>
      <c r="K18" s="41"/>
      <c r="L18" s="41"/>
    </row>
    <row r="19" spans="1:12" x14ac:dyDescent="0.35">
      <c r="A19" s="39"/>
      <c r="B19" s="40"/>
      <c r="C19" s="40"/>
      <c r="D19" s="40"/>
      <c r="E19" s="40"/>
      <c r="F19" s="27" t="str">
        <f t="shared" si="10"/>
        <v/>
      </c>
      <c r="G19" s="27" t="str">
        <f t="shared" si="11"/>
        <v/>
      </c>
      <c r="H19" s="27" t="str">
        <f t="shared" si="12"/>
        <v/>
      </c>
      <c r="I19" s="27" t="str">
        <f t="shared" si="13"/>
        <v/>
      </c>
      <c r="J19" s="30" t="str">
        <f t="shared" si="14"/>
        <v/>
      </c>
      <c r="K19" s="41"/>
      <c r="L19" s="41"/>
    </row>
    <row r="20" spans="1:12" x14ac:dyDescent="0.35">
      <c r="I20" s="31" t="s">
        <v>15</v>
      </c>
      <c r="J20" s="32">
        <f>SUM(J5:J19)</f>
        <v>0</v>
      </c>
    </row>
  </sheetData>
  <sheetProtection algorithmName="SHA-512" hashValue="gNWGbUelWTESwIK2T2oPOUZGDJNcUpn19qMbTHmFDTI95QJFgLvUwVcd362QH3ju/Jq6Tviy8BTDxqnJra7E+w==" saltValue="9nvFhriRkrJBQ4KKqgAL6A==" spinCount="100000" sheet="1" objects="1" scenarios="1"/>
  <mergeCells count="2">
    <mergeCell ref="A3:K3"/>
    <mergeCell ref="A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c351b7a777b183cf7da75fae7ac9fc95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bc0ac87ab1d72fa30ef514d40eb860f3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7C6BB-55A5-4EE5-A3FE-A1EDD8C261CC}">
  <ds:schemaRefs>
    <ds:schemaRef ds:uri="http://schemas.microsoft.com/office/infopath/2007/PartnerControls"/>
    <ds:schemaRef ds:uri="0190bee1-42b9-4362-9dc8-2229f310bd34"/>
    <ds:schemaRef ds:uri="http://purl.org/dc/dcmitype/"/>
    <ds:schemaRef ds:uri="http://schemas.microsoft.com/office/2006/documentManagement/types"/>
    <ds:schemaRef ds:uri="03f302f1-8385-4b47-b4da-efe960dc451d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43C030-2DC2-4656-A538-CBB93DF92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0359C1-F82A-4E86-A2B4-403F53B1C0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 DE PREENCHIMENTO</vt:lpstr>
      <vt:lpstr>PONTUAÇÃO GERAL</vt:lpstr>
      <vt:lpstr>TUTORIAL INDICADORES GRUPO A</vt:lpstr>
      <vt:lpstr>CÁLCULO GRUPO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OKUBO</dc:creator>
  <cp:lastModifiedBy>RODRIGO OKUBO</cp:lastModifiedBy>
  <cp:lastPrinted>2025-09-25T22:51:21Z</cp:lastPrinted>
  <dcterms:created xsi:type="dcterms:W3CDTF">2025-09-11T10:37:52Z</dcterms:created>
  <dcterms:modified xsi:type="dcterms:W3CDTF">2026-04-28T18:53:34Z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