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DirAdministrativa\GESTAO_2018-2022-2026\planejamento_CEFID\investimento\2025\"/>
    </mc:Choice>
  </mc:AlternateContent>
  <bookViews>
    <workbookView xWindow="0" yWindow="0" windowWidth="28800" windowHeight="12330"/>
  </bookViews>
  <sheets>
    <sheet name="Compilado" sheetId="6" r:id="rId1"/>
    <sheet name="DAD" sheetId="5" r:id="rId2"/>
    <sheet name="Clínica" sheetId="4" r:id="rId3"/>
    <sheet name="Importação" sheetId="2" r:id="rId4"/>
    <sheet name="IL" sheetId="3" r:id="rId5"/>
    <sheet name="Ensino e Pesquisa" sheetId="1" r:id="rId6"/>
    <sheet name="não aprovados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4" i="3"/>
  <c r="I5" i="3"/>
  <c r="I6" i="3"/>
  <c r="I4" i="2"/>
  <c r="I5" i="2"/>
  <c r="I6" i="2"/>
  <c r="I7" i="2"/>
  <c r="I8" i="2"/>
  <c r="I9" i="2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3" i="5"/>
  <c r="I1" i="2" l="1"/>
  <c r="I3" i="2" l="1"/>
  <c r="J3" i="7" l="1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C25" i="6"/>
  <c r="C22" i="6" s="1"/>
  <c r="J1" i="7" l="1"/>
  <c r="C33" i="6" s="1"/>
  <c r="C32" i="6" s="1"/>
  <c r="I3" i="4"/>
  <c r="I3" i="1"/>
  <c r="I3" i="3"/>
  <c r="I1" i="3" s="1"/>
  <c r="C12" i="6"/>
  <c r="I1" i="4" l="1"/>
  <c r="C11" i="6" s="1"/>
  <c r="I1" i="5"/>
  <c r="C10" i="6" s="1"/>
  <c r="I1" i="1"/>
  <c r="C14" i="6" s="1"/>
  <c r="C13" i="6"/>
  <c r="C9" i="6" l="1"/>
  <c r="C5" i="6" s="1"/>
</calcChain>
</file>

<file path=xl/sharedStrings.xml><?xml version="1.0" encoding="utf-8"?>
<sst xmlns="http://schemas.openxmlformats.org/spreadsheetml/2006/main" count="640" uniqueCount="212">
  <si>
    <t>ID</t>
  </si>
  <si>
    <t>Nome do(a) solicitante:</t>
  </si>
  <si>
    <t>Orígem do Recurso</t>
  </si>
  <si>
    <t>Tipo de equipamento solicitado:</t>
  </si>
  <si>
    <t>Tipo de compra:</t>
  </si>
  <si>
    <t>Nome do equipamento:</t>
  </si>
  <si>
    <t>Quantidade</t>
  </si>
  <si>
    <t>Valor unitário (estimado)</t>
  </si>
  <si>
    <t>GIOVANA TERNES GARCIA</t>
  </si>
  <si>
    <t>Direção Administrativa</t>
  </si>
  <si>
    <t>Informática (PCs, notebook, tablet...)</t>
  </si>
  <si>
    <t>Licitação pregão ( nacional com mais de um fornecedor/vendedor)</t>
  </si>
  <si>
    <t>Fragmentadora de papel</t>
  </si>
  <si>
    <t>01</t>
  </si>
  <si>
    <t>Real</t>
  </si>
  <si>
    <t>300,00</t>
  </si>
  <si>
    <t>Secretaria de Ensino de Graduação</t>
  </si>
  <si>
    <t>02</t>
  </si>
  <si>
    <t>Alcyane Marinho</t>
  </si>
  <si>
    <t>Depto Educação Física</t>
  </si>
  <si>
    <t>Notebook; Software N-Vivo e Software Amber Script</t>
  </si>
  <si>
    <t>Laplaf/Cefid.</t>
  </si>
  <si>
    <t>Alexandra Folle</t>
  </si>
  <si>
    <t>PPGCMH</t>
  </si>
  <si>
    <t>Notebook Lenovo, core i7, 12gb ram, 512 NVME</t>
  </si>
  <si>
    <t>04</t>
  </si>
  <si>
    <t>5.500,00</t>
  </si>
  <si>
    <t>Laprapef</t>
  </si>
  <si>
    <t>New NVivo Academic an Non Profit Perpetual License</t>
  </si>
  <si>
    <t>05</t>
  </si>
  <si>
    <t>ar condicionado 24000 btus inverter quente e frio (nos modelos adquiridos pelo CEFID)</t>
  </si>
  <si>
    <t>Deborah de Camargo Hizume Kunzler</t>
  </si>
  <si>
    <t>PPGFT</t>
  </si>
  <si>
    <t>Importação</t>
  </si>
  <si>
    <t>VentElite - Ventilador Mecânico para pequenos animais</t>
  </si>
  <si>
    <t>Dolar</t>
  </si>
  <si>
    <t>LaPEx</t>
  </si>
  <si>
    <t>Carla Garcia Hostalácio Barros</t>
  </si>
  <si>
    <t>Ar condicionado 48000 BTU Inverter Quente e Frio</t>
  </si>
  <si>
    <t>03</t>
  </si>
  <si>
    <t>Biblioteca</t>
  </si>
  <si>
    <t>Osvaldo André Furlaneto Rodrigues</t>
  </si>
  <si>
    <t>Direção de Extensão</t>
  </si>
  <si>
    <t>Audio/Video/Foto (TV, cameras, caixa de som, videogame...)</t>
  </si>
  <si>
    <t>TV de 50 polegadas.</t>
  </si>
  <si>
    <t xml:space="preserve"> Luciana Sayuri Sanada</t>
  </si>
  <si>
    <t>Microondas e Frigobar</t>
  </si>
  <si>
    <t>LADESCOP</t>
  </si>
  <si>
    <t>ARGEU CARLOS THIESEN</t>
  </si>
  <si>
    <t>Equipamento móvel</t>
  </si>
  <si>
    <t>Dayane Montemezzo</t>
  </si>
  <si>
    <t>Depto Fisioterapia</t>
  </si>
  <si>
    <t>1 frigobar e 1 microndas para uso no ladescop (atende pesquisa e extensão)</t>
  </si>
  <si>
    <t>ladescop</t>
  </si>
  <si>
    <t>Rodent NIBP CODA Monitor Set (Mouse, XSml) e  Software Labchart 8</t>
  </si>
  <si>
    <t xml:space="preserve">Notebook </t>
  </si>
  <si>
    <t>Luciana Corrêa Matias</t>
  </si>
  <si>
    <t>Direção Geral</t>
  </si>
  <si>
    <t>Mesa para computador</t>
  </si>
  <si>
    <t>Sala da SAE</t>
  </si>
  <si>
    <t>Puff quadrado</t>
  </si>
  <si>
    <t>SAE CEFID</t>
  </si>
  <si>
    <t>Frigobar</t>
  </si>
  <si>
    <t>Micheline Henrique Araujo da Luz Koerich</t>
  </si>
  <si>
    <t>Espectroscopia de Infravermelho Próximo</t>
  </si>
  <si>
    <t>Complexo Multilab/Labin/Lapex</t>
  </si>
  <si>
    <t>Fone de ouvido com cancelamento de ruido  JBL770NC</t>
  </si>
  <si>
    <t>Valmor Ramos</t>
  </si>
  <si>
    <t>notebook, Lenovo, core i7, 12gb ram, 512 NVME</t>
  </si>
  <si>
    <t>LAPEF</t>
  </si>
  <si>
    <t>Prof. Dr. Darlan Laurício Matte</t>
  </si>
  <si>
    <t>Direção de Pesquisa e Pós-Graduação</t>
  </si>
  <si>
    <t>Óculos de Realidade Virtual Meta Quest 3 512GB</t>
  </si>
  <si>
    <t>Equipamneto portátil. Ficará alocado no LAPREC.</t>
  </si>
  <si>
    <t>Desumidificador de ambientes</t>
  </si>
  <si>
    <t>Laprec</t>
  </si>
  <si>
    <t>Marlus Karsten - Departamento de Fisioterapia</t>
  </si>
  <si>
    <t>Desfragmentadora</t>
  </si>
  <si>
    <t>500,00</t>
  </si>
  <si>
    <t>Departamento de Fisioterapia</t>
  </si>
  <si>
    <t>MARLUS KARSTEN</t>
  </si>
  <si>
    <t>TV de 55" com suporte articulado para parede</t>
  </si>
  <si>
    <t>2.800,00</t>
  </si>
  <si>
    <t>Dralan Laurício Matte</t>
  </si>
  <si>
    <t>Smart TV 4K 50 polegadas</t>
  </si>
  <si>
    <t>Laprec. Sala de exames. Sala de permanencia aluno. Sala professores.</t>
  </si>
  <si>
    <t>TV para lab de informática</t>
  </si>
  <si>
    <t xml:space="preserve"> laboratório de informática</t>
  </si>
  <si>
    <t>5 PCs</t>
  </si>
  <si>
    <t>Fabrizio Caputo</t>
  </si>
  <si>
    <t>Equipamento de Fisioterapia e Educação Física (equipamentos de laboratório, coletas)</t>
  </si>
  <si>
    <t>KINEO MULTISTATION EPS e seus acessórios</t>
  </si>
  <si>
    <t>Sala de treinamento neuromuscular</t>
  </si>
  <si>
    <t>SORAIA CRISTINA TONON DA LUZ</t>
  </si>
  <si>
    <t>Cadeira Giratória Para Escritório - Encosto e braço ajustáveis</t>
  </si>
  <si>
    <t>Laboratório de Biomecânica</t>
  </si>
  <si>
    <t>Ar condicionado - Quente e Frio</t>
  </si>
  <si>
    <t>Espaldar Barra de Ling Classic</t>
  </si>
  <si>
    <t>798,87</t>
  </si>
  <si>
    <t>1.504,48</t>
  </si>
  <si>
    <t>Cadeira base fixa - 4 pés</t>
  </si>
  <si>
    <t>06</t>
  </si>
  <si>
    <t>339,25</t>
  </si>
  <si>
    <t xml:space="preserve">Mesa de trabalho para escritório Retangular - Medindo aproximadamente 1500 mm de comprimento x 600 mm de profundidade x 730 mm de altura. </t>
  </si>
  <si>
    <t>580,50</t>
  </si>
  <si>
    <t xml:space="preserve">Escada em L (de canto) com corrimão, 03 degraus e rampa </t>
  </si>
  <si>
    <t>2.786,40</t>
  </si>
  <si>
    <t>5.479,00</t>
  </si>
  <si>
    <t>Caixa de Som e Microfone</t>
  </si>
  <si>
    <t>2.168,99</t>
  </si>
  <si>
    <t>Acessibilidade</t>
  </si>
  <si>
    <t>Barras de Apoio para Banheiro - Kit</t>
  </si>
  <si>
    <t>226,80</t>
  </si>
  <si>
    <t>Bebedouro para galão</t>
  </si>
  <si>
    <t>579,00</t>
  </si>
  <si>
    <t>Cortina de Ar 90 cm com Controle Remoto - 220v</t>
  </si>
  <si>
    <t>611,00</t>
  </si>
  <si>
    <t>Marlus Karsten</t>
  </si>
  <si>
    <t>Quark CPET/RMR O2 Paramagnetic</t>
  </si>
  <si>
    <t>Euro</t>
  </si>
  <si>
    <t>LaPReC - Anexo 3</t>
  </si>
  <si>
    <t>PortaMon MKIII</t>
  </si>
  <si>
    <t>pOpmètre</t>
  </si>
  <si>
    <t>Andreia Pelegrini</t>
  </si>
  <si>
    <t>BOD POD GS-X Sistema de avaliação de composição corporal</t>
  </si>
  <si>
    <t>Casa de Pedra</t>
  </si>
  <si>
    <t>Clarissa Medeiros da Luz</t>
  </si>
  <si>
    <t>PHENIX Néo, más el POD estim/bio con 2 canales de electroestimulación y 2 de biofeedback por electromiografía, más el  POD Universal (puerto inalámbrico para conectar las manometrías de 1, 2 ó 3 canales con  el KIT EMA de Evaluación Manométrica Ano-Rectal ó el Pelvímetro/Pelvimètre)</t>
  </si>
  <si>
    <t>Equipamento portatil, na MCD e NuSIM</t>
  </si>
  <si>
    <t>Moeda</t>
  </si>
  <si>
    <t>Local Instalado</t>
  </si>
  <si>
    <t>Valor total em Reais</t>
  </si>
  <si>
    <t>Nome do equipamento:2</t>
  </si>
  <si>
    <t>Luciana Sanada</t>
  </si>
  <si>
    <t>Clínica</t>
  </si>
  <si>
    <t>Clínica de Fisioterapia</t>
  </si>
  <si>
    <t>Diversos</t>
  </si>
  <si>
    <t>Licitação (mais de um fornecedor)</t>
  </si>
  <si>
    <t>Fisioterapia e Esportivo</t>
  </si>
  <si>
    <r>
      <t xml:space="preserve">Andador Posterior de Alumínio com 4 Rodas auxilia na locomoção e reabilitação de pessoas com dificuldades de mobilidade. </t>
    </r>
    <r>
      <rPr>
        <b/>
        <sz val="11"/>
        <color rgb="FF000000"/>
        <rFont val="Calibri"/>
        <family val="2"/>
        <scheme val="minor"/>
      </rPr>
      <t xml:space="preserve">Fabricado em alumínio, com sistema de travamento nas rodas traseiras (uso na posição posterior) impede que o andador deslize para trás e as rodas dianteiras podem ser usadas fixas ou giratórias. COMPOSIÇÃO: </t>
    </r>
    <r>
      <rPr>
        <sz val="11"/>
        <color rgb="FF000000"/>
        <rFont val="Calibri"/>
        <family val="2"/>
        <scheme val="minor"/>
      </rPr>
      <t>Corpo: alumínio Rodas dianteiras: pneu em etileno acetato de vinila e aro em polipropileno; Rodas traseiras: pneu em policloreto de vinila e aro em polipropileno; Apoio de mão: policloreto de vinila, com os seguintes acessórios: Suporte Pélvico Flexível, Assento Dobrável, Suporte para Antebraço.  Tamanho PP: 40 a 50 cm</t>
    </r>
  </si>
  <si>
    <r>
      <t xml:space="preserve">Andador Posterior de Alumínio com 4 Rodas auxilia na locomoção e reabilitação de pessoas com dificuldades de mobilidade. </t>
    </r>
    <r>
      <rPr>
        <b/>
        <sz val="11"/>
        <color rgb="FF000000"/>
        <rFont val="Calibri"/>
        <family val="2"/>
        <scheme val="minor"/>
      </rPr>
      <t xml:space="preserve">Fabricado em alumínio, com sistema de travamento nas rodas traseiras (uso na posição posterior) impede que o andador deslize para trás e as rodas dianteiras podem ser usadas fixas ou giratórias. COMPOSIÇÃO: </t>
    </r>
    <r>
      <rPr>
        <sz val="11"/>
        <color rgb="FF000000"/>
        <rFont val="Calibri"/>
        <family val="2"/>
        <scheme val="minor"/>
      </rPr>
      <t>Corpo: alumínio Rodas dianteiras: pneu em etileno acetato de vinila e aro em polipropileno; Rodas traseiras: pneu em policloreto de vinila e aro em polipropileno; Apoio de mão: policloreto de vinila, com os seguintes acessórios: Suporte Pélvico Flexível, Assento Dobrável, Suporte para Antebraço.  Tamanho  P: 51 a 68 cm</t>
    </r>
  </si>
  <si>
    <t>Ar Condicionado</t>
  </si>
  <si>
    <t xml:space="preserve">Microondas </t>
  </si>
  <si>
    <t>Mobiliário Sob Medida (armário guarda volumes para os alunos)</t>
  </si>
  <si>
    <t xml:space="preserve">Cafeteira </t>
  </si>
  <si>
    <t>Estetoscópio 3M Classic III Black Edition 5803 Littmann Preto</t>
  </si>
  <si>
    <t>Leg-press portátil (material permanente) (1 unidade do kit); Modelo: ORTHO LEG PRO PRESS; Marca: PPA Care;  Kit: (01 Ortho Leg Pro - PPA CARE 01 Conjunto Elástico Ortho Leg: com 6 unidades de carga, sendo 2 vermelhas e 4 azuis</t>
  </si>
  <si>
    <t>EQUIPAMENTO QUEST 3 512GB (Realidade mista: 2 câmeras RGB com 18 PPD para resolução de passagem 4,5X. Oferece visualizações de alta fidelidade do seu entorno enquanto você vê objetos virtuais aparecerem no seu espaço físico. A projeção de profundidade precisa e o mapeamento de sala dão liberdade para se mover pelo seu espaço e interagir com personagens virtuais ou objetos na sala ao seu redor. Pilha de hardware avançada e o primeiro headset com Snapdragon XR2 Gen 2, oferecendo o dobro de poder de processamento de GPU para tempos de carregamento mais rápidos e jogabilidade mais fluida.Armazenamento: 512 GB, permite baixar mais experiências para o headset ou conteúdo de vídeo para visualização offline. Resolução de tela: 2064x2208 pixels por olho para clareza de nível superior e gráficos realistas. O 4K+ Infinite Display com 25 PPD e 1218 PPI oferece a melhor resolução em toda a linha de dispositivos Quest. Os haptics variáveis do TruTouch fornecem feedback tátil, permitindo uma gama mais holística de sensações na experiência para que você possa tocar, mover-se e reagir de forma realista em ambientes virtuais.</t>
  </si>
  <si>
    <t>Cadeira de escritório</t>
  </si>
  <si>
    <t xml:space="preserve">Cadeira Longarina 3 Lugares Diretor Preta </t>
  </si>
  <si>
    <t>Laser de alta intensidade</t>
  </si>
  <si>
    <t>Condensador de oxigênio portátil (com carrinho)</t>
  </si>
  <si>
    <t>Andador explorer</t>
  </si>
  <si>
    <t>Blaze Pod-kit com 6 pods</t>
  </si>
  <si>
    <t>secadora de roupas suspensa (para secagem de material esterelizado)</t>
  </si>
  <si>
    <t>ventilador axia exaustor 25cm</t>
  </si>
  <si>
    <t>Smart TV 60''</t>
  </si>
  <si>
    <t>DAD</t>
  </si>
  <si>
    <t>IL</t>
  </si>
  <si>
    <t>Licitação</t>
  </si>
  <si>
    <t>Scanner de mesa</t>
  </si>
  <si>
    <t>Tablet</t>
  </si>
  <si>
    <t>Moveis sob medida</t>
  </si>
  <si>
    <t>materiais diversos serviços gerais</t>
  </si>
  <si>
    <t>moveis sob medida salas projetadas</t>
  </si>
  <si>
    <t>TVs salas de aula, equipamentos de som e video para comunicação</t>
  </si>
  <si>
    <t>salas de aula e ambientes compartilhados</t>
  </si>
  <si>
    <t>Equipamentos de rede</t>
  </si>
  <si>
    <t>Suporte e atualização de equipamentos mais antigos</t>
  </si>
  <si>
    <t>Atualização de parque de informática</t>
  </si>
  <si>
    <t>Recebido</t>
  </si>
  <si>
    <t>TOTAL demandas</t>
  </si>
  <si>
    <t>Sinalização</t>
  </si>
  <si>
    <t>sinalização CEFID</t>
  </si>
  <si>
    <t>No Breaks</t>
  </si>
  <si>
    <t>No Breaks para equipamentos de TI</t>
  </si>
  <si>
    <t>Saldo/Diferença</t>
  </si>
  <si>
    <t>mobiliario padronizado</t>
  </si>
  <si>
    <t>diversos</t>
  </si>
  <si>
    <t>esportivo</t>
  </si>
  <si>
    <t>TOTAL 2024</t>
  </si>
  <si>
    <t>QUADRO RESUMO 2024</t>
  </si>
  <si>
    <t>QUADRO RESUMO 2025</t>
  </si>
  <si>
    <t>REPROVADOS</t>
  </si>
  <si>
    <t>Motivo da reporvação</t>
  </si>
  <si>
    <t>Pedido em duplicidade</t>
  </si>
  <si>
    <t>material de consumo</t>
  </si>
  <si>
    <t>falta de espaço físico</t>
  </si>
  <si>
    <t>item solicitado é obra e não material permanente</t>
  </si>
  <si>
    <t>contemplado na reforma dos banheiros</t>
  </si>
  <si>
    <t>QUADRO RESUMO NÃO APROVADOS</t>
  </si>
  <si>
    <t>Não aprovados</t>
  </si>
  <si>
    <t>Coluna2</t>
  </si>
  <si>
    <t>Observações</t>
  </si>
  <si>
    <t>Ismael Franz</t>
  </si>
  <si>
    <t>em fase de negociação para redução de valores em compra casa com o PortaMon</t>
  </si>
  <si>
    <t>em fase de negociação para redução de valores em compra casa com o Espectroscopia</t>
  </si>
  <si>
    <t>em fase de negociação para redução de valores</t>
  </si>
  <si>
    <t>Informática</t>
  </si>
  <si>
    <t>Mobiliário Padronizado</t>
  </si>
  <si>
    <t>Ar condicionado</t>
  </si>
  <si>
    <t>Mobiliário sob medida</t>
  </si>
  <si>
    <t>Não está previsto em calendário de licitação. Pode não ocorrer pregão e ficar para o ano de 2026</t>
  </si>
  <si>
    <t>Software</t>
  </si>
  <si>
    <t>Audio/Video/Foto</t>
  </si>
  <si>
    <t>Equipamentos licitados em 2024 mas entrgues em 2025 terão suplementação orçamentária própria creditada pela Reitoria</t>
  </si>
  <si>
    <t>07</t>
  </si>
  <si>
    <t>Qtd.</t>
  </si>
  <si>
    <t>PROGRAMA BASQUETEBOL PARA TODOS.</t>
  </si>
  <si>
    <t>software (pedidos 2024)</t>
  </si>
  <si>
    <t>Considerando o uso, finalidade e custo a comissão entendeu que o pedido deve ser sobrestado. Em caso de disponibilidade orçamentária futura  poderá ser licitado</t>
  </si>
  <si>
    <t>Ensino e Pesquisa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</si>
</sst>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rgb="FF000000"/>
      <name val="Aptos Narrow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44" fontId="4" fillId="0" borderId="0" xfId="1" applyFont="1" applyAlignment="1">
      <alignment horizontal="left" vertical="center" wrapText="1"/>
    </xf>
    <xf numFmtId="4" fontId="0" fillId="0" borderId="0" xfId="0" applyNumberFormat="1" applyAlignment="1">
      <alignment horizontal="left" vertical="top" wrapText="1"/>
    </xf>
    <xf numFmtId="44" fontId="4" fillId="0" borderId="0" xfId="1" applyFont="1" applyAlignment="1">
      <alignment horizontal="left" vertical="top" wrapText="1"/>
    </xf>
    <xf numFmtId="0" fontId="0" fillId="0" borderId="0" xfId="0" quotePrefix="1" applyNumberForma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quotePrefix="1" applyNumberFormat="1" applyFont="1" applyAlignment="1">
      <alignment horizontal="left" vertical="center" wrapText="1"/>
    </xf>
    <xf numFmtId="4" fontId="0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3" borderId="0" xfId="0" applyFill="1"/>
    <xf numFmtId="44" fontId="3" fillId="2" borderId="1" xfId="0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44" fontId="3" fillId="5" borderId="0" xfId="0" applyNumberFormat="1" applyFont="1" applyFill="1" applyBorder="1"/>
    <xf numFmtId="0" fontId="0" fillId="3" borderId="6" xfId="0" applyFill="1" applyBorder="1"/>
    <xf numFmtId="0" fontId="0" fillId="3" borderId="0" xfId="0" applyFill="1" applyBorder="1"/>
    <xf numFmtId="44" fontId="3" fillId="4" borderId="0" xfId="1" applyFont="1" applyFill="1" applyBorder="1"/>
    <xf numFmtId="44" fontId="0" fillId="3" borderId="0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4" fontId="9" fillId="3" borderId="0" xfId="0" applyNumberFormat="1" applyFont="1" applyFill="1" applyBorder="1"/>
    <xf numFmtId="0" fontId="9" fillId="3" borderId="0" xfId="0" applyFont="1" applyFill="1" applyBorder="1"/>
    <xf numFmtId="44" fontId="10" fillId="3" borderId="0" xfId="0" applyNumberFormat="1" applyFont="1" applyFill="1" applyBorder="1"/>
    <xf numFmtId="0" fontId="10" fillId="3" borderId="0" xfId="0" applyFont="1" applyFill="1" applyBorder="1"/>
    <xf numFmtId="44" fontId="11" fillId="6" borderId="1" xfId="0" applyNumberFormat="1" applyFont="1" applyFill="1" applyBorder="1"/>
    <xf numFmtId="0" fontId="11" fillId="6" borderId="1" xfId="0" applyFont="1" applyFill="1" applyBorder="1"/>
    <xf numFmtId="44" fontId="12" fillId="3" borderId="0" xfId="0" applyNumberFormat="1" applyFont="1" applyFill="1" applyBorder="1"/>
    <xf numFmtId="0" fontId="12" fillId="3" borderId="0" xfId="0" applyFont="1" applyFill="1" applyBorder="1"/>
    <xf numFmtId="44" fontId="13" fillId="7" borderId="1" xfId="0" applyNumberFormat="1" applyFont="1" applyFill="1" applyBorder="1"/>
    <xf numFmtId="0" fontId="13" fillId="7" borderId="1" xfId="0" applyFont="1" applyFill="1" applyBorder="1"/>
    <xf numFmtId="4" fontId="0" fillId="0" borderId="0" xfId="0" applyNumberFormat="1" applyFill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4" fontId="9" fillId="0" borderId="0" xfId="0" applyNumberFormat="1" applyFont="1" applyAlignment="1">
      <alignment horizontal="right" vertical="center"/>
    </xf>
    <xf numFmtId="0" fontId="9" fillId="0" borderId="0" xfId="0" quotePrefix="1" applyNumberFormat="1" applyFont="1" applyAlignment="1">
      <alignment horizontal="left" vertical="center" wrapText="1"/>
    </xf>
    <xf numFmtId="4" fontId="9" fillId="0" borderId="0" xfId="0" applyNumberFormat="1" applyFont="1" applyAlignment="1">
      <alignment horizontal="right" vertical="center" wrapText="1"/>
    </xf>
    <xf numFmtId="0" fontId="3" fillId="3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14" fillId="3" borderId="8" xfId="0" applyFont="1" applyFill="1" applyBorder="1" applyAlignment="1">
      <alignment horizontal="center" wrapText="1"/>
    </xf>
    <xf numFmtId="0" fontId="6" fillId="0" borderId="0" xfId="0" quotePrefix="1" applyNumberFormat="1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quotePrefix="1" applyNumberForma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quotePrefix="1" applyNumberFormat="1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" fontId="4" fillId="0" borderId="0" xfId="1" applyNumberFormat="1" applyFont="1" applyAlignment="1">
      <alignment horizontal="right" vertical="center" wrapText="1"/>
    </xf>
    <xf numFmtId="4" fontId="4" fillId="0" borderId="0" xfId="1" applyNumberFormat="1" applyFont="1" applyAlignment="1">
      <alignment horizontal="right" vertical="top" wrapText="1"/>
    </xf>
    <xf numFmtId="0" fontId="3" fillId="3" borderId="0" xfId="0" applyFont="1" applyFill="1" applyBorder="1"/>
    <xf numFmtId="0" fontId="3" fillId="3" borderId="1" xfId="0" applyFont="1" applyFill="1" applyBorder="1"/>
  </cellXfs>
  <cellStyles count="2">
    <cellStyle name="Moeda" xfId="1" builtinId="4"/>
    <cellStyle name="Normal" xfId="0" builtinId="0"/>
  </cellStyles>
  <dxfs count="84">
    <dxf>
      <font>
        <b/>
        <strike val="0"/>
        <outline val="0"/>
        <shadow val="0"/>
        <u val="none"/>
        <vertAlign val="baseline"/>
        <sz val="11"/>
        <color rgb="FFC00000"/>
        <name val="Calibri"/>
        <scheme val="minor"/>
      </font>
      <numFmt numFmtId="4" formatCode="#,##0.00"/>
      <alignment horizontal="right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C00000"/>
        <name val="Calibri"/>
        <scheme val="minor"/>
      </font>
      <numFmt numFmtId="4" formatCode="#,##0.00"/>
      <alignment horizontal="right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C00000"/>
        <name val="Calibri"/>
        <scheme val="minor"/>
      </font>
      <numFmt numFmtId="4" formatCode="#,##0.00"/>
      <alignment horizontal="righ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C00000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C00000"/>
        <name val="Calibri"/>
        <scheme val="minor"/>
      </font>
      <numFmt numFmtId="4" formatCode="#,##0.00"/>
      <alignment horizontal="righ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4" formatCode="#,##0.0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left" vertical="center" textRotation="0" wrapText="1" indent="0" justifyLastLine="0" shrinkToFit="0" readingOrder="0"/>
    </dxf>
    <dxf>
      <numFmt numFmtId="4" formatCode="#,##0.00"/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C00000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4" formatCode="#,##0.00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4" formatCode="#,##0.00"/>
      <alignment horizontal="righ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4" formatCode="#,##0.00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4" formatCode="#,##0.00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le156" displayName="Table156" ref="A2:L18" totalsRowShown="0" headerRowDxfId="83" dataDxfId="82">
  <autoFilter ref="A2:L18"/>
  <tableColumns count="12">
    <tableColumn id="1" name="ID" dataDxfId="81"/>
    <tableColumn id="7" name="Nome do(a) solicitante:" dataDxfId="80"/>
    <tableColumn id="8" name="Orígem do Recurso" dataDxfId="79"/>
    <tableColumn id="10" name="Tipo de equipamento solicitado:" dataDxfId="78"/>
    <tableColumn id="13" name="Nome do equipamento:2" dataDxfId="9"/>
    <tableColumn id="14" name="Qtd." dataDxfId="7"/>
    <tableColumn id="15" name="Moeda" dataDxfId="8"/>
    <tableColumn id="16" name="Valor unitário (estimado)" dataDxfId="77"/>
    <tableColumn id="2" name="Valor total em Reais" dataDxfId="0" dataCellStyle="Moeda">
      <calculatedColumnFormula>Table156[[#This Row],[Qtd.]]*Table156[[#This Row],[Valor unitário (estimado)]]</calculatedColumnFormula>
    </tableColumn>
    <tableColumn id="3" name="Local Instalado" dataDxfId="22" dataCellStyle="Moeda"/>
    <tableColumn id="20" name="Observações" dataDxfId="76"/>
    <tableColumn id="21" name="Coluna2" dataDxfId="7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15" displayName="Table15" ref="A2:L18" totalsRowShown="0" headerRowDxfId="74" dataDxfId="73">
  <autoFilter ref="A2:L18"/>
  <tableColumns count="12">
    <tableColumn id="1" name="ID" dataDxfId="72"/>
    <tableColumn id="7" name="Nome do(a) solicitante:" dataDxfId="71"/>
    <tableColumn id="8" name="Orígem do Recurso" dataDxfId="70"/>
    <tableColumn id="10" name="Tipo de equipamento solicitado:" dataDxfId="69"/>
    <tableColumn id="13" name="Nome do equipamento:2" dataDxfId="12"/>
    <tableColumn id="14" name="Qtd." dataDxfId="10"/>
    <tableColumn id="15" name="Moeda" dataDxfId="11"/>
    <tableColumn id="16" name="Valor unitário (estimado)" dataDxfId="68"/>
    <tableColumn id="2" name="Valor total em Reais" dataDxfId="1" dataCellStyle="Moeda">
      <calculatedColumnFormula>Table15[[#This Row],[Qtd.]]*Table15[[#This Row],[Valor unitário (estimado)]]</calculatedColumnFormula>
    </tableColumn>
    <tableColumn id="19" name="Local Instalado" dataDxfId="67"/>
    <tableColumn id="20" name="Observações" dataDxfId="66"/>
    <tableColumn id="21" name="Coluna2" dataDxfId="6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2:L9" totalsRowShown="0" headerRowDxfId="64" dataDxfId="63">
  <autoFilter ref="A2:L9"/>
  <tableColumns count="12">
    <tableColumn id="1" name="ID" dataDxfId="62"/>
    <tableColumn id="7" name="Nome do(a) solicitante:" dataDxfId="61"/>
    <tableColumn id="8" name="Orígem do Recurso" dataDxfId="60"/>
    <tableColumn id="10" name="Tipo de equipamento solicitado:" dataDxfId="59"/>
    <tableColumn id="13" name="Nome do equipamento:" dataDxfId="15"/>
    <tableColumn id="14" name="Qtd." dataDxfId="13"/>
    <tableColumn id="15" name="Moeda" dataDxfId="14"/>
    <tableColumn id="16" name="Valor unitário (estimado)" dataDxfId="58"/>
    <tableColumn id="2" name="Valor total em Reais" dataDxfId="2" dataCellStyle="Moeda">
      <calculatedColumnFormula>Table13[[#This Row],[Valor unitário (estimado)]]*Table13[[#This Row],[Qtd.]]*5.8</calculatedColumnFormula>
    </tableColumn>
    <tableColumn id="19" name="Local Instalado" dataDxfId="57"/>
    <tableColumn id="20" name="Observações" dataDxfId="56"/>
    <tableColumn id="21" name="Coluna2" dataDxfId="5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14" displayName="Table14" ref="A2:L6" totalsRowShown="0" headerRowDxfId="54" dataDxfId="53">
  <autoFilter ref="A2:L6"/>
  <tableColumns count="12">
    <tableColumn id="1" name="ID" dataDxfId="52"/>
    <tableColumn id="7" name="Nome do(a) solicitante:" dataDxfId="51"/>
    <tableColumn id="8" name="Orígem do Recurso" dataDxfId="50"/>
    <tableColumn id="10" name="Tipo de equipamento solicitado:" dataDxfId="49"/>
    <tableColumn id="13" name="Nome do equipamento:" dataDxfId="48"/>
    <tableColumn id="14" name="Qtd." dataDxfId="47"/>
    <tableColumn id="15" name="Moeda" dataDxfId="46"/>
    <tableColumn id="16" name="Valor unitário (estimado)" dataDxfId="21"/>
    <tableColumn id="2" name="Valor total em Reais" dataDxfId="3" dataCellStyle="Moeda"/>
    <tableColumn id="19" name="Local Instalado" dataDxfId="20"/>
    <tableColumn id="20" name="Observações" dataDxfId="45"/>
    <tableColumn id="21" name="Coluna2" dataDxfId="4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2:L26" totalsRowShown="0" headerRowDxfId="43" dataDxfId="42">
  <autoFilter ref="A2:L26"/>
  <tableColumns count="12">
    <tableColumn id="1" name="ID" dataDxfId="41"/>
    <tableColumn id="7" name="Nome do(a) solicitante:" dataDxfId="40"/>
    <tableColumn id="8" name="Orígem do Recurso" dataDxfId="39"/>
    <tableColumn id="10" name="Tipo de equipamento solicitado:" dataDxfId="38"/>
    <tableColumn id="13" name="Nome do equipamento:2" dataDxfId="18"/>
    <tableColumn id="14" name="Qtd." dataDxfId="16"/>
    <tableColumn id="15" name="Moeda" dataDxfId="17"/>
    <tableColumn id="16" name="Valor unitário (estimado)" dataDxfId="6"/>
    <tableColumn id="2" name="Valor total em Reais" dataDxfId="4" dataCellStyle="Moeda">
      <calculatedColumnFormula>Table1[[#This Row],[Qtd.]]*Table1[[#This Row],[Valor unitário (estimado)]]</calculatedColumnFormula>
    </tableColumn>
    <tableColumn id="19" name="Local Instalado" dataDxfId="5"/>
    <tableColumn id="20" name="Observações" dataDxfId="37"/>
    <tableColumn id="21" name="Coluna2" dataDxfId="3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1567" displayName="Table1567" ref="A2:K38" totalsRowShown="0" headerRowDxfId="35" dataDxfId="34">
  <autoFilter ref="A2:K38"/>
  <tableColumns count="11">
    <tableColumn id="1" name="ID" dataDxfId="33"/>
    <tableColumn id="7" name="Nome do(a) solicitante:" dataDxfId="32"/>
    <tableColumn id="8" name="Orígem do Recurso" dataDxfId="31"/>
    <tableColumn id="10" name="Tipo de equipamento solicitado:" dataDxfId="30"/>
    <tableColumn id="11" name="Tipo de compra:" dataDxfId="29"/>
    <tableColumn id="13" name="Nome do equipamento:2" dataDxfId="28"/>
    <tableColumn id="14" name="Quantidade" dataDxfId="27"/>
    <tableColumn id="15" name="Moeda" dataDxfId="26"/>
    <tableColumn id="16" name="Valor unitário (estimado)" dataDxfId="25"/>
    <tableColumn id="2" name="Valor total em Reais" dataDxfId="24" dataCellStyle="Moeda">
      <calculatedColumnFormula>Table1567[[#This Row],[Quantidade]]*Table1567[[#This Row],[Valor unitário (estimado)]]</calculatedColumnFormula>
    </tableColumn>
    <tableColumn id="17" name="Motivo da reporvação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5"/>
  <sheetViews>
    <sheetView tabSelected="1" zoomScaleNormal="100" workbookViewId="0">
      <selection activeCell="H20" sqref="H20"/>
    </sheetView>
  </sheetViews>
  <sheetFormatPr defaultRowHeight="15"/>
  <cols>
    <col min="1" max="1" width="9.140625" style="27"/>
    <col min="2" max="2" width="5" style="27" customWidth="1"/>
    <col min="3" max="3" width="17.85546875" style="27" customWidth="1"/>
    <col min="4" max="4" width="22" style="27" bestFit="1" customWidth="1"/>
    <col min="5" max="5" width="5" style="27" customWidth="1"/>
    <col min="6" max="16384" width="9.140625" style="27"/>
  </cols>
  <sheetData>
    <row r="2" spans="2:5">
      <c r="B2" s="61" t="s">
        <v>182</v>
      </c>
      <c r="C2" s="61"/>
      <c r="D2" s="61"/>
      <c r="E2" s="61"/>
    </row>
    <row r="3" spans="2:5" ht="6" customHeight="1" thickBot="1"/>
    <row r="4" spans="2:5">
      <c r="B4" s="29"/>
      <c r="C4" s="30"/>
      <c r="D4" s="30"/>
      <c r="E4" s="31"/>
    </row>
    <row r="5" spans="2:5">
      <c r="B5" s="32"/>
      <c r="C5" s="33">
        <f>C7-C9</f>
        <v>-334735.31999999983</v>
      </c>
      <c r="D5" s="78" t="s">
        <v>176</v>
      </c>
      <c r="E5" s="34"/>
    </row>
    <row r="6" spans="2:5" ht="8.25" customHeight="1">
      <c r="B6" s="32"/>
      <c r="C6" s="35"/>
      <c r="D6" s="35"/>
      <c r="E6" s="34"/>
    </row>
    <row r="7" spans="2:5">
      <c r="B7" s="32"/>
      <c r="C7" s="36">
        <v>2969306</v>
      </c>
      <c r="D7" s="78" t="s">
        <v>170</v>
      </c>
      <c r="E7" s="34"/>
    </row>
    <row r="8" spans="2:5" ht="8.25" customHeight="1">
      <c r="B8" s="32"/>
      <c r="C8" s="35"/>
      <c r="D8" s="35"/>
      <c r="E8" s="34"/>
    </row>
    <row r="9" spans="2:5">
      <c r="B9" s="32"/>
      <c r="C9" s="28">
        <f>SUM(C10:C16)</f>
        <v>3304041.32</v>
      </c>
      <c r="D9" s="79" t="s">
        <v>171</v>
      </c>
      <c r="E9" s="34"/>
    </row>
    <row r="10" spans="2:5">
      <c r="B10" s="32"/>
      <c r="C10" s="37">
        <f>DAD!I1</f>
        <v>708440.14</v>
      </c>
      <c r="D10" s="35" t="s">
        <v>157</v>
      </c>
      <c r="E10" s="34"/>
    </row>
    <row r="11" spans="2:5">
      <c r="B11" s="32"/>
      <c r="C11" s="37">
        <f>Clínica!I1</f>
        <v>73747.100000000006</v>
      </c>
      <c r="D11" s="35" t="s">
        <v>134</v>
      </c>
      <c r="E11" s="34"/>
    </row>
    <row r="12" spans="2:5">
      <c r="B12" s="32"/>
      <c r="C12" s="37">
        <f>Importação!I1</f>
        <v>1385625</v>
      </c>
      <c r="D12" s="35" t="s">
        <v>33</v>
      </c>
      <c r="E12" s="34"/>
    </row>
    <row r="13" spans="2:5">
      <c r="B13" s="32"/>
      <c r="C13" s="37">
        <f>IL!I1</f>
        <v>878654.47</v>
      </c>
      <c r="D13" s="35" t="s">
        <v>158</v>
      </c>
      <c r="E13" s="34"/>
    </row>
    <row r="14" spans="2:5">
      <c r="B14" s="32"/>
      <c r="C14" s="37">
        <f>'Ensino e Pesquisa'!I1</f>
        <v>206789.61</v>
      </c>
      <c r="D14" s="35" t="s">
        <v>159</v>
      </c>
      <c r="E14" s="34"/>
    </row>
    <row r="15" spans="2:5">
      <c r="B15" s="32"/>
      <c r="C15" s="51">
        <v>50785</v>
      </c>
      <c r="D15" s="52" t="s">
        <v>209</v>
      </c>
      <c r="E15" s="34"/>
    </row>
    <row r="16" spans="2:5" ht="15.75" thickBot="1">
      <c r="B16" s="38"/>
      <c r="C16" s="39"/>
      <c r="D16" s="39"/>
      <c r="E16" s="40"/>
    </row>
    <row r="19" spans="2:5">
      <c r="B19" s="61" t="s">
        <v>181</v>
      </c>
      <c r="C19" s="61"/>
      <c r="D19" s="61"/>
      <c r="E19" s="61"/>
    </row>
    <row r="20" spans="2:5" ht="30.75" customHeight="1" thickBot="1">
      <c r="B20" s="69" t="s">
        <v>205</v>
      </c>
      <c r="C20" s="69"/>
      <c r="D20" s="69"/>
      <c r="E20" s="69"/>
    </row>
    <row r="21" spans="2:5">
      <c r="B21" s="42"/>
      <c r="C21" s="43"/>
      <c r="D21" s="43"/>
      <c r="E21" s="44"/>
    </row>
    <row r="22" spans="2:5">
      <c r="B22" s="32"/>
      <c r="C22" s="49">
        <f>SUM(C23:C26)</f>
        <v>533968.6</v>
      </c>
      <c r="D22" s="50" t="s">
        <v>180</v>
      </c>
      <c r="E22" s="34"/>
    </row>
    <row r="23" spans="2:5">
      <c r="B23" s="32"/>
      <c r="C23" s="47">
        <v>372003.86</v>
      </c>
      <c r="D23" s="48" t="s">
        <v>177</v>
      </c>
      <c r="E23" s="34"/>
    </row>
    <row r="24" spans="2:5">
      <c r="B24" s="32"/>
      <c r="C24" s="47">
        <v>41284.92</v>
      </c>
      <c r="D24" s="48" t="s">
        <v>178</v>
      </c>
      <c r="E24" s="34"/>
    </row>
    <row r="25" spans="2:5">
      <c r="B25" s="32"/>
      <c r="C25" s="51">
        <f>102879.82+17800</f>
        <v>120679.82</v>
      </c>
      <c r="D25" s="52" t="s">
        <v>179</v>
      </c>
      <c r="E25" s="34"/>
    </row>
    <row r="26" spans="2:5" ht="15.75" thickBot="1">
      <c r="B26" s="38"/>
      <c r="C26" s="39"/>
      <c r="D26" s="39"/>
      <c r="E26" s="40"/>
    </row>
    <row r="29" spans="2:5">
      <c r="B29" s="61" t="s">
        <v>190</v>
      </c>
      <c r="C29" s="61"/>
      <c r="D29" s="61"/>
      <c r="E29" s="61"/>
    </row>
    <row r="30" spans="2:5" ht="6.75" customHeight="1" thickBot="1">
      <c r="B30" s="41"/>
      <c r="C30" s="41"/>
      <c r="D30" s="41"/>
      <c r="E30" s="41"/>
    </row>
    <row r="31" spans="2:5">
      <c r="B31" s="42"/>
      <c r="C31" s="43"/>
      <c r="D31" s="43"/>
      <c r="E31" s="44"/>
    </row>
    <row r="32" spans="2:5">
      <c r="B32" s="32"/>
      <c r="C32" s="53">
        <f>SUM(C33:C35)</f>
        <v>30003.200000000001</v>
      </c>
      <c r="D32" s="54" t="s">
        <v>180</v>
      </c>
      <c r="E32" s="34"/>
    </row>
    <row r="33" spans="2:5">
      <c r="B33" s="32"/>
      <c r="C33" s="45">
        <f>'não aprovados'!J1</f>
        <v>30003.200000000001</v>
      </c>
      <c r="D33" s="46" t="s">
        <v>191</v>
      </c>
      <c r="E33" s="34"/>
    </row>
    <row r="34" spans="2:5">
      <c r="B34" s="32"/>
      <c r="C34" s="47"/>
      <c r="D34" s="48"/>
      <c r="E34" s="34"/>
    </row>
    <row r="35" spans="2:5" ht="15.75" thickBot="1">
      <c r="B35" s="38"/>
      <c r="C35" s="39"/>
      <c r="D35" s="39"/>
      <c r="E35" s="40"/>
    </row>
  </sheetData>
  <mergeCells count="4">
    <mergeCell ref="B2:E2"/>
    <mergeCell ref="B19:E19"/>
    <mergeCell ref="B29:E29"/>
    <mergeCell ref="B20:E20"/>
  </mergeCells>
  <conditionalFormatting sqref="C5">
    <cfRule type="cellIs" dxfId="19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K41" sqref="I19:K41"/>
    </sheetView>
  </sheetViews>
  <sheetFormatPr defaultRowHeight="37.5" customHeight="1"/>
  <cols>
    <col min="1" max="1" width="5.140625" style="2" bestFit="1" customWidth="1"/>
    <col min="2" max="3" width="20" style="2" bestFit="1" customWidth="1"/>
    <col min="4" max="4" width="23.7109375" style="2" customWidth="1"/>
    <col min="5" max="5" width="42.85546875" style="2" customWidth="1"/>
    <col min="6" max="6" width="10" style="71" bestFit="1" customWidth="1"/>
    <col min="7" max="7" width="9.28515625" style="2" customWidth="1"/>
    <col min="8" max="8" width="13" style="8" customWidth="1"/>
    <col min="9" max="9" width="13.7109375" style="77" customWidth="1"/>
    <col min="10" max="10" width="28.5703125" style="11" customWidth="1"/>
    <col min="11" max="11" width="79.28515625" style="2" customWidth="1"/>
    <col min="12" max="12" width="20" style="2" bestFit="1" customWidth="1"/>
    <col min="13" max="16384" width="9.140625" style="2"/>
  </cols>
  <sheetData>
    <row r="1" spans="1:12" ht="23.25">
      <c r="B1" s="25" t="s">
        <v>157</v>
      </c>
      <c r="I1" s="76">
        <f>SUM(I3:I43)</f>
        <v>708440.14</v>
      </c>
      <c r="J1" s="9"/>
    </row>
    <row r="2" spans="1:12" s="4" customFormat="1" ht="37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132</v>
      </c>
      <c r="F2" s="3" t="s">
        <v>207</v>
      </c>
      <c r="G2" s="3" t="s">
        <v>129</v>
      </c>
      <c r="H2" s="7" t="s">
        <v>7</v>
      </c>
      <c r="I2" s="14" t="s">
        <v>131</v>
      </c>
      <c r="J2" s="3" t="s">
        <v>130</v>
      </c>
      <c r="K2" s="3" t="s">
        <v>193</v>
      </c>
      <c r="L2" s="3" t="s">
        <v>192</v>
      </c>
    </row>
    <row r="3" spans="1:12" s="15" customFormat="1" ht="37.5" customHeight="1">
      <c r="A3" s="15">
        <v>1</v>
      </c>
      <c r="B3" s="16" t="s">
        <v>194</v>
      </c>
      <c r="C3" s="6" t="s">
        <v>9</v>
      </c>
      <c r="D3" s="20" t="s">
        <v>136</v>
      </c>
      <c r="E3" s="20" t="s">
        <v>163</v>
      </c>
      <c r="F3" s="73">
        <v>1</v>
      </c>
      <c r="G3" s="16" t="s">
        <v>14</v>
      </c>
      <c r="H3" s="21">
        <v>10000</v>
      </c>
      <c r="I3" s="76">
        <f>Table156[[#This Row],[Qtd.]]*Table156[[#This Row],[Valor unitário (estimado)]]</f>
        <v>10000</v>
      </c>
      <c r="J3" s="9"/>
      <c r="K3" s="16"/>
      <c r="L3" s="16"/>
    </row>
    <row r="4" spans="1:12" s="15" customFormat="1" ht="37.5" customHeight="1">
      <c r="A4" s="15">
        <v>2</v>
      </c>
      <c r="B4" s="16" t="s">
        <v>194</v>
      </c>
      <c r="C4" s="6" t="s">
        <v>9</v>
      </c>
      <c r="D4" s="20" t="s">
        <v>200</v>
      </c>
      <c r="E4" s="20" t="s">
        <v>166</v>
      </c>
      <c r="F4" s="73">
        <v>1</v>
      </c>
      <c r="G4" s="16" t="s">
        <v>14</v>
      </c>
      <c r="H4" s="21">
        <v>100000</v>
      </c>
      <c r="I4" s="76">
        <f>Table156[[#This Row],[Qtd.]]*Table156[[#This Row],[Valor unitário (estimado)]]</f>
        <v>100000</v>
      </c>
      <c r="J4" s="9"/>
      <c r="K4" s="16"/>
      <c r="L4" s="16"/>
    </row>
    <row r="5" spans="1:12" s="15" customFormat="1" ht="37.5" customHeight="1">
      <c r="A5" s="15">
        <v>3</v>
      </c>
      <c r="B5" s="16" t="s">
        <v>194</v>
      </c>
      <c r="C5" s="6" t="s">
        <v>9</v>
      </c>
      <c r="D5" s="20" t="s">
        <v>162</v>
      </c>
      <c r="E5" s="20" t="s">
        <v>164</v>
      </c>
      <c r="F5" s="73">
        <v>1</v>
      </c>
      <c r="G5" s="16" t="s">
        <v>14</v>
      </c>
      <c r="H5" s="21">
        <v>100000</v>
      </c>
      <c r="I5" s="76">
        <f>Table156[[#This Row],[Qtd.]]*Table156[[#This Row],[Valor unitário (estimado)]]</f>
        <v>100000</v>
      </c>
      <c r="J5" s="9"/>
      <c r="K5" s="16"/>
      <c r="L5" s="16"/>
    </row>
    <row r="6" spans="1:12" s="15" customFormat="1" ht="37.5" customHeight="1">
      <c r="A6" s="15">
        <v>4</v>
      </c>
      <c r="B6" s="16" t="s">
        <v>194</v>
      </c>
      <c r="C6" s="6" t="s">
        <v>9</v>
      </c>
      <c r="D6" s="6" t="s">
        <v>204</v>
      </c>
      <c r="E6" s="17" t="s">
        <v>165</v>
      </c>
      <c r="F6" s="73">
        <v>1</v>
      </c>
      <c r="G6" s="16" t="s">
        <v>14</v>
      </c>
      <c r="H6" s="21">
        <v>100000</v>
      </c>
      <c r="I6" s="76">
        <f>Table156[[#This Row],[Qtd.]]*Table156[[#This Row],[Valor unitário (estimado)]]</f>
        <v>100000</v>
      </c>
      <c r="J6" s="9"/>
      <c r="K6" s="16"/>
      <c r="L6" s="16"/>
    </row>
    <row r="7" spans="1:12" s="15" customFormat="1" ht="37.5" customHeight="1">
      <c r="A7" s="15">
        <v>5</v>
      </c>
      <c r="B7" s="16" t="s">
        <v>194</v>
      </c>
      <c r="C7" s="6" t="s">
        <v>9</v>
      </c>
      <c r="D7" s="20" t="s">
        <v>167</v>
      </c>
      <c r="E7" s="20" t="s">
        <v>168</v>
      </c>
      <c r="F7" s="73">
        <v>1</v>
      </c>
      <c r="G7" s="16" t="s">
        <v>14</v>
      </c>
      <c r="H7" s="21">
        <v>80000</v>
      </c>
      <c r="I7" s="76">
        <f>Table156[[#This Row],[Qtd.]]*Table156[[#This Row],[Valor unitário (estimado)]]</f>
        <v>80000</v>
      </c>
      <c r="J7" s="9"/>
      <c r="K7" s="16"/>
      <c r="L7" s="16"/>
    </row>
    <row r="8" spans="1:12" s="15" customFormat="1" ht="37.5" customHeight="1">
      <c r="A8" s="15">
        <v>6</v>
      </c>
      <c r="B8" s="16" t="s">
        <v>194</v>
      </c>
      <c r="C8" s="6" t="s">
        <v>9</v>
      </c>
      <c r="D8" s="6" t="s">
        <v>198</v>
      </c>
      <c r="E8" s="20" t="s">
        <v>169</v>
      </c>
      <c r="F8" s="75" t="s">
        <v>13</v>
      </c>
      <c r="G8" s="16" t="s">
        <v>14</v>
      </c>
      <c r="H8" s="21">
        <v>200000</v>
      </c>
      <c r="I8" s="76">
        <f>Table156[[#This Row],[Qtd.]]*Table156[[#This Row],[Valor unitário (estimado)]]</f>
        <v>200000</v>
      </c>
      <c r="J8" s="9"/>
      <c r="K8" s="16"/>
      <c r="L8" s="16"/>
    </row>
    <row r="9" spans="1:12" s="15" customFormat="1" ht="37.5" customHeight="1">
      <c r="A9" s="15">
        <v>7</v>
      </c>
      <c r="B9" s="16" t="s">
        <v>194</v>
      </c>
      <c r="C9" s="6" t="s">
        <v>9</v>
      </c>
      <c r="D9" s="20" t="s">
        <v>172</v>
      </c>
      <c r="E9" s="20" t="s">
        <v>173</v>
      </c>
      <c r="F9" s="75" t="s">
        <v>13</v>
      </c>
      <c r="G9" s="16" t="s">
        <v>14</v>
      </c>
      <c r="H9" s="21">
        <v>20000</v>
      </c>
      <c r="I9" s="76">
        <f>Table156[[#This Row],[Qtd.]]*Table156[[#This Row],[Valor unitário (estimado)]]</f>
        <v>20000</v>
      </c>
      <c r="J9" s="9"/>
      <c r="K9" s="16"/>
      <c r="L9" s="16"/>
    </row>
    <row r="10" spans="1:12" s="15" customFormat="1" ht="37.5" customHeight="1">
      <c r="A10" s="15">
        <v>8</v>
      </c>
      <c r="B10" s="16" t="s">
        <v>194</v>
      </c>
      <c r="C10" s="6" t="s">
        <v>9</v>
      </c>
      <c r="D10" s="20" t="s">
        <v>174</v>
      </c>
      <c r="E10" s="20" t="s">
        <v>175</v>
      </c>
      <c r="F10" s="75" t="s">
        <v>13</v>
      </c>
      <c r="G10" s="16" t="s">
        <v>14</v>
      </c>
      <c r="H10" s="21">
        <v>30000</v>
      </c>
      <c r="I10" s="76">
        <f>Table156[[#This Row],[Qtd.]]*Table156[[#This Row],[Valor unitário (estimado)]]</f>
        <v>30000</v>
      </c>
      <c r="J10" s="9"/>
      <c r="K10" s="16"/>
      <c r="L10" s="16"/>
    </row>
    <row r="11" spans="1:12" s="15" customFormat="1" ht="37.5" customHeight="1">
      <c r="A11" s="15">
        <v>9</v>
      </c>
      <c r="B11" s="6" t="s">
        <v>8</v>
      </c>
      <c r="C11" s="6" t="s">
        <v>9</v>
      </c>
      <c r="D11" s="6" t="s">
        <v>198</v>
      </c>
      <c r="E11" s="6" t="s">
        <v>12</v>
      </c>
      <c r="F11" s="12" t="s">
        <v>13</v>
      </c>
      <c r="G11" s="6" t="s">
        <v>14</v>
      </c>
      <c r="H11" s="14" t="s">
        <v>15</v>
      </c>
      <c r="I11" s="76">
        <f>Table156[[#This Row],[Qtd.]]*Table156[[#This Row],[Valor unitário (estimado)]]</f>
        <v>300</v>
      </c>
      <c r="J11" s="6" t="s">
        <v>16</v>
      </c>
      <c r="K11" s="6"/>
      <c r="L11" s="13"/>
    </row>
    <row r="12" spans="1:12" s="5" customFormat="1" ht="37.5" customHeight="1">
      <c r="A12" s="5">
        <v>2</v>
      </c>
      <c r="B12" s="6" t="s">
        <v>8</v>
      </c>
      <c r="C12" s="6" t="s">
        <v>9</v>
      </c>
      <c r="D12" s="6" t="s">
        <v>198</v>
      </c>
      <c r="E12" s="6" t="s">
        <v>160</v>
      </c>
      <c r="F12" s="12" t="s">
        <v>17</v>
      </c>
      <c r="G12" s="6" t="s">
        <v>14</v>
      </c>
      <c r="H12" s="14">
        <v>2500</v>
      </c>
      <c r="I12" s="76">
        <f>Table156[[#This Row],[Qtd.]]*Table156[[#This Row],[Valor unitário (estimado)]]</f>
        <v>5000</v>
      </c>
      <c r="J12" s="6" t="s">
        <v>16</v>
      </c>
      <c r="K12" s="6"/>
      <c r="L12" s="6"/>
    </row>
    <row r="13" spans="1:12" s="5" customFormat="1" ht="37.5" customHeight="1">
      <c r="A13" s="5">
        <v>7</v>
      </c>
      <c r="B13" s="6" t="s">
        <v>37</v>
      </c>
      <c r="C13" s="6" t="s">
        <v>9</v>
      </c>
      <c r="D13" s="6" t="s">
        <v>200</v>
      </c>
      <c r="E13" s="6" t="s">
        <v>38</v>
      </c>
      <c r="F13" s="12" t="s">
        <v>39</v>
      </c>
      <c r="G13" s="6" t="s">
        <v>14</v>
      </c>
      <c r="H13" s="14">
        <v>13000</v>
      </c>
      <c r="I13" s="76">
        <f>Table156[[#This Row],[Qtd.]]*Table156[[#This Row],[Valor unitário (estimado)]]</f>
        <v>39000</v>
      </c>
      <c r="J13" s="6" t="s">
        <v>40</v>
      </c>
      <c r="K13" s="6"/>
      <c r="L13" s="6"/>
    </row>
    <row r="14" spans="1:12" s="5" customFormat="1" ht="37.5" customHeight="1">
      <c r="A14" s="5">
        <v>10</v>
      </c>
      <c r="B14" s="6" t="s">
        <v>48</v>
      </c>
      <c r="C14" s="6" t="s">
        <v>9</v>
      </c>
      <c r="D14" s="6" t="s">
        <v>198</v>
      </c>
      <c r="E14" s="6" t="s">
        <v>161</v>
      </c>
      <c r="F14" s="12" t="s">
        <v>17</v>
      </c>
      <c r="G14" s="6" t="s">
        <v>14</v>
      </c>
      <c r="H14" s="14">
        <v>5570.07</v>
      </c>
      <c r="I14" s="76">
        <f>Table156[[#This Row],[Qtd.]]*Table156[[#This Row],[Valor unitário (estimado)]]</f>
        <v>11140.14</v>
      </c>
      <c r="J14" s="6" t="s">
        <v>49</v>
      </c>
      <c r="K14" s="6"/>
      <c r="L14" s="6"/>
    </row>
    <row r="15" spans="1:12" s="5" customFormat="1" ht="37.5" customHeight="1">
      <c r="A15" s="5">
        <v>12</v>
      </c>
      <c r="B15" s="6" t="s">
        <v>37</v>
      </c>
      <c r="C15" s="6" t="s">
        <v>9</v>
      </c>
      <c r="D15" s="6" t="s">
        <v>198</v>
      </c>
      <c r="E15" s="6" t="s">
        <v>55</v>
      </c>
      <c r="F15" s="12" t="s">
        <v>25</v>
      </c>
      <c r="G15" s="6" t="s">
        <v>14</v>
      </c>
      <c r="H15" s="14">
        <v>2600</v>
      </c>
      <c r="I15" s="76">
        <f>Table156[[#This Row],[Qtd.]]*Table156[[#This Row],[Valor unitário (estimado)]]</f>
        <v>10400</v>
      </c>
      <c r="J15" s="6" t="s">
        <v>40</v>
      </c>
      <c r="K15" s="6"/>
      <c r="L15" s="6"/>
    </row>
    <row r="16" spans="1:12" s="5" customFormat="1" ht="37.5" customHeight="1">
      <c r="A16" s="5">
        <v>13</v>
      </c>
      <c r="B16" s="6" t="s">
        <v>56</v>
      </c>
      <c r="C16" s="6" t="s">
        <v>57</v>
      </c>
      <c r="D16" s="6" t="s">
        <v>199</v>
      </c>
      <c r="E16" s="6" t="s">
        <v>58</v>
      </c>
      <c r="F16" s="12" t="s">
        <v>13</v>
      </c>
      <c r="G16" s="6" t="s">
        <v>14</v>
      </c>
      <c r="H16" s="14">
        <v>1000</v>
      </c>
      <c r="I16" s="76">
        <f>Table156[[#This Row],[Qtd.]]*Table156[[#This Row],[Valor unitário (estimado)]]</f>
        <v>1000</v>
      </c>
      <c r="J16" s="6" t="s">
        <v>59</v>
      </c>
      <c r="K16" s="6"/>
      <c r="L16" s="6"/>
    </row>
    <row r="17" spans="1:12" s="5" customFormat="1" ht="37.5" customHeight="1">
      <c r="A17" s="5">
        <v>14</v>
      </c>
      <c r="B17" s="6" t="s">
        <v>56</v>
      </c>
      <c r="C17" s="6" t="s">
        <v>57</v>
      </c>
      <c r="D17" s="6" t="s">
        <v>199</v>
      </c>
      <c r="E17" s="6" t="s">
        <v>60</v>
      </c>
      <c r="F17" s="12" t="s">
        <v>17</v>
      </c>
      <c r="G17" s="6" t="s">
        <v>14</v>
      </c>
      <c r="H17" s="14">
        <v>300</v>
      </c>
      <c r="I17" s="76">
        <f>Table156[[#This Row],[Qtd.]]*Table156[[#This Row],[Valor unitário (estimado)]]</f>
        <v>600</v>
      </c>
      <c r="J17" s="6" t="s">
        <v>61</v>
      </c>
      <c r="K17" s="6"/>
      <c r="L17" s="6"/>
    </row>
    <row r="18" spans="1:12" s="5" customFormat="1" ht="37.5" customHeight="1">
      <c r="A18" s="5">
        <v>15</v>
      </c>
      <c r="B18" s="6" t="s">
        <v>56</v>
      </c>
      <c r="C18" s="6" t="s">
        <v>57</v>
      </c>
      <c r="D18" s="6" t="s">
        <v>136</v>
      </c>
      <c r="E18" s="6" t="s">
        <v>62</v>
      </c>
      <c r="F18" s="12" t="s">
        <v>13</v>
      </c>
      <c r="G18" s="6" t="s">
        <v>14</v>
      </c>
      <c r="H18" s="14">
        <v>1000</v>
      </c>
      <c r="I18" s="76">
        <f>Table156[[#This Row],[Qtd.]]*Table156[[#This Row],[Valor unitário (estimado)]]</f>
        <v>1000</v>
      </c>
      <c r="J18" s="6" t="s">
        <v>61</v>
      </c>
      <c r="K18" s="6"/>
      <c r="L18" s="6"/>
    </row>
    <row r="19" spans="1:12" s="15" customFormat="1" ht="37.5" customHeight="1">
      <c r="A19" s="15">
        <v>17</v>
      </c>
      <c r="B19" s="16"/>
      <c r="C19" s="6"/>
      <c r="D19" s="20"/>
      <c r="E19" s="22"/>
      <c r="F19" s="73"/>
      <c r="G19" s="16"/>
      <c r="H19" s="21"/>
      <c r="I19" s="76"/>
      <c r="J19" s="9"/>
      <c r="K19" s="16"/>
      <c r="L19" s="16"/>
    </row>
    <row r="20" spans="1:12" s="15" customFormat="1" ht="37.5" customHeight="1">
      <c r="A20" s="15">
        <v>18</v>
      </c>
      <c r="B20" s="16"/>
      <c r="C20" s="6"/>
      <c r="D20" s="20"/>
      <c r="E20" s="22"/>
      <c r="F20" s="73"/>
      <c r="G20" s="16"/>
      <c r="H20" s="23"/>
      <c r="I20" s="76"/>
      <c r="J20" s="9"/>
      <c r="K20" s="16"/>
      <c r="L20" s="16"/>
    </row>
    <row r="21" spans="1:12" s="15" customFormat="1" ht="37.5" customHeight="1">
      <c r="A21" s="15">
        <v>19</v>
      </c>
      <c r="B21" s="16"/>
      <c r="C21" s="6"/>
      <c r="D21" s="20"/>
      <c r="E21" s="20"/>
      <c r="F21" s="73"/>
      <c r="G21" s="16"/>
      <c r="H21" s="21"/>
      <c r="I21" s="76"/>
      <c r="J21" s="9"/>
      <c r="K21" s="16"/>
      <c r="L21" s="16"/>
    </row>
    <row r="22" spans="1:12" s="15" customFormat="1" ht="37.5" customHeight="1">
      <c r="A22" s="15">
        <v>20</v>
      </c>
      <c r="B22" s="16"/>
      <c r="C22" s="6"/>
      <c r="D22" s="20"/>
      <c r="E22" s="20"/>
      <c r="F22" s="73"/>
      <c r="G22" s="16"/>
      <c r="H22" s="21"/>
      <c r="I22" s="76"/>
      <c r="J22" s="9"/>
      <c r="K22" s="16"/>
      <c r="L22" s="16"/>
    </row>
    <row r="23" spans="1:12" s="15" customFormat="1" ht="37.5" customHeight="1">
      <c r="A23" s="15">
        <v>21</v>
      </c>
      <c r="B23" s="16"/>
      <c r="C23" s="6"/>
      <c r="D23" s="20"/>
      <c r="E23" s="20"/>
      <c r="F23" s="73"/>
      <c r="G23" s="16"/>
      <c r="H23" s="21"/>
      <c r="I23" s="76"/>
      <c r="J23" s="9"/>
      <c r="K23" s="16"/>
      <c r="L23" s="16"/>
    </row>
    <row r="24" spans="1:12" s="15" customFormat="1" ht="37.5" customHeight="1">
      <c r="A24" s="15">
        <v>22</v>
      </c>
      <c r="B24" s="16"/>
      <c r="C24" s="16"/>
      <c r="D24" s="16"/>
      <c r="E24" s="16"/>
      <c r="F24" s="74"/>
      <c r="G24" s="16"/>
      <c r="H24" s="19"/>
      <c r="I24" s="76"/>
      <c r="J24" s="9"/>
      <c r="K24" s="16"/>
      <c r="L24" s="16"/>
    </row>
    <row r="25" spans="1:12" s="15" customFormat="1" ht="37.5" customHeight="1">
      <c r="A25" s="15">
        <v>23</v>
      </c>
      <c r="B25" s="16"/>
      <c r="C25" s="16"/>
      <c r="D25" s="16"/>
      <c r="E25" s="16"/>
      <c r="F25" s="74"/>
      <c r="G25" s="16"/>
      <c r="H25" s="19"/>
      <c r="I25" s="76"/>
      <c r="J25" s="9"/>
      <c r="K25" s="16"/>
      <c r="L25" s="16"/>
    </row>
    <row r="26" spans="1:12" s="15" customFormat="1" ht="37.5" customHeight="1">
      <c r="A26" s="15">
        <v>24</v>
      </c>
      <c r="B26" s="16"/>
      <c r="C26" s="16"/>
      <c r="D26" s="16"/>
      <c r="E26" s="16"/>
      <c r="F26" s="74"/>
      <c r="G26" s="16"/>
      <c r="H26" s="19"/>
      <c r="I26" s="76"/>
      <c r="J26" s="9"/>
      <c r="K26" s="16"/>
      <c r="L26" s="16"/>
    </row>
    <row r="27" spans="1:12" s="15" customFormat="1" ht="37.5" customHeight="1">
      <c r="A27" s="15">
        <v>25</v>
      </c>
      <c r="B27" s="16"/>
      <c r="C27" s="16"/>
      <c r="D27" s="16"/>
      <c r="E27" s="16"/>
      <c r="F27" s="67"/>
      <c r="G27" s="16"/>
      <c r="H27" s="19"/>
      <c r="I27" s="77"/>
      <c r="J27" s="9"/>
      <c r="K27" s="16"/>
      <c r="L27" s="16"/>
    </row>
    <row r="28" spans="1:12" s="15" customFormat="1" ht="37.5" customHeight="1">
      <c r="A28" s="15">
        <v>26</v>
      </c>
      <c r="B28" s="16"/>
      <c r="C28" s="16"/>
      <c r="D28" s="16"/>
      <c r="E28" s="16"/>
      <c r="F28" s="74"/>
      <c r="G28" s="16"/>
      <c r="H28" s="19"/>
      <c r="I28" s="77"/>
      <c r="J28" s="9"/>
      <c r="K28" s="16"/>
      <c r="L28" s="16"/>
    </row>
    <row r="29" spans="1:12" s="15" customFormat="1" ht="37.5" customHeight="1">
      <c r="A29" s="15">
        <v>27</v>
      </c>
      <c r="B29" s="16"/>
      <c r="C29" s="16"/>
      <c r="D29" s="16"/>
      <c r="E29" s="16"/>
      <c r="F29" s="74"/>
      <c r="G29" s="16"/>
      <c r="H29" s="19"/>
      <c r="I29" s="77"/>
      <c r="J29" s="9"/>
      <c r="K29" s="16"/>
      <c r="L29" s="16"/>
    </row>
    <row r="30" spans="1:12" s="15" customFormat="1" ht="37.5" customHeight="1">
      <c r="A30" s="15">
        <v>28</v>
      </c>
      <c r="B30" s="16"/>
      <c r="C30" s="16"/>
      <c r="D30" s="16"/>
      <c r="E30" s="16"/>
      <c r="F30" s="74"/>
      <c r="G30" s="16"/>
      <c r="H30" s="19"/>
      <c r="I30" s="77"/>
      <c r="J30" s="9"/>
      <c r="K30" s="16"/>
      <c r="L30" s="16"/>
    </row>
    <row r="31" spans="1:12" s="15" customFormat="1" ht="37.5" customHeight="1">
      <c r="A31" s="15">
        <v>29</v>
      </c>
      <c r="B31" s="16"/>
      <c r="C31" s="16"/>
      <c r="D31" s="16"/>
      <c r="E31" s="16"/>
      <c r="F31" s="74"/>
      <c r="G31" s="16"/>
      <c r="H31" s="19"/>
      <c r="I31" s="77"/>
      <c r="J31" s="9"/>
      <c r="K31" s="16"/>
      <c r="L31" s="16"/>
    </row>
    <row r="32" spans="1:12" s="15" customFormat="1" ht="37.5" customHeight="1">
      <c r="A32" s="15">
        <v>30</v>
      </c>
      <c r="B32" s="16"/>
      <c r="C32" s="16"/>
      <c r="D32" s="16"/>
      <c r="E32" s="16"/>
      <c r="F32" s="74"/>
      <c r="G32" s="16"/>
      <c r="H32" s="19"/>
      <c r="I32" s="77"/>
      <c r="J32" s="9"/>
      <c r="K32" s="16"/>
      <c r="L32" s="16"/>
    </row>
    <row r="33" spans="1:12" s="15" customFormat="1" ht="37.5" customHeight="1">
      <c r="A33" s="15">
        <v>31</v>
      </c>
      <c r="B33" s="16"/>
      <c r="C33" s="16"/>
      <c r="D33" s="16"/>
      <c r="E33" s="16"/>
      <c r="F33" s="74"/>
      <c r="G33" s="16"/>
      <c r="H33" s="19"/>
      <c r="I33" s="77"/>
      <c r="J33" s="9"/>
      <c r="K33" s="16"/>
      <c r="L33" s="16"/>
    </row>
    <row r="34" spans="1:12" s="15" customFormat="1" ht="37.5" customHeight="1">
      <c r="A34" s="15">
        <v>32</v>
      </c>
      <c r="B34" s="16"/>
      <c r="C34" s="16"/>
      <c r="D34" s="16"/>
      <c r="E34" s="16"/>
      <c r="F34" s="74"/>
      <c r="G34" s="16"/>
      <c r="H34" s="19"/>
      <c r="I34" s="77"/>
      <c r="J34" s="9"/>
      <c r="K34" s="16"/>
      <c r="L34" s="16"/>
    </row>
    <row r="35" spans="1:12" s="15" customFormat="1" ht="37.5" customHeight="1">
      <c r="A35" s="15">
        <v>33</v>
      </c>
      <c r="B35" s="16"/>
      <c r="C35" s="16"/>
      <c r="D35" s="16"/>
      <c r="E35" s="16"/>
      <c r="F35" s="74"/>
      <c r="G35" s="16"/>
      <c r="H35" s="19"/>
      <c r="I35" s="77"/>
      <c r="J35" s="9"/>
      <c r="K35" s="16"/>
      <c r="L35" s="16"/>
    </row>
    <row r="36" spans="1:12" s="15" customFormat="1" ht="37.5" customHeight="1">
      <c r="A36" s="15">
        <v>34</v>
      </c>
      <c r="B36" s="16"/>
      <c r="C36" s="16"/>
      <c r="D36" s="16"/>
      <c r="E36" s="16"/>
      <c r="F36" s="74"/>
      <c r="G36" s="16"/>
      <c r="H36" s="19"/>
      <c r="I36" s="77"/>
      <c r="J36" s="9"/>
      <c r="K36" s="16"/>
      <c r="L36" s="16"/>
    </row>
    <row r="37" spans="1:12" s="15" customFormat="1" ht="37.5" customHeight="1">
      <c r="A37" s="15">
        <v>35</v>
      </c>
      <c r="B37" s="16"/>
      <c r="C37" s="16"/>
      <c r="D37" s="16"/>
      <c r="E37" s="16"/>
      <c r="F37" s="74"/>
      <c r="G37" s="16"/>
      <c r="H37" s="19"/>
      <c r="I37" s="77"/>
      <c r="J37" s="9"/>
      <c r="K37" s="16"/>
      <c r="L37" s="16"/>
    </row>
    <row r="38" spans="1:12" s="15" customFormat="1" ht="37.5" customHeight="1">
      <c r="A38" s="15">
        <v>36</v>
      </c>
      <c r="B38" s="16"/>
      <c r="C38" s="16"/>
      <c r="D38" s="16"/>
      <c r="E38" s="16"/>
      <c r="F38" s="74"/>
      <c r="G38" s="16"/>
      <c r="H38" s="19"/>
      <c r="I38" s="77"/>
      <c r="J38" s="9"/>
      <c r="K38" s="16"/>
      <c r="L38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D24" sqref="D24"/>
    </sheetView>
  </sheetViews>
  <sheetFormatPr defaultRowHeight="37.5" customHeight="1"/>
  <cols>
    <col min="1" max="1" width="5.140625" style="2" bestFit="1" customWidth="1"/>
    <col min="2" max="3" width="20" style="2" bestFit="1" customWidth="1"/>
    <col min="4" max="4" width="23.7109375" style="2" customWidth="1"/>
    <col min="5" max="5" width="43" style="2" customWidth="1"/>
    <col min="6" max="6" width="10" style="71" bestFit="1" customWidth="1"/>
    <col min="7" max="7" width="9.28515625" style="2" customWidth="1"/>
    <col min="8" max="8" width="13" style="8" customWidth="1"/>
    <col min="9" max="9" width="13.7109375" style="77" customWidth="1"/>
    <col min="10" max="10" width="28.5703125" style="2" customWidth="1"/>
    <col min="11" max="11" width="79.28515625" style="2" customWidth="1"/>
    <col min="12" max="12" width="20" style="2" bestFit="1" customWidth="1"/>
    <col min="13" max="16384" width="9.140625" style="2"/>
  </cols>
  <sheetData>
    <row r="1" spans="1:12" ht="23.25">
      <c r="B1" s="25" t="s">
        <v>134</v>
      </c>
      <c r="I1" s="76">
        <f>SUM(I3:I38)</f>
        <v>73747.100000000006</v>
      </c>
    </row>
    <row r="2" spans="1:12" s="4" customFormat="1" ht="37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132</v>
      </c>
      <c r="F2" s="3" t="s">
        <v>207</v>
      </c>
      <c r="G2" s="3" t="s">
        <v>129</v>
      </c>
      <c r="H2" s="7" t="s">
        <v>7</v>
      </c>
      <c r="I2" s="14" t="s">
        <v>131</v>
      </c>
      <c r="J2" s="3" t="s">
        <v>130</v>
      </c>
      <c r="K2" s="3" t="s">
        <v>193</v>
      </c>
      <c r="L2" s="3" t="s">
        <v>192</v>
      </c>
    </row>
    <row r="3" spans="1:12" s="15" customFormat="1" ht="37.5" customHeight="1">
      <c r="A3" s="15">
        <v>3</v>
      </c>
      <c r="B3" s="16" t="s">
        <v>133</v>
      </c>
      <c r="C3" s="16" t="s">
        <v>135</v>
      </c>
      <c r="D3" s="20" t="s">
        <v>138</v>
      </c>
      <c r="E3" s="20" t="s">
        <v>151</v>
      </c>
      <c r="F3" s="75" t="s">
        <v>13</v>
      </c>
      <c r="G3" s="16" t="s">
        <v>14</v>
      </c>
      <c r="H3" s="21">
        <v>14990</v>
      </c>
      <c r="I3" s="76">
        <f>Table15[[#This Row],[Qtd.]]*Table15[[#This Row],[Valor unitário (estimado)]]</f>
        <v>14990</v>
      </c>
      <c r="J3" s="16" t="s">
        <v>135</v>
      </c>
      <c r="K3" s="16"/>
      <c r="L3" s="16"/>
    </row>
    <row r="4" spans="1:12" s="15" customFormat="1" ht="37.5" customHeight="1">
      <c r="A4" s="15">
        <v>4</v>
      </c>
      <c r="B4" s="16" t="s">
        <v>133</v>
      </c>
      <c r="C4" s="16" t="s">
        <v>135</v>
      </c>
      <c r="D4" s="20" t="s">
        <v>138</v>
      </c>
      <c r="E4" s="24" t="s">
        <v>139</v>
      </c>
      <c r="F4" s="75" t="s">
        <v>13</v>
      </c>
      <c r="G4" s="16" t="s">
        <v>14</v>
      </c>
      <c r="H4" s="21">
        <v>1123</v>
      </c>
      <c r="I4" s="76">
        <f>Table15[[#This Row],[Qtd.]]*Table15[[#This Row],[Valor unitário (estimado)]]</f>
        <v>1123</v>
      </c>
      <c r="J4" s="16" t="s">
        <v>135</v>
      </c>
      <c r="K4" s="16"/>
      <c r="L4" s="16"/>
    </row>
    <row r="5" spans="1:12" s="15" customFormat="1" ht="37.5" customHeight="1">
      <c r="A5" s="15">
        <v>5</v>
      </c>
      <c r="B5" s="16" t="s">
        <v>133</v>
      </c>
      <c r="C5" s="16" t="s">
        <v>135</v>
      </c>
      <c r="D5" s="20" t="s">
        <v>138</v>
      </c>
      <c r="E5" s="22" t="s">
        <v>140</v>
      </c>
      <c r="F5" s="75" t="s">
        <v>13</v>
      </c>
      <c r="G5" s="16" t="s">
        <v>14</v>
      </c>
      <c r="H5" s="21">
        <v>898</v>
      </c>
      <c r="I5" s="76">
        <f>Table15[[#This Row],[Qtd.]]*Table15[[#This Row],[Valor unitário (estimado)]]</f>
        <v>898</v>
      </c>
      <c r="J5" s="16" t="s">
        <v>135</v>
      </c>
      <c r="K5" s="16"/>
      <c r="L5" s="16"/>
    </row>
    <row r="6" spans="1:12" s="15" customFormat="1" ht="37.5" customHeight="1">
      <c r="A6" s="15">
        <v>6</v>
      </c>
      <c r="B6" s="16" t="s">
        <v>133</v>
      </c>
      <c r="C6" s="16" t="s">
        <v>135</v>
      </c>
      <c r="D6" s="20" t="s">
        <v>138</v>
      </c>
      <c r="E6" s="20" t="s">
        <v>152</v>
      </c>
      <c r="F6" s="75" t="s">
        <v>13</v>
      </c>
      <c r="G6" s="16" t="s">
        <v>14</v>
      </c>
      <c r="H6" s="21">
        <v>5734</v>
      </c>
      <c r="I6" s="76">
        <f>Table15[[#This Row],[Qtd.]]*Table15[[#This Row],[Valor unitário (estimado)]]</f>
        <v>5734</v>
      </c>
      <c r="J6" s="16" t="s">
        <v>135</v>
      </c>
      <c r="K6" s="16"/>
      <c r="L6" s="16"/>
    </row>
    <row r="7" spans="1:12" s="56" customFormat="1" ht="37.5" customHeight="1">
      <c r="A7" s="56">
        <v>8</v>
      </c>
      <c r="B7" s="57" t="s">
        <v>133</v>
      </c>
      <c r="C7" s="57" t="s">
        <v>135</v>
      </c>
      <c r="D7" s="56" t="s">
        <v>136</v>
      </c>
      <c r="E7" s="56" t="s">
        <v>154</v>
      </c>
      <c r="F7" s="75" t="s">
        <v>13</v>
      </c>
      <c r="G7" s="57" t="s">
        <v>14</v>
      </c>
      <c r="H7" s="60">
        <v>494.73</v>
      </c>
      <c r="I7" s="76">
        <f>Table15[[#This Row],[Qtd.]]*Table15[[#This Row],[Valor unitário (estimado)]]</f>
        <v>494.73</v>
      </c>
      <c r="J7" s="57" t="s">
        <v>135</v>
      </c>
      <c r="K7" s="57"/>
      <c r="L7" s="57"/>
    </row>
    <row r="8" spans="1:12" s="15" customFormat="1" ht="37.5" customHeight="1">
      <c r="A8" s="15">
        <v>9</v>
      </c>
      <c r="B8" s="16" t="s">
        <v>133</v>
      </c>
      <c r="C8" s="16" t="s">
        <v>135</v>
      </c>
      <c r="D8" s="20" t="s">
        <v>136</v>
      </c>
      <c r="E8" s="20" t="s">
        <v>155</v>
      </c>
      <c r="F8" s="75" t="s">
        <v>25</v>
      </c>
      <c r="G8" s="16" t="s">
        <v>14</v>
      </c>
      <c r="H8" s="21">
        <v>163</v>
      </c>
      <c r="I8" s="76">
        <f>Table15[[#This Row],[Qtd.]]*Table15[[#This Row],[Valor unitário (estimado)]]</f>
        <v>652</v>
      </c>
      <c r="J8" s="16" t="s">
        <v>135</v>
      </c>
      <c r="K8" s="16"/>
      <c r="L8" s="13"/>
    </row>
    <row r="9" spans="1:12" s="15" customFormat="1" ht="37.5" customHeight="1">
      <c r="A9" s="15">
        <v>10</v>
      </c>
      <c r="B9" s="16" t="s">
        <v>133</v>
      </c>
      <c r="C9" s="16" t="s">
        <v>135</v>
      </c>
      <c r="D9" s="6" t="s">
        <v>204</v>
      </c>
      <c r="E9" s="20" t="s">
        <v>156</v>
      </c>
      <c r="F9" s="75" t="s">
        <v>29</v>
      </c>
      <c r="G9" s="16" t="s">
        <v>14</v>
      </c>
      <c r="H9" s="21">
        <v>3299</v>
      </c>
      <c r="I9" s="76">
        <f>Table15[[#This Row],[Qtd.]]*Table15[[#This Row],[Valor unitário (estimado)]]</f>
        <v>16495</v>
      </c>
      <c r="J9" s="16" t="s">
        <v>135</v>
      </c>
      <c r="K9" s="16"/>
      <c r="L9" s="16"/>
    </row>
    <row r="10" spans="1:12" s="15" customFormat="1" ht="37.5" customHeight="1">
      <c r="A10" s="15">
        <v>11</v>
      </c>
      <c r="B10" s="16" t="s">
        <v>133</v>
      </c>
      <c r="C10" s="16" t="s">
        <v>135</v>
      </c>
      <c r="D10" s="20" t="s">
        <v>136</v>
      </c>
      <c r="E10" s="17" t="s">
        <v>141</v>
      </c>
      <c r="F10" s="75" t="s">
        <v>101</v>
      </c>
      <c r="G10" s="16" t="s">
        <v>14</v>
      </c>
      <c r="H10" s="21"/>
      <c r="I10" s="76">
        <f>Table15[[#This Row],[Qtd.]]*Table15[[#This Row],[Valor unitário (estimado)]]</f>
        <v>0</v>
      </c>
      <c r="J10" s="16" t="s">
        <v>135</v>
      </c>
      <c r="K10" s="16"/>
      <c r="L10" s="16"/>
    </row>
    <row r="11" spans="1:12" s="15" customFormat="1" ht="37.5" customHeight="1">
      <c r="A11" s="15">
        <v>12</v>
      </c>
      <c r="B11" s="16" t="s">
        <v>133</v>
      </c>
      <c r="C11" s="16" t="s">
        <v>135</v>
      </c>
      <c r="D11" s="20" t="s">
        <v>136</v>
      </c>
      <c r="E11" s="20" t="s">
        <v>142</v>
      </c>
      <c r="F11" s="75" t="s">
        <v>13</v>
      </c>
      <c r="G11" s="16" t="s">
        <v>14</v>
      </c>
      <c r="H11" s="21">
        <v>1066</v>
      </c>
      <c r="I11" s="76">
        <f>Table15[[#This Row],[Qtd.]]*Table15[[#This Row],[Valor unitário (estimado)]]</f>
        <v>1066</v>
      </c>
      <c r="J11" s="16" t="s">
        <v>135</v>
      </c>
      <c r="K11" s="16"/>
      <c r="L11" s="16"/>
    </row>
    <row r="12" spans="1:12" s="15" customFormat="1" ht="37.5" customHeight="1">
      <c r="A12" s="15">
        <v>14</v>
      </c>
      <c r="B12" s="16" t="s">
        <v>133</v>
      </c>
      <c r="C12" s="16" t="s">
        <v>135</v>
      </c>
      <c r="D12" s="20" t="s">
        <v>201</v>
      </c>
      <c r="E12" s="17" t="s">
        <v>143</v>
      </c>
      <c r="F12" s="75" t="s">
        <v>13</v>
      </c>
      <c r="G12" s="16" t="s">
        <v>14</v>
      </c>
      <c r="H12" s="21"/>
      <c r="I12" s="76">
        <f>Table15[[#This Row],[Qtd.]]*Table15[[#This Row],[Valor unitário (estimado)]]</f>
        <v>0</v>
      </c>
      <c r="J12" s="16" t="s">
        <v>135</v>
      </c>
      <c r="K12" s="16" t="s">
        <v>202</v>
      </c>
      <c r="L12" s="16"/>
    </row>
    <row r="13" spans="1:12" s="15" customFormat="1" ht="37.5" customHeight="1">
      <c r="A13" s="15">
        <v>15</v>
      </c>
      <c r="B13" s="16" t="s">
        <v>133</v>
      </c>
      <c r="C13" s="16" t="s">
        <v>135</v>
      </c>
      <c r="D13" s="20" t="s">
        <v>136</v>
      </c>
      <c r="E13" s="20" t="s">
        <v>144</v>
      </c>
      <c r="F13" s="75" t="s">
        <v>13</v>
      </c>
      <c r="G13" s="16" t="s">
        <v>14</v>
      </c>
      <c r="H13" s="23">
        <v>119.9</v>
      </c>
      <c r="I13" s="76">
        <f>Table15[[#This Row],[Qtd.]]*Table15[[#This Row],[Valor unitário (estimado)]]</f>
        <v>119.9</v>
      </c>
      <c r="J13" s="16" t="s">
        <v>135</v>
      </c>
      <c r="K13" s="16"/>
      <c r="L13" s="16"/>
    </row>
    <row r="14" spans="1:12" s="15" customFormat="1" ht="37.5" customHeight="1">
      <c r="A14" s="15">
        <v>16</v>
      </c>
      <c r="B14" s="16" t="s">
        <v>133</v>
      </c>
      <c r="C14" s="16" t="s">
        <v>135</v>
      </c>
      <c r="D14" s="20" t="s">
        <v>138</v>
      </c>
      <c r="E14" s="20" t="s">
        <v>145</v>
      </c>
      <c r="F14" s="75" t="s">
        <v>17</v>
      </c>
      <c r="G14" s="16" t="s">
        <v>14</v>
      </c>
      <c r="H14" s="21">
        <v>726.34</v>
      </c>
      <c r="I14" s="76">
        <f>Table15[[#This Row],[Qtd.]]*Table15[[#This Row],[Valor unitário (estimado)]]</f>
        <v>1452.68</v>
      </c>
      <c r="J14" s="16" t="s">
        <v>135</v>
      </c>
      <c r="K14" s="16"/>
      <c r="L14" s="16"/>
    </row>
    <row r="15" spans="1:12" s="15" customFormat="1" ht="37.5" customHeight="1">
      <c r="A15" s="15">
        <v>17</v>
      </c>
      <c r="B15" s="16" t="s">
        <v>133</v>
      </c>
      <c r="C15" s="16" t="s">
        <v>135</v>
      </c>
      <c r="D15" s="20" t="s">
        <v>138</v>
      </c>
      <c r="E15" s="22" t="s">
        <v>146</v>
      </c>
      <c r="F15" s="75" t="s">
        <v>13</v>
      </c>
      <c r="G15" s="16" t="s">
        <v>14</v>
      </c>
      <c r="H15" s="21">
        <v>1892.79</v>
      </c>
      <c r="I15" s="76">
        <f>Table15[[#This Row],[Qtd.]]*Table15[[#This Row],[Valor unitário (estimado)]]</f>
        <v>1892.79</v>
      </c>
      <c r="J15" s="16" t="s">
        <v>135</v>
      </c>
      <c r="K15" s="16"/>
      <c r="L15" s="16"/>
    </row>
    <row r="16" spans="1:12" s="15" customFormat="1" ht="37.5" customHeight="1">
      <c r="A16" s="15">
        <v>18</v>
      </c>
      <c r="B16" s="16" t="s">
        <v>133</v>
      </c>
      <c r="C16" s="16" t="s">
        <v>135</v>
      </c>
      <c r="D16" s="6" t="s">
        <v>204</v>
      </c>
      <c r="E16" s="22" t="s">
        <v>147</v>
      </c>
      <c r="F16" s="75" t="s">
        <v>13</v>
      </c>
      <c r="G16" s="16" t="s">
        <v>14</v>
      </c>
      <c r="H16" s="23">
        <v>4829</v>
      </c>
      <c r="I16" s="76">
        <f>Table15[[#This Row],[Qtd.]]*Table15[[#This Row],[Valor unitário (estimado)]]</f>
        <v>4829</v>
      </c>
      <c r="J16" s="16" t="s">
        <v>135</v>
      </c>
      <c r="K16" s="16"/>
      <c r="L16" s="16"/>
    </row>
    <row r="17" spans="1:12" s="15" customFormat="1" ht="37.5" customHeight="1">
      <c r="A17" s="15">
        <v>20</v>
      </c>
      <c r="B17" s="16" t="s">
        <v>133</v>
      </c>
      <c r="C17" s="16" t="s">
        <v>135</v>
      </c>
      <c r="D17" s="20" t="s">
        <v>136</v>
      </c>
      <c r="E17" s="20" t="s">
        <v>148</v>
      </c>
      <c r="F17" s="75" t="s">
        <v>29</v>
      </c>
      <c r="G17" s="16" t="s">
        <v>14</v>
      </c>
      <c r="H17" s="21">
        <v>600</v>
      </c>
      <c r="I17" s="76">
        <f>Table15[[#This Row],[Qtd.]]*Table15[[#This Row],[Valor unitário (estimado)]]</f>
        <v>3000</v>
      </c>
      <c r="J17" s="16" t="s">
        <v>135</v>
      </c>
      <c r="K17" s="16"/>
      <c r="L17" s="16"/>
    </row>
    <row r="18" spans="1:12" s="15" customFormat="1" ht="37.5" customHeight="1">
      <c r="A18" s="15">
        <v>21</v>
      </c>
      <c r="B18" s="16" t="s">
        <v>133</v>
      </c>
      <c r="C18" s="16" t="s">
        <v>135</v>
      </c>
      <c r="D18" s="20" t="s">
        <v>136</v>
      </c>
      <c r="E18" s="20" t="s">
        <v>149</v>
      </c>
      <c r="F18" s="75" t="s">
        <v>206</v>
      </c>
      <c r="G18" s="16" t="s">
        <v>14</v>
      </c>
      <c r="H18" s="21">
        <v>3000</v>
      </c>
      <c r="I18" s="76">
        <f>Table15[[#This Row],[Qtd.]]*Table15[[#This Row],[Valor unitário (estimado)]]</f>
        <v>21000</v>
      </c>
      <c r="J18" s="16" t="s">
        <v>135</v>
      </c>
      <c r="K18" s="16"/>
      <c r="L18" s="16"/>
    </row>
    <row r="19" spans="1:12" s="15" customFormat="1" ht="37.5" customHeight="1">
      <c r="A19" s="15">
        <v>22</v>
      </c>
      <c r="B19" s="16"/>
      <c r="C19" s="16"/>
      <c r="D19" s="16"/>
      <c r="E19" s="16"/>
      <c r="F19" s="74"/>
      <c r="G19" s="16"/>
      <c r="H19" s="19"/>
      <c r="I19" s="76"/>
      <c r="J19" s="16"/>
      <c r="K19" s="16"/>
      <c r="L19" s="16"/>
    </row>
    <row r="20" spans="1:12" s="15" customFormat="1" ht="37.5" customHeight="1">
      <c r="A20" s="15">
        <v>23</v>
      </c>
      <c r="B20" s="16"/>
      <c r="C20" s="16"/>
      <c r="D20" s="16"/>
      <c r="E20" s="16"/>
      <c r="F20" s="74"/>
      <c r="G20" s="16"/>
      <c r="H20" s="19"/>
      <c r="I20" s="76"/>
      <c r="J20" s="16"/>
      <c r="K20" s="16"/>
      <c r="L20" s="16"/>
    </row>
    <row r="21" spans="1:12" s="15" customFormat="1" ht="37.5" customHeight="1">
      <c r="A21" s="15">
        <v>24</v>
      </c>
      <c r="B21" s="16"/>
      <c r="C21" s="16"/>
      <c r="D21" s="16"/>
      <c r="E21" s="16"/>
      <c r="F21" s="74"/>
      <c r="G21" s="16"/>
      <c r="H21" s="19"/>
      <c r="I21" s="76"/>
      <c r="J21" s="16"/>
      <c r="K21" s="16"/>
      <c r="L21" s="16"/>
    </row>
    <row r="22" spans="1:12" s="15" customFormat="1" ht="37.5" customHeight="1">
      <c r="A22" s="15">
        <v>25</v>
      </c>
      <c r="B22" s="16"/>
      <c r="C22" s="16"/>
      <c r="D22" s="16"/>
      <c r="E22" s="16"/>
      <c r="F22" s="67"/>
      <c r="G22" s="16"/>
      <c r="H22" s="19"/>
      <c r="I22" s="76"/>
      <c r="J22" s="16"/>
      <c r="K22" s="16"/>
      <c r="L22" s="16"/>
    </row>
    <row r="23" spans="1:12" s="15" customFormat="1" ht="37.5" customHeight="1">
      <c r="A23" s="15">
        <v>26</v>
      </c>
      <c r="B23" s="16"/>
      <c r="C23" s="16"/>
      <c r="D23" s="16"/>
      <c r="E23" s="16"/>
      <c r="F23" s="74"/>
      <c r="G23" s="16"/>
      <c r="H23" s="19"/>
      <c r="I23" s="76"/>
      <c r="J23" s="16"/>
      <c r="K23" s="16"/>
      <c r="L23" s="16"/>
    </row>
    <row r="24" spans="1:12" s="15" customFormat="1" ht="37.5" customHeight="1">
      <c r="A24" s="15">
        <v>27</v>
      </c>
      <c r="B24" s="16"/>
      <c r="C24" s="16"/>
      <c r="D24" s="16"/>
      <c r="E24" s="16"/>
      <c r="F24" s="74"/>
      <c r="G24" s="16"/>
      <c r="H24" s="19"/>
      <c r="I24" s="76"/>
      <c r="J24" s="16"/>
      <c r="K24" s="16"/>
      <c r="L24" s="16"/>
    </row>
    <row r="25" spans="1:12" s="15" customFormat="1" ht="37.5" customHeight="1">
      <c r="A25" s="15">
        <v>28</v>
      </c>
      <c r="B25" s="16"/>
      <c r="C25" s="16"/>
      <c r="D25" s="16"/>
      <c r="E25" s="16"/>
      <c r="F25" s="74"/>
      <c r="G25" s="16"/>
      <c r="H25" s="19"/>
      <c r="I25" s="76"/>
      <c r="J25" s="16"/>
      <c r="K25" s="16"/>
      <c r="L25" s="16"/>
    </row>
    <row r="26" spans="1:12" s="15" customFormat="1" ht="37.5" customHeight="1">
      <c r="A26" s="15">
        <v>29</v>
      </c>
      <c r="B26" s="16"/>
      <c r="C26" s="16"/>
      <c r="D26" s="16"/>
      <c r="E26" s="16"/>
      <c r="F26" s="74"/>
      <c r="G26" s="16"/>
      <c r="H26" s="19"/>
      <c r="I26" s="76"/>
      <c r="J26" s="16"/>
      <c r="K26" s="16"/>
      <c r="L26" s="16"/>
    </row>
    <row r="27" spans="1:12" s="15" customFormat="1" ht="37.5" customHeight="1">
      <c r="A27" s="15">
        <v>30</v>
      </c>
      <c r="B27" s="16"/>
      <c r="C27" s="16"/>
      <c r="D27" s="16"/>
      <c r="E27" s="16"/>
      <c r="F27" s="74"/>
      <c r="G27" s="16"/>
      <c r="H27" s="19"/>
      <c r="I27" s="77"/>
      <c r="J27" s="16"/>
      <c r="K27" s="16"/>
      <c r="L27" s="16"/>
    </row>
    <row r="28" spans="1:12" s="15" customFormat="1" ht="37.5" customHeight="1">
      <c r="A28" s="15">
        <v>31</v>
      </c>
      <c r="B28" s="16"/>
      <c r="C28" s="16"/>
      <c r="D28" s="16"/>
      <c r="E28" s="16"/>
      <c r="F28" s="74"/>
      <c r="G28" s="16"/>
      <c r="H28" s="19"/>
      <c r="I28" s="77"/>
      <c r="J28" s="16"/>
      <c r="K28" s="16"/>
      <c r="L28" s="16"/>
    </row>
    <row r="29" spans="1:12" s="15" customFormat="1" ht="37.5" customHeight="1">
      <c r="A29" s="15">
        <v>32</v>
      </c>
      <c r="B29" s="16"/>
      <c r="C29" s="16"/>
      <c r="D29" s="16"/>
      <c r="E29" s="16"/>
      <c r="F29" s="74"/>
      <c r="G29" s="16"/>
      <c r="H29" s="19"/>
      <c r="I29" s="77"/>
      <c r="J29" s="16"/>
      <c r="K29" s="16"/>
      <c r="L29" s="16"/>
    </row>
    <row r="30" spans="1:12" s="15" customFormat="1" ht="37.5" customHeight="1">
      <c r="A30" s="15">
        <v>33</v>
      </c>
      <c r="B30" s="16"/>
      <c r="C30" s="16"/>
      <c r="D30" s="16"/>
      <c r="E30" s="16"/>
      <c r="F30" s="74"/>
      <c r="G30" s="16"/>
      <c r="H30" s="19"/>
      <c r="I30" s="77"/>
      <c r="J30" s="16"/>
      <c r="K30" s="16"/>
      <c r="L30" s="16"/>
    </row>
    <row r="31" spans="1:12" s="15" customFormat="1" ht="37.5" customHeight="1">
      <c r="A31" s="15">
        <v>34</v>
      </c>
      <c r="B31" s="16"/>
      <c r="C31" s="16"/>
      <c r="D31" s="16"/>
      <c r="E31" s="16"/>
      <c r="F31" s="74"/>
      <c r="G31" s="16"/>
      <c r="H31" s="19"/>
      <c r="I31" s="77"/>
      <c r="J31" s="16"/>
      <c r="K31" s="16"/>
      <c r="L31" s="16"/>
    </row>
    <row r="32" spans="1:12" s="15" customFormat="1" ht="37.5" customHeight="1">
      <c r="A32" s="15">
        <v>35</v>
      </c>
      <c r="B32" s="16"/>
      <c r="C32" s="16"/>
      <c r="D32" s="16"/>
      <c r="E32" s="16"/>
      <c r="F32" s="74"/>
      <c r="G32" s="16"/>
      <c r="H32" s="19"/>
      <c r="I32" s="77"/>
      <c r="J32" s="16"/>
      <c r="K32" s="16"/>
      <c r="L32" s="16"/>
    </row>
    <row r="33" spans="1:12" s="15" customFormat="1" ht="37.5" customHeight="1">
      <c r="A33" s="15">
        <v>36</v>
      </c>
      <c r="B33" s="16"/>
      <c r="C33" s="16"/>
      <c r="D33" s="16"/>
      <c r="E33" s="16"/>
      <c r="F33" s="74"/>
      <c r="G33" s="16"/>
      <c r="H33" s="19"/>
      <c r="I33" s="77"/>
      <c r="J33" s="16"/>
      <c r="K33" s="16"/>
      <c r="L33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RowHeight="37.5" customHeight="1"/>
  <cols>
    <col min="1" max="1" width="5.140625" style="5" bestFit="1" customWidth="1"/>
    <col min="2" max="3" width="20" style="5" bestFit="1" customWidth="1"/>
    <col min="4" max="4" width="23.7109375" style="5" customWidth="1"/>
    <col min="5" max="5" width="43" style="5" customWidth="1"/>
    <col min="6" max="6" width="10" style="4" bestFit="1" customWidth="1"/>
    <col min="7" max="7" width="9.28515625" style="5" customWidth="1"/>
    <col min="8" max="8" width="12.85546875" style="8" customWidth="1"/>
    <col min="9" max="9" width="13.7109375" style="77" customWidth="1"/>
    <col min="10" max="10" width="28.5703125" style="5" customWidth="1"/>
    <col min="11" max="11" width="93" style="5" customWidth="1"/>
    <col min="12" max="12" width="20" style="5" bestFit="1" customWidth="1"/>
    <col min="13" max="16384" width="9.140625" style="5"/>
  </cols>
  <sheetData>
    <row r="1" spans="1:12" ht="23.25">
      <c r="B1" s="25" t="s">
        <v>33</v>
      </c>
      <c r="I1" s="76">
        <f>SUM(Table13[Valor total em Reais])</f>
        <v>1385625</v>
      </c>
    </row>
    <row r="2" spans="1:12" s="4" customFormat="1" ht="37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207</v>
      </c>
      <c r="G2" s="3" t="s">
        <v>129</v>
      </c>
      <c r="H2" s="7" t="s">
        <v>7</v>
      </c>
      <c r="I2" s="14" t="s">
        <v>131</v>
      </c>
      <c r="J2" s="3" t="s">
        <v>130</v>
      </c>
      <c r="K2" s="3" t="s">
        <v>193</v>
      </c>
      <c r="L2" s="3" t="s">
        <v>192</v>
      </c>
    </row>
    <row r="3" spans="1:12" ht="37.5" customHeight="1">
      <c r="A3" s="5">
        <v>1</v>
      </c>
      <c r="B3" s="6" t="s">
        <v>31</v>
      </c>
      <c r="C3" s="6" t="s">
        <v>32</v>
      </c>
      <c r="D3" s="20" t="s">
        <v>138</v>
      </c>
      <c r="E3" s="6" t="s">
        <v>34</v>
      </c>
      <c r="F3" s="12" t="s">
        <v>13</v>
      </c>
      <c r="G3" s="3" t="s">
        <v>35</v>
      </c>
      <c r="H3" s="14">
        <v>7000</v>
      </c>
      <c r="I3" s="76">
        <f>Table13[[#This Row],[Valor unitário (estimado)]]*Table13[[#This Row],[Qtd.]]*5.9</f>
        <v>41300</v>
      </c>
      <c r="J3" s="6" t="s">
        <v>36</v>
      </c>
      <c r="K3" s="1"/>
      <c r="L3" s="6"/>
    </row>
    <row r="4" spans="1:12" ht="37.5" customHeight="1">
      <c r="A4" s="5">
        <v>2</v>
      </c>
      <c r="B4" s="1" t="s">
        <v>63</v>
      </c>
      <c r="C4" s="6" t="s">
        <v>32</v>
      </c>
      <c r="D4" s="20" t="s">
        <v>138</v>
      </c>
      <c r="E4" s="68" t="s">
        <v>64</v>
      </c>
      <c r="F4" s="72" t="s">
        <v>13</v>
      </c>
      <c r="G4" s="63" t="s">
        <v>35</v>
      </c>
      <c r="H4" s="55">
        <v>66000</v>
      </c>
      <c r="I4" s="76">
        <f>Table13[[#This Row],[Valor unitário (estimado)]]*Table13[[#This Row],[Qtd.]]*5.9</f>
        <v>389400</v>
      </c>
      <c r="J4" s="64" t="s">
        <v>65</v>
      </c>
      <c r="K4" s="65" t="s">
        <v>195</v>
      </c>
      <c r="L4" s="6"/>
    </row>
    <row r="5" spans="1:12" ht="37.5" customHeight="1">
      <c r="A5" s="5">
        <v>3</v>
      </c>
      <c r="B5" s="6" t="s">
        <v>117</v>
      </c>
      <c r="C5" s="6" t="s">
        <v>32</v>
      </c>
      <c r="D5" s="20" t="s">
        <v>138</v>
      </c>
      <c r="E5" s="64" t="s">
        <v>118</v>
      </c>
      <c r="F5" s="72" t="s">
        <v>13</v>
      </c>
      <c r="G5" s="63" t="s">
        <v>119</v>
      </c>
      <c r="H5" s="55">
        <v>40000</v>
      </c>
      <c r="I5" s="76">
        <f>Table13[[#This Row],[Valor unitário (estimado)]]*Table13[[#This Row],[Qtd.]]*6.6</f>
        <v>264000</v>
      </c>
      <c r="J5" s="64" t="s">
        <v>120</v>
      </c>
      <c r="K5" s="1"/>
      <c r="L5" s="6"/>
    </row>
    <row r="6" spans="1:12" ht="37.5" customHeight="1">
      <c r="A6" s="5">
        <v>4</v>
      </c>
      <c r="B6" s="6" t="s">
        <v>117</v>
      </c>
      <c r="C6" s="6" t="s">
        <v>32</v>
      </c>
      <c r="D6" s="20" t="s">
        <v>138</v>
      </c>
      <c r="E6" s="68" t="s">
        <v>121</v>
      </c>
      <c r="F6" s="72" t="s">
        <v>17</v>
      </c>
      <c r="G6" s="63" t="s">
        <v>119</v>
      </c>
      <c r="H6" s="55">
        <v>6000</v>
      </c>
      <c r="I6" s="76">
        <f>Table13[[#This Row],[Valor unitário (estimado)]]*Table13[[#This Row],[Qtd.]]*6.6</f>
        <v>79200</v>
      </c>
      <c r="J6" s="64" t="s">
        <v>120</v>
      </c>
      <c r="K6" s="65" t="s">
        <v>196</v>
      </c>
      <c r="L6" s="6"/>
    </row>
    <row r="7" spans="1:12" ht="37.5" customHeight="1">
      <c r="A7" s="5">
        <v>5</v>
      </c>
      <c r="B7" s="6" t="s">
        <v>117</v>
      </c>
      <c r="C7" s="6" t="s">
        <v>32</v>
      </c>
      <c r="D7" s="20" t="s">
        <v>138</v>
      </c>
      <c r="E7" s="6" t="s">
        <v>122</v>
      </c>
      <c r="F7" s="12" t="s">
        <v>13</v>
      </c>
      <c r="G7" s="3" t="s">
        <v>119</v>
      </c>
      <c r="H7" s="14">
        <v>7000</v>
      </c>
      <c r="I7" s="76">
        <f>Table13[[#This Row],[Valor unitário (estimado)]]*Table13[[#This Row],[Qtd.]]*6.6</f>
        <v>46200</v>
      </c>
      <c r="J7" s="6" t="s">
        <v>120</v>
      </c>
      <c r="K7" s="1"/>
      <c r="L7" s="6"/>
    </row>
    <row r="8" spans="1:12" ht="37.5" customHeight="1">
      <c r="A8" s="5">
        <v>6</v>
      </c>
      <c r="B8" s="6" t="s">
        <v>123</v>
      </c>
      <c r="C8" s="6" t="s">
        <v>23</v>
      </c>
      <c r="D8" s="20" t="s">
        <v>138</v>
      </c>
      <c r="E8" s="6" t="s">
        <v>124</v>
      </c>
      <c r="F8" s="12" t="s">
        <v>13</v>
      </c>
      <c r="G8" s="3" t="s">
        <v>35</v>
      </c>
      <c r="H8" s="55">
        <v>89990</v>
      </c>
      <c r="I8" s="76">
        <f>Table13[[#This Row],[Valor unitário (estimado)]]*Table13[[#This Row],[Qtd.]]*5.9</f>
        <v>530941</v>
      </c>
      <c r="J8" s="6" t="s">
        <v>125</v>
      </c>
      <c r="K8" s="65" t="s">
        <v>197</v>
      </c>
      <c r="L8" s="6"/>
    </row>
    <row r="9" spans="1:12" ht="37.5" customHeight="1">
      <c r="A9" s="5">
        <v>7</v>
      </c>
      <c r="B9" s="6" t="s">
        <v>126</v>
      </c>
      <c r="C9" s="6" t="s">
        <v>51</v>
      </c>
      <c r="D9" s="20" t="s">
        <v>138</v>
      </c>
      <c r="E9" s="1" t="s">
        <v>127</v>
      </c>
      <c r="F9" s="12" t="s">
        <v>13</v>
      </c>
      <c r="G9" s="3" t="s">
        <v>119</v>
      </c>
      <c r="H9" s="14">
        <v>5240</v>
      </c>
      <c r="I9" s="76">
        <f>Table13[[#This Row],[Valor unitário (estimado)]]*Table13[[#This Row],[Qtd.]]*6.6</f>
        <v>34584</v>
      </c>
      <c r="J9" s="6" t="s">
        <v>128</v>
      </c>
      <c r="K9" s="6"/>
      <c r="L9" s="6"/>
    </row>
    <row r="10" spans="1:12" ht="37.5" customHeight="1">
      <c r="I10" s="76"/>
    </row>
    <row r="11" spans="1:12" ht="37.5" customHeight="1">
      <c r="I11" s="76"/>
    </row>
    <row r="12" spans="1:12" ht="37.5" customHeight="1">
      <c r="I12" s="76"/>
    </row>
    <row r="13" spans="1:12" ht="37.5" customHeight="1">
      <c r="I13" s="76"/>
    </row>
    <row r="14" spans="1:12" ht="37.5" customHeight="1">
      <c r="I14" s="76"/>
    </row>
    <row r="15" spans="1:12" ht="37.5" customHeight="1">
      <c r="I15" s="76"/>
    </row>
    <row r="16" spans="1:12" ht="37.5" customHeight="1">
      <c r="I16" s="76"/>
    </row>
    <row r="17" spans="9:9" ht="37.5" customHeight="1">
      <c r="I17" s="76"/>
    </row>
    <row r="18" spans="9:9" ht="37.5" customHeight="1">
      <c r="I18" s="76"/>
    </row>
    <row r="19" spans="9:9" ht="37.5" customHeight="1">
      <c r="I19" s="76"/>
    </row>
    <row r="20" spans="9:9" ht="37.5" customHeight="1">
      <c r="I20" s="76"/>
    </row>
    <row r="21" spans="9:9" ht="37.5" customHeight="1">
      <c r="I21" s="76"/>
    </row>
    <row r="22" spans="9:9" ht="37.5" customHeight="1">
      <c r="I22" s="76"/>
    </row>
    <row r="23" spans="9:9" ht="37.5" customHeight="1">
      <c r="I23" s="76"/>
    </row>
    <row r="24" spans="9:9" ht="37.5" customHeight="1">
      <c r="I24" s="76"/>
    </row>
    <row r="25" spans="9:9" ht="37.5" customHeight="1">
      <c r="I25" s="76"/>
    </row>
    <row r="26" spans="9:9" ht="37.5" customHeight="1">
      <c r="I26" s="7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3" sqref="I13"/>
    </sheetView>
  </sheetViews>
  <sheetFormatPr defaultRowHeight="38.25" customHeight="1"/>
  <cols>
    <col min="1" max="1" width="5.140625" style="2" bestFit="1" customWidth="1"/>
    <col min="2" max="3" width="20" style="2" bestFit="1" customWidth="1"/>
    <col min="4" max="4" width="30.5703125" style="2" customWidth="1"/>
    <col min="5" max="5" width="42.85546875" style="2" customWidth="1"/>
    <col min="6" max="6" width="10" style="2" bestFit="1" customWidth="1"/>
    <col min="7" max="7" width="9.140625" style="2" customWidth="1"/>
    <col min="8" max="8" width="13" style="10" customWidth="1"/>
    <col min="9" max="9" width="13.7109375" style="77" customWidth="1"/>
    <col min="10" max="10" width="28.5703125" style="2" customWidth="1"/>
    <col min="11" max="11" width="84" style="2" customWidth="1"/>
    <col min="12" max="12" width="20" style="2" bestFit="1" customWidth="1"/>
    <col min="13" max="16384" width="9.140625" style="2"/>
  </cols>
  <sheetData>
    <row r="1" spans="1:13" ht="23.25">
      <c r="B1" s="25" t="s">
        <v>158</v>
      </c>
      <c r="I1" s="76">
        <f>SUM(I3:I18)</f>
        <v>878654.47</v>
      </c>
    </row>
    <row r="2" spans="1:13" s="4" customFormat="1" ht="38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207</v>
      </c>
      <c r="G2" s="3" t="s">
        <v>129</v>
      </c>
      <c r="H2" s="7" t="s">
        <v>7</v>
      </c>
      <c r="I2" s="14" t="s">
        <v>131</v>
      </c>
      <c r="J2" s="3" t="s">
        <v>130</v>
      </c>
      <c r="K2" s="3" t="s">
        <v>193</v>
      </c>
      <c r="L2" s="3" t="s">
        <v>192</v>
      </c>
    </row>
    <row r="3" spans="1:13" s="5" customFormat="1" ht="38.25" customHeight="1">
      <c r="A3" s="5">
        <v>1</v>
      </c>
      <c r="B3" s="6" t="s">
        <v>31</v>
      </c>
      <c r="C3" s="6" t="s">
        <v>32</v>
      </c>
      <c r="D3" s="20" t="s">
        <v>138</v>
      </c>
      <c r="E3" s="1" t="s">
        <v>54</v>
      </c>
      <c r="F3" s="12" t="s">
        <v>13</v>
      </c>
      <c r="G3" s="3" t="s">
        <v>14</v>
      </c>
      <c r="H3" s="14">
        <v>138555</v>
      </c>
      <c r="I3" s="76">
        <f>Table14[[#This Row],[Valor unitário (estimado)]]*Table14[[#This Row],[Qtd.]]</f>
        <v>138555</v>
      </c>
      <c r="J3" s="6" t="s">
        <v>36</v>
      </c>
      <c r="K3" s="1"/>
      <c r="L3" s="6"/>
    </row>
    <row r="4" spans="1:13" s="5" customFormat="1" ht="38.25" customHeight="1">
      <c r="A4" s="5">
        <v>2</v>
      </c>
      <c r="B4" s="6" t="s">
        <v>89</v>
      </c>
      <c r="C4" s="6" t="s">
        <v>23</v>
      </c>
      <c r="D4" s="20" t="s">
        <v>138</v>
      </c>
      <c r="E4" s="6" t="s">
        <v>91</v>
      </c>
      <c r="F4" s="12" t="s">
        <v>13</v>
      </c>
      <c r="G4" s="3" t="s">
        <v>14</v>
      </c>
      <c r="H4" s="14">
        <v>385000</v>
      </c>
      <c r="I4" s="76">
        <f>Table14[[#This Row],[Valor unitário (estimado)]]*Table14[[#This Row],[Qtd.]]</f>
        <v>385000</v>
      </c>
      <c r="J4" s="6" t="s">
        <v>92</v>
      </c>
      <c r="K4" s="1"/>
      <c r="L4" s="6"/>
    </row>
    <row r="5" spans="1:13" s="15" customFormat="1" ht="38.25" customHeight="1">
      <c r="A5" s="6">
        <v>19</v>
      </c>
      <c r="B5" s="6" t="s">
        <v>133</v>
      </c>
      <c r="C5" s="6" t="s">
        <v>135</v>
      </c>
      <c r="D5" s="66" t="s">
        <v>138</v>
      </c>
      <c r="E5" s="6" t="s">
        <v>150</v>
      </c>
      <c r="F5" s="12" t="s">
        <v>13</v>
      </c>
      <c r="G5" s="3" t="s">
        <v>14</v>
      </c>
      <c r="H5" s="14">
        <v>350000</v>
      </c>
      <c r="I5" s="76">
        <f>Table14[[#This Row],[Valor unitário (estimado)]]*Table14[[#This Row],[Qtd.]]</f>
        <v>350000</v>
      </c>
      <c r="J5" s="6" t="s">
        <v>135</v>
      </c>
      <c r="K5" s="6" t="s">
        <v>210</v>
      </c>
      <c r="L5" s="6"/>
      <c r="M5" s="16"/>
    </row>
    <row r="6" spans="1:13" s="15" customFormat="1" ht="38.25" customHeight="1">
      <c r="A6" s="15">
        <v>7</v>
      </c>
      <c r="B6" s="16" t="s">
        <v>133</v>
      </c>
      <c r="C6" s="16" t="s">
        <v>135</v>
      </c>
      <c r="D6" s="20" t="s">
        <v>138</v>
      </c>
      <c r="E6" s="20" t="s">
        <v>153</v>
      </c>
      <c r="F6" s="70" t="s">
        <v>13</v>
      </c>
      <c r="G6" s="67" t="s">
        <v>14</v>
      </c>
      <c r="H6" s="21">
        <v>5099.47</v>
      </c>
      <c r="I6" s="76">
        <f>Table14[[#This Row],[Valor unitário (estimado)]]*Table14[[#This Row],[Qtd.]]</f>
        <v>5099.47</v>
      </c>
      <c r="J6" s="16" t="s">
        <v>135</v>
      </c>
      <c r="K6" s="16"/>
      <c r="L6" s="16"/>
      <c r="M6" s="16"/>
    </row>
    <row r="7" spans="1:13" ht="38.25" customHeight="1">
      <c r="A7" s="6"/>
      <c r="B7" s="6"/>
      <c r="C7" s="6"/>
      <c r="D7" s="66"/>
      <c r="E7" s="6"/>
      <c r="F7" s="12"/>
      <c r="G7" s="3"/>
      <c r="H7" s="14"/>
      <c r="I7" s="76"/>
      <c r="J7" s="6"/>
      <c r="K7" s="6"/>
      <c r="L7" s="6"/>
    </row>
    <row r="8" spans="1:13" ht="38.25" customHeight="1">
      <c r="A8" s="6"/>
      <c r="B8" s="6"/>
      <c r="C8" s="6"/>
      <c r="D8" s="66"/>
      <c r="E8" s="6"/>
      <c r="F8" s="12"/>
      <c r="G8" s="3"/>
      <c r="H8" s="14"/>
      <c r="I8" s="76"/>
      <c r="J8" s="6"/>
      <c r="K8" s="6"/>
      <c r="L8" s="6"/>
    </row>
    <row r="9" spans="1:13" ht="38.25" customHeight="1">
      <c r="A9" s="6"/>
      <c r="B9" s="6"/>
      <c r="C9" s="6"/>
      <c r="D9" s="66"/>
      <c r="E9" s="6"/>
      <c r="F9" s="12"/>
      <c r="G9" s="3"/>
      <c r="H9" s="14"/>
      <c r="I9" s="76"/>
      <c r="J9" s="6"/>
      <c r="K9" s="6"/>
      <c r="L9" s="6"/>
    </row>
    <row r="10" spans="1:13" ht="38.25" customHeight="1">
      <c r="A10" s="6"/>
      <c r="B10" s="6"/>
      <c r="C10" s="6"/>
      <c r="D10" s="66"/>
      <c r="E10" s="6"/>
      <c r="F10" s="12"/>
      <c r="G10" s="3"/>
      <c r="H10" s="14"/>
      <c r="I10" s="76"/>
      <c r="J10" s="6"/>
      <c r="K10" s="6"/>
      <c r="L10" s="6"/>
    </row>
    <row r="11" spans="1:13" ht="38.25" customHeight="1">
      <c r="A11" s="6"/>
      <c r="B11" s="6"/>
      <c r="C11" s="6"/>
      <c r="D11" s="66"/>
      <c r="E11" s="6"/>
      <c r="F11" s="12"/>
      <c r="G11" s="3"/>
      <c r="H11" s="14"/>
      <c r="I11" s="76"/>
      <c r="J11" s="6"/>
      <c r="K11" s="6"/>
      <c r="L11" s="6"/>
    </row>
    <row r="12" spans="1:13" ht="38.25" customHeight="1">
      <c r="A12" s="6"/>
      <c r="B12" s="6"/>
      <c r="C12" s="6"/>
      <c r="D12" s="66"/>
      <c r="E12" s="6"/>
      <c r="F12" s="12"/>
      <c r="G12" s="3"/>
      <c r="H12" s="14"/>
      <c r="I12" s="76"/>
      <c r="J12" s="6"/>
      <c r="K12" s="6"/>
      <c r="L12" s="6"/>
    </row>
    <row r="13" spans="1:13" ht="38.25" customHeight="1">
      <c r="A13" s="6"/>
      <c r="B13" s="6"/>
      <c r="C13" s="6"/>
      <c r="D13" s="66"/>
      <c r="E13" s="6"/>
      <c r="F13" s="12"/>
      <c r="G13" s="3"/>
      <c r="H13" s="14"/>
      <c r="I13" s="76"/>
      <c r="J13" s="6"/>
      <c r="K13" s="6"/>
      <c r="L13" s="6"/>
    </row>
    <row r="14" spans="1:13" ht="38.25" customHeight="1">
      <c r="A14" s="6"/>
      <c r="B14" s="6"/>
      <c r="C14" s="6"/>
      <c r="D14" s="66"/>
      <c r="E14" s="6"/>
      <c r="F14" s="12"/>
      <c r="G14" s="3"/>
      <c r="H14" s="14"/>
      <c r="I14" s="76"/>
      <c r="J14" s="6"/>
      <c r="K14" s="6"/>
      <c r="L14" s="6"/>
    </row>
    <row r="15" spans="1:13" ht="38.25" customHeight="1">
      <c r="A15" s="6"/>
      <c r="B15" s="6"/>
      <c r="C15" s="6"/>
      <c r="D15" s="66"/>
      <c r="E15" s="6"/>
      <c r="F15" s="12"/>
      <c r="G15" s="3"/>
      <c r="H15" s="14"/>
      <c r="I15" s="76"/>
      <c r="J15" s="6"/>
      <c r="K15" s="6"/>
      <c r="L15" s="6"/>
    </row>
    <row r="16" spans="1:13" ht="38.25" customHeight="1">
      <c r="A16" s="5"/>
      <c r="B16" s="6"/>
      <c r="C16" s="6"/>
      <c r="D16" s="20"/>
      <c r="E16" s="6"/>
      <c r="F16" s="12"/>
      <c r="G16" s="3"/>
      <c r="H16" s="14"/>
      <c r="I16" s="76"/>
      <c r="J16" s="6"/>
      <c r="K16" s="1"/>
      <c r="L16" s="6"/>
    </row>
    <row r="17" spans="1:12" ht="38.25" customHeight="1">
      <c r="A17" s="5"/>
      <c r="B17" s="6"/>
      <c r="C17" s="6"/>
      <c r="D17" s="20"/>
      <c r="E17" s="6"/>
      <c r="F17" s="12"/>
      <c r="G17" s="3"/>
      <c r="H17" s="14"/>
      <c r="I17" s="76"/>
      <c r="J17" s="6"/>
      <c r="K17" s="1"/>
      <c r="L17" s="6"/>
    </row>
    <row r="18" spans="1:12" ht="38.25" customHeight="1">
      <c r="A18" s="5"/>
      <c r="B18" s="6"/>
      <c r="C18" s="6"/>
      <c r="D18" s="20"/>
      <c r="E18" s="6"/>
      <c r="F18" s="12"/>
      <c r="G18" s="3"/>
      <c r="H18" s="14"/>
      <c r="I18" s="76"/>
      <c r="J18" s="6"/>
      <c r="K18" s="1"/>
      <c r="L18" s="6"/>
    </row>
    <row r="19" spans="1:12" ht="38.25" customHeight="1">
      <c r="A19" s="5"/>
      <c r="B19" s="6"/>
      <c r="C19" s="6"/>
      <c r="D19" s="20"/>
      <c r="E19" s="6"/>
      <c r="F19" s="12"/>
      <c r="G19" s="3"/>
      <c r="H19" s="14"/>
      <c r="I19" s="76"/>
      <c r="J19" s="6"/>
      <c r="K19" s="1"/>
      <c r="L19" s="6"/>
    </row>
    <row r="20" spans="1:12" ht="38.25" customHeight="1">
      <c r="A20" s="5"/>
      <c r="B20" s="6"/>
      <c r="C20" s="6"/>
      <c r="D20" s="20"/>
      <c r="E20" s="6"/>
      <c r="F20" s="12"/>
      <c r="G20" s="3"/>
      <c r="H20" s="14"/>
      <c r="I20" s="76"/>
      <c r="J20" s="6"/>
      <c r="K20" s="1"/>
      <c r="L20" s="6"/>
    </row>
    <row r="21" spans="1:12" ht="38.25" customHeight="1">
      <c r="A21" s="5"/>
      <c r="B21" s="6"/>
      <c r="C21" s="6"/>
      <c r="D21" s="20"/>
      <c r="E21" s="6"/>
      <c r="F21" s="12"/>
      <c r="G21" s="3"/>
      <c r="H21" s="14"/>
      <c r="I21" s="76"/>
      <c r="J21" s="6"/>
      <c r="K21" s="1"/>
      <c r="L21" s="6"/>
    </row>
    <row r="22" spans="1:12" ht="38.25" customHeight="1">
      <c r="A22" s="5"/>
      <c r="B22" s="6"/>
      <c r="C22" s="6"/>
      <c r="D22" s="20"/>
      <c r="E22" s="6"/>
      <c r="F22" s="12"/>
      <c r="G22" s="3"/>
      <c r="H22" s="14"/>
      <c r="I22" s="76"/>
      <c r="J22" s="6"/>
      <c r="K22" s="1"/>
      <c r="L22" s="6"/>
    </row>
    <row r="23" spans="1:12" ht="38.25" customHeight="1">
      <c r="A23" s="5"/>
      <c r="B23" s="6"/>
      <c r="C23" s="6"/>
      <c r="D23" s="20"/>
      <c r="E23" s="6"/>
      <c r="F23" s="12"/>
      <c r="G23" s="3"/>
      <c r="H23" s="14"/>
      <c r="I23" s="76"/>
      <c r="J23" s="6"/>
      <c r="K23" s="1"/>
      <c r="L23" s="6"/>
    </row>
    <row r="24" spans="1:12" ht="38.25" customHeight="1">
      <c r="I24" s="76"/>
    </row>
    <row r="25" spans="1:12" ht="38.25" customHeight="1">
      <c r="I25" s="76"/>
    </row>
    <row r="26" spans="1:12" ht="38.25" customHeight="1">
      <c r="I26" s="7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D6" sqref="D6"/>
    </sheetView>
  </sheetViews>
  <sheetFormatPr defaultRowHeight="37.5" customHeight="1"/>
  <cols>
    <col min="1" max="1" width="5.140625" style="2" bestFit="1" customWidth="1"/>
    <col min="2" max="2" width="20" style="2" bestFit="1" customWidth="1"/>
    <col min="3" max="3" width="22.85546875" style="2" customWidth="1"/>
    <col min="4" max="4" width="25.28515625" style="2" customWidth="1"/>
    <col min="5" max="5" width="42.85546875" style="2" customWidth="1"/>
    <col min="6" max="6" width="10" style="71" customWidth="1"/>
    <col min="7" max="7" width="9.28515625" style="2" customWidth="1"/>
    <col min="8" max="8" width="12.85546875" style="2" customWidth="1"/>
    <col min="9" max="9" width="13.85546875" style="77" customWidth="1"/>
    <col min="10" max="10" width="28.5703125" style="2" customWidth="1"/>
    <col min="11" max="11" width="79.28515625" style="2" customWidth="1"/>
    <col min="12" max="12" width="20" style="2" bestFit="1" customWidth="1"/>
    <col min="13" max="16384" width="9.140625" style="2"/>
  </cols>
  <sheetData>
    <row r="1" spans="1:12" ht="23.25">
      <c r="B1" s="62" t="s">
        <v>211</v>
      </c>
      <c r="C1" s="62"/>
      <c r="I1" s="76">
        <f>SUM(I3:I31)</f>
        <v>206789.61</v>
      </c>
    </row>
    <row r="2" spans="1:12" s="4" customFormat="1" ht="30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132</v>
      </c>
      <c r="F2" s="3" t="s">
        <v>207</v>
      </c>
      <c r="G2" s="3" t="s">
        <v>129</v>
      </c>
      <c r="H2" s="7" t="s">
        <v>7</v>
      </c>
      <c r="I2" s="14" t="s">
        <v>131</v>
      </c>
      <c r="J2" s="3" t="s">
        <v>130</v>
      </c>
      <c r="K2" s="3" t="s">
        <v>193</v>
      </c>
      <c r="L2" s="3" t="s">
        <v>192</v>
      </c>
    </row>
    <row r="3" spans="1:12" s="5" customFormat="1" ht="37.5" customHeight="1">
      <c r="A3" s="5">
        <v>1</v>
      </c>
      <c r="B3" s="6" t="s">
        <v>18</v>
      </c>
      <c r="C3" s="6" t="s">
        <v>19</v>
      </c>
      <c r="D3" s="6" t="s">
        <v>198</v>
      </c>
      <c r="E3" s="6" t="s">
        <v>20</v>
      </c>
      <c r="F3" s="12" t="s">
        <v>17</v>
      </c>
      <c r="G3" s="6" t="s">
        <v>14</v>
      </c>
      <c r="H3" s="14">
        <v>8000</v>
      </c>
      <c r="I3" s="76">
        <f>Table1[[#This Row],[Qtd.]]*Table1[[#This Row],[Valor unitário (estimado)]]</f>
        <v>16000</v>
      </c>
      <c r="J3" s="6" t="s">
        <v>21</v>
      </c>
      <c r="K3" s="6"/>
      <c r="L3" s="6"/>
    </row>
    <row r="4" spans="1:12" s="5" customFormat="1" ht="37.5" customHeight="1">
      <c r="A4" s="5">
        <v>2</v>
      </c>
      <c r="B4" s="6" t="s">
        <v>22</v>
      </c>
      <c r="C4" s="6" t="s">
        <v>23</v>
      </c>
      <c r="D4" s="6" t="s">
        <v>198</v>
      </c>
      <c r="E4" s="6" t="s">
        <v>24</v>
      </c>
      <c r="F4" s="12" t="s">
        <v>25</v>
      </c>
      <c r="G4" s="6" t="s">
        <v>14</v>
      </c>
      <c r="H4" s="14" t="s">
        <v>26</v>
      </c>
      <c r="I4" s="76">
        <f>Table1[[#This Row],[Qtd.]]*Table1[[#This Row],[Valor unitário (estimado)]]</f>
        <v>22000</v>
      </c>
      <c r="J4" s="6" t="s">
        <v>27</v>
      </c>
      <c r="K4" s="6"/>
      <c r="L4" s="6"/>
    </row>
    <row r="5" spans="1:12" s="5" customFormat="1" ht="37.5" customHeight="1">
      <c r="A5" s="5">
        <v>3</v>
      </c>
      <c r="B5" s="6" t="s">
        <v>22</v>
      </c>
      <c r="C5" s="6" t="s">
        <v>23</v>
      </c>
      <c r="D5" s="6" t="s">
        <v>203</v>
      </c>
      <c r="E5" s="6" t="s">
        <v>28</v>
      </c>
      <c r="F5" s="12" t="s">
        <v>29</v>
      </c>
      <c r="G5" s="6" t="s">
        <v>14</v>
      </c>
      <c r="H5" s="14">
        <v>12000</v>
      </c>
      <c r="I5" s="76">
        <f>Table1[[#This Row],[Qtd.]]*Table1[[#This Row],[Valor unitário (estimado)]]</f>
        <v>60000</v>
      </c>
      <c r="J5" s="6" t="s">
        <v>27</v>
      </c>
      <c r="K5" s="6"/>
      <c r="L5" s="6"/>
    </row>
    <row r="6" spans="1:12" s="5" customFormat="1" ht="37.5" customHeight="1">
      <c r="A6" s="5">
        <v>4</v>
      </c>
      <c r="B6" s="6" t="s">
        <v>22</v>
      </c>
      <c r="C6" s="6" t="s">
        <v>19</v>
      </c>
      <c r="D6" s="6" t="s">
        <v>141</v>
      </c>
      <c r="E6" s="6" t="s">
        <v>30</v>
      </c>
      <c r="F6" s="12" t="s">
        <v>13</v>
      </c>
      <c r="G6" s="6" t="s">
        <v>14</v>
      </c>
      <c r="H6" s="14">
        <v>4500</v>
      </c>
      <c r="I6" s="76">
        <f>Table1[[#This Row],[Qtd.]]*Table1[[#This Row],[Valor unitário (estimado)]]</f>
        <v>4500</v>
      </c>
      <c r="J6" s="6" t="s">
        <v>27</v>
      </c>
      <c r="K6" s="6"/>
      <c r="L6" s="6"/>
    </row>
    <row r="7" spans="1:12" s="5" customFormat="1" ht="37.5" customHeight="1">
      <c r="A7" s="5">
        <v>5</v>
      </c>
      <c r="B7" s="6" t="s">
        <v>41</v>
      </c>
      <c r="C7" s="6" t="s">
        <v>42</v>
      </c>
      <c r="D7" s="6" t="s">
        <v>204</v>
      </c>
      <c r="E7" s="6" t="s">
        <v>44</v>
      </c>
      <c r="F7" s="12" t="s">
        <v>13</v>
      </c>
      <c r="G7" s="6" t="s">
        <v>14</v>
      </c>
      <c r="H7" s="14">
        <v>2500</v>
      </c>
      <c r="I7" s="76">
        <f>Table1[[#This Row],[Qtd.]]*Table1[[#This Row],[Valor unitário (estimado)]]</f>
        <v>2500</v>
      </c>
      <c r="J7" s="6" t="s">
        <v>208</v>
      </c>
      <c r="K7" s="6"/>
      <c r="L7" s="6"/>
    </row>
    <row r="8" spans="1:12" s="5" customFormat="1" ht="37.5" customHeight="1">
      <c r="A8" s="5">
        <v>6</v>
      </c>
      <c r="B8" s="6" t="s">
        <v>45</v>
      </c>
      <c r="C8" s="6" t="s">
        <v>32</v>
      </c>
      <c r="D8" s="6" t="s">
        <v>136</v>
      </c>
      <c r="E8" s="6" t="s">
        <v>46</v>
      </c>
      <c r="F8" s="12" t="s">
        <v>13</v>
      </c>
      <c r="G8" s="6" t="s">
        <v>14</v>
      </c>
      <c r="H8" s="14">
        <v>1066</v>
      </c>
      <c r="I8" s="76">
        <f>Table1[[#This Row],[Qtd.]]*Table1[[#This Row],[Valor unitário (estimado)]]</f>
        <v>1066</v>
      </c>
      <c r="J8" s="6" t="s">
        <v>47</v>
      </c>
      <c r="K8" s="6"/>
      <c r="L8" s="6"/>
    </row>
    <row r="9" spans="1:12" s="5" customFormat="1" ht="37.5" customHeight="1">
      <c r="A9" s="5">
        <v>7</v>
      </c>
      <c r="B9" s="6" t="s">
        <v>50</v>
      </c>
      <c r="C9" s="6" t="s">
        <v>51</v>
      </c>
      <c r="D9" s="6" t="s">
        <v>136</v>
      </c>
      <c r="E9" s="6" t="s">
        <v>52</v>
      </c>
      <c r="F9" s="12" t="s">
        <v>13</v>
      </c>
      <c r="G9" s="6" t="s">
        <v>14</v>
      </c>
      <c r="H9" s="14">
        <v>1100</v>
      </c>
      <c r="I9" s="76">
        <f>Table1[[#This Row],[Qtd.]]*Table1[[#This Row],[Valor unitário (estimado)]]</f>
        <v>1100</v>
      </c>
      <c r="J9" s="6" t="s">
        <v>53</v>
      </c>
      <c r="K9" s="6"/>
      <c r="L9" s="6"/>
    </row>
    <row r="10" spans="1:12" s="5" customFormat="1" ht="37.5" customHeight="1">
      <c r="A10" s="5">
        <v>8</v>
      </c>
      <c r="B10" s="6" t="s">
        <v>67</v>
      </c>
      <c r="C10" s="6" t="s">
        <v>23</v>
      </c>
      <c r="D10" s="6" t="s">
        <v>198</v>
      </c>
      <c r="E10" s="6" t="s">
        <v>68</v>
      </c>
      <c r="F10" s="12" t="s">
        <v>17</v>
      </c>
      <c r="G10" s="6" t="s">
        <v>14</v>
      </c>
      <c r="H10" s="14">
        <v>5500</v>
      </c>
      <c r="I10" s="76">
        <f>Table1[[#This Row],[Qtd.]]*Table1[[#This Row],[Valor unitário (estimado)]]</f>
        <v>11000</v>
      </c>
      <c r="J10" s="6" t="s">
        <v>69</v>
      </c>
      <c r="K10" s="6"/>
      <c r="L10" s="6"/>
    </row>
    <row r="11" spans="1:12" s="5" customFormat="1" ht="37.5" customHeight="1">
      <c r="A11" s="5">
        <v>9</v>
      </c>
      <c r="B11" s="6" t="s">
        <v>70</v>
      </c>
      <c r="C11" s="6" t="s">
        <v>71</v>
      </c>
      <c r="D11" s="6" t="s">
        <v>198</v>
      </c>
      <c r="E11" s="6" t="s">
        <v>72</v>
      </c>
      <c r="F11" s="12" t="s">
        <v>39</v>
      </c>
      <c r="G11" s="6" t="s">
        <v>14</v>
      </c>
      <c r="H11" s="14">
        <v>5700</v>
      </c>
      <c r="I11" s="76">
        <f>Table1[[#This Row],[Qtd.]]*Table1[[#This Row],[Valor unitário (estimado)]]</f>
        <v>17100</v>
      </c>
      <c r="J11" s="6" t="s">
        <v>73</v>
      </c>
      <c r="K11" s="6"/>
      <c r="L11" s="6"/>
    </row>
    <row r="12" spans="1:12" s="5" customFormat="1" ht="37.5" customHeight="1">
      <c r="A12" s="5">
        <v>10</v>
      </c>
      <c r="B12" s="6" t="s">
        <v>70</v>
      </c>
      <c r="C12" s="6" t="s">
        <v>9</v>
      </c>
      <c r="D12" s="6" t="s">
        <v>141</v>
      </c>
      <c r="E12" s="6" t="s">
        <v>74</v>
      </c>
      <c r="F12" s="12" t="s">
        <v>13</v>
      </c>
      <c r="G12" s="6" t="s">
        <v>14</v>
      </c>
      <c r="H12" s="14">
        <v>3399.9</v>
      </c>
      <c r="I12" s="76">
        <f>Table1[[#This Row],[Qtd.]]*Table1[[#This Row],[Valor unitário (estimado)]]</f>
        <v>3399.9</v>
      </c>
      <c r="J12" s="6" t="s">
        <v>75</v>
      </c>
      <c r="K12" s="6"/>
      <c r="L12" s="6"/>
    </row>
    <row r="13" spans="1:12" s="5" customFormat="1" ht="37.5" customHeight="1">
      <c r="A13" s="5">
        <v>11</v>
      </c>
      <c r="B13" s="6" t="s">
        <v>76</v>
      </c>
      <c r="C13" s="6" t="s">
        <v>51</v>
      </c>
      <c r="D13" s="6" t="s">
        <v>198</v>
      </c>
      <c r="E13" s="6" t="s">
        <v>77</v>
      </c>
      <c r="F13" s="12" t="s">
        <v>13</v>
      </c>
      <c r="G13" s="6" t="s">
        <v>14</v>
      </c>
      <c r="H13" s="14" t="s">
        <v>78</v>
      </c>
      <c r="I13" s="76">
        <f>Table1[[#This Row],[Qtd.]]*Table1[[#This Row],[Valor unitário (estimado)]]</f>
        <v>500</v>
      </c>
      <c r="J13" s="6" t="s">
        <v>79</v>
      </c>
      <c r="K13" s="6"/>
      <c r="L13" s="6"/>
    </row>
    <row r="14" spans="1:12" s="5" customFormat="1" ht="37.5" customHeight="1">
      <c r="A14" s="5">
        <v>12</v>
      </c>
      <c r="B14" s="6" t="s">
        <v>80</v>
      </c>
      <c r="C14" s="6" t="s">
        <v>51</v>
      </c>
      <c r="D14" s="6" t="s">
        <v>204</v>
      </c>
      <c r="E14" s="6" t="s">
        <v>81</v>
      </c>
      <c r="F14" s="12" t="s">
        <v>13</v>
      </c>
      <c r="G14" s="6" t="s">
        <v>14</v>
      </c>
      <c r="H14" s="14" t="s">
        <v>82</v>
      </c>
      <c r="I14" s="76">
        <f>Table1[[#This Row],[Qtd.]]*Table1[[#This Row],[Valor unitário (estimado)]]</f>
        <v>2800</v>
      </c>
      <c r="J14" s="6" t="s">
        <v>79</v>
      </c>
      <c r="K14" s="6"/>
      <c r="L14" s="6"/>
    </row>
    <row r="15" spans="1:12" s="5" customFormat="1" ht="37.5" customHeight="1">
      <c r="A15" s="5">
        <v>13</v>
      </c>
      <c r="B15" s="6" t="s">
        <v>83</v>
      </c>
      <c r="C15" s="6" t="s">
        <v>9</v>
      </c>
      <c r="D15" s="6" t="s">
        <v>204</v>
      </c>
      <c r="E15" s="6" t="s">
        <v>84</v>
      </c>
      <c r="F15" s="12" t="s">
        <v>39</v>
      </c>
      <c r="G15" s="6" t="s">
        <v>14</v>
      </c>
      <c r="H15" s="14">
        <v>2300</v>
      </c>
      <c r="I15" s="76">
        <f>Table1[[#This Row],[Qtd.]]*Table1[[#This Row],[Valor unitário (estimado)]]</f>
        <v>6900</v>
      </c>
      <c r="J15" s="6" t="s">
        <v>85</v>
      </c>
      <c r="K15" s="6"/>
      <c r="L15" s="6"/>
    </row>
    <row r="16" spans="1:12" s="5" customFormat="1" ht="37.5" customHeight="1">
      <c r="A16" s="5">
        <v>14</v>
      </c>
      <c r="B16" s="6" t="s">
        <v>50</v>
      </c>
      <c r="C16" s="6" t="s">
        <v>51</v>
      </c>
      <c r="D16" s="6" t="s">
        <v>204</v>
      </c>
      <c r="E16" s="6" t="s">
        <v>86</v>
      </c>
      <c r="F16" s="12" t="s">
        <v>13</v>
      </c>
      <c r="G16" s="6" t="s">
        <v>14</v>
      </c>
      <c r="H16" s="14">
        <v>4000</v>
      </c>
      <c r="I16" s="76">
        <f>Table1[[#This Row],[Qtd.]]*Table1[[#This Row],[Valor unitário (estimado)]]</f>
        <v>4000</v>
      </c>
      <c r="J16" s="6" t="s">
        <v>87</v>
      </c>
      <c r="K16" s="6"/>
      <c r="L16" s="6"/>
    </row>
    <row r="17" spans="1:12" s="5" customFormat="1" ht="37.5" customHeight="1">
      <c r="A17" s="5">
        <v>15</v>
      </c>
      <c r="B17" s="6" t="s">
        <v>93</v>
      </c>
      <c r="C17" s="6" t="s">
        <v>71</v>
      </c>
      <c r="D17" s="6" t="s">
        <v>199</v>
      </c>
      <c r="E17" s="6" t="s">
        <v>94</v>
      </c>
      <c r="F17" s="3">
        <v>15</v>
      </c>
      <c r="G17" s="6" t="s">
        <v>14</v>
      </c>
      <c r="H17" s="14">
        <v>490</v>
      </c>
      <c r="I17" s="76">
        <f>Table1[[#This Row],[Qtd.]]*Table1[[#This Row],[Valor unitário (estimado)]]</f>
        <v>7350</v>
      </c>
      <c r="J17" s="6" t="s">
        <v>95</v>
      </c>
      <c r="K17" s="6"/>
      <c r="L17" s="6"/>
    </row>
    <row r="18" spans="1:12" s="5" customFormat="1" ht="37.5" customHeight="1">
      <c r="A18" s="5">
        <v>16</v>
      </c>
      <c r="B18" s="6" t="s">
        <v>93</v>
      </c>
      <c r="C18" s="6" t="s">
        <v>71</v>
      </c>
      <c r="D18" s="6" t="s">
        <v>141</v>
      </c>
      <c r="E18" s="6" t="s">
        <v>96</v>
      </c>
      <c r="F18" s="12" t="s">
        <v>17</v>
      </c>
      <c r="G18" s="6" t="s">
        <v>14</v>
      </c>
      <c r="H18" s="14">
        <v>7500</v>
      </c>
      <c r="I18" s="76">
        <f>Table1[[#This Row],[Qtd.]]*Table1[[#This Row],[Valor unitário (estimado)]]</f>
        <v>15000</v>
      </c>
      <c r="J18" s="6" t="s">
        <v>95</v>
      </c>
      <c r="K18" s="6"/>
      <c r="L18" s="6"/>
    </row>
    <row r="19" spans="1:12" s="5" customFormat="1" ht="37.5" customHeight="1">
      <c r="A19" s="5">
        <v>17</v>
      </c>
      <c r="B19" s="6" t="s">
        <v>93</v>
      </c>
      <c r="C19" s="6" t="s">
        <v>71</v>
      </c>
      <c r="D19" s="20" t="s">
        <v>138</v>
      </c>
      <c r="E19" s="6" t="s">
        <v>97</v>
      </c>
      <c r="F19" s="12" t="s">
        <v>17</v>
      </c>
      <c r="G19" s="6" t="s">
        <v>14</v>
      </c>
      <c r="H19" s="14" t="s">
        <v>98</v>
      </c>
      <c r="I19" s="76">
        <f>Table1[[#This Row],[Qtd.]]*Table1[[#This Row],[Valor unitário (estimado)]]</f>
        <v>1597.74</v>
      </c>
      <c r="J19" s="6" t="s">
        <v>95</v>
      </c>
      <c r="K19" s="6"/>
      <c r="L19" s="6"/>
    </row>
    <row r="20" spans="1:12" s="5" customFormat="1" ht="37.5" customHeight="1">
      <c r="A20" s="5">
        <v>18</v>
      </c>
      <c r="B20" s="6" t="s">
        <v>93</v>
      </c>
      <c r="C20" s="6" t="s">
        <v>71</v>
      </c>
      <c r="D20" s="6" t="s">
        <v>136</v>
      </c>
      <c r="E20" s="6" t="s">
        <v>62</v>
      </c>
      <c r="F20" s="12" t="s">
        <v>13</v>
      </c>
      <c r="G20" s="6" t="s">
        <v>14</v>
      </c>
      <c r="H20" s="14" t="s">
        <v>99</v>
      </c>
      <c r="I20" s="76">
        <f>Table1[[#This Row],[Qtd.]]*Table1[[#This Row],[Valor unitário (estimado)]]</f>
        <v>1504.48</v>
      </c>
      <c r="J20" s="6" t="s">
        <v>95</v>
      </c>
      <c r="K20" s="6"/>
      <c r="L20" s="6"/>
    </row>
    <row r="21" spans="1:12" s="5" customFormat="1" ht="37.5" customHeight="1">
      <c r="A21" s="5">
        <v>19</v>
      </c>
      <c r="B21" s="6" t="s">
        <v>93</v>
      </c>
      <c r="C21" s="6" t="s">
        <v>71</v>
      </c>
      <c r="D21" s="6" t="s">
        <v>199</v>
      </c>
      <c r="E21" s="6" t="s">
        <v>100</v>
      </c>
      <c r="F21" s="12" t="s">
        <v>101</v>
      </c>
      <c r="G21" s="6" t="s">
        <v>14</v>
      </c>
      <c r="H21" s="14" t="s">
        <v>102</v>
      </c>
      <c r="I21" s="76">
        <f>Table1[[#This Row],[Qtd.]]*Table1[[#This Row],[Valor unitário (estimado)]]</f>
        <v>2035.5</v>
      </c>
      <c r="J21" s="6" t="s">
        <v>95</v>
      </c>
      <c r="K21" s="6"/>
      <c r="L21" s="6"/>
    </row>
    <row r="22" spans="1:12" s="5" customFormat="1" ht="37.5" customHeight="1">
      <c r="A22" s="5">
        <v>20</v>
      </c>
      <c r="B22" s="6" t="s">
        <v>93</v>
      </c>
      <c r="C22" s="6" t="s">
        <v>71</v>
      </c>
      <c r="D22" s="6" t="s">
        <v>199</v>
      </c>
      <c r="E22" s="1" t="s">
        <v>103</v>
      </c>
      <c r="F22" s="12" t="s">
        <v>17</v>
      </c>
      <c r="G22" s="6" t="s">
        <v>14</v>
      </c>
      <c r="H22" s="14" t="s">
        <v>104</v>
      </c>
      <c r="I22" s="76">
        <f>Table1[[#This Row],[Qtd.]]*Table1[[#This Row],[Valor unitário (estimado)]]</f>
        <v>1161</v>
      </c>
      <c r="J22" s="6" t="s">
        <v>95</v>
      </c>
      <c r="K22" s="6"/>
      <c r="L22" s="6"/>
    </row>
    <row r="23" spans="1:12" s="5" customFormat="1" ht="37.5" customHeight="1">
      <c r="A23" s="5">
        <v>21</v>
      </c>
      <c r="B23" s="6" t="s">
        <v>93</v>
      </c>
      <c r="C23" s="6" t="s">
        <v>71</v>
      </c>
      <c r="D23" s="6" t="s">
        <v>198</v>
      </c>
      <c r="E23" s="6" t="s">
        <v>161</v>
      </c>
      <c r="F23" s="12" t="s">
        <v>25</v>
      </c>
      <c r="G23" s="6" t="s">
        <v>14</v>
      </c>
      <c r="H23" s="14" t="s">
        <v>107</v>
      </c>
      <c r="I23" s="76">
        <f>Table1[[#This Row],[Qtd.]]*Table1[[#This Row],[Valor unitário (estimado)]]</f>
        <v>21916</v>
      </c>
      <c r="J23" s="6" t="s">
        <v>95</v>
      </c>
      <c r="K23" s="6"/>
      <c r="L23" s="6"/>
    </row>
    <row r="24" spans="1:12" s="5" customFormat="1" ht="37.5" customHeight="1">
      <c r="A24" s="5">
        <v>22</v>
      </c>
      <c r="B24" s="6" t="s">
        <v>93</v>
      </c>
      <c r="C24" s="6" t="s">
        <v>71</v>
      </c>
      <c r="D24" s="6" t="s">
        <v>204</v>
      </c>
      <c r="E24" s="6" t="s">
        <v>108</v>
      </c>
      <c r="F24" s="12" t="s">
        <v>13</v>
      </c>
      <c r="G24" s="6" t="s">
        <v>14</v>
      </c>
      <c r="H24" s="14" t="s">
        <v>109</v>
      </c>
      <c r="I24" s="76">
        <f>Table1[[#This Row],[Qtd.]]*Table1[[#This Row],[Valor unitário (estimado)]]</f>
        <v>2168.9899999999998</v>
      </c>
      <c r="J24" s="6" t="s">
        <v>95</v>
      </c>
      <c r="K24" s="6"/>
      <c r="L24" s="6"/>
    </row>
    <row r="25" spans="1:12" s="5" customFormat="1" ht="37.5" customHeight="1">
      <c r="A25" s="5">
        <v>23</v>
      </c>
      <c r="B25" s="6" t="s">
        <v>93</v>
      </c>
      <c r="C25" s="6" t="s">
        <v>71</v>
      </c>
      <c r="D25" s="6" t="s">
        <v>136</v>
      </c>
      <c r="E25" s="6" t="s">
        <v>113</v>
      </c>
      <c r="F25" s="12" t="s">
        <v>13</v>
      </c>
      <c r="G25" s="6" t="s">
        <v>14</v>
      </c>
      <c r="H25" s="14" t="s">
        <v>114</v>
      </c>
      <c r="I25" s="76">
        <f>Table1[[#This Row],[Qtd.]]*Table1[[#This Row],[Valor unitário (estimado)]]</f>
        <v>579</v>
      </c>
      <c r="J25" s="6" t="s">
        <v>95</v>
      </c>
      <c r="K25" s="6"/>
      <c r="L25" s="6"/>
    </row>
    <row r="26" spans="1:12" s="5" customFormat="1" ht="37.5" customHeight="1">
      <c r="A26" s="5">
        <v>24</v>
      </c>
      <c r="B26" s="6" t="s">
        <v>93</v>
      </c>
      <c r="C26" s="6" t="s">
        <v>71</v>
      </c>
      <c r="D26" s="6" t="s">
        <v>141</v>
      </c>
      <c r="E26" s="6" t="s">
        <v>115</v>
      </c>
      <c r="F26" s="12" t="s">
        <v>13</v>
      </c>
      <c r="G26" s="6" t="s">
        <v>14</v>
      </c>
      <c r="H26" s="14" t="s">
        <v>116</v>
      </c>
      <c r="I26" s="76">
        <f>Table1[[#This Row],[Qtd.]]*Table1[[#This Row],[Valor unitário (estimado)]]</f>
        <v>611</v>
      </c>
      <c r="J26" s="6" t="s">
        <v>95</v>
      </c>
      <c r="K26" s="6"/>
      <c r="L26" s="6"/>
    </row>
  </sheetData>
  <mergeCells count="1">
    <mergeCell ref="B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85" zoomScaleNormal="85" workbookViewId="0">
      <selection activeCell="E4" sqref="E4"/>
    </sheetView>
  </sheetViews>
  <sheetFormatPr defaultRowHeight="37.5" customHeight="1"/>
  <cols>
    <col min="1" max="1" width="5.140625" style="2" bestFit="1" customWidth="1"/>
    <col min="2" max="3" width="20" style="2" bestFit="1" customWidth="1"/>
    <col min="4" max="4" width="23.7109375" style="2" customWidth="1"/>
    <col min="5" max="5" width="25.28515625" style="2" customWidth="1"/>
    <col min="6" max="6" width="37.85546875" style="2" customWidth="1"/>
    <col min="7" max="7" width="12.85546875" style="2" customWidth="1"/>
    <col min="8" max="8" width="11.5703125" style="2" customWidth="1"/>
    <col min="9" max="9" width="14.28515625" style="8" customWidth="1"/>
    <col min="10" max="10" width="23" style="11" customWidth="1"/>
    <col min="11" max="11" width="34.7109375" style="1" customWidth="1"/>
    <col min="12" max="16384" width="9.140625" style="2"/>
  </cols>
  <sheetData>
    <row r="1" spans="1:11" ht="37.5" customHeight="1">
      <c r="B1" s="62" t="s">
        <v>183</v>
      </c>
      <c r="C1" s="62"/>
      <c r="J1" s="9">
        <f>SUM(J3:J43)</f>
        <v>30003.200000000001</v>
      </c>
    </row>
    <row r="2" spans="1:11" s="4" customFormat="1" ht="37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132</v>
      </c>
      <c r="G2" s="3" t="s">
        <v>6</v>
      </c>
      <c r="H2" s="3" t="s">
        <v>129</v>
      </c>
      <c r="I2" s="7" t="s">
        <v>7</v>
      </c>
      <c r="J2" s="3" t="s">
        <v>131</v>
      </c>
      <c r="K2" s="3" t="s">
        <v>184</v>
      </c>
    </row>
    <row r="3" spans="1:11" s="26" customFormat="1" ht="37.5" customHeight="1">
      <c r="A3" s="56">
        <v>13</v>
      </c>
      <c r="B3" s="57" t="s">
        <v>133</v>
      </c>
      <c r="C3" s="57" t="s">
        <v>135</v>
      </c>
      <c r="D3" s="56" t="s">
        <v>136</v>
      </c>
      <c r="E3" s="56" t="s">
        <v>137</v>
      </c>
      <c r="F3" s="56" t="s">
        <v>154</v>
      </c>
      <c r="G3" s="56">
        <v>1</v>
      </c>
      <c r="H3" s="57" t="s">
        <v>14</v>
      </c>
      <c r="I3" s="58">
        <v>494.73</v>
      </c>
      <c r="J3" s="9">
        <f>Table15[[#This Row],[Qtd.]]*Table15[[#This Row],[Valor unitário (estimado)]]</f>
        <v>14990</v>
      </c>
      <c r="K3" s="56" t="s">
        <v>185</v>
      </c>
    </row>
    <row r="4" spans="1:11" s="15" customFormat="1" ht="37.5" customHeight="1">
      <c r="A4" s="56">
        <v>2</v>
      </c>
      <c r="B4" s="57" t="s">
        <v>37</v>
      </c>
      <c r="C4" s="57" t="s">
        <v>9</v>
      </c>
      <c r="D4" s="57" t="s">
        <v>43</v>
      </c>
      <c r="E4" s="57" t="s">
        <v>11</v>
      </c>
      <c r="F4" s="57" t="s">
        <v>66</v>
      </c>
      <c r="G4" s="59" t="s">
        <v>29</v>
      </c>
      <c r="H4" s="57" t="s">
        <v>14</v>
      </c>
      <c r="I4" s="60">
        <v>400</v>
      </c>
      <c r="J4" s="9">
        <f>Table1567[[#This Row],[Quantidade]]*Table1567[[#This Row],[Valor unitário (estimado)]]</f>
        <v>2000</v>
      </c>
      <c r="K4" s="56" t="s">
        <v>186</v>
      </c>
    </row>
    <row r="5" spans="1:11" s="15" customFormat="1" ht="37.5" customHeight="1">
      <c r="A5" s="56">
        <v>3</v>
      </c>
      <c r="B5" s="57" t="s">
        <v>50</v>
      </c>
      <c r="C5" s="57" t="s">
        <v>51</v>
      </c>
      <c r="D5" s="57" t="s">
        <v>10</v>
      </c>
      <c r="E5" s="57" t="s">
        <v>11</v>
      </c>
      <c r="F5" s="57" t="s">
        <v>88</v>
      </c>
      <c r="G5" s="59" t="s">
        <v>29</v>
      </c>
      <c r="H5" s="57" t="s">
        <v>14</v>
      </c>
      <c r="I5" s="60">
        <v>2000</v>
      </c>
      <c r="J5" s="9">
        <f>Table1567[[#This Row],[Quantidade]]*Table1567[[#This Row],[Valor unitário (estimado)]]</f>
        <v>10000</v>
      </c>
      <c r="K5" s="56" t="s">
        <v>187</v>
      </c>
    </row>
    <row r="6" spans="1:11" s="15" customFormat="1" ht="37.5" customHeight="1">
      <c r="A6" s="56">
        <v>4</v>
      </c>
      <c r="B6" s="57" t="s">
        <v>93</v>
      </c>
      <c r="C6" s="57" t="s">
        <v>71</v>
      </c>
      <c r="D6" s="57" t="s">
        <v>90</v>
      </c>
      <c r="E6" s="57" t="s">
        <v>11</v>
      </c>
      <c r="F6" s="57" t="s">
        <v>105</v>
      </c>
      <c r="G6" s="59" t="s">
        <v>13</v>
      </c>
      <c r="H6" s="57" t="s">
        <v>14</v>
      </c>
      <c r="I6" s="60" t="s">
        <v>106</v>
      </c>
      <c r="J6" s="9">
        <f>Table1567[[#This Row],[Quantidade]]*Table1567[[#This Row],[Valor unitário (estimado)]]</f>
        <v>2786.4</v>
      </c>
      <c r="K6" s="56" t="s">
        <v>188</v>
      </c>
    </row>
    <row r="7" spans="1:11" s="15" customFormat="1" ht="37.5" customHeight="1">
      <c r="A7" s="56">
        <v>5</v>
      </c>
      <c r="B7" s="57" t="s">
        <v>93</v>
      </c>
      <c r="C7" s="57" t="s">
        <v>71</v>
      </c>
      <c r="D7" s="57" t="s">
        <v>110</v>
      </c>
      <c r="E7" s="57" t="s">
        <v>11</v>
      </c>
      <c r="F7" s="57" t="s">
        <v>111</v>
      </c>
      <c r="G7" s="59" t="s">
        <v>13</v>
      </c>
      <c r="H7" s="57" t="s">
        <v>14</v>
      </c>
      <c r="I7" s="60" t="s">
        <v>112</v>
      </c>
      <c r="J7" s="9">
        <f>Table1567[[#This Row],[Quantidade]]*Table1567[[#This Row],[Valor unitário (estimado)]]</f>
        <v>226.8</v>
      </c>
      <c r="K7" s="56" t="s">
        <v>189</v>
      </c>
    </row>
    <row r="8" spans="1:11" s="15" customFormat="1" ht="37.5" customHeight="1">
      <c r="A8" s="15">
        <v>6</v>
      </c>
      <c r="B8" s="16"/>
      <c r="C8" s="6"/>
      <c r="D8" s="20"/>
      <c r="E8" s="20"/>
      <c r="F8" s="20"/>
      <c r="G8" s="20"/>
      <c r="H8" s="16" t="s">
        <v>14</v>
      </c>
      <c r="I8" s="21"/>
      <c r="J8" s="9">
        <f>Table1567[[#This Row],[Quantidade]]*Table1567[[#This Row],[Valor unitário (estimado)]]</f>
        <v>0</v>
      </c>
      <c r="K8" s="26"/>
    </row>
    <row r="9" spans="1:11" s="15" customFormat="1" ht="37.5" customHeight="1">
      <c r="A9" s="15">
        <v>7</v>
      </c>
      <c r="B9" s="16"/>
      <c r="C9" s="6"/>
      <c r="D9" s="20"/>
      <c r="E9" s="20"/>
      <c r="F9" s="20"/>
      <c r="G9" s="20"/>
      <c r="H9" s="16" t="s">
        <v>14</v>
      </c>
      <c r="I9" s="21"/>
      <c r="J9" s="9">
        <f>Table1567[[#This Row],[Quantidade]]*Table1567[[#This Row],[Valor unitário (estimado)]]</f>
        <v>0</v>
      </c>
      <c r="K9" s="26"/>
    </row>
    <row r="10" spans="1:11" s="15" customFormat="1" ht="37.5" customHeight="1">
      <c r="A10" s="15">
        <v>8</v>
      </c>
      <c r="B10" s="16"/>
      <c r="C10" s="6"/>
      <c r="D10" s="20"/>
      <c r="E10" s="20"/>
      <c r="F10" s="20"/>
      <c r="G10" s="20"/>
      <c r="H10" s="16" t="s">
        <v>14</v>
      </c>
      <c r="I10" s="21"/>
      <c r="J10" s="9">
        <f>Table1567[[#This Row],[Quantidade]]*Table1567[[#This Row],[Valor unitário (estimado)]]</f>
        <v>0</v>
      </c>
      <c r="K10" s="26"/>
    </row>
    <row r="11" spans="1:11" s="15" customFormat="1" ht="37.5" customHeight="1">
      <c r="A11" s="15">
        <v>9</v>
      </c>
      <c r="B11" s="16"/>
      <c r="C11" s="6"/>
      <c r="D11" s="20"/>
      <c r="E11" s="20"/>
      <c r="F11" s="20"/>
      <c r="G11" s="20">
        <v>4</v>
      </c>
      <c r="H11" s="16" t="s">
        <v>14</v>
      </c>
      <c r="I11" s="21"/>
      <c r="J11" s="9">
        <f>Table1567[[#This Row],[Quantidade]]*Table1567[[#This Row],[Valor unitário (estimado)]]</f>
        <v>0</v>
      </c>
      <c r="K11" s="26"/>
    </row>
    <row r="12" spans="1:11" s="15" customFormat="1" ht="37.5" customHeight="1">
      <c r="A12" s="15">
        <v>10</v>
      </c>
      <c r="B12" s="16"/>
      <c r="C12" s="6"/>
      <c r="D12" s="20"/>
      <c r="E12" s="20"/>
      <c r="F12" s="20"/>
      <c r="G12" s="20">
        <v>5</v>
      </c>
      <c r="H12" s="16" t="s">
        <v>14</v>
      </c>
      <c r="I12" s="21"/>
      <c r="J12" s="9">
        <f>Table1567[[#This Row],[Quantidade]]*Table1567[[#This Row],[Valor unitário (estimado)]]</f>
        <v>0</v>
      </c>
      <c r="K12" s="26"/>
    </row>
    <row r="13" spans="1:11" s="15" customFormat="1" ht="37.5" customHeight="1">
      <c r="A13" s="15">
        <v>11</v>
      </c>
      <c r="B13" s="16"/>
      <c r="C13" s="6"/>
      <c r="D13" s="20"/>
      <c r="E13" s="20"/>
      <c r="F13" s="17"/>
      <c r="G13" s="20">
        <v>6</v>
      </c>
      <c r="H13" s="16" t="s">
        <v>14</v>
      </c>
      <c r="I13" s="21"/>
      <c r="J13" s="9">
        <f>Table1567[[#This Row],[Quantidade]]*Table1567[[#This Row],[Valor unitário (estimado)]]</f>
        <v>0</v>
      </c>
      <c r="K13" s="26"/>
    </row>
    <row r="14" spans="1:11" s="15" customFormat="1" ht="37.5" customHeight="1">
      <c r="A14" s="15">
        <v>12</v>
      </c>
      <c r="B14" s="16"/>
      <c r="C14" s="6"/>
      <c r="D14" s="20"/>
      <c r="E14" s="20"/>
      <c r="F14" s="20"/>
      <c r="G14" s="20">
        <v>1</v>
      </c>
      <c r="H14" s="16" t="s">
        <v>14</v>
      </c>
      <c r="I14" s="21"/>
      <c r="J14" s="9">
        <f>Table1567[[#This Row],[Quantidade]]*Table1567[[#This Row],[Valor unitário (estimado)]]</f>
        <v>0</v>
      </c>
      <c r="K14" s="26"/>
    </row>
    <row r="15" spans="1:11" s="15" customFormat="1" ht="37.5" customHeight="1">
      <c r="A15" s="15">
        <v>13</v>
      </c>
      <c r="B15" s="16"/>
      <c r="C15" s="6"/>
      <c r="D15" s="20"/>
      <c r="E15" s="20"/>
      <c r="F15" s="20"/>
      <c r="G15" s="20">
        <v>1</v>
      </c>
      <c r="H15" s="16" t="s">
        <v>14</v>
      </c>
      <c r="I15" s="23"/>
      <c r="J15" s="9">
        <f>Table1567[[#This Row],[Quantidade]]*Table1567[[#This Row],[Valor unitário (estimado)]]</f>
        <v>0</v>
      </c>
      <c r="K15" s="26"/>
    </row>
    <row r="16" spans="1:11" s="15" customFormat="1" ht="37.5" customHeight="1">
      <c r="A16" s="15">
        <v>14</v>
      </c>
      <c r="B16" s="16"/>
      <c r="C16" s="6"/>
      <c r="D16" s="20"/>
      <c r="E16" s="20"/>
      <c r="F16" s="17"/>
      <c r="G16" s="20">
        <v>1</v>
      </c>
      <c r="H16" s="16" t="s">
        <v>14</v>
      </c>
      <c r="I16" s="21"/>
      <c r="J16" s="9">
        <f>Table1567[[#This Row],[Quantidade]]*Table1567[[#This Row],[Valor unitário (estimado)]]</f>
        <v>0</v>
      </c>
      <c r="K16" s="26"/>
    </row>
    <row r="17" spans="1:11" s="15" customFormat="1" ht="37.5" customHeight="1">
      <c r="A17" s="15">
        <v>15</v>
      </c>
      <c r="B17" s="16"/>
      <c r="C17" s="6"/>
      <c r="D17" s="20"/>
      <c r="E17" s="20"/>
      <c r="F17" s="20"/>
      <c r="G17" s="20">
        <v>1</v>
      </c>
      <c r="H17" s="16" t="s">
        <v>14</v>
      </c>
      <c r="I17" s="23"/>
      <c r="J17" s="9">
        <f>Table1567[[#This Row],[Quantidade]]*Table1567[[#This Row],[Valor unitário (estimado)]]</f>
        <v>0</v>
      </c>
      <c r="K17" s="26"/>
    </row>
    <row r="18" spans="1:11" s="15" customFormat="1" ht="37.5" customHeight="1">
      <c r="A18" s="15">
        <v>16</v>
      </c>
      <c r="B18" s="16"/>
      <c r="C18" s="6"/>
      <c r="D18" s="20"/>
      <c r="E18" s="20"/>
      <c r="F18" s="20"/>
      <c r="G18" s="20">
        <v>2</v>
      </c>
      <c r="H18" s="16" t="s">
        <v>14</v>
      </c>
      <c r="I18" s="21"/>
      <c r="J18" s="9">
        <f>Table1567[[#This Row],[Quantidade]]*Table1567[[#This Row],[Valor unitário (estimado)]]</f>
        <v>0</v>
      </c>
      <c r="K18" s="26"/>
    </row>
    <row r="19" spans="1:11" s="15" customFormat="1" ht="37.5" customHeight="1">
      <c r="A19" s="15">
        <v>17</v>
      </c>
      <c r="B19" s="16"/>
      <c r="C19" s="6"/>
      <c r="D19" s="20"/>
      <c r="E19" s="20"/>
      <c r="F19" s="22"/>
      <c r="G19" s="20">
        <v>1</v>
      </c>
      <c r="H19" s="16" t="s">
        <v>14</v>
      </c>
      <c r="I19" s="21"/>
      <c r="J19" s="9">
        <f>Table1567[[#This Row],[Quantidade]]*Table1567[[#This Row],[Valor unitário (estimado)]]</f>
        <v>0</v>
      </c>
      <c r="K19" s="26"/>
    </row>
    <row r="20" spans="1:11" s="15" customFormat="1" ht="37.5" customHeight="1">
      <c r="A20" s="15">
        <v>18</v>
      </c>
      <c r="B20" s="16"/>
      <c r="C20" s="6"/>
      <c r="D20" s="20"/>
      <c r="E20" s="20"/>
      <c r="F20" s="22"/>
      <c r="G20" s="20">
        <v>1</v>
      </c>
      <c r="H20" s="16" t="s">
        <v>14</v>
      </c>
      <c r="I20" s="23"/>
      <c r="J20" s="9">
        <f>Table1567[[#This Row],[Quantidade]]*Table1567[[#This Row],[Valor unitário (estimado)]]</f>
        <v>0</v>
      </c>
      <c r="K20" s="26"/>
    </row>
    <row r="21" spans="1:11" s="15" customFormat="1" ht="37.5" customHeight="1">
      <c r="A21" s="15">
        <v>19</v>
      </c>
      <c r="B21" s="16"/>
      <c r="C21" s="6"/>
      <c r="D21" s="20"/>
      <c r="E21" s="20"/>
      <c r="F21" s="20"/>
      <c r="G21" s="20">
        <v>1</v>
      </c>
      <c r="H21" s="16" t="s">
        <v>14</v>
      </c>
      <c r="I21" s="21"/>
      <c r="J21" s="9">
        <f>Table1567[[#This Row],[Quantidade]]*Table1567[[#This Row],[Valor unitário (estimado)]]</f>
        <v>0</v>
      </c>
      <c r="K21" s="26"/>
    </row>
    <row r="22" spans="1:11" s="15" customFormat="1" ht="37.5" customHeight="1">
      <c r="A22" s="15">
        <v>20</v>
      </c>
      <c r="B22" s="16"/>
      <c r="C22" s="6"/>
      <c r="D22" s="20"/>
      <c r="E22" s="20"/>
      <c r="F22" s="20"/>
      <c r="G22" s="20">
        <v>5</v>
      </c>
      <c r="H22" s="16" t="s">
        <v>14</v>
      </c>
      <c r="I22" s="21"/>
      <c r="J22" s="9">
        <f>Table1567[[#This Row],[Quantidade]]*Table1567[[#This Row],[Valor unitário (estimado)]]</f>
        <v>0</v>
      </c>
      <c r="K22" s="26"/>
    </row>
    <row r="23" spans="1:11" s="15" customFormat="1" ht="37.5" customHeight="1">
      <c r="A23" s="15">
        <v>21</v>
      </c>
      <c r="B23" s="16"/>
      <c r="C23" s="6"/>
      <c r="D23" s="20"/>
      <c r="E23" s="20"/>
      <c r="F23" s="20"/>
      <c r="G23" s="20">
        <v>7</v>
      </c>
      <c r="H23" s="16" t="s">
        <v>14</v>
      </c>
      <c r="I23" s="21"/>
      <c r="J23" s="9">
        <f>Table1567[[#This Row],[Quantidade]]*Table1567[[#This Row],[Valor unitário (estimado)]]</f>
        <v>0</v>
      </c>
      <c r="K23" s="26"/>
    </row>
    <row r="24" spans="1:11" s="15" customFormat="1" ht="37.5" customHeight="1">
      <c r="A24" s="15">
        <v>22</v>
      </c>
      <c r="B24" s="16"/>
      <c r="C24" s="16"/>
      <c r="D24" s="16"/>
      <c r="E24" s="16"/>
      <c r="F24" s="16"/>
      <c r="G24" s="18"/>
      <c r="H24" s="16" t="s">
        <v>14</v>
      </c>
      <c r="I24" s="19"/>
      <c r="J24" s="9">
        <f>Table1567[[#This Row],[Quantidade]]*Table1567[[#This Row],[Valor unitário (estimado)]]</f>
        <v>0</v>
      </c>
      <c r="K24" s="26"/>
    </row>
    <row r="25" spans="1:11" s="15" customFormat="1" ht="37.5" customHeight="1">
      <c r="A25" s="15">
        <v>23</v>
      </c>
      <c r="B25" s="16"/>
      <c r="C25" s="16"/>
      <c r="D25" s="16"/>
      <c r="E25" s="16"/>
      <c r="F25" s="16"/>
      <c r="G25" s="18"/>
      <c r="H25" s="16" t="s">
        <v>14</v>
      </c>
      <c r="I25" s="19"/>
      <c r="J25" s="9">
        <f>Table1567[[#This Row],[Quantidade]]*Table1567[[#This Row],[Valor unitário (estimado)]]</f>
        <v>0</v>
      </c>
      <c r="K25" s="26"/>
    </row>
    <row r="26" spans="1:11" s="15" customFormat="1" ht="37.5" customHeight="1">
      <c r="A26" s="15">
        <v>24</v>
      </c>
      <c r="B26" s="16"/>
      <c r="C26" s="16"/>
      <c r="D26" s="16"/>
      <c r="E26" s="16"/>
      <c r="F26" s="16"/>
      <c r="G26" s="18"/>
      <c r="H26" s="16" t="s">
        <v>14</v>
      </c>
      <c r="I26" s="19"/>
      <c r="J26" s="9">
        <f>Table1567[[#This Row],[Quantidade]]*Table1567[[#This Row],[Valor unitário (estimado)]]</f>
        <v>0</v>
      </c>
      <c r="K26" s="26"/>
    </row>
    <row r="27" spans="1:11" s="15" customFormat="1" ht="37.5" customHeight="1">
      <c r="A27" s="15">
        <v>25</v>
      </c>
      <c r="B27" s="16"/>
      <c r="C27" s="16"/>
      <c r="D27" s="16"/>
      <c r="E27" s="16"/>
      <c r="F27" s="16"/>
      <c r="G27" s="16"/>
      <c r="H27" s="16" t="s">
        <v>14</v>
      </c>
      <c r="I27" s="19"/>
      <c r="J27" s="9">
        <f>Table1567[[#This Row],[Quantidade]]*Table1567[[#This Row],[Valor unitário (estimado)]]</f>
        <v>0</v>
      </c>
      <c r="K27" s="26"/>
    </row>
    <row r="28" spans="1:11" s="15" customFormat="1" ht="37.5" customHeight="1">
      <c r="A28" s="15">
        <v>26</v>
      </c>
      <c r="B28" s="16"/>
      <c r="C28" s="16"/>
      <c r="D28" s="16"/>
      <c r="E28" s="16"/>
      <c r="F28" s="16"/>
      <c r="G28" s="18"/>
      <c r="H28" s="16" t="s">
        <v>14</v>
      </c>
      <c r="I28" s="19"/>
      <c r="J28" s="9">
        <f>Table1567[[#This Row],[Quantidade]]*Table1567[[#This Row],[Valor unitário (estimado)]]</f>
        <v>0</v>
      </c>
      <c r="K28" s="26"/>
    </row>
    <row r="29" spans="1:11" s="15" customFormat="1" ht="37.5" customHeight="1">
      <c r="A29" s="15">
        <v>27</v>
      </c>
      <c r="B29" s="16"/>
      <c r="C29" s="16"/>
      <c r="D29" s="16"/>
      <c r="E29" s="16"/>
      <c r="F29" s="16"/>
      <c r="G29" s="18"/>
      <c r="H29" s="16" t="s">
        <v>14</v>
      </c>
      <c r="I29" s="19"/>
      <c r="J29" s="9">
        <f>Table1567[[#This Row],[Quantidade]]*Table1567[[#This Row],[Valor unitário (estimado)]]</f>
        <v>0</v>
      </c>
      <c r="K29" s="26"/>
    </row>
    <row r="30" spans="1:11" s="15" customFormat="1" ht="37.5" customHeight="1">
      <c r="A30" s="15">
        <v>28</v>
      </c>
      <c r="B30" s="16"/>
      <c r="C30" s="16"/>
      <c r="D30" s="16"/>
      <c r="E30" s="16"/>
      <c r="F30" s="16"/>
      <c r="G30" s="18"/>
      <c r="H30" s="16" t="s">
        <v>14</v>
      </c>
      <c r="I30" s="19"/>
      <c r="J30" s="9">
        <f>Table1567[[#This Row],[Quantidade]]*Table1567[[#This Row],[Valor unitário (estimado)]]</f>
        <v>0</v>
      </c>
      <c r="K30" s="16"/>
    </row>
    <row r="31" spans="1:11" s="15" customFormat="1" ht="37.5" customHeight="1">
      <c r="A31" s="15">
        <v>29</v>
      </c>
      <c r="B31" s="16"/>
      <c r="C31" s="16"/>
      <c r="D31" s="16"/>
      <c r="E31" s="16"/>
      <c r="F31" s="16"/>
      <c r="G31" s="18"/>
      <c r="H31" s="16" t="s">
        <v>14</v>
      </c>
      <c r="I31" s="19"/>
      <c r="J31" s="9">
        <f>Table1567[[#This Row],[Quantidade]]*Table1567[[#This Row],[Valor unitário (estimado)]]</f>
        <v>0</v>
      </c>
      <c r="K31" s="16"/>
    </row>
    <row r="32" spans="1:11" s="15" customFormat="1" ht="37.5" customHeight="1">
      <c r="A32" s="15">
        <v>30</v>
      </c>
      <c r="B32" s="16"/>
      <c r="C32" s="16"/>
      <c r="D32" s="16"/>
      <c r="E32" s="16"/>
      <c r="F32" s="16"/>
      <c r="G32" s="18"/>
      <c r="H32" s="16" t="s">
        <v>14</v>
      </c>
      <c r="I32" s="19"/>
      <c r="J32" s="9">
        <f>Table1567[[#This Row],[Quantidade]]*Table1567[[#This Row],[Valor unitário (estimado)]]</f>
        <v>0</v>
      </c>
      <c r="K32" s="16"/>
    </row>
    <row r="33" spans="1:11" s="15" customFormat="1" ht="37.5" customHeight="1">
      <c r="A33" s="15">
        <v>31</v>
      </c>
      <c r="B33" s="16"/>
      <c r="C33" s="16"/>
      <c r="D33" s="16"/>
      <c r="E33" s="16"/>
      <c r="F33" s="16"/>
      <c r="G33" s="18"/>
      <c r="H33" s="16" t="s">
        <v>14</v>
      </c>
      <c r="I33" s="19"/>
      <c r="J33" s="9">
        <f>Table1567[[#This Row],[Quantidade]]*Table1567[[#This Row],[Valor unitário (estimado)]]</f>
        <v>0</v>
      </c>
      <c r="K33" s="16"/>
    </row>
    <row r="34" spans="1:11" s="15" customFormat="1" ht="37.5" customHeight="1">
      <c r="A34" s="15">
        <v>32</v>
      </c>
      <c r="B34" s="16"/>
      <c r="C34" s="16"/>
      <c r="D34" s="16"/>
      <c r="E34" s="16"/>
      <c r="F34" s="16"/>
      <c r="G34" s="18"/>
      <c r="H34" s="16" t="s">
        <v>14</v>
      </c>
      <c r="I34" s="19"/>
      <c r="J34" s="9">
        <f>Table1567[[#This Row],[Quantidade]]*Table1567[[#This Row],[Valor unitário (estimado)]]</f>
        <v>0</v>
      </c>
      <c r="K34" s="16"/>
    </row>
    <row r="35" spans="1:11" s="15" customFormat="1" ht="37.5" customHeight="1">
      <c r="A35" s="15">
        <v>33</v>
      </c>
      <c r="B35" s="16"/>
      <c r="C35" s="16"/>
      <c r="D35" s="16"/>
      <c r="E35" s="16"/>
      <c r="F35" s="16"/>
      <c r="G35" s="18"/>
      <c r="H35" s="16" t="s">
        <v>14</v>
      </c>
      <c r="I35" s="19"/>
      <c r="J35" s="9">
        <f>Table1567[[#This Row],[Quantidade]]*Table1567[[#This Row],[Valor unitário (estimado)]]</f>
        <v>0</v>
      </c>
      <c r="K35" s="16"/>
    </row>
    <row r="36" spans="1:11" s="15" customFormat="1" ht="37.5" customHeight="1">
      <c r="A36" s="15">
        <v>34</v>
      </c>
      <c r="B36" s="16"/>
      <c r="C36" s="16"/>
      <c r="D36" s="16"/>
      <c r="E36" s="16"/>
      <c r="F36" s="16"/>
      <c r="G36" s="18"/>
      <c r="H36" s="16" t="s">
        <v>14</v>
      </c>
      <c r="I36" s="19"/>
      <c r="J36" s="9">
        <f>Table1567[[#This Row],[Quantidade]]*Table1567[[#This Row],[Valor unitário (estimado)]]</f>
        <v>0</v>
      </c>
      <c r="K36" s="16"/>
    </row>
    <row r="37" spans="1:11" s="15" customFormat="1" ht="37.5" customHeight="1">
      <c r="A37" s="15">
        <v>35</v>
      </c>
      <c r="B37" s="16"/>
      <c r="C37" s="16"/>
      <c r="D37" s="16"/>
      <c r="E37" s="16"/>
      <c r="F37" s="16"/>
      <c r="G37" s="18"/>
      <c r="H37" s="16" t="s">
        <v>14</v>
      </c>
      <c r="I37" s="19"/>
      <c r="J37" s="9">
        <f>Table1567[[#This Row],[Quantidade]]*Table1567[[#This Row],[Valor unitário (estimado)]]</f>
        <v>0</v>
      </c>
      <c r="K37" s="16"/>
    </row>
    <row r="38" spans="1:11" s="15" customFormat="1" ht="37.5" customHeight="1">
      <c r="A38" s="15">
        <v>36</v>
      </c>
      <c r="B38" s="16"/>
      <c r="C38" s="16"/>
      <c r="D38" s="16"/>
      <c r="E38" s="16"/>
      <c r="F38" s="16"/>
      <c r="G38" s="18"/>
      <c r="H38" s="16" t="s">
        <v>14</v>
      </c>
      <c r="I38" s="19"/>
      <c r="J38" s="9">
        <f>Table1567[[#This Row],[Quantidade]]*Table1567[[#This Row],[Valor unitário (estimado)]]</f>
        <v>0</v>
      </c>
      <c r="K38" s="16"/>
    </row>
  </sheetData>
  <mergeCells count="1">
    <mergeCell ref="B1:C1"/>
  </mergeCells>
  <pageMargins left="0.511811024" right="0.511811024" top="0.78740157499999996" bottom="0.78740157499999996" header="0.31496062000000002" footer="0.31496062000000002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Compilado</vt:lpstr>
      <vt:lpstr>DAD</vt:lpstr>
      <vt:lpstr>Clínica</vt:lpstr>
      <vt:lpstr>Importação</vt:lpstr>
      <vt:lpstr>IL</vt:lpstr>
      <vt:lpstr>Ensino e Pesquisa</vt:lpstr>
      <vt:lpstr>não aprovados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HIPPEN FRANZ</dc:creator>
  <cp:lastModifiedBy>ISMAEL HIPPEN FRANZ</cp:lastModifiedBy>
  <dcterms:created xsi:type="dcterms:W3CDTF">2025-04-23T18:11:48Z</dcterms:created>
  <dcterms:modified xsi:type="dcterms:W3CDTF">2025-05-05T19:37:36Z</dcterms:modified>
</cp:coreProperties>
</file>