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0.16.11.2\cont\REGISTRO DE PREÇOS\PE 0636.2026 - EQUIPAMENTOS DE REDE - 26-06-27\"/>
    </mc:Choice>
  </mc:AlternateContent>
  <xr:revisionPtr revIDLastSave="0" documentId="13_ncr:1_{3368B9F8-60F3-4E22-B71B-0987C5FCCBDB}" xr6:coauthVersionLast="47" xr6:coauthVersionMax="47" xr10:uidLastSave="{00000000-0000-0000-0000-000000000000}"/>
  <bookViews>
    <workbookView xWindow="-110" yWindow="-110" windowWidth="19420" windowHeight="10300" tabRatio="751" activeTab="10" xr2:uid="{00000000-000D-0000-FFFF-FFFF00000000}"/>
  </bookViews>
  <sheets>
    <sheet name="REITORIA-SETIC" sheetId="1" r:id="rId1"/>
    <sheet name="ESAG" sheetId="62" r:id="rId2"/>
    <sheet name="CEAD" sheetId="63" r:id="rId3"/>
    <sheet name="CEART" sheetId="64" r:id="rId4"/>
    <sheet name="FAED" sheetId="65" r:id="rId5"/>
    <sheet name="CEFID" sheetId="66" r:id="rId6"/>
    <sheet name="CCT" sheetId="67" r:id="rId7"/>
    <sheet name="CAV" sheetId="68" r:id="rId8"/>
    <sheet name="CEAVI" sheetId="69" r:id="rId9"/>
    <sheet name="CEPLAN" sheetId="70" r:id="rId10"/>
    <sheet name="CEO" sheetId="71" r:id="rId11"/>
    <sheet name="CESFI" sheetId="72" r:id="rId12"/>
    <sheet name="CERES" sheetId="73" r:id="rId13"/>
    <sheet name="CESMO" sheetId="74" r:id="rId14"/>
    <sheet name="GESTOR" sheetId="14" r:id="rId15"/>
    <sheet name="CARONA-uso exclusivo do Gestor" sheetId="61" r:id="rId16"/>
  </sheets>
  <definedNames>
    <definedName name="_xlnm._FilterDatabase" localSheetId="15" hidden="1">'CARONA-uso exclusivo do Gestor'!$A$2:$AR$54</definedName>
    <definedName name="_xlnm._FilterDatabase" localSheetId="7" hidden="1">CAV!$A$3:$AY$55</definedName>
    <definedName name="_xlnm._FilterDatabase" localSheetId="6" hidden="1">CCT!$A$3:$AY$55</definedName>
    <definedName name="_xlnm._FilterDatabase" localSheetId="2" hidden="1">CEAD!$A$3:$AY$55</definedName>
    <definedName name="_xlnm._FilterDatabase" localSheetId="3" hidden="1">CEART!$A$3:$AY$55</definedName>
    <definedName name="_xlnm._FilterDatabase" localSheetId="8" hidden="1">CEAVI!$A$3:$AY$55</definedName>
    <definedName name="_xlnm._FilterDatabase" localSheetId="5" hidden="1">CEFID!$A$3:$AY$55</definedName>
    <definedName name="_xlnm._FilterDatabase" localSheetId="10" hidden="1">CEO!$A$3:$AY$55</definedName>
    <definedName name="_xlnm._FilterDatabase" localSheetId="9" hidden="1">CEPLAN!$A$3:$AY$55</definedName>
    <definedName name="_xlnm._FilterDatabase" localSheetId="12" hidden="1">CERES!$A$3:$AY$55</definedName>
    <definedName name="_xlnm._FilterDatabase" localSheetId="11" hidden="1">CESFI!$A$3:$AY$55</definedName>
    <definedName name="_xlnm._FilterDatabase" localSheetId="13" hidden="1">CESMO!$A$3:$AY$55</definedName>
    <definedName name="_xlnm._FilterDatabase" localSheetId="1" hidden="1">ESAG!$A$3:$AY$55</definedName>
    <definedName name="_xlnm._FilterDatabase" localSheetId="4" hidden="1">FAED!$A$3:$AY$55</definedName>
    <definedName name="_xlnm._FilterDatabase" localSheetId="0" hidden="1">'REITORIA-SETIC'!$A$3:$AY$55</definedName>
    <definedName name="CEO">#REF!</definedName>
    <definedName name="CEPLAN" localSheetId="14">#REF!</definedName>
    <definedName name="CEPLAN">#REF!</definedName>
    <definedName name="copia">#REF!</definedName>
    <definedName name="diasuteis" localSheetId="14">#REF!</definedName>
    <definedName name="diasuteis">#REF!</definedName>
    <definedName name="Ferias" localSheetId="14">#REF!</definedName>
    <definedName name="Ferias">#REF!</definedName>
    <definedName name="RD" localSheetId="14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14" l="1"/>
  <c r="K74" i="14"/>
  <c r="L74" i="14"/>
  <c r="N74" i="14"/>
  <c r="O74" i="14"/>
  <c r="Q74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P73" i="14"/>
  <c r="P72" i="14"/>
  <c r="P71" i="14"/>
  <c r="Q71" i="14" s="1"/>
  <c r="P70" i="14"/>
  <c r="P69" i="14"/>
  <c r="P68" i="14"/>
  <c r="P67" i="14"/>
  <c r="P66" i="14"/>
  <c r="P65" i="14"/>
  <c r="P64" i="14"/>
  <c r="P63" i="14"/>
  <c r="P62" i="14"/>
  <c r="P61" i="14"/>
  <c r="Q61" i="14" s="1"/>
  <c r="N73" i="14"/>
  <c r="N72" i="14"/>
  <c r="N71" i="14"/>
  <c r="N70" i="14"/>
  <c r="O70" i="14" s="1"/>
  <c r="N69" i="14"/>
  <c r="N68" i="14"/>
  <c r="N67" i="14"/>
  <c r="N66" i="14"/>
  <c r="O66" i="14" s="1"/>
  <c r="N65" i="14"/>
  <c r="N64" i="14"/>
  <c r="O64" i="14" s="1"/>
  <c r="N63" i="14"/>
  <c r="N62" i="14"/>
  <c r="N61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Q62" i="14"/>
  <c r="Q63" i="14"/>
  <c r="Q64" i="14"/>
  <c r="Q65" i="14"/>
  <c r="Q66" i="14"/>
  <c r="Q67" i="14"/>
  <c r="Q68" i="14"/>
  <c r="Q69" i="14"/>
  <c r="Q70" i="14"/>
  <c r="Q72" i="14"/>
  <c r="Q73" i="14"/>
  <c r="O61" i="14"/>
  <c r="O62" i="14"/>
  <c r="O63" i="14"/>
  <c r="O65" i="14"/>
  <c r="O67" i="14"/>
  <c r="O68" i="14"/>
  <c r="O69" i="14"/>
  <c r="O71" i="14"/>
  <c r="O72" i="14"/>
  <c r="O73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4" i="14"/>
  <c r="Q55" i="74"/>
  <c r="P55" i="74"/>
  <c r="O55" i="74"/>
  <c r="M55" i="74"/>
  <c r="J55" i="74"/>
  <c r="AY54" i="74"/>
  <c r="AX54" i="74"/>
  <c r="AW54" i="74"/>
  <c r="AV54" i="74"/>
  <c r="AU54" i="74"/>
  <c r="AT54" i="74"/>
  <c r="AS54" i="74"/>
  <c r="AR54" i="74"/>
  <c r="AQ54" i="74"/>
  <c r="AP54" i="74"/>
  <c r="AO54" i="74"/>
  <c r="AN54" i="74"/>
  <c r="AM54" i="74"/>
  <c r="AL54" i="74"/>
  <c r="AK54" i="74"/>
  <c r="AJ54" i="74"/>
  <c r="AI54" i="74"/>
  <c r="AH54" i="74"/>
  <c r="AG54" i="74"/>
  <c r="AF54" i="74"/>
  <c r="AE54" i="74"/>
  <c r="AD54" i="74"/>
  <c r="AC54" i="74"/>
  <c r="AB54" i="74"/>
  <c r="AA54" i="74"/>
  <c r="Z54" i="74"/>
  <c r="Y54" i="74"/>
  <c r="X54" i="74"/>
  <c r="W54" i="74"/>
  <c r="V54" i="74"/>
  <c r="U54" i="74"/>
  <c r="T54" i="74"/>
  <c r="Q54" i="74"/>
  <c r="P54" i="74"/>
  <c r="O54" i="74"/>
  <c r="M54" i="74"/>
  <c r="J54" i="74"/>
  <c r="R53" i="74"/>
  <c r="S53" i="74" s="1"/>
  <c r="N53" i="74"/>
  <c r="L53" i="74"/>
  <c r="K53" i="74"/>
  <c r="R52" i="74"/>
  <c r="S52" i="74" s="1"/>
  <c r="N52" i="74"/>
  <c r="L52" i="74"/>
  <c r="K52" i="74"/>
  <c r="R51" i="74"/>
  <c r="S51" i="74" s="1"/>
  <c r="N51" i="74"/>
  <c r="L51" i="74"/>
  <c r="K51" i="74"/>
  <c r="R50" i="74"/>
  <c r="S50" i="74" s="1"/>
  <c r="N50" i="74"/>
  <c r="L50" i="74"/>
  <c r="K50" i="74"/>
  <c r="R49" i="74"/>
  <c r="S49" i="74" s="1"/>
  <c r="N49" i="74"/>
  <c r="L49" i="74"/>
  <c r="K49" i="74"/>
  <c r="R48" i="74"/>
  <c r="S48" i="74" s="1"/>
  <c r="N48" i="74"/>
  <c r="L48" i="74"/>
  <c r="K48" i="74"/>
  <c r="R47" i="74"/>
  <c r="S47" i="74" s="1"/>
  <c r="N47" i="74"/>
  <c r="L47" i="74"/>
  <c r="K47" i="74"/>
  <c r="R46" i="74"/>
  <c r="S46" i="74" s="1"/>
  <c r="N46" i="74"/>
  <c r="L46" i="74"/>
  <c r="K46" i="74"/>
  <c r="R45" i="74"/>
  <c r="S45" i="74" s="1"/>
  <c r="N45" i="74"/>
  <c r="L45" i="74"/>
  <c r="K45" i="74"/>
  <c r="R44" i="74"/>
  <c r="S44" i="74" s="1"/>
  <c r="N44" i="74"/>
  <c r="L44" i="74"/>
  <c r="K44" i="74"/>
  <c r="S43" i="74"/>
  <c r="R43" i="74"/>
  <c r="N43" i="74"/>
  <c r="L43" i="74"/>
  <c r="K43" i="74"/>
  <c r="R42" i="74"/>
  <c r="S42" i="74" s="1"/>
  <c r="N42" i="74"/>
  <c r="L42" i="74"/>
  <c r="K42" i="74"/>
  <c r="R41" i="74"/>
  <c r="S41" i="74" s="1"/>
  <c r="N41" i="74"/>
  <c r="L41" i="74"/>
  <c r="K41" i="74"/>
  <c r="R40" i="74"/>
  <c r="S40" i="74" s="1"/>
  <c r="N40" i="74"/>
  <c r="L40" i="74"/>
  <c r="K40" i="74"/>
  <c r="R39" i="74"/>
  <c r="S39" i="74" s="1"/>
  <c r="N39" i="74"/>
  <c r="L39" i="74"/>
  <c r="K39" i="74"/>
  <c r="R38" i="74"/>
  <c r="S38" i="74" s="1"/>
  <c r="N38" i="74"/>
  <c r="L38" i="74"/>
  <c r="K38" i="74"/>
  <c r="R37" i="74"/>
  <c r="S37" i="74" s="1"/>
  <c r="N37" i="74"/>
  <c r="L37" i="74"/>
  <c r="K37" i="74"/>
  <c r="R36" i="74"/>
  <c r="S36" i="74" s="1"/>
  <c r="N36" i="74"/>
  <c r="L36" i="74"/>
  <c r="K36" i="74"/>
  <c r="R35" i="74"/>
  <c r="S35" i="74" s="1"/>
  <c r="N35" i="74"/>
  <c r="L35" i="74"/>
  <c r="K35" i="74"/>
  <c r="R34" i="74"/>
  <c r="S34" i="74" s="1"/>
  <c r="N34" i="74"/>
  <c r="L34" i="74"/>
  <c r="K34" i="74"/>
  <c r="S33" i="74"/>
  <c r="R33" i="74"/>
  <c r="N33" i="74"/>
  <c r="L33" i="74"/>
  <c r="K33" i="74"/>
  <c r="R32" i="74"/>
  <c r="S32" i="74" s="1"/>
  <c r="N32" i="74"/>
  <c r="L32" i="74"/>
  <c r="K32" i="74"/>
  <c r="R31" i="74"/>
  <c r="S31" i="74" s="1"/>
  <c r="N31" i="74"/>
  <c r="L31" i="74"/>
  <c r="K31" i="74"/>
  <c r="R30" i="74"/>
  <c r="S30" i="74" s="1"/>
  <c r="N30" i="74"/>
  <c r="L30" i="74"/>
  <c r="K30" i="74"/>
  <c r="R29" i="74"/>
  <c r="S29" i="74" s="1"/>
  <c r="N29" i="74"/>
  <c r="L29" i="74"/>
  <c r="K29" i="74"/>
  <c r="R28" i="74"/>
  <c r="S28" i="74" s="1"/>
  <c r="N28" i="74"/>
  <c r="L28" i="74"/>
  <c r="K28" i="74"/>
  <c r="R27" i="74"/>
  <c r="S27" i="74" s="1"/>
  <c r="N27" i="74"/>
  <c r="L27" i="74"/>
  <c r="K27" i="74"/>
  <c r="R26" i="74"/>
  <c r="S26" i="74" s="1"/>
  <c r="N26" i="74"/>
  <c r="L26" i="74"/>
  <c r="K26" i="74"/>
  <c r="R25" i="74"/>
  <c r="S25" i="74" s="1"/>
  <c r="N25" i="74"/>
  <c r="L25" i="74"/>
  <c r="K25" i="74"/>
  <c r="R24" i="74"/>
  <c r="S24" i="74" s="1"/>
  <c r="N24" i="74"/>
  <c r="L24" i="74"/>
  <c r="K24" i="74"/>
  <c r="R23" i="74"/>
  <c r="S23" i="74" s="1"/>
  <c r="N23" i="74"/>
  <c r="L23" i="74"/>
  <c r="K23" i="74"/>
  <c r="R22" i="74"/>
  <c r="S22" i="74" s="1"/>
  <c r="N22" i="74"/>
  <c r="L22" i="74"/>
  <c r="K22" i="74"/>
  <c r="S21" i="74"/>
  <c r="R21" i="74"/>
  <c r="N21" i="74"/>
  <c r="L21" i="74"/>
  <c r="K21" i="74"/>
  <c r="R20" i="74"/>
  <c r="S20" i="74" s="1"/>
  <c r="N20" i="74"/>
  <c r="L20" i="74"/>
  <c r="K20" i="74"/>
  <c r="R19" i="74"/>
  <c r="S19" i="74" s="1"/>
  <c r="N19" i="74"/>
  <c r="L19" i="74"/>
  <c r="K19" i="74"/>
  <c r="R18" i="74"/>
  <c r="S18" i="74" s="1"/>
  <c r="N18" i="74"/>
  <c r="L18" i="74"/>
  <c r="K18" i="74"/>
  <c r="R17" i="74"/>
  <c r="S17" i="74" s="1"/>
  <c r="N17" i="74"/>
  <c r="L17" i="74"/>
  <c r="K17" i="74"/>
  <c r="R16" i="74"/>
  <c r="S16" i="74" s="1"/>
  <c r="N16" i="74"/>
  <c r="L16" i="74"/>
  <c r="K16" i="74"/>
  <c r="R15" i="74"/>
  <c r="S15" i="74" s="1"/>
  <c r="N15" i="74"/>
  <c r="L15" i="74"/>
  <c r="K15" i="74"/>
  <c r="R14" i="74"/>
  <c r="S14" i="74" s="1"/>
  <c r="N14" i="74"/>
  <c r="L14" i="74"/>
  <c r="K14" i="74"/>
  <c r="R13" i="74"/>
  <c r="S13" i="74" s="1"/>
  <c r="N13" i="74"/>
  <c r="L13" i="74"/>
  <c r="K13" i="74"/>
  <c r="R12" i="74"/>
  <c r="S12" i="74" s="1"/>
  <c r="N12" i="74"/>
  <c r="L12" i="74"/>
  <c r="K12" i="74"/>
  <c r="S11" i="74"/>
  <c r="R11" i="74"/>
  <c r="N11" i="74"/>
  <c r="L11" i="74"/>
  <c r="K11" i="74"/>
  <c r="R10" i="74"/>
  <c r="S10" i="74" s="1"/>
  <c r="N10" i="74"/>
  <c r="L10" i="74"/>
  <c r="K10" i="74"/>
  <c r="R9" i="74"/>
  <c r="S9" i="74" s="1"/>
  <c r="N9" i="74"/>
  <c r="L9" i="74"/>
  <c r="K9" i="74"/>
  <c r="R8" i="74"/>
  <c r="S8" i="74" s="1"/>
  <c r="N8" i="74"/>
  <c r="L8" i="74"/>
  <c r="K8" i="74"/>
  <c r="R7" i="74"/>
  <c r="S7" i="74" s="1"/>
  <c r="N7" i="74"/>
  <c r="L7" i="74"/>
  <c r="K7" i="74"/>
  <c r="R6" i="74"/>
  <c r="S6" i="74" s="1"/>
  <c r="N6" i="74"/>
  <c r="L6" i="74"/>
  <c r="K6" i="74"/>
  <c r="R5" i="74"/>
  <c r="S5" i="74" s="1"/>
  <c r="N5" i="74"/>
  <c r="L5" i="74"/>
  <c r="K5" i="74"/>
  <c r="R4" i="74"/>
  <c r="N4" i="74"/>
  <c r="L4" i="74"/>
  <c r="L55" i="74" s="1"/>
  <c r="K4" i="74"/>
  <c r="Q55" i="73"/>
  <c r="P55" i="73"/>
  <c r="O55" i="73"/>
  <c r="M55" i="73"/>
  <c r="J55" i="73"/>
  <c r="AY54" i="73"/>
  <c r="AX54" i="73"/>
  <c r="AW54" i="73"/>
  <c r="AV54" i="73"/>
  <c r="AU54" i="73"/>
  <c r="AT54" i="73"/>
  <c r="AS54" i="73"/>
  <c r="AR54" i="73"/>
  <c r="AQ54" i="73"/>
  <c r="AP54" i="73"/>
  <c r="AO54" i="73"/>
  <c r="AN54" i="73"/>
  <c r="AM54" i="73"/>
  <c r="AL54" i="73"/>
  <c r="AK54" i="73"/>
  <c r="AJ54" i="73"/>
  <c r="AI54" i="73"/>
  <c r="AH54" i="73"/>
  <c r="AG54" i="73"/>
  <c r="AF54" i="73"/>
  <c r="AE54" i="73"/>
  <c r="AD54" i="73"/>
  <c r="AC54" i="73"/>
  <c r="AB54" i="73"/>
  <c r="AA54" i="73"/>
  <c r="Z54" i="73"/>
  <c r="Y54" i="73"/>
  <c r="X54" i="73"/>
  <c r="W54" i="73"/>
  <c r="V54" i="73"/>
  <c r="U54" i="73"/>
  <c r="T54" i="73"/>
  <c r="Q54" i="73"/>
  <c r="P54" i="73"/>
  <c r="O54" i="73"/>
  <c r="M54" i="73"/>
  <c r="J54" i="73"/>
  <c r="R53" i="73"/>
  <c r="S53" i="73" s="1"/>
  <c r="N53" i="73"/>
  <c r="L53" i="73"/>
  <c r="K53" i="73"/>
  <c r="R52" i="73"/>
  <c r="S52" i="73" s="1"/>
  <c r="N52" i="73"/>
  <c r="L52" i="73"/>
  <c r="K52" i="73"/>
  <c r="R51" i="73"/>
  <c r="S51" i="73" s="1"/>
  <c r="N51" i="73"/>
  <c r="L51" i="73"/>
  <c r="K51" i="73"/>
  <c r="R50" i="73"/>
  <c r="S50" i="73" s="1"/>
  <c r="N50" i="73"/>
  <c r="L50" i="73"/>
  <c r="K50" i="73"/>
  <c r="R49" i="73"/>
  <c r="S49" i="73" s="1"/>
  <c r="N49" i="73"/>
  <c r="L49" i="73"/>
  <c r="K49" i="73"/>
  <c r="R48" i="73"/>
  <c r="S48" i="73" s="1"/>
  <c r="N48" i="73"/>
  <c r="L48" i="73"/>
  <c r="K48" i="73"/>
  <c r="R47" i="73"/>
  <c r="S47" i="73" s="1"/>
  <c r="N47" i="73"/>
  <c r="L47" i="73"/>
  <c r="K47" i="73"/>
  <c r="R46" i="73"/>
  <c r="S46" i="73" s="1"/>
  <c r="N46" i="73"/>
  <c r="L46" i="73"/>
  <c r="K46" i="73"/>
  <c r="R45" i="73"/>
  <c r="S45" i="73" s="1"/>
  <c r="N45" i="73"/>
  <c r="L45" i="73"/>
  <c r="K45" i="73"/>
  <c r="R44" i="73"/>
  <c r="S44" i="73" s="1"/>
  <c r="N44" i="73"/>
  <c r="L44" i="73"/>
  <c r="K44" i="73"/>
  <c r="S43" i="73"/>
  <c r="R43" i="73"/>
  <c r="N43" i="73"/>
  <c r="L43" i="73"/>
  <c r="K43" i="73"/>
  <c r="R42" i="73"/>
  <c r="S42" i="73" s="1"/>
  <c r="N42" i="73"/>
  <c r="L42" i="73"/>
  <c r="K42" i="73"/>
  <c r="R41" i="73"/>
  <c r="S41" i="73" s="1"/>
  <c r="N41" i="73"/>
  <c r="L41" i="73"/>
  <c r="K41" i="73"/>
  <c r="R40" i="73"/>
  <c r="S40" i="73" s="1"/>
  <c r="N40" i="73"/>
  <c r="L40" i="73"/>
  <c r="K40" i="73"/>
  <c r="R39" i="73"/>
  <c r="S39" i="73" s="1"/>
  <c r="N39" i="73"/>
  <c r="L39" i="73"/>
  <c r="K39" i="73"/>
  <c r="R38" i="73"/>
  <c r="S38" i="73" s="1"/>
  <c r="N38" i="73"/>
  <c r="L38" i="73"/>
  <c r="K38" i="73"/>
  <c r="R37" i="73"/>
  <c r="S37" i="73" s="1"/>
  <c r="N37" i="73"/>
  <c r="L37" i="73"/>
  <c r="K37" i="73"/>
  <c r="R36" i="73"/>
  <c r="S36" i="73" s="1"/>
  <c r="N36" i="73"/>
  <c r="L36" i="73"/>
  <c r="K36" i="73"/>
  <c r="R35" i="73"/>
  <c r="S35" i="73" s="1"/>
  <c r="N35" i="73"/>
  <c r="L35" i="73"/>
  <c r="K35" i="73"/>
  <c r="R34" i="73"/>
  <c r="S34" i="73" s="1"/>
  <c r="N34" i="73"/>
  <c r="L34" i="73"/>
  <c r="K34" i="73"/>
  <c r="S33" i="73"/>
  <c r="R33" i="73"/>
  <c r="N33" i="73"/>
  <c r="L33" i="73"/>
  <c r="K33" i="73"/>
  <c r="R32" i="73"/>
  <c r="S32" i="73" s="1"/>
  <c r="N32" i="73"/>
  <c r="L32" i="73"/>
  <c r="K32" i="73"/>
  <c r="R31" i="73"/>
  <c r="S31" i="73" s="1"/>
  <c r="N31" i="73"/>
  <c r="L31" i="73"/>
  <c r="K31" i="73"/>
  <c r="R30" i="73"/>
  <c r="S30" i="73" s="1"/>
  <c r="N30" i="73"/>
  <c r="L30" i="73"/>
  <c r="K30" i="73"/>
  <c r="R29" i="73"/>
  <c r="S29" i="73" s="1"/>
  <c r="N29" i="73"/>
  <c r="L29" i="73"/>
  <c r="K29" i="73"/>
  <c r="R28" i="73"/>
  <c r="S28" i="73" s="1"/>
  <c r="N28" i="73"/>
  <c r="L28" i="73"/>
  <c r="K28" i="73"/>
  <c r="S27" i="73"/>
  <c r="R27" i="73"/>
  <c r="N27" i="73"/>
  <c r="L27" i="73"/>
  <c r="K27" i="73"/>
  <c r="R26" i="73"/>
  <c r="S26" i="73" s="1"/>
  <c r="N26" i="73"/>
  <c r="L26" i="73"/>
  <c r="K26" i="73"/>
  <c r="R25" i="73"/>
  <c r="S25" i="73" s="1"/>
  <c r="N25" i="73"/>
  <c r="L25" i="73"/>
  <c r="K25" i="73"/>
  <c r="R24" i="73"/>
  <c r="S24" i="73" s="1"/>
  <c r="N24" i="73"/>
  <c r="L24" i="73"/>
  <c r="K24" i="73"/>
  <c r="R23" i="73"/>
  <c r="S23" i="73" s="1"/>
  <c r="N23" i="73"/>
  <c r="L23" i="73"/>
  <c r="K23" i="73"/>
  <c r="R22" i="73"/>
  <c r="S22" i="73" s="1"/>
  <c r="N22" i="73"/>
  <c r="L22" i="73"/>
  <c r="K22" i="73"/>
  <c r="R21" i="73"/>
  <c r="S21" i="73" s="1"/>
  <c r="N21" i="73"/>
  <c r="L21" i="73"/>
  <c r="K21" i="73"/>
  <c r="R20" i="73"/>
  <c r="S20" i="73" s="1"/>
  <c r="N20" i="73"/>
  <c r="L20" i="73"/>
  <c r="K20" i="73"/>
  <c r="R19" i="73"/>
  <c r="S19" i="73" s="1"/>
  <c r="N19" i="73"/>
  <c r="L19" i="73"/>
  <c r="K19" i="73"/>
  <c r="R18" i="73"/>
  <c r="S18" i="73" s="1"/>
  <c r="N18" i="73"/>
  <c r="L18" i="73"/>
  <c r="K18" i="73"/>
  <c r="R17" i="73"/>
  <c r="S17" i="73" s="1"/>
  <c r="N17" i="73"/>
  <c r="L17" i="73"/>
  <c r="K17" i="73"/>
  <c r="R16" i="73"/>
  <c r="S16" i="73" s="1"/>
  <c r="N16" i="73"/>
  <c r="L16" i="73"/>
  <c r="K16" i="73"/>
  <c r="S15" i="73"/>
  <c r="R15" i="73"/>
  <c r="N15" i="73"/>
  <c r="L15" i="73"/>
  <c r="K15" i="73"/>
  <c r="R14" i="73"/>
  <c r="S14" i="73" s="1"/>
  <c r="N14" i="73"/>
  <c r="L14" i="73"/>
  <c r="K14" i="73"/>
  <c r="R13" i="73"/>
  <c r="S13" i="73" s="1"/>
  <c r="N13" i="73"/>
  <c r="L13" i="73"/>
  <c r="K13" i="73"/>
  <c r="R12" i="73"/>
  <c r="S12" i="73" s="1"/>
  <c r="N12" i="73"/>
  <c r="L12" i="73"/>
  <c r="K12" i="73"/>
  <c r="S11" i="73"/>
  <c r="R11" i="73"/>
  <c r="N11" i="73"/>
  <c r="L11" i="73"/>
  <c r="K11" i="73"/>
  <c r="R10" i="73"/>
  <c r="S10" i="73" s="1"/>
  <c r="N10" i="73"/>
  <c r="L10" i="73"/>
  <c r="K10" i="73"/>
  <c r="R9" i="73"/>
  <c r="S9" i="73" s="1"/>
  <c r="N9" i="73"/>
  <c r="L9" i="73"/>
  <c r="K9" i="73"/>
  <c r="R8" i="73"/>
  <c r="S8" i="73" s="1"/>
  <c r="N8" i="73"/>
  <c r="L8" i="73"/>
  <c r="K8" i="73"/>
  <c r="R7" i="73"/>
  <c r="S7" i="73" s="1"/>
  <c r="N7" i="73"/>
  <c r="L7" i="73"/>
  <c r="K7" i="73"/>
  <c r="R6" i="73"/>
  <c r="S6" i="73" s="1"/>
  <c r="N6" i="73"/>
  <c r="L6" i="73"/>
  <c r="K6" i="73"/>
  <c r="R5" i="73"/>
  <c r="S5" i="73" s="1"/>
  <c r="N5" i="73"/>
  <c r="L5" i="73"/>
  <c r="K5" i="73"/>
  <c r="R4" i="73"/>
  <c r="N4" i="73"/>
  <c r="L4" i="73"/>
  <c r="L55" i="73" s="1"/>
  <c r="K4" i="73"/>
  <c r="Q55" i="72"/>
  <c r="P55" i="72"/>
  <c r="O55" i="72"/>
  <c r="M55" i="72"/>
  <c r="J55" i="72"/>
  <c r="AY54" i="72"/>
  <c r="AX54" i="72"/>
  <c r="AW54" i="72"/>
  <c r="AV54" i="72"/>
  <c r="AU54" i="72"/>
  <c r="AT54" i="72"/>
  <c r="AS54" i="72"/>
  <c r="AR54" i="72"/>
  <c r="AQ54" i="72"/>
  <c r="AP54" i="72"/>
  <c r="AO54" i="72"/>
  <c r="AN54" i="72"/>
  <c r="AM54" i="72"/>
  <c r="AL54" i="72"/>
  <c r="AK54" i="72"/>
  <c r="AJ54" i="72"/>
  <c r="AI54" i="72"/>
  <c r="AH54" i="72"/>
  <c r="AG54" i="72"/>
  <c r="AF54" i="72"/>
  <c r="AE54" i="72"/>
  <c r="AD54" i="72"/>
  <c r="AC54" i="72"/>
  <c r="AB54" i="72"/>
  <c r="AA54" i="72"/>
  <c r="Z54" i="72"/>
  <c r="Y54" i="72"/>
  <c r="X54" i="72"/>
  <c r="W54" i="72"/>
  <c r="V54" i="72"/>
  <c r="U54" i="72"/>
  <c r="T54" i="72"/>
  <c r="Q54" i="72"/>
  <c r="P54" i="72"/>
  <c r="O54" i="72"/>
  <c r="M54" i="72"/>
  <c r="J54" i="72"/>
  <c r="R53" i="72"/>
  <c r="S53" i="72" s="1"/>
  <c r="N53" i="72"/>
  <c r="L53" i="72"/>
  <c r="K53" i="72"/>
  <c r="R52" i="72"/>
  <c r="S52" i="72" s="1"/>
  <c r="N52" i="72"/>
  <c r="L52" i="72"/>
  <c r="K52" i="72"/>
  <c r="R51" i="72"/>
  <c r="S51" i="72" s="1"/>
  <c r="N51" i="72"/>
  <c r="L51" i="72"/>
  <c r="K51" i="72"/>
  <c r="R50" i="72"/>
  <c r="S50" i="72" s="1"/>
  <c r="N50" i="72"/>
  <c r="L50" i="72"/>
  <c r="K50" i="72"/>
  <c r="R49" i="72"/>
  <c r="S49" i="72" s="1"/>
  <c r="N49" i="72"/>
  <c r="L49" i="72"/>
  <c r="K49" i="72"/>
  <c r="R48" i="72"/>
  <c r="S48" i="72" s="1"/>
  <c r="N48" i="72"/>
  <c r="L48" i="72"/>
  <c r="K48" i="72"/>
  <c r="S47" i="72"/>
  <c r="R47" i="72"/>
  <c r="N47" i="72"/>
  <c r="L47" i="72"/>
  <c r="K47" i="72"/>
  <c r="R46" i="72"/>
  <c r="S46" i="72" s="1"/>
  <c r="N46" i="72"/>
  <c r="L46" i="72"/>
  <c r="K46" i="72"/>
  <c r="R45" i="72"/>
  <c r="S45" i="72" s="1"/>
  <c r="N45" i="72"/>
  <c r="L45" i="72"/>
  <c r="K45" i="72"/>
  <c r="R44" i="72"/>
  <c r="S44" i="72" s="1"/>
  <c r="N44" i="72"/>
  <c r="L44" i="72"/>
  <c r="K44" i="72"/>
  <c r="R43" i="72"/>
  <c r="S43" i="72" s="1"/>
  <c r="N43" i="72"/>
  <c r="L43" i="72"/>
  <c r="K43" i="72"/>
  <c r="R42" i="72"/>
  <c r="S42" i="72" s="1"/>
  <c r="N42" i="72"/>
  <c r="L42" i="72"/>
  <c r="K42" i="72"/>
  <c r="R41" i="72"/>
  <c r="S41" i="72" s="1"/>
  <c r="N41" i="72"/>
  <c r="L41" i="72"/>
  <c r="K41" i="72"/>
  <c r="R40" i="72"/>
  <c r="S40" i="72" s="1"/>
  <c r="N40" i="72"/>
  <c r="L40" i="72"/>
  <c r="K40" i="72"/>
  <c r="R39" i="72"/>
  <c r="S39" i="72" s="1"/>
  <c r="N39" i="72"/>
  <c r="L39" i="72"/>
  <c r="K39" i="72"/>
  <c r="R38" i="72"/>
  <c r="S38" i="72" s="1"/>
  <c r="N38" i="72"/>
  <c r="L38" i="72"/>
  <c r="K38" i="72"/>
  <c r="R37" i="72"/>
  <c r="S37" i="72" s="1"/>
  <c r="N37" i="72"/>
  <c r="L37" i="72"/>
  <c r="K37" i="72"/>
  <c r="R36" i="72"/>
  <c r="S36" i="72" s="1"/>
  <c r="N36" i="72"/>
  <c r="L36" i="72"/>
  <c r="K36" i="72"/>
  <c r="R35" i="72"/>
  <c r="S35" i="72" s="1"/>
  <c r="N35" i="72"/>
  <c r="L35" i="72"/>
  <c r="K35" i="72"/>
  <c r="R34" i="72"/>
  <c r="S34" i="72" s="1"/>
  <c r="N34" i="72"/>
  <c r="L34" i="72"/>
  <c r="K34" i="72"/>
  <c r="R33" i="72"/>
  <c r="S33" i="72" s="1"/>
  <c r="N33" i="72"/>
  <c r="L33" i="72"/>
  <c r="K33" i="72"/>
  <c r="R32" i="72"/>
  <c r="S32" i="72" s="1"/>
  <c r="N32" i="72"/>
  <c r="L32" i="72"/>
  <c r="K32" i="72"/>
  <c r="R31" i="72"/>
  <c r="S31" i="72" s="1"/>
  <c r="N31" i="72"/>
  <c r="L31" i="72"/>
  <c r="K31" i="72"/>
  <c r="R30" i="72"/>
  <c r="S30" i="72" s="1"/>
  <c r="N30" i="72"/>
  <c r="L30" i="72"/>
  <c r="K30" i="72"/>
  <c r="R29" i="72"/>
  <c r="S29" i="72" s="1"/>
  <c r="N29" i="72"/>
  <c r="L29" i="72"/>
  <c r="K29" i="72"/>
  <c r="R28" i="72"/>
  <c r="S28" i="72" s="1"/>
  <c r="N28" i="72"/>
  <c r="L28" i="72"/>
  <c r="K28" i="72"/>
  <c r="R27" i="72"/>
  <c r="S27" i="72" s="1"/>
  <c r="N27" i="72"/>
  <c r="L27" i="72"/>
  <c r="K27" i="72"/>
  <c r="R26" i="72"/>
  <c r="S26" i="72" s="1"/>
  <c r="N26" i="72"/>
  <c r="L26" i="72"/>
  <c r="K26" i="72"/>
  <c r="R25" i="72"/>
  <c r="S25" i="72" s="1"/>
  <c r="N25" i="72"/>
  <c r="L25" i="72"/>
  <c r="K25" i="72"/>
  <c r="R24" i="72"/>
  <c r="S24" i="72" s="1"/>
  <c r="N24" i="72"/>
  <c r="L24" i="72"/>
  <c r="K24" i="72"/>
  <c r="R23" i="72"/>
  <c r="S23" i="72" s="1"/>
  <c r="N23" i="72"/>
  <c r="L23" i="72"/>
  <c r="K23" i="72"/>
  <c r="R22" i="72"/>
  <c r="S22" i="72" s="1"/>
  <c r="N22" i="72"/>
  <c r="L22" i="72"/>
  <c r="K22" i="72"/>
  <c r="R21" i="72"/>
  <c r="S21" i="72" s="1"/>
  <c r="N21" i="72"/>
  <c r="L21" i="72"/>
  <c r="K21" i="72"/>
  <c r="R20" i="72"/>
  <c r="S20" i="72" s="1"/>
  <c r="N20" i="72"/>
  <c r="L20" i="72"/>
  <c r="K20" i="72"/>
  <c r="R19" i="72"/>
  <c r="S19" i="72" s="1"/>
  <c r="N19" i="72"/>
  <c r="L19" i="72"/>
  <c r="K19" i="72"/>
  <c r="R18" i="72"/>
  <c r="S18" i="72" s="1"/>
  <c r="N18" i="72"/>
  <c r="L18" i="72"/>
  <c r="K18" i="72"/>
  <c r="R17" i="72"/>
  <c r="S17" i="72" s="1"/>
  <c r="N17" i="72"/>
  <c r="L17" i="72"/>
  <c r="K17" i="72"/>
  <c r="R16" i="72"/>
  <c r="S16" i="72" s="1"/>
  <c r="N16" i="72"/>
  <c r="L16" i="72"/>
  <c r="K16" i="72"/>
  <c r="R15" i="72"/>
  <c r="S15" i="72" s="1"/>
  <c r="N15" i="72"/>
  <c r="L15" i="72"/>
  <c r="K15" i="72"/>
  <c r="R14" i="72"/>
  <c r="S14" i="72" s="1"/>
  <c r="N14" i="72"/>
  <c r="L14" i="72"/>
  <c r="K14" i="72"/>
  <c r="R13" i="72"/>
  <c r="S13" i="72" s="1"/>
  <c r="N13" i="72"/>
  <c r="L13" i="72"/>
  <c r="K13" i="72"/>
  <c r="R12" i="72"/>
  <c r="S12" i="72" s="1"/>
  <c r="N12" i="72"/>
  <c r="L12" i="72"/>
  <c r="K12" i="72"/>
  <c r="R11" i="72"/>
  <c r="S11" i="72" s="1"/>
  <c r="N11" i="72"/>
  <c r="L11" i="72"/>
  <c r="K11" i="72"/>
  <c r="R10" i="72"/>
  <c r="S10" i="72" s="1"/>
  <c r="N10" i="72"/>
  <c r="L10" i="72"/>
  <c r="K10" i="72"/>
  <c r="S9" i="72"/>
  <c r="R9" i="72"/>
  <c r="N9" i="72"/>
  <c r="L9" i="72"/>
  <c r="K9" i="72"/>
  <c r="R8" i="72"/>
  <c r="S8" i="72" s="1"/>
  <c r="N8" i="72"/>
  <c r="L8" i="72"/>
  <c r="K8" i="72"/>
  <c r="R7" i="72"/>
  <c r="S7" i="72" s="1"/>
  <c r="N7" i="72"/>
  <c r="L7" i="72"/>
  <c r="K7" i="72"/>
  <c r="R6" i="72"/>
  <c r="S6" i="72" s="1"/>
  <c r="N6" i="72"/>
  <c r="L6" i="72"/>
  <c r="K6" i="72"/>
  <c r="R5" i="72"/>
  <c r="S5" i="72" s="1"/>
  <c r="N5" i="72"/>
  <c r="L5" i="72"/>
  <c r="K5" i="72"/>
  <c r="R4" i="72"/>
  <c r="N4" i="72"/>
  <c r="L4" i="72"/>
  <c r="L55" i="72" s="1"/>
  <c r="K4" i="72"/>
  <c r="Q55" i="71"/>
  <c r="P55" i="71"/>
  <c r="O55" i="71"/>
  <c r="M55" i="71"/>
  <c r="J55" i="71"/>
  <c r="AY54" i="71"/>
  <c r="AX54" i="71"/>
  <c r="AW54" i="71"/>
  <c r="AV54" i="71"/>
  <c r="AU54" i="71"/>
  <c r="AT54" i="71"/>
  <c r="AS54" i="71"/>
  <c r="AR54" i="71"/>
  <c r="AQ54" i="71"/>
  <c r="AP54" i="71"/>
  <c r="AO54" i="71"/>
  <c r="AN54" i="71"/>
  <c r="AM54" i="71"/>
  <c r="AL54" i="71"/>
  <c r="AK54" i="71"/>
  <c r="AJ54" i="71"/>
  <c r="AI54" i="71"/>
  <c r="AH54" i="71"/>
  <c r="AG54" i="71"/>
  <c r="AF54" i="71"/>
  <c r="AE54" i="71"/>
  <c r="AD54" i="71"/>
  <c r="AC54" i="71"/>
  <c r="AB54" i="71"/>
  <c r="AA54" i="71"/>
  <c r="Z54" i="71"/>
  <c r="Y54" i="71"/>
  <c r="X54" i="71"/>
  <c r="W54" i="71"/>
  <c r="V54" i="71"/>
  <c r="U54" i="71"/>
  <c r="T54" i="71"/>
  <c r="Q54" i="71"/>
  <c r="P54" i="71"/>
  <c r="O54" i="71"/>
  <c r="M54" i="71"/>
  <c r="J54" i="71"/>
  <c r="R53" i="71"/>
  <c r="S53" i="71" s="1"/>
  <c r="N53" i="71"/>
  <c r="L53" i="71"/>
  <c r="K53" i="71"/>
  <c r="R52" i="71"/>
  <c r="S52" i="71" s="1"/>
  <c r="N52" i="71"/>
  <c r="L52" i="71"/>
  <c r="K52" i="71"/>
  <c r="R51" i="71"/>
  <c r="S51" i="71" s="1"/>
  <c r="N51" i="71"/>
  <c r="L51" i="71"/>
  <c r="K51" i="71"/>
  <c r="R50" i="71"/>
  <c r="S50" i="71" s="1"/>
  <c r="N50" i="71"/>
  <c r="L50" i="71"/>
  <c r="K50" i="71"/>
  <c r="R49" i="71"/>
  <c r="S49" i="71" s="1"/>
  <c r="N49" i="71"/>
  <c r="L49" i="71"/>
  <c r="K49" i="71"/>
  <c r="R48" i="71"/>
  <c r="S48" i="71" s="1"/>
  <c r="N48" i="71"/>
  <c r="L48" i="71"/>
  <c r="K48" i="71"/>
  <c r="S47" i="71"/>
  <c r="R47" i="71"/>
  <c r="N47" i="71"/>
  <c r="L47" i="71"/>
  <c r="K47" i="71"/>
  <c r="R46" i="71"/>
  <c r="S46" i="71" s="1"/>
  <c r="N46" i="71"/>
  <c r="L46" i="71"/>
  <c r="K46" i="71"/>
  <c r="R45" i="71"/>
  <c r="S45" i="71" s="1"/>
  <c r="N45" i="71"/>
  <c r="L45" i="71"/>
  <c r="K45" i="71"/>
  <c r="R44" i="71"/>
  <c r="S44" i="71" s="1"/>
  <c r="N44" i="71"/>
  <c r="L44" i="71"/>
  <c r="K44" i="71"/>
  <c r="S43" i="71"/>
  <c r="R43" i="71"/>
  <c r="N43" i="71"/>
  <c r="L43" i="71"/>
  <c r="K43" i="71"/>
  <c r="R42" i="71"/>
  <c r="S42" i="71" s="1"/>
  <c r="N42" i="71"/>
  <c r="L42" i="71"/>
  <c r="K42" i="71"/>
  <c r="R41" i="71"/>
  <c r="S41" i="71" s="1"/>
  <c r="N41" i="71"/>
  <c r="L41" i="71"/>
  <c r="K41" i="71"/>
  <c r="R40" i="71"/>
  <c r="S40" i="71" s="1"/>
  <c r="N40" i="71"/>
  <c r="L40" i="71"/>
  <c r="K40" i="71"/>
  <c r="R39" i="71"/>
  <c r="S39" i="71" s="1"/>
  <c r="N39" i="71"/>
  <c r="L39" i="71"/>
  <c r="K39" i="71"/>
  <c r="R38" i="71"/>
  <c r="S38" i="71" s="1"/>
  <c r="N38" i="71"/>
  <c r="L38" i="71"/>
  <c r="K38" i="71"/>
  <c r="S37" i="71"/>
  <c r="R37" i="71"/>
  <c r="N37" i="71"/>
  <c r="L37" i="71"/>
  <c r="K37" i="71"/>
  <c r="R36" i="71"/>
  <c r="S36" i="71" s="1"/>
  <c r="N36" i="71"/>
  <c r="L36" i="71"/>
  <c r="K36" i="71"/>
  <c r="R35" i="71"/>
  <c r="S35" i="71" s="1"/>
  <c r="N35" i="71"/>
  <c r="L35" i="71"/>
  <c r="K35" i="71"/>
  <c r="R34" i="71"/>
  <c r="S34" i="71" s="1"/>
  <c r="N34" i="71"/>
  <c r="L34" i="71"/>
  <c r="K34" i="71"/>
  <c r="R33" i="71"/>
  <c r="S33" i="71" s="1"/>
  <c r="N33" i="71"/>
  <c r="L33" i="71"/>
  <c r="K33" i="71"/>
  <c r="R32" i="71"/>
  <c r="S32" i="71" s="1"/>
  <c r="N32" i="71"/>
  <c r="L32" i="71"/>
  <c r="K32" i="71"/>
  <c r="R31" i="71"/>
  <c r="S31" i="71" s="1"/>
  <c r="N31" i="71"/>
  <c r="L31" i="71"/>
  <c r="K31" i="71"/>
  <c r="R30" i="71"/>
  <c r="S30" i="71" s="1"/>
  <c r="N30" i="71"/>
  <c r="L30" i="71"/>
  <c r="K30" i="71"/>
  <c r="R29" i="71"/>
  <c r="S29" i="71" s="1"/>
  <c r="N29" i="71"/>
  <c r="L29" i="71"/>
  <c r="K29" i="71"/>
  <c r="R28" i="71"/>
  <c r="S28" i="71" s="1"/>
  <c r="N28" i="71"/>
  <c r="L28" i="71"/>
  <c r="K28" i="71"/>
  <c r="R27" i="71"/>
  <c r="S27" i="71" s="1"/>
  <c r="N27" i="71"/>
  <c r="L27" i="71"/>
  <c r="K27" i="71"/>
  <c r="R26" i="71"/>
  <c r="S26" i="71" s="1"/>
  <c r="N26" i="71"/>
  <c r="L26" i="71"/>
  <c r="K26" i="71"/>
  <c r="R25" i="71"/>
  <c r="S25" i="71" s="1"/>
  <c r="N25" i="71"/>
  <c r="L25" i="71"/>
  <c r="K25" i="71"/>
  <c r="R24" i="71"/>
  <c r="S24" i="71" s="1"/>
  <c r="N24" i="71"/>
  <c r="L24" i="71"/>
  <c r="K24" i="71"/>
  <c r="R23" i="71"/>
  <c r="S23" i="71" s="1"/>
  <c r="N23" i="71"/>
  <c r="L23" i="71"/>
  <c r="K23" i="71"/>
  <c r="R22" i="71"/>
  <c r="S22" i="71" s="1"/>
  <c r="N22" i="71"/>
  <c r="L22" i="71"/>
  <c r="K22" i="71"/>
  <c r="R21" i="71"/>
  <c r="S21" i="71" s="1"/>
  <c r="N21" i="71"/>
  <c r="L21" i="71"/>
  <c r="K21" i="71"/>
  <c r="R20" i="71"/>
  <c r="S20" i="71" s="1"/>
  <c r="N20" i="71"/>
  <c r="L20" i="71"/>
  <c r="K20" i="71"/>
  <c r="R19" i="71"/>
  <c r="S19" i="71" s="1"/>
  <c r="N19" i="71"/>
  <c r="L19" i="71"/>
  <c r="K19" i="71"/>
  <c r="R18" i="71"/>
  <c r="S18" i="71" s="1"/>
  <c r="N18" i="71"/>
  <c r="L18" i="71"/>
  <c r="K18" i="71"/>
  <c r="S17" i="71"/>
  <c r="R17" i="71"/>
  <c r="N17" i="71"/>
  <c r="L17" i="71"/>
  <c r="K17" i="71"/>
  <c r="R16" i="71"/>
  <c r="S16" i="71" s="1"/>
  <c r="N16" i="71"/>
  <c r="L16" i="71"/>
  <c r="K16" i="71"/>
  <c r="R15" i="71"/>
  <c r="S15" i="71" s="1"/>
  <c r="N15" i="71"/>
  <c r="L15" i="71"/>
  <c r="K15" i="71"/>
  <c r="R14" i="71"/>
  <c r="S14" i="71" s="1"/>
  <c r="N14" i="71"/>
  <c r="L14" i="71"/>
  <c r="K14" i="71"/>
  <c r="R13" i="71"/>
  <c r="S13" i="71" s="1"/>
  <c r="N13" i="71"/>
  <c r="L13" i="71"/>
  <c r="K13" i="71"/>
  <c r="R12" i="71"/>
  <c r="S12" i="71" s="1"/>
  <c r="N12" i="71"/>
  <c r="L12" i="71"/>
  <c r="K12" i="71"/>
  <c r="S11" i="71"/>
  <c r="R11" i="71"/>
  <c r="N11" i="71"/>
  <c r="L11" i="71"/>
  <c r="K11" i="71"/>
  <c r="R10" i="71"/>
  <c r="S10" i="71" s="1"/>
  <c r="N10" i="71"/>
  <c r="L10" i="71"/>
  <c r="K10" i="71"/>
  <c r="R9" i="71"/>
  <c r="S9" i="71" s="1"/>
  <c r="N9" i="71"/>
  <c r="L9" i="71"/>
  <c r="K9" i="71"/>
  <c r="R8" i="71"/>
  <c r="S8" i="71" s="1"/>
  <c r="N8" i="71"/>
  <c r="L8" i="71"/>
  <c r="K8" i="71"/>
  <c r="R7" i="71"/>
  <c r="S7" i="71" s="1"/>
  <c r="N7" i="71"/>
  <c r="L7" i="71"/>
  <c r="K7" i="71"/>
  <c r="R6" i="71"/>
  <c r="S6" i="71" s="1"/>
  <c r="N6" i="71"/>
  <c r="L6" i="71"/>
  <c r="K6" i="71"/>
  <c r="R5" i="71"/>
  <c r="S5" i="71" s="1"/>
  <c r="N5" i="71"/>
  <c r="L5" i="71"/>
  <c r="K5" i="71"/>
  <c r="R4" i="71"/>
  <c r="N4" i="71"/>
  <c r="L4" i="71"/>
  <c r="L55" i="71" s="1"/>
  <c r="K4" i="71"/>
  <c r="Q55" i="70"/>
  <c r="P55" i="70"/>
  <c r="O55" i="70"/>
  <c r="M55" i="70"/>
  <c r="J55" i="70"/>
  <c r="AY54" i="70"/>
  <c r="AX54" i="70"/>
  <c r="AW54" i="70"/>
  <c r="AV54" i="70"/>
  <c r="AU54" i="70"/>
  <c r="AT54" i="70"/>
  <c r="AS54" i="70"/>
  <c r="AR54" i="70"/>
  <c r="AQ54" i="70"/>
  <c r="AP54" i="70"/>
  <c r="AO54" i="70"/>
  <c r="AN54" i="70"/>
  <c r="AM54" i="70"/>
  <c r="AL54" i="70"/>
  <c r="AK54" i="70"/>
  <c r="AJ54" i="70"/>
  <c r="AI54" i="70"/>
  <c r="AH54" i="70"/>
  <c r="AG54" i="70"/>
  <c r="AF54" i="70"/>
  <c r="AE54" i="70"/>
  <c r="AD54" i="70"/>
  <c r="AC54" i="70"/>
  <c r="AB54" i="70"/>
  <c r="AA54" i="70"/>
  <c r="Z54" i="70"/>
  <c r="Y54" i="70"/>
  <c r="X54" i="70"/>
  <c r="W54" i="70"/>
  <c r="V54" i="70"/>
  <c r="U54" i="70"/>
  <c r="T54" i="70"/>
  <c r="Q54" i="70"/>
  <c r="P54" i="70"/>
  <c r="O54" i="70"/>
  <c r="M54" i="70"/>
  <c r="J54" i="70"/>
  <c r="R53" i="70"/>
  <c r="S53" i="70" s="1"/>
  <c r="N53" i="70"/>
  <c r="L53" i="70"/>
  <c r="K53" i="70"/>
  <c r="R52" i="70"/>
  <c r="S52" i="70" s="1"/>
  <c r="N52" i="70"/>
  <c r="L52" i="70"/>
  <c r="K52" i="70"/>
  <c r="R51" i="70"/>
  <c r="S51" i="70" s="1"/>
  <c r="N51" i="70"/>
  <c r="L51" i="70"/>
  <c r="K51" i="70"/>
  <c r="R50" i="70"/>
  <c r="S50" i="70" s="1"/>
  <c r="N50" i="70"/>
  <c r="L50" i="70"/>
  <c r="K50" i="70"/>
  <c r="R49" i="70"/>
  <c r="S49" i="70" s="1"/>
  <c r="N49" i="70"/>
  <c r="L49" i="70"/>
  <c r="K49" i="70"/>
  <c r="R48" i="70"/>
  <c r="S48" i="70" s="1"/>
  <c r="N48" i="70"/>
  <c r="L48" i="70"/>
  <c r="K48" i="70"/>
  <c r="S47" i="70"/>
  <c r="R47" i="70"/>
  <c r="N47" i="70"/>
  <c r="L47" i="70"/>
  <c r="K47" i="70"/>
  <c r="R46" i="70"/>
  <c r="S46" i="70" s="1"/>
  <c r="N46" i="70"/>
  <c r="L46" i="70"/>
  <c r="K46" i="70"/>
  <c r="R45" i="70"/>
  <c r="S45" i="70" s="1"/>
  <c r="N45" i="70"/>
  <c r="L45" i="70"/>
  <c r="K45" i="70"/>
  <c r="R44" i="70"/>
  <c r="S44" i="70" s="1"/>
  <c r="N44" i="70"/>
  <c r="L44" i="70"/>
  <c r="K44" i="70"/>
  <c r="R43" i="70"/>
  <c r="S43" i="70" s="1"/>
  <c r="N43" i="70"/>
  <c r="L43" i="70"/>
  <c r="K43" i="70"/>
  <c r="R42" i="70"/>
  <c r="S42" i="70" s="1"/>
  <c r="N42" i="70"/>
  <c r="L42" i="70"/>
  <c r="K42" i="70"/>
  <c r="S41" i="70"/>
  <c r="R41" i="70"/>
  <c r="N41" i="70"/>
  <c r="L41" i="70"/>
  <c r="K41" i="70"/>
  <c r="R40" i="70"/>
  <c r="S40" i="70" s="1"/>
  <c r="N40" i="70"/>
  <c r="L40" i="70"/>
  <c r="K40" i="70"/>
  <c r="R39" i="70"/>
  <c r="S39" i="70" s="1"/>
  <c r="N39" i="70"/>
  <c r="L39" i="70"/>
  <c r="K39" i="70"/>
  <c r="R38" i="70"/>
  <c r="S38" i="70" s="1"/>
  <c r="N38" i="70"/>
  <c r="L38" i="70"/>
  <c r="K38" i="70"/>
  <c r="R37" i="70"/>
  <c r="S37" i="70" s="1"/>
  <c r="N37" i="70"/>
  <c r="L37" i="70"/>
  <c r="K37" i="70"/>
  <c r="R36" i="70"/>
  <c r="S36" i="70" s="1"/>
  <c r="N36" i="70"/>
  <c r="L36" i="70"/>
  <c r="K36" i="70"/>
  <c r="R35" i="70"/>
  <c r="S35" i="70" s="1"/>
  <c r="N35" i="70"/>
  <c r="L35" i="70"/>
  <c r="K35" i="70"/>
  <c r="R34" i="70"/>
  <c r="S34" i="70" s="1"/>
  <c r="N34" i="70"/>
  <c r="L34" i="70"/>
  <c r="K34" i="70"/>
  <c r="R33" i="70"/>
  <c r="S33" i="70" s="1"/>
  <c r="N33" i="70"/>
  <c r="L33" i="70"/>
  <c r="K33" i="70"/>
  <c r="R32" i="70"/>
  <c r="S32" i="70" s="1"/>
  <c r="N32" i="70"/>
  <c r="L32" i="70"/>
  <c r="K32" i="70"/>
  <c r="R31" i="70"/>
  <c r="S31" i="70" s="1"/>
  <c r="N31" i="70"/>
  <c r="L31" i="70"/>
  <c r="K31" i="70"/>
  <c r="R30" i="70"/>
  <c r="S30" i="70" s="1"/>
  <c r="N30" i="70"/>
  <c r="L30" i="70"/>
  <c r="K30" i="70"/>
  <c r="R29" i="70"/>
  <c r="S29" i="70" s="1"/>
  <c r="N29" i="70"/>
  <c r="L29" i="70"/>
  <c r="K29" i="70"/>
  <c r="R28" i="70"/>
  <c r="S28" i="70" s="1"/>
  <c r="N28" i="70"/>
  <c r="L28" i="70"/>
  <c r="K28" i="70"/>
  <c r="R27" i="70"/>
  <c r="S27" i="70" s="1"/>
  <c r="N27" i="70"/>
  <c r="L27" i="70"/>
  <c r="K27" i="70"/>
  <c r="R26" i="70"/>
  <c r="S26" i="70" s="1"/>
  <c r="N26" i="70"/>
  <c r="L26" i="70"/>
  <c r="K26" i="70"/>
  <c r="S25" i="70"/>
  <c r="R25" i="70"/>
  <c r="N25" i="70"/>
  <c r="L25" i="70"/>
  <c r="K25" i="70"/>
  <c r="R24" i="70"/>
  <c r="S24" i="70" s="1"/>
  <c r="N24" i="70"/>
  <c r="L24" i="70"/>
  <c r="K24" i="70"/>
  <c r="R23" i="70"/>
  <c r="S23" i="70" s="1"/>
  <c r="N23" i="70"/>
  <c r="L23" i="70"/>
  <c r="K23" i="70"/>
  <c r="R22" i="70"/>
  <c r="S22" i="70" s="1"/>
  <c r="N22" i="70"/>
  <c r="L22" i="70"/>
  <c r="K22" i="70"/>
  <c r="R21" i="70"/>
  <c r="S21" i="70" s="1"/>
  <c r="N21" i="70"/>
  <c r="L21" i="70"/>
  <c r="K21" i="70"/>
  <c r="R20" i="70"/>
  <c r="S20" i="70" s="1"/>
  <c r="N20" i="70"/>
  <c r="L20" i="70"/>
  <c r="K20" i="70"/>
  <c r="R19" i="70"/>
  <c r="S19" i="70" s="1"/>
  <c r="N19" i="70"/>
  <c r="L19" i="70"/>
  <c r="K19" i="70"/>
  <c r="R18" i="70"/>
  <c r="S18" i="70" s="1"/>
  <c r="N18" i="70"/>
  <c r="L18" i="70"/>
  <c r="K18" i="70"/>
  <c r="R17" i="70"/>
  <c r="S17" i="70" s="1"/>
  <c r="N17" i="70"/>
  <c r="L17" i="70"/>
  <c r="K17" i="70"/>
  <c r="R16" i="70"/>
  <c r="S16" i="70" s="1"/>
  <c r="N16" i="70"/>
  <c r="L16" i="70"/>
  <c r="K16" i="70"/>
  <c r="R15" i="70"/>
  <c r="S15" i="70" s="1"/>
  <c r="N15" i="70"/>
  <c r="L15" i="70"/>
  <c r="K15" i="70"/>
  <c r="R14" i="70"/>
  <c r="S14" i="70" s="1"/>
  <c r="N14" i="70"/>
  <c r="L14" i="70"/>
  <c r="K14" i="70"/>
  <c r="S13" i="70"/>
  <c r="R13" i="70"/>
  <c r="N13" i="70"/>
  <c r="L13" i="70"/>
  <c r="K13" i="70"/>
  <c r="R12" i="70"/>
  <c r="S12" i="70" s="1"/>
  <c r="N12" i="70"/>
  <c r="L12" i="70"/>
  <c r="K12" i="70"/>
  <c r="R11" i="70"/>
  <c r="S11" i="70" s="1"/>
  <c r="N11" i="70"/>
  <c r="L11" i="70"/>
  <c r="K11" i="70"/>
  <c r="R10" i="70"/>
  <c r="S10" i="70" s="1"/>
  <c r="N10" i="70"/>
  <c r="L10" i="70"/>
  <c r="K10" i="70"/>
  <c r="R9" i="70"/>
  <c r="S9" i="70" s="1"/>
  <c r="N9" i="70"/>
  <c r="L9" i="70"/>
  <c r="K9" i="70"/>
  <c r="R8" i="70"/>
  <c r="S8" i="70" s="1"/>
  <c r="N8" i="70"/>
  <c r="L8" i="70"/>
  <c r="K8" i="70"/>
  <c r="R7" i="70"/>
  <c r="S7" i="70" s="1"/>
  <c r="N7" i="70"/>
  <c r="L7" i="70"/>
  <c r="K7" i="70"/>
  <c r="R6" i="70"/>
  <c r="S6" i="70" s="1"/>
  <c r="N6" i="70"/>
  <c r="L6" i="70"/>
  <c r="K6" i="70"/>
  <c r="R5" i="70"/>
  <c r="S5" i="70" s="1"/>
  <c r="N5" i="70"/>
  <c r="L5" i="70"/>
  <c r="K5" i="70"/>
  <c r="R4" i="70"/>
  <c r="N4" i="70"/>
  <c r="L4" i="70"/>
  <c r="L55" i="70" s="1"/>
  <c r="K4" i="70"/>
  <c r="Q55" i="69"/>
  <c r="P55" i="69"/>
  <c r="O55" i="69"/>
  <c r="M55" i="69"/>
  <c r="J55" i="69"/>
  <c r="AY54" i="69"/>
  <c r="AX54" i="69"/>
  <c r="AW54" i="69"/>
  <c r="AV54" i="69"/>
  <c r="AU54" i="69"/>
  <c r="AT54" i="69"/>
  <c r="AS54" i="69"/>
  <c r="AR54" i="69"/>
  <c r="AQ54" i="69"/>
  <c r="AP54" i="69"/>
  <c r="AO54" i="69"/>
  <c r="AN54" i="69"/>
  <c r="AM54" i="69"/>
  <c r="AL54" i="69"/>
  <c r="AK54" i="69"/>
  <c r="AJ54" i="69"/>
  <c r="AI54" i="69"/>
  <c r="AH54" i="69"/>
  <c r="AG54" i="69"/>
  <c r="AF54" i="69"/>
  <c r="AE54" i="69"/>
  <c r="AD54" i="69"/>
  <c r="AC54" i="69"/>
  <c r="AB54" i="69"/>
  <c r="AA54" i="69"/>
  <c r="Z54" i="69"/>
  <c r="Y54" i="69"/>
  <c r="X54" i="69"/>
  <c r="W54" i="69"/>
  <c r="V54" i="69"/>
  <c r="U54" i="69"/>
  <c r="T54" i="69"/>
  <c r="Q54" i="69"/>
  <c r="P54" i="69"/>
  <c r="O54" i="69"/>
  <c r="M54" i="69"/>
  <c r="J54" i="69"/>
  <c r="R53" i="69"/>
  <c r="S53" i="69" s="1"/>
  <c r="N53" i="69"/>
  <c r="L53" i="69"/>
  <c r="K53" i="69"/>
  <c r="R52" i="69"/>
  <c r="S52" i="69" s="1"/>
  <c r="N52" i="69"/>
  <c r="L52" i="69"/>
  <c r="K52" i="69"/>
  <c r="R51" i="69"/>
  <c r="S51" i="69" s="1"/>
  <c r="N51" i="69"/>
  <c r="L51" i="69"/>
  <c r="K51" i="69"/>
  <c r="R50" i="69"/>
  <c r="S50" i="69" s="1"/>
  <c r="N50" i="69"/>
  <c r="L50" i="69"/>
  <c r="K50" i="69"/>
  <c r="S49" i="69"/>
  <c r="R49" i="69"/>
  <c r="N49" i="69"/>
  <c r="L49" i="69"/>
  <c r="K49" i="69"/>
  <c r="S48" i="69"/>
  <c r="R48" i="69"/>
  <c r="N48" i="69"/>
  <c r="L48" i="69"/>
  <c r="K48" i="69"/>
  <c r="S47" i="69"/>
  <c r="R47" i="69"/>
  <c r="N47" i="69"/>
  <c r="L47" i="69"/>
  <c r="K47" i="69"/>
  <c r="R46" i="69"/>
  <c r="S46" i="69" s="1"/>
  <c r="N46" i="69"/>
  <c r="L46" i="69"/>
  <c r="K46" i="69"/>
  <c r="R45" i="69"/>
  <c r="S45" i="69" s="1"/>
  <c r="N45" i="69"/>
  <c r="L45" i="69"/>
  <c r="K45" i="69"/>
  <c r="R44" i="69"/>
  <c r="S44" i="69" s="1"/>
  <c r="N44" i="69"/>
  <c r="L44" i="69"/>
  <c r="K44" i="69"/>
  <c r="R43" i="69"/>
  <c r="S43" i="69" s="1"/>
  <c r="N43" i="69"/>
  <c r="L43" i="69"/>
  <c r="K43" i="69"/>
  <c r="R42" i="69"/>
  <c r="S42" i="69" s="1"/>
  <c r="N42" i="69"/>
  <c r="L42" i="69"/>
  <c r="K42" i="69"/>
  <c r="R41" i="69"/>
  <c r="S41" i="69" s="1"/>
  <c r="N41" i="69"/>
  <c r="L41" i="69"/>
  <c r="K41" i="69"/>
  <c r="R40" i="69"/>
  <c r="S40" i="69" s="1"/>
  <c r="N40" i="69"/>
  <c r="L40" i="69"/>
  <c r="K40" i="69"/>
  <c r="R39" i="69"/>
  <c r="S39" i="69" s="1"/>
  <c r="N39" i="69"/>
  <c r="L39" i="69"/>
  <c r="K39" i="69"/>
  <c r="R38" i="69"/>
  <c r="S38" i="69" s="1"/>
  <c r="N38" i="69"/>
  <c r="L38" i="69"/>
  <c r="K38" i="69"/>
  <c r="R37" i="69"/>
  <c r="S37" i="69" s="1"/>
  <c r="N37" i="69"/>
  <c r="L37" i="69"/>
  <c r="K37" i="69"/>
  <c r="R36" i="69"/>
  <c r="S36" i="69" s="1"/>
  <c r="N36" i="69"/>
  <c r="L36" i="69"/>
  <c r="K36" i="69"/>
  <c r="R35" i="69"/>
  <c r="S35" i="69" s="1"/>
  <c r="N35" i="69"/>
  <c r="L35" i="69"/>
  <c r="K35" i="69"/>
  <c r="R34" i="69"/>
  <c r="S34" i="69" s="1"/>
  <c r="N34" i="69"/>
  <c r="L34" i="69"/>
  <c r="K34" i="69"/>
  <c r="R33" i="69"/>
  <c r="S33" i="69" s="1"/>
  <c r="N33" i="69"/>
  <c r="L33" i="69"/>
  <c r="K33" i="69"/>
  <c r="R32" i="69"/>
  <c r="S32" i="69" s="1"/>
  <c r="N32" i="69"/>
  <c r="L32" i="69"/>
  <c r="K32" i="69"/>
  <c r="S31" i="69"/>
  <c r="R31" i="69"/>
  <c r="N31" i="69"/>
  <c r="L31" i="69"/>
  <c r="K31" i="69"/>
  <c r="R30" i="69"/>
  <c r="S30" i="69" s="1"/>
  <c r="N30" i="69"/>
  <c r="L30" i="69"/>
  <c r="K30" i="69"/>
  <c r="R29" i="69"/>
  <c r="S29" i="69" s="1"/>
  <c r="N29" i="69"/>
  <c r="L29" i="69"/>
  <c r="K29" i="69"/>
  <c r="R28" i="69"/>
  <c r="S28" i="69" s="1"/>
  <c r="N28" i="69"/>
  <c r="L28" i="69"/>
  <c r="K28" i="69"/>
  <c r="R27" i="69"/>
  <c r="S27" i="69" s="1"/>
  <c r="N27" i="69"/>
  <c r="L27" i="69"/>
  <c r="K27" i="69"/>
  <c r="R26" i="69"/>
  <c r="S26" i="69" s="1"/>
  <c r="N26" i="69"/>
  <c r="L26" i="69"/>
  <c r="K26" i="69"/>
  <c r="R25" i="69"/>
  <c r="S25" i="69" s="1"/>
  <c r="N25" i="69"/>
  <c r="L25" i="69"/>
  <c r="K25" i="69"/>
  <c r="R24" i="69"/>
  <c r="S24" i="69" s="1"/>
  <c r="N24" i="69"/>
  <c r="L24" i="69"/>
  <c r="K24" i="69"/>
  <c r="R23" i="69"/>
  <c r="S23" i="69" s="1"/>
  <c r="N23" i="69"/>
  <c r="L23" i="69"/>
  <c r="K23" i="69"/>
  <c r="R22" i="69"/>
  <c r="S22" i="69" s="1"/>
  <c r="N22" i="69"/>
  <c r="L22" i="69"/>
  <c r="K22" i="69"/>
  <c r="R21" i="69"/>
  <c r="S21" i="69" s="1"/>
  <c r="N21" i="69"/>
  <c r="L21" i="69"/>
  <c r="K21" i="69"/>
  <c r="R20" i="69"/>
  <c r="S20" i="69" s="1"/>
  <c r="N20" i="69"/>
  <c r="L20" i="69"/>
  <c r="K20" i="69"/>
  <c r="R19" i="69"/>
  <c r="S19" i="69" s="1"/>
  <c r="N19" i="69"/>
  <c r="L19" i="69"/>
  <c r="K19" i="69"/>
  <c r="R18" i="69"/>
  <c r="S18" i="69" s="1"/>
  <c r="N18" i="69"/>
  <c r="L18" i="69"/>
  <c r="K18" i="69"/>
  <c r="R17" i="69"/>
  <c r="S17" i="69" s="1"/>
  <c r="N17" i="69"/>
  <c r="L17" i="69"/>
  <c r="K17" i="69"/>
  <c r="R16" i="69"/>
  <c r="S16" i="69" s="1"/>
  <c r="N16" i="69"/>
  <c r="L16" i="69"/>
  <c r="K16" i="69"/>
  <c r="R15" i="69"/>
  <c r="S15" i="69" s="1"/>
  <c r="N15" i="69"/>
  <c r="L15" i="69"/>
  <c r="K15" i="69"/>
  <c r="R14" i="69"/>
  <c r="S14" i="69" s="1"/>
  <c r="N14" i="69"/>
  <c r="L14" i="69"/>
  <c r="K14" i="69"/>
  <c r="R13" i="69"/>
  <c r="S13" i="69" s="1"/>
  <c r="N13" i="69"/>
  <c r="L13" i="69"/>
  <c r="K13" i="69"/>
  <c r="R12" i="69"/>
  <c r="S12" i="69" s="1"/>
  <c r="N12" i="69"/>
  <c r="L12" i="69"/>
  <c r="K12" i="69"/>
  <c r="R11" i="69"/>
  <c r="S11" i="69" s="1"/>
  <c r="N11" i="69"/>
  <c r="L11" i="69"/>
  <c r="K11" i="69"/>
  <c r="R10" i="69"/>
  <c r="S10" i="69" s="1"/>
  <c r="N10" i="69"/>
  <c r="L10" i="69"/>
  <c r="K10" i="69"/>
  <c r="R9" i="69"/>
  <c r="S9" i="69" s="1"/>
  <c r="N9" i="69"/>
  <c r="L9" i="69"/>
  <c r="K9" i="69"/>
  <c r="R8" i="69"/>
  <c r="S8" i="69" s="1"/>
  <c r="N8" i="69"/>
  <c r="L8" i="69"/>
  <c r="K8" i="69"/>
  <c r="R7" i="69"/>
  <c r="S7" i="69" s="1"/>
  <c r="N7" i="69"/>
  <c r="L7" i="69"/>
  <c r="K7" i="69"/>
  <c r="R6" i="69"/>
  <c r="S6" i="69" s="1"/>
  <c r="N6" i="69"/>
  <c r="L6" i="69"/>
  <c r="K6" i="69"/>
  <c r="R5" i="69"/>
  <c r="S5" i="69" s="1"/>
  <c r="N5" i="69"/>
  <c r="L5" i="69"/>
  <c r="K5" i="69"/>
  <c r="R4" i="69"/>
  <c r="N4" i="69"/>
  <c r="L4" i="69"/>
  <c r="L55" i="69" s="1"/>
  <c r="K4" i="69"/>
  <c r="Q55" i="68"/>
  <c r="P55" i="68"/>
  <c r="O55" i="68"/>
  <c r="M55" i="68"/>
  <c r="J55" i="68"/>
  <c r="AY54" i="68"/>
  <c r="AX54" i="68"/>
  <c r="AW54" i="68"/>
  <c r="AV54" i="68"/>
  <c r="AU54" i="68"/>
  <c r="AT54" i="68"/>
  <c r="AS54" i="68"/>
  <c r="AR54" i="68"/>
  <c r="AQ54" i="68"/>
  <c r="AP54" i="68"/>
  <c r="AO54" i="68"/>
  <c r="AN54" i="68"/>
  <c r="AM54" i="68"/>
  <c r="AL54" i="68"/>
  <c r="AK54" i="68"/>
  <c r="AJ54" i="68"/>
  <c r="AI54" i="68"/>
  <c r="AH54" i="68"/>
  <c r="AG54" i="68"/>
  <c r="AF54" i="68"/>
  <c r="AE54" i="68"/>
  <c r="AD54" i="68"/>
  <c r="AC54" i="68"/>
  <c r="AB54" i="68"/>
  <c r="AA54" i="68"/>
  <c r="Z54" i="68"/>
  <c r="Y54" i="68"/>
  <c r="X54" i="68"/>
  <c r="W54" i="68"/>
  <c r="V54" i="68"/>
  <c r="U54" i="68"/>
  <c r="T54" i="68"/>
  <c r="Q54" i="68"/>
  <c r="P54" i="68"/>
  <c r="O54" i="68"/>
  <c r="M54" i="68"/>
  <c r="J54" i="68"/>
  <c r="R53" i="68"/>
  <c r="S53" i="68" s="1"/>
  <c r="N53" i="68"/>
  <c r="L53" i="68"/>
  <c r="K53" i="68"/>
  <c r="R52" i="68"/>
  <c r="S52" i="68" s="1"/>
  <c r="N52" i="68"/>
  <c r="L52" i="68"/>
  <c r="K52" i="68"/>
  <c r="R51" i="68"/>
  <c r="S51" i="68" s="1"/>
  <c r="N51" i="68"/>
  <c r="L51" i="68"/>
  <c r="K51" i="68"/>
  <c r="R50" i="68"/>
  <c r="S50" i="68" s="1"/>
  <c r="N50" i="68"/>
  <c r="L50" i="68"/>
  <c r="K50" i="68"/>
  <c r="R49" i="68"/>
  <c r="S49" i="68" s="1"/>
  <c r="N49" i="68"/>
  <c r="L49" i="68"/>
  <c r="K49" i="68"/>
  <c r="R48" i="68"/>
  <c r="S48" i="68" s="1"/>
  <c r="N48" i="68"/>
  <c r="L48" i="68"/>
  <c r="K48" i="68"/>
  <c r="R47" i="68"/>
  <c r="S47" i="68" s="1"/>
  <c r="N47" i="68"/>
  <c r="L47" i="68"/>
  <c r="K47" i="68"/>
  <c r="R46" i="68"/>
  <c r="S46" i="68" s="1"/>
  <c r="N46" i="68"/>
  <c r="L46" i="68"/>
  <c r="K46" i="68"/>
  <c r="R45" i="68"/>
  <c r="S45" i="68" s="1"/>
  <c r="N45" i="68"/>
  <c r="L45" i="68"/>
  <c r="K45" i="68"/>
  <c r="R44" i="68"/>
  <c r="S44" i="68" s="1"/>
  <c r="N44" i="68"/>
  <c r="L44" i="68"/>
  <c r="K44" i="68"/>
  <c r="R43" i="68"/>
  <c r="S43" i="68" s="1"/>
  <c r="N43" i="68"/>
  <c r="L43" i="68"/>
  <c r="K43" i="68"/>
  <c r="R42" i="68"/>
  <c r="S42" i="68" s="1"/>
  <c r="N42" i="68"/>
  <c r="L42" i="68"/>
  <c r="K42" i="68"/>
  <c r="R41" i="68"/>
  <c r="S41" i="68" s="1"/>
  <c r="N41" i="68"/>
  <c r="L41" i="68"/>
  <c r="K41" i="68"/>
  <c r="R40" i="68"/>
  <c r="S40" i="68" s="1"/>
  <c r="N40" i="68"/>
  <c r="L40" i="68"/>
  <c r="K40" i="68"/>
  <c r="R39" i="68"/>
  <c r="S39" i="68" s="1"/>
  <c r="N39" i="68"/>
  <c r="L39" i="68"/>
  <c r="K39" i="68"/>
  <c r="R38" i="68"/>
  <c r="S38" i="68" s="1"/>
  <c r="N38" i="68"/>
  <c r="L38" i="68"/>
  <c r="K38" i="68"/>
  <c r="R37" i="68"/>
  <c r="S37" i="68" s="1"/>
  <c r="N37" i="68"/>
  <c r="L37" i="68"/>
  <c r="K37" i="68"/>
  <c r="R36" i="68"/>
  <c r="S36" i="68" s="1"/>
  <c r="N36" i="68"/>
  <c r="L36" i="68"/>
  <c r="K36" i="68"/>
  <c r="R35" i="68"/>
  <c r="S35" i="68" s="1"/>
  <c r="N35" i="68"/>
  <c r="L35" i="68"/>
  <c r="K35" i="68"/>
  <c r="R34" i="68"/>
  <c r="S34" i="68" s="1"/>
  <c r="N34" i="68"/>
  <c r="L34" i="68"/>
  <c r="K34" i="68"/>
  <c r="S33" i="68"/>
  <c r="R33" i="68"/>
  <c r="N33" i="68"/>
  <c r="L33" i="68"/>
  <c r="K33" i="68"/>
  <c r="R32" i="68"/>
  <c r="S32" i="68" s="1"/>
  <c r="N32" i="68"/>
  <c r="L32" i="68"/>
  <c r="K32" i="68"/>
  <c r="R31" i="68"/>
  <c r="S31" i="68" s="1"/>
  <c r="N31" i="68"/>
  <c r="L31" i="68"/>
  <c r="K31" i="68"/>
  <c r="R30" i="68"/>
  <c r="S30" i="68" s="1"/>
  <c r="N30" i="68"/>
  <c r="L30" i="68"/>
  <c r="K30" i="68"/>
  <c r="S29" i="68"/>
  <c r="R29" i="68"/>
  <c r="N29" i="68"/>
  <c r="L29" i="68"/>
  <c r="K29" i="68"/>
  <c r="R28" i="68"/>
  <c r="S28" i="68" s="1"/>
  <c r="N28" i="68"/>
  <c r="L28" i="68"/>
  <c r="K28" i="68"/>
  <c r="R27" i="68"/>
  <c r="S27" i="68" s="1"/>
  <c r="N27" i="68"/>
  <c r="L27" i="68"/>
  <c r="K27" i="68"/>
  <c r="R26" i="68"/>
  <c r="S26" i="68" s="1"/>
  <c r="N26" i="68"/>
  <c r="L26" i="68"/>
  <c r="K26" i="68"/>
  <c r="S25" i="68"/>
  <c r="R25" i="68"/>
  <c r="N25" i="68"/>
  <c r="L25" i="68"/>
  <c r="K25" i="68"/>
  <c r="R24" i="68"/>
  <c r="S24" i="68" s="1"/>
  <c r="N24" i="68"/>
  <c r="L24" i="68"/>
  <c r="K24" i="68"/>
  <c r="R23" i="68"/>
  <c r="S23" i="68" s="1"/>
  <c r="N23" i="68"/>
  <c r="L23" i="68"/>
  <c r="K23" i="68"/>
  <c r="R22" i="68"/>
  <c r="S22" i="68" s="1"/>
  <c r="N22" i="68"/>
  <c r="L22" i="68"/>
  <c r="K22" i="68"/>
  <c r="S21" i="68"/>
  <c r="R21" i="68"/>
  <c r="N21" i="68"/>
  <c r="L21" i="68"/>
  <c r="K21" i="68"/>
  <c r="R20" i="68"/>
  <c r="S20" i="68" s="1"/>
  <c r="N20" i="68"/>
  <c r="L20" i="68"/>
  <c r="K20" i="68"/>
  <c r="R19" i="68"/>
  <c r="S19" i="68" s="1"/>
  <c r="N19" i="68"/>
  <c r="L19" i="68"/>
  <c r="K19" i="68"/>
  <c r="R18" i="68"/>
  <c r="S18" i="68" s="1"/>
  <c r="N18" i="68"/>
  <c r="L18" i="68"/>
  <c r="K18" i="68"/>
  <c r="R17" i="68"/>
  <c r="S17" i="68" s="1"/>
  <c r="N17" i="68"/>
  <c r="L17" i="68"/>
  <c r="K17" i="68"/>
  <c r="R16" i="68"/>
  <c r="S16" i="68" s="1"/>
  <c r="N16" i="68"/>
  <c r="L16" i="68"/>
  <c r="K16" i="68"/>
  <c r="R15" i="68"/>
  <c r="S15" i="68" s="1"/>
  <c r="N15" i="68"/>
  <c r="L15" i="68"/>
  <c r="K15" i="68"/>
  <c r="R14" i="68"/>
  <c r="S14" i="68" s="1"/>
  <c r="N14" i="68"/>
  <c r="L14" i="68"/>
  <c r="K14" i="68"/>
  <c r="R13" i="68"/>
  <c r="S13" i="68" s="1"/>
  <c r="N13" i="68"/>
  <c r="L13" i="68"/>
  <c r="K13" i="68"/>
  <c r="R12" i="68"/>
  <c r="S12" i="68" s="1"/>
  <c r="N12" i="68"/>
  <c r="L12" i="68"/>
  <c r="K12" i="68"/>
  <c r="R11" i="68"/>
  <c r="S11" i="68" s="1"/>
  <c r="N11" i="68"/>
  <c r="L11" i="68"/>
  <c r="K11" i="68"/>
  <c r="R10" i="68"/>
  <c r="S10" i="68" s="1"/>
  <c r="N10" i="68"/>
  <c r="L10" i="68"/>
  <c r="K10" i="68"/>
  <c r="R9" i="68"/>
  <c r="S9" i="68" s="1"/>
  <c r="N9" i="68"/>
  <c r="L9" i="68"/>
  <c r="K9" i="68"/>
  <c r="R8" i="68"/>
  <c r="S8" i="68" s="1"/>
  <c r="N8" i="68"/>
  <c r="L8" i="68"/>
  <c r="K8" i="68"/>
  <c r="R7" i="68"/>
  <c r="S7" i="68" s="1"/>
  <c r="N7" i="68"/>
  <c r="L7" i="68"/>
  <c r="K7" i="68"/>
  <c r="R6" i="68"/>
  <c r="S6" i="68" s="1"/>
  <c r="N6" i="68"/>
  <c r="L6" i="68"/>
  <c r="L55" i="68" s="1"/>
  <c r="K6" i="68"/>
  <c r="R5" i="68"/>
  <c r="S5" i="68" s="1"/>
  <c r="N5" i="68"/>
  <c r="L5" i="68"/>
  <c r="K5" i="68"/>
  <c r="R4" i="68"/>
  <c r="N4" i="68"/>
  <c r="L4" i="68"/>
  <c r="L54" i="68" s="1"/>
  <c r="K4" i="68"/>
  <c r="Q55" i="67"/>
  <c r="P55" i="67"/>
  <c r="O55" i="67"/>
  <c r="M55" i="67"/>
  <c r="J55" i="67"/>
  <c r="AY54" i="67"/>
  <c r="AX54" i="67"/>
  <c r="AW54" i="67"/>
  <c r="AV54" i="67"/>
  <c r="AU54" i="67"/>
  <c r="AT54" i="67"/>
  <c r="AS54" i="67"/>
  <c r="AR54" i="67"/>
  <c r="AQ54" i="67"/>
  <c r="AP54" i="67"/>
  <c r="AO54" i="67"/>
  <c r="AN54" i="67"/>
  <c r="AM54" i="67"/>
  <c r="AL54" i="67"/>
  <c r="AK54" i="67"/>
  <c r="AJ54" i="67"/>
  <c r="AI54" i="67"/>
  <c r="AH54" i="67"/>
  <c r="AG54" i="67"/>
  <c r="AF54" i="67"/>
  <c r="AE54" i="67"/>
  <c r="AD54" i="67"/>
  <c r="AC54" i="67"/>
  <c r="AB54" i="67"/>
  <c r="AA54" i="67"/>
  <c r="Z54" i="67"/>
  <c r="Y54" i="67"/>
  <c r="X54" i="67"/>
  <c r="W54" i="67"/>
  <c r="V54" i="67"/>
  <c r="U54" i="67"/>
  <c r="T54" i="67"/>
  <c r="Q54" i="67"/>
  <c r="P54" i="67"/>
  <c r="O54" i="67"/>
  <c r="M54" i="67"/>
  <c r="J54" i="67"/>
  <c r="R53" i="67"/>
  <c r="S53" i="67" s="1"/>
  <c r="N53" i="67"/>
  <c r="L53" i="67"/>
  <c r="K53" i="67"/>
  <c r="R52" i="67"/>
  <c r="S52" i="67" s="1"/>
  <c r="N52" i="67"/>
  <c r="L52" i="67"/>
  <c r="K52" i="67"/>
  <c r="R51" i="67"/>
  <c r="S51" i="67" s="1"/>
  <c r="N51" i="67"/>
  <c r="L51" i="67"/>
  <c r="K51" i="67"/>
  <c r="R50" i="67"/>
  <c r="S50" i="67" s="1"/>
  <c r="N50" i="67"/>
  <c r="L50" i="67"/>
  <c r="K50" i="67"/>
  <c r="R49" i="67"/>
  <c r="S49" i="67" s="1"/>
  <c r="N49" i="67"/>
  <c r="L49" i="67"/>
  <c r="K49" i="67"/>
  <c r="R48" i="67"/>
  <c r="S48" i="67" s="1"/>
  <c r="N48" i="67"/>
  <c r="L48" i="67"/>
  <c r="K48" i="67"/>
  <c r="R47" i="67"/>
  <c r="S47" i="67" s="1"/>
  <c r="N47" i="67"/>
  <c r="L47" i="67"/>
  <c r="K47" i="67"/>
  <c r="R46" i="67"/>
  <c r="S46" i="67" s="1"/>
  <c r="N46" i="67"/>
  <c r="L46" i="67"/>
  <c r="K46" i="67"/>
  <c r="R45" i="67"/>
  <c r="S45" i="67" s="1"/>
  <c r="N45" i="67"/>
  <c r="L45" i="67"/>
  <c r="K45" i="67"/>
  <c r="R44" i="67"/>
  <c r="S44" i="67" s="1"/>
  <c r="N44" i="67"/>
  <c r="L44" i="67"/>
  <c r="K44" i="67"/>
  <c r="S43" i="67"/>
  <c r="R43" i="67"/>
  <c r="N43" i="67"/>
  <c r="L43" i="67"/>
  <c r="K43" i="67"/>
  <c r="R42" i="67"/>
  <c r="S42" i="67" s="1"/>
  <c r="N42" i="67"/>
  <c r="L42" i="67"/>
  <c r="K42" i="67"/>
  <c r="R41" i="67"/>
  <c r="S41" i="67" s="1"/>
  <c r="N41" i="67"/>
  <c r="L41" i="67"/>
  <c r="K41" i="67"/>
  <c r="R40" i="67"/>
  <c r="S40" i="67" s="1"/>
  <c r="N40" i="67"/>
  <c r="L40" i="67"/>
  <c r="K40" i="67"/>
  <c r="R39" i="67"/>
  <c r="S39" i="67" s="1"/>
  <c r="N39" i="67"/>
  <c r="L39" i="67"/>
  <c r="K39" i="67"/>
  <c r="R38" i="67"/>
  <c r="S38" i="67" s="1"/>
  <c r="N38" i="67"/>
  <c r="L38" i="67"/>
  <c r="K38" i="67"/>
  <c r="R37" i="67"/>
  <c r="S37" i="67" s="1"/>
  <c r="N37" i="67"/>
  <c r="L37" i="67"/>
  <c r="K37" i="67"/>
  <c r="R36" i="67"/>
  <c r="S36" i="67" s="1"/>
  <c r="N36" i="67"/>
  <c r="L36" i="67"/>
  <c r="K36" i="67"/>
  <c r="R35" i="67"/>
  <c r="S35" i="67" s="1"/>
  <c r="N35" i="67"/>
  <c r="L35" i="67"/>
  <c r="K35" i="67"/>
  <c r="R34" i="67"/>
  <c r="S34" i="67" s="1"/>
  <c r="N34" i="67"/>
  <c r="L34" i="67"/>
  <c r="K34" i="67"/>
  <c r="R33" i="67"/>
  <c r="S33" i="67" s="1"/>
  <c r="N33" i="67"/>
  <c r="L33" i="67"/>
  <c r="K33" i="67"/>
  <c r="R32" i="67"/>
  <c r="S32" i="67" s="1"/>
  <c r="N32" i="67"/>
  <c r="L32" i="67"/>
  <c r="K32" i="67"/>
  <c r="R31" i="67"/>
  <c r="S31" i="67" s="1"/>
  <c r="N31" i="67"/>
  <c r="L31" i="67"/>
  <c r="K31" i="67"/>
  <c r="R30" i="67"/>
  <c r="S30" i="67" s="1"/>
  <c r="N30" i="67"/>
  <c r="L30" i="67"/>
  <c r="K30" i="67"/>
  <c r="R29" i="67"/>
  <c r="S29" i="67" s="1"/>
  <c r="N29" i="67"/>
  <c r="L29" i="67"/>
  <c r="K29" i="67"/>
  <c r="R28" i="67"/>
  <c r="S28" i="67" s="1"/>
  <c r="N28" i="67"/>
  <c r="L28" i="67"/>
  <c r="K28" i="67"/>
  <c r="S27" i="67"/>
  <c r="R27" i="67"/>
  <c r="N27" i="67"/>
  <c r="L27" i="67"/>
  <c r="K27" i="67"/>
  <c r="R26" i="67"/>
  <c r="S26" i="67" s="1"/>
  <c r="N26" i="67"/>
  <c r="L26" i="67"/>
  <c r="K26" i="67"/>
  <c r="R25" i="67"/>
  <c r="S25" i="67" s="1"/>
  <c r="N25" i="67"/>
  <c r="L25" i="67"/>
  <c r="K25" i="67"/>
  <c r="R24" i="67"/>
  <c r="S24" i="67" s="1"/>
  <c r="N24" i="67"/>
  <c r="L24" i="67"/>
  <c r="K24" i="67"/>
  <c r="R23" i="67"/>
  <c r="S23" i="67" s="1"/>
  <c r="N23" i="67"/>
  <c r="L23" i="67"/>
  <c r="K23" i="67"/>
  <c r="R22" i="67"/>
  <c r="S22" i="67" s="1"/>
  <c r="N22" i="67"/>
  <c r="L22" i="67"/>
  <c r="K22" i="67"/>
  <c r="R21" i="67"/>
  <c r="S21" i="67" s="1"/>
  <c r="N21" i="67"/>
  <c r="L21" i="67"/>
  <c r="K21" i="67"/>
  <c r="R20" i="67"/>
  <c r="S20" i="67" s="1"/>
  <c r="N20" i="67"/>
  <c r="L20" i="67"/>
  <c r="K20" i="67"/>
  <c r="R19" i="67"/>
  <c r="S19" i="67" s="1"/>
  <c r="N19" i="67"/>
  <c r="L19" i="67"/>
  <c r="K19" i="67"/>
  <c r="R18" i="67"/>
  <c r="S18" i="67" s="1"/>
  <c r="N18" i="67"/>
  <c r="L18" i="67"/>
  <c r="K18" i="67"/>
  <c r="S17" i="67"/>
  <c r="R17" i="67"/>
  <c r="N17" i="67"/>
  <c r="L17" i="67"/>
  <c r="K17" i="67"/>
  <c r="R16" i="67"/>
  <c r="S16" i="67" s="1"/>
  <c r="N16" i="67"/>
  <c r="L16" i="67"/>
  <c r="K16" i="67"/>
  <c r="R15" i="67"/>
  <c r="S15" i="67" s="1"/>
  <c r="N15" i="67"/>
  <c r="L15" i="67"/>
  <c r="K15" i="67"/>
  <c r="R14" i="67"/>
  <c r="S14" i="67" s="1"/>
  <c r="N14" i="67"/>
  <c r="L14" i="67"/>
  <c r="K14" i="67"/>
  <c r="R13" i="67"/>
  <c r="S13" i="67" s="1"/>
  <c r="N13" i="67"/>
  <c r="L13" i="67"/>
  <c r="K13" i="67"/>
  <c r="R12" i="67"/>
  <c r="S12" i="67" s="1"/>
  <c r="N12" i="67"/>
  <c r="L12" i="67"/>
  <c r="K12" i="67"/>
  <c r="R11" i="67"/>
  <c r="S11" i="67" s="1"/>
  <c r="N11" i="67"/>
  <c r="L11" i="67"/>
  <c r="K11" i="67"/>
  <c r="R10" i="67"/>
  <c r="S10" i="67" s="1"/>
  <c r="N10" i="67"/>
  <c r="L10" i="67"/>
  <c r="K10" i="67"/>
  <c r="R9" i="67"/>
  <c r="S9" i="67" s="1"/>
  <c r="N9" i="67"/>
  <c r="L9" i="67"/>
  <c r="K9" i="67"/>
  <c r="R8" i="67"/>
  <c r="S8" i="67" s="1"/>
  <c r="N8" i="67"/>
  <c r="L8" i="67"/>
  <c r="K8" i="67"/>
  <c r="R7" i="67"/>
  <c r="S7" i="67" s="1"/>
  <c r="N7" i="67"/>
  <c r="L7" i="67"/>
  <c r="K7" i="67"/>
  <c r="R6" i="67"/>
  <c r="S6" i="67" s="1"/>
  <c r="N6" i="67"/>
  <c r="L6" i="67"/>
  <c r="K6" i="67"/>
  <c r="R5" i="67"/>
  <c r="S5" i="67" s="1"/>
  <c r="N5" i="67"/>
  <c r="L5" i="67"/>
  <c r="K5" i="67"/>
  <c r="R4" i="67"/>
  <c r="N4" i="67"/>
  <c r="L4" i="67"/>
  <c r="L55" i="67" s="1"/>
  <c r="K4" i="67"/>
  <c r="Q55" i="66"/>
  <c r="P55" i="66"/>
  <c r="O55" i="66"/>
  <c r="M55" i="66"/>
  <c r="J55" i="66"/>
  <c r="AY54" i="66"/>
  <c r="AX54" i="66"/>
  <c r="AW54" i="66"/>
  <c r="AV54" i="66"/>
  <c r="AU54" i="66"/>
  <c r="AT54" i="66"/>
  <c r="AS54" i="66"/>
  <c r="AR54" i="66"/>
  <c r="AQ54" i="66"/>
  <c r="AP54" i="66"/>
  <c r="AO54" i="66"/>
  <c r="AN54" i="66"/>
  <c r="AM54" i="66"/>
  <c r="AL54" i="66"/>
  <c r="AK54" i="66"/>
  <c r="AJ54" i="66"/>
  <c r="AI54" i="66"/>
  <c r="AH54" i="66"/>
  <c r="AG54" i="66"/>
  <c r="AF54" i="66"/>
  <c r="AE54" i="66"/>
  <c r="AD54" i="66"/>
  <c r="AC54" i="66"/>
  <c r="AB54" i="66"/>
  <c r="AA54" i="66"/>
  <c r="Z54" i="66"/>
  <c r="Y54" i="66"/>
  <c r="X54" i="66"/>
  <c r="W54" i="66"/>
  <c r="V54" i="66"/>
  <c r="U54" i="66"/>
  <c r="T54" i="66"/>
  <c r="Q54" i="66"/>
  <c r="P54" i="66"/>
  <c r="O54" i="66"/>
  <c r="M54" i="66"/>
  <c r="J54" i="66"/>
  <c r="R53" i="66"/>
  <c r="S53" i="66" s="1"/>
  <c r="N53" i="66"/>
  <c r="L53" i="66"/>
  <c r="K53" i="66"/>
  <c r="R52" i="66"/>
  <c r="S52" i="66" s="1"/>
  <c r="N52" i="66"/>
  <c r="L52" i="66"/>
  <c r="K52" i="66"/>
  <c r="R51" i="66"/>
  <c r="S51" i="66" s="1"/>
  <c r="N51" i="66"/>
  <c r="L51" i="66"/>
  <c r="K51" i="66"/>
  <c r="R50" i="66"/>
  <c r="S50" i="66" s="1"/>
  <c r="N50" i="66"/>
  <c r="L50" i="66"/>
  <c r="K50" i="66"/>
  <c r="S49" i="66"/>
  <c r="R49" i="66"/>
  <c r="N49" i="66"/>
  <c r="L49" i="66"/>
  <c r="K49" i="66"/>
  <c r="R48" i="66"/>
  <c r="S48" i="66" s="1"/>
  <c r="N48" i="66"/>
  <c r="L48" i="66"/>
  <c r="K48" i="66"/>
  <c r="R47" i="66"/>
  <c r="S47" i="66" s="1"/>
  <c r="N47" i="66"/>
  <c r="L47" i="66"/>
  <c r="K47" i="66"/>
  <c r="R46" i="66"/>
  <c r="S46" i="66" s="1"/>
  <c r="N46" i="66"/>
  <c r="L46" i="66"/>
  <c r="K46" i="66"/>
  <c r="R45" i="66"/>
  <c r="S45" i="66" s="1"/>
  <c r="N45" i="66"/>
  <c r="L45" i="66"/>
  <c r="K45" i="66"/>
  <c r="R44" i="66"/>
  <c r="S44" i="66" s="1"/>
  <c r="N44" i="66"/>
  <c r="L44" i="66"/>
  <c r="K44" i="66"/>
  <c r="R43" i="66"/>
  <c r="S43" i="66" s="1"/>
  <c r="N43" i="66"/>
  <c r="L43" i="66"/>
  <c r="K43" i="66"/>
  <c r="R42" i="66"/>
  <c r="S42" i="66" s="1"/>
  <c r="N42" i="66"/>
  <c r="L42" i="66"/>
  <c r="K42" i="66"/>
  <c r="R41" i="66"/>
  <c r="S41" i="66" s="1"/>
  <c r="N41" i="66"/>
  <c r="L41" i="66"/>
  <c r="K41" i="66"/>
  <c r="R40" i="66"/>
  <c r="S40" i="66" s="1"/>
  <c r="N40" i="66"/>
  <c r="L40" i="66"/>
  <c r="K40" i="66"/>
  <c r="R39" i="66"/>
  <c r="S39" i="66" s="1"/>
  <c r="N39" i="66"/>
  <c r="L39" i="66"/>
  <c r="K39" i="66"/>
  <c r="R38" i="66"/>
  <c r="S38" i="66" s="1"/>
  <c r="N38" i="66"/>
  <c r="L38" i="66"/>
  <c r="K38" i="66"/>
  <c r="R37" i="66"/>
  <c r="S37" i="66" s="1"/>
  <c r="N37" i="66"/>
  <c r="L37" i="66"/>
  <c r="K37" i="66"/>
  <c r="R36" i="66"/>
  <c r="S36" i="66" s="1"/>
  <c r="N36" i="66"/>
  <c r="L36" i="66"/>
  <c r="K36" i="66"/>
  <c r="R35" i="66"/>
  <c r="S35" i="66" s="1"/>
  <c r="N35" i="66"/>
  <c r="L35" i="66"/>
  <c r="K35" i="66"/>
  <c r="R34" i="66"/>
  <c r="S34" i="66" s="1"/>
  <c r="N34" i="66"/>
  <c r="L34" i="66"/>
  <c r="K34" i="66"/>
  <c r="S33" i="66"/>
  <c r="R33" i="66"/>
  <c r="N33" i="66"/>
  <c r="L33" i="66"/>
  <c r="K33" i="66"/>
  <c r="R32" i="66"/>
  <c r="S32" i="66" s="1"/>
  <c r="N32" i="66"/>
  <c r="L32" i="66"/>
  <c r="K32" i="66"/>
  <c r="R31" i="66"/>
  <c r="S31" i="66" s="1"/>
  <c r="N31" i="66"/>
  <c r="L31" i="66"/>
  <c r="K31" i="66"/>
  <c r="R30" i="66"/>
  <c r="S30" i="66" s="1"/>
  <c r="N30" i="66"/>
  <c r="L30" i="66"/>
  <c r="K30" i="66"/>
  <c r="R29" i="66"/>
  <c r="S29" i="66" s="1"/>
  <c r="N29" i="66"/>
  <c r="L29" i="66"/>
  <c r="K29" i="66"/>
  <c r="R28" i="66"/>
  <c r="S28" i="66" s="1"/>
  <c r="N28" i="66"/>
  <c r="L28" i="66"/>
  <c r="K28" i="66"/>
  <c r="R27" i="66"/>
  <c r="S27" i="66" s="1"/>
  <c r="N27" i="66"/>
  <c r="L27" i="66"/>
  <c r="K27" i="66"/>
  <c r="R26" i="66"/>
  <c r="S26" i="66" s="1"/>
  <c r="N26" i="66"/>
  <c r="L26" i="66"/>
  <c r="K26" i="66"/>
  <c r="R25" i="66"/>
  <c r="S25" i="66" s="1"/>
  <c r="N25" i="66"/>
  <c r="L25" i="66"/>
  <c r="K25" i="66"/>
  <c r="R24" i="66"/>
  <c r="S24" i="66" s="1"/>
  <c r="N24" i="66"/>
  <c r="L24" i="66"/>
  <c r="K24" i="66"/>
  <c r="R23" i="66"/>
  <c r="S23" i="66" s="1"/>
  <c r="N23" i="66"/>
  <c r="L23" i="66"/>
  <c r="K23" i="66"/>
  <c r="R22" i="66"/>
  <c r="S22" i="66" s="1"/>
  <c r="N22" i="66"/>
  <c r="L22" i="66"/>
  <c r="K22" i="66"/>
  <c r="S21" i="66"/>
  <c r="R21" i="66"/>
  <c r="N21" i="66"/>
  <c r="L21" i="66"/>
  <c r="K21" i="66"/>
  <c r="R20" i="66"/>
  <c r="S20" i="66" s="1"/>
  <c r="N20" i="66"/>
  <c r="L20" i="66"/>
  <c r="K20" i="66"/>
  <c r="R19" i="66"/>
  <c r="S19" i="66" s="1"/>
  <c r="N19" i="66"/>
  <c r="L19" i="66"/>
  <c r="K19" i="66"/>
  <c r="R18" i="66"/>
  <c r="S18" i="66" s="1"/>
  <c r="N18" i="66"/>
  <c r="L18" i="66"/>
  <c r="K18" i="66"/>
  <c r="R17" i="66"/>
  <c r="S17" i="66" s="1"/>
  <c r="N17" i="66"/>
  <c r="L17" i="66"/>
  <c r="K17" i="66"/>
  <c r="R16" i="66"/>
  <c r="S16" i="66" s="1"/>
  <c r="N16" i="66"/>
  <c r="L16" i="66"/>
  <c r="K16" i="66"/>
  <c r="R15" i="66"/>
  <c r="S15" i="66" s="1"/>
  <c r="N15" i="66"/>
  <c r="L15" i="66"/>
  <c r="K15" i="66"/>
  <c r="R14" i="66"/>
  <c r="S14" i="66" s="1"/>
  <c r="N14" i="66"/>
  <c r="L14" i="66"/>
  <c r="K14" i="66"/>
  <c r="R13" i="66"/>
  <c r="S13" i="66" s="1"/>
  <c r="N13" i="66"/>
  <c r="L13" i="66"/>
  <c r="K13" i="66"/>
  <c r="R12" i="66"/>
  <c r="S12" i="66" s="1"/>
  <c r="N12" i="66"/>
  <c r="L12" i="66"/>
  <c r="K12" i="66"/>
  <c r="R11" i="66"/>
  <c r="S11" i="66" s="1"/>
  <c r="N11" i="66"/>
  <c r="L11" i="66"/>
  <c r="K11" i="66"/>
  <c r="R10" i="66"/>
  <c r="S10" i="66" s="1"/>
  <c r="N10" i="66"/>
  <c r="L10" i="66"/>
  <c r="K10" i="66"/>
  <c r="R9" i="66"/>
  <c r="S9" i="66" s="1"/>
  <c r="N9" i="66"/>
  <c r="L9" i="66"/>
  <c r="K9" i="66"/>
  <c r="R8" i="66"/>
  <c r="S8" i="66" s="1"/>
  <c r="N8" i="66"/>
  <c r="L8" i="66"/>
  <c r="K8" i="66"/>
  <c r="R7" i="66"/>
  <c r="S7" i="66" s="1"/>
  <c r="N7" i="66"/>
  <c r="L7" i="66"/>
  <c r="K7" i="66"/>
  <c r="R6" i="66"/>
  <c r="S6" i="66" s="1"/>
  <c r="N6" i="66"/>
  <c r="L6" i="66"/>
  <c r="K6" i="66"/>
  <c r="S5" i="66"/>
  <c r="R5" i="66"/>
  <c r="N5" i="66"/>
  <c r="L5" i="66"/>
  <c r="K5" i="66"/>
  <c r="R4" i="66"/>
  <c r="N4" i="66"/>
  <c r="L4" i="66"/>
  <c r="L55" i="66" s="1"/>
  <c r="K4" i="66"/>
  <c r="Q55" i="65"/>
  <c r="P55" i="65"/>
  <c r="O55" i="65"/>
  <c r="M55" i="65"/>
  <c r="J55" i="65"/>
  <c r="AY54" i="65"/>
  <c r="AX54" i="65"/>
  <c r="AW54" i="65"/>
  <c r="AV54" i="65"/>
  <c r="AU54" i="65"/>
  <c r="AT54" i="65"/>
  <c r="AS54" i="65"/>
  <c r="AR54" i="65"/>
  <c r="AQ54" i="65"/>
  <c r="AP54" i="65"/>
  <c r="AO54" i="65"/>
  <c r="AN54" i="65"/>
  <c r="AM54" i="65"/>
  <c r="AL54" i="65"/>
  <c r="AK54" i="65"/>
  <c r="AJ54" i="65"/>
  <c r="AI54" i="65"/>
  <c r="AH54" i="65"/>
  <c r="AG54" i="65"/>
  <c r="AF54" i="65"/>
  <c r="AE54" i="65"/>
  <c r="AD54" i="65"/>
  <c r="AC54" i="65"/>
  <c r="AB54" i="65"/>
  <c r="AA54" i="65"/>
  <c r="Z54" i="65"/>
  <c r="Y54" i="65"/>
  <c r="X54" i="65"/>
  <c r="W54" i="65"/>
  <c r="V54" i="65"/>
  <c r="U54" i="65"/>
  <c r="T54" i="65"/>
  <c r="Q54" i="65"/>
  <c r="P54" i="65"/>
  <c r="O54" i="65"/>
  <c r="M54" i="65"/>
  <c r="J54" i="65"/>
  <c r="R53" i="65"/>
  <c r="S53" i="65" s="1"/>
  <c r="N53" i="65"/>
  <c r="L53" i="65"/>
  <c r="K53" i="65"/>
  <c r="R52" i="65"/>
  <c r="S52" i="65" s="1"/>
  <c r="N52" i="65"/>
  <c r="L52" i="65"/>
  <c r="K52" i="65"/>
  <c r="R51" i="65"/>
  <c r="S51" i="65" s="1"/>
  <c r="N51" i="65"/>
  <c r="L51" i="65"/>
  <c r="K51" i="65"/>
  <c r="R50" i="65"/>
  <c r="S50" i="65" s="1"/>
  <c r="N50" i="65"/>
  <c r="L50" i="65"/>
  <c r="K50" i="65"/>
  <c r="R49" i="65"/>
  <c r="S49" i="65" s="1"/>
  <c r="N49" i="65"/>
  <c r="L49" i="65"/>
  <c r="K49" i="65"/>
  <c r="R48" i="65"/>
  <c r="S48" i="65" s="1"/>
  <c r="N48" i="65"/>
  <c r="L48" i="65"/>
  <c r="K48" i="65"/>
  <c r="R47" i="65"/>
  <c r="S47" i="65" s="1"/>
  <c r="N47" i="65"/>
  <c r="L47" i="65"/>
  <c r="K47" i="65"/>
  <c r="R46" i="65"/>
  <c r="S46" i="65" s="1"/>
  <c r="N46" i="65"/>
  <c r="L46" i="65"/>
  <c r="K46" i="65"/>
  <c r="R45" i="65"/>
  <c r="S45" i="65" s="1"/>
  <c r="N45" i="65"/>
  <c r="L45" i="65"/>
  <c r="K45" i="65"/>
  <c r="R44" i="65"/>
  <c r="S44" i="65" s="1"/>
  <c r="N44" i="65"/>
  <c r="L44" i="65"/>
  <c r="K44" i="65"/>
  <c r="R43" i="65"/>
  <c r="S43" i="65" s="1"/>
  <c r="N43" i="65"/>
  <c r="L43" i="65"/>
  <c r="K43" i="65"/>
  <c r="R42" i="65"/>
  <c r="S42" i="65" s="1"/>
  <c r="N42" i="65"/>
  <c r="L42" i="65"/>
  <c r="K42" i="65"/>
  <c r="R41" i="65"/>
  <c r="S41" i="65" s="1"/>
  <c r="N41" i="65"/>
  <c r="L41" i="65"/>
  <c r="K41" i="65"/>
  <c r="R40" i="65"/>
  <c r="S40" i="65" s="1"/>
  <c r="N40" i="65"/>
  <c r="L40" i="65"/>
  <c r="K40" i="65"/>
  <c r="R39" i="65"/>
  <c r="S39" i="65" s="1"/>
  <c r="N39" i="65"/>
  <c r="L39" i="65"/>
  <c r="K39" i="65"/>
  <c r="R38" i="65"/>
  <c r="S38" i="65" s="1"/>
  <c r="N38" i="65"/>
  <c r="L38" i="65"/>
  <c r="K38" i="65"/>
  <c r="R37" i="65"/>
  <c r="S37" i="65" s="1"/>
  <c r="N37" i="65"/>
  <c r="L37" i="65"/>
  <c r="K37" i="65"/>
  <c r="R36" i="65"/>
  <c r="S36" i="65" s="1"/>
  <c r="N36" i="65"/>
  <c r="L36" i="65"/>
  <c r="K36" i="65"/>
  <c r="R35" i="65"/>
  <c r="S35" i="65" s="1"/>
  <c r="N35" i="65"/>
  <c r="L35" i="65"/>
  <c r="K35" i="65"/>
  <c r="R34" i="65"/>
  <c r="S34" i="65" s="1"/>
  <c r="N34" i="65"/>
  <c r="L34" i="65"/>
  <c r="K34" i="65"/>
  <c r="R33" i="65"/>
  <c r="S33" i="65" s="1"/>
  <c r="N33" i="65"/>
  <c r="L33" i="65"/>
  <c r="K33" i="65"/>
  <c r="R32" i="65"/>
  <c r="S32" i="65" s="1"/>
  <c r="N32" i="65"/>
  <c r="L32" i="65"/>
  <c r="K32" i="65"/>
  <c r="R31" i="65"/>
  <c r="S31" i="65" s="1"/>
  <c r="N31" i="65"/>
  <c r="L31" i="65"/>
  <c r="K31" i="65"/>
  <c r="R30" i="65"/>
  <c r="S30" i="65" s="1"/>
  <c r="N30" i="65"/>
  <c r="L30" i="65"/>
  <c r="K30" i="65"/>
  <c r="R29" i="65"/>
  <c r="S29" i="65" s="1"/>
  <c r="N29" i="65"/>
  <c r="L29" i="65"/>
  <c r="K29" i="65"/>
  <c r="R28" i="65"/>
  <c r="S28" i="65" s="1"/>
  <c r="N28" i="65"/>
  <c r="L28" i="65"/>
  <c r="K28" i="65"/>
  <c r="R27" i="65"/>
  <c r="S27" i="65" s="1"/>
  <c r="N27" i="65"/>
  <c r="L27" i="65"/>
  <c r="K27" i="65"/>
  <c r="R26" i="65"/>
  <c r="S26" i="65" s="1"/>
  <c r="N26" i="65"/>
  <c r="L26" i="65"/>
  <c r="K26" i="65"/>
  <c r="R25" i="65"/>
  <c r="S25" i="65" s="1"/>
  <c r="N25" i="65"/>
  <c r="L25" i="65"/>
  <c r="K25" i="65"/>
  <c r="R24" i="65"/>
  <c r="S24" i="65" s="1"/>
  <c r="N24" i="65"/>
  <c r="L24" i="65"/>
  <c r="K24" i="65"/>
  <c r="R23" i="65"/>
  <c r="S23" i="65" s="1"/>
  <c r="N23" i="65"/>
  <c r="L23" i="65"/>
  <c r="K23" i="65"/>
  <c r="R22" i="65"/>
  <c r="S22" i="65" s="1"/>
  <c r="N22" i="65"/>
  <c r="L22" i="65"/>
  <c r="K22" i="65"/>
  <c r="R21" i="65"/>
  <c r="S21" i="65" s="1"/>
  <c r="N21" i="65"/>
  <c r="L21" i="65"/>
  <c r="K21" i="65"/>
  <c r="R20" i="65"/>
  <c r="S20" i="65" s="1"/>
  <c r="N20" i="65"/>
  <c r="L20" i="65"/>
  <c r="K20" i="65"/>
  <c r="R19" i="65"/>
  <c r="S19" i="65" s="1"/>
  <c r="N19" i="65"/>
  <c r="L19" i="65"/>
  <c r="K19" i="65"/>
  <c r="R18" i="65"/>
  <c r="S18" i="65" s="1"/>
  <c r="N18" i="65"/>
  <c r="L18" i="65"/>
  <c r="K18" i="65"/>
  <c r="R17" i="65"/>
  <c r="S17" i="65" s="1"/>
  <c r="N17" i="65"/>
  <c r="L17" i="65"/>
  <c r="K17" i="65"/>
  <c r="R16" i="65"/>
  <c r="S16" i="65" s="1"/>
  <c r="N16" i="65"/>
  <c r="L16" i="65"/>
  <c r="K16" i="65"/>
  <c r="R15" i="65"/>
  <c r="S15" i="65" s="1"/>
  <c r="N15" i="65"/>
  <c r="L15" i="65"/>
  <c r="K15" i="65"/>
  <c r="R14" i="65"/>
  <c r="S14" i="65" s="1"/>
  <c r="N14" i="65"/>
  <c r="L14" i="65"/>
  <c r="K14" i="65"/>
  <c r="R13" i="65"/>
  <c r="S13" i="65" s="1"/>
  <c r="N13" i="65"/>
  <c r="L13" i="65"/>
  <c r="K13" i="65"/>
  <c r="R12" i="65"/>
  <c r="S12" i="65" s="1"/>
  <c r="N12" i="65"/>
  <c r="L12" i="65"/>
  <c r="K12" i="65"/>
  <c r="R11" i="65"/>
  <c r="S11" i="65" s="1"/>
  <c r="N11" i="65"/>
  <c r="L11" i="65"/>
  <c r="K11" i="65"/>
  <c r="R10" i="65"/>
  <c r="S10" i="65" s="1"/>
  <c r="N10" i="65"/>
  <c r="L10" i="65"/>
  <c r="K10" i="65"/>
  <c r="R9" i="65"/>
  <c r="S9" i="65" s="1"/>
  <c r="N9" i="65"/>
  <c r="L9" i="65"/>
  <c r="K9" i="65"/>
  <c r="R8" i="65"/>
  <c r="S8" i="65" s="1"/>
  <c r="N8" i="65"/>
  <c r="L8" i="65"/>
  <c r="K8" i="65"/>
  <c r="R7" i="65"/>
  <c r="S7" i="65" s="1"/>
  <c r="N7" i="65"/>
  <c r="L7" i="65"/>
  <c r="K7" i="65"/>
  <c r="R6" i="65"/>
  <c r="S6" i="65" s="1"/>
  <c r="N6" i="65"/>
  <c r="L6" i="65"/>
  <c r="K6" i="65"/>
  <c r="R5" i="65"/>
  <c r="S5" i="65" s="1"/>
  <c r="N5" i="65"/>
  <c r="L5" i="65"/>
  <c r="K5" i="65"/>
  <c r="R4" i="65"/>
  <c r="N4" i="65"/>
  <c r="L4" i="65"/>
  <c r="K4" i="65"/>
  <c r="Q55" i="64"/>
  <c r="P55" i="64"/>
  <c r="O55" i="64"/>
  <c r="M55" i="64"/>
  <c r="J55" i="64"/>
  <c r="AY54" i="64"/>
  <c r="AX54" i="64"/>
  <c r="AW54" i="64"/>
  <c r="AV54" i="64"/>
  <c r="AU54" i="64"/>
  <c r="AT54" i="64"/>
  <c r="AS54" i="64"/>
  <c r="AR54" i="64"/>
  <c r="AQ54" i="64"/>
  <c r="AP54" i="64"/>
  <c r="AO54" i="64"/>
  <c r="AN54" i="64"/>
  <c r="AM54" i="64"/>
  <c r="AL54" i="64"/>
  <c r="AK54" i="64"/>
  <c r="AJ54" i="64"/>
  <c r="AI54" i="64"/>
  <c r="AH54" i="64"/>
  <c r="AG54" i="64"/>
  <c r="AF54" i="64"/>
  <c r="AE54" i="64"/>
  <c r="AD54" i="64"/>
  <c r="AC54" i="64"/>
  <c r="AB54" i="64"/>
  <c r="AA54" i="64"/>
  <c r="Z54" i="64"/>
  <c r="Y54" i="64"/>
  <c r="X54" i="64"/>
  <c r="W54" i="64"/>
  <c r="V54" i="64"/>
  <c r="U54" i="64"/>
  <c r="T54" i="64"/>
  <c r="Q54" i="64"/>
  <c r="P54" i="64"/>
  <c r="O54" i="64"/>
  <c r="M54" i="64"/>
  <c r="J54" i="64"/>
  <c r="R53" i="64"/>
  <c r="S53" i="64" s="1"/>
  <c r="N53" i="64"/>
  <c r="L53" i="64"/>
  <c r="K53" i="64"/>
  <c r="R52" i="64"/>
  <c r="S52" i="64" s="1"/>
  <c r="N52" i="64"/>
  <c r="L52" i="64"/>
  <c r="K52" i="64"/>
  <c r="R51" i="64"/>
  <c r="S51" i="64" s="1"/>
  <c r="N51" i="64"/>
  <c r="L51" i="64"/>
  <c r="K51" i="64"/>
  <c r="R50" i="64"/>
  <c r="S50" i="64" s="1"/>
  <c r="N50" i="64"/>
  <c r="L50" i="64"/>
  <c r="K50" i="64"/>
  <c r="S49" i="64"/>
  <c r="R49" i="64"/>
  <c r="N49" i="64"/>
  <c r="L49" i="64"/>
  <c r="K49" i="64"/>
  <c r="R48" i="64"/>
  <c r="S48" i="64" s="1"/>
  <c r="N48" i="64"/>
  <c r="L48" i="64"/>
  <c r="K48" i="64"/>
  <c r="R47" i="64"/>
  <c r="S47" i="64" s="1"/>
  <c r="N47" i="64"/>
  <c r="L47" i="64"/>
  <c r="K47" i="64"/>
  <c r="R46" i="64"/>
  <c r="S46" i="64" s="1"/>
  <c r="N46" i="64"/>
  <c r="L46" i="64"/>
  <c r="K46" i="64"/>
  <c r="R45" i="64"/>
  <c r="S45" i="64" s="1"/>
  <c r="N45" i="64"/>
  <c r="L45" i="64"/>
  <c r="K45" i="64"/>
  <c r="R44" i="64"/>
  <c r="S44" i="64" s="1"/>
  <c r="N44" i="64"/>
  <c r="L44" i="64"/>
  <c r="K44" i="64"/>
  <c r="R43" i="64"/>
  <c r="S43" i="64" s="1"/>
  <c r="N43" i="64"/>
  <c r="L43" i="64"/>
  <c r="K43" i="64"/>
  <c r="R42" i="64"/>
  <c r="S42" i="64" s="1"/>
  <c r="N42" i="64"/>
  <c r="L42" i="64"/>
  <c r="K42" i="64"/>
  <c r="R41" i="64"/>
  <c r="S41" i="64" s="1"/>
  <c r="N41" i="64"/>
  <c r="L41" i="64"/>
  <c r="K41" i="64"/>
  <c r="R40" i="64"/>
  <c r="S40" i="64" s="1"/>
  <c r="N40" i="64"/>
  <c r="L40" i="64"/>
  <c r="K40" i="64"/>
  <c r="R39" i="64"/>
  <c r="S39" i="64" s="1"/>
  <c r="N39" i="64"/>
  <c r="L39" i="64"/>
  <c r="K39" i="64"/>
  <c r="R38" i="64"/>
  <c r="S38" i="64" s="1"/>
  <c r="N38" i="64"/>
  <c r="L38" i="64"/>
  <c r="K38" i="64"/>
  <c r="R37" i="64"/>
  <c r="S37" i="64" s="1"/>
  <c r="N37" i="64"/>
  <c r="L37" i="64"/>
  <c r="K37" i="64"/>
  <c r="R36" i="64"/>
  <c r="S36" i="64" s="1"/>
  <c r="N36" i="64"/>
  <c r="L36" i="64"/>
  <c r="K36" i="64"/>
  <c r="R35" i="64"/>
  <c r="S35" i="64" s="1"/>
  <c r="N35" i="64"/>
  <c r="L35" i="64"/>
  <c r="K35" i="64"/>
  <c r="R34" i="64"/>
  <c r="S34" i="64" s="1"/>
  <c r="N34" i="64"/>
  <c r="L34" i="64"/>
  <c r="K34" i="64"/>
  <c r="R33" i="64"/>
  <c r="S33" i="64" s="1"/>
  <c r="N33" i="64"/>
  <c r="L33" i="64"/>
  <c r="K33" i="64"/>
  <c r="R32" i="64"/>
  <c r="S32" i="64" s="1"/>
  <c r="N32" i="64"/>
  <c r="L32" i="64"/>
  <c r="K32" i="64"/>
  <c r="R31" i="64"/>
  <c r="S31" i="64" s="1"/>
  <c r="N31" i="64"/>
  <c r="L31" i="64"/>
  <c r="K31" i="64"/>
  <c r="R30" i="64"/>
  <c r="S30" i="64" s="1"/>
  <c r="N30" i="64"/>
  <c r="L30" i="64"/>
  <c r="K30" i="64"/>
  <c r="R29" i="64"/>
  <c r="S29" i="64" s="1"/>
  <c r="N29" i="64"/>
  <c r="L29" i="64"/>
  <c r="K29" i="64"/>
  <c r="R28" i="64"/>
  <c r="S28" i="64" s="1"/>
  <c r="N28" i="64"/>
  <c r="L28" i="64"/>
  <c r="K28" i="64"/>
  <c r="R27" i="64"/>
  <c r="S27" i="64" s="1"/>
  <c r="N27" i="64"/>
  <c r="L27" i="64"/>
  <c r="K27" i="64"/>
  <c r="R26" i="64"/>
  <c r="S26" i="64" s="1"/>
  <c r="N26" i="64"/>
  <c r="L26" i="64"/>
  <c r="K26" i="64"/>
  <c r="R25" i="64"/>
  <c r="S25" i="64" s="1"/>
  <c r="N25" i="64"/>
  <c r="L25" i="64"/>
  <c r="K25" i="64"/>
  <c r="R24" i="64"/>
  <c r="S24" i="64" s="1"/>
  <c r="N24" i="64"/>
  <c r="L24" i="64"/>
  <c r="K24" i="64"/>
  <c r="R23" i="64"/>
  <c r="S23" i="64" s="1"/>
  <c r="N23" i="64"/>
  <c r="L23" i="64"/>
  <c r="K23" i="64"/>
  <c r="R22" i="64"/>
  <c r="S22" i="64" s="1"/>
  <c r="N22" i="64"/>
  <c r="L22" i="64"/>
  <c r="K22" i="64"/>
  <c r="R21" i="64"/>
  <c r="S21" i="64" s="1"/>
  <c r="N21" i="64"/>
  <c r="L21" i="64"/>
  <c r="K21" i="64"/>
  <c r="R20" i="64"/>
  <c r="S20" i="64" s="1"/>
  <c r="N20" i="64"/>
  <c r="L20" i="64"/>
  <c r="K20" i="64"/>
  <c r="R19" i="64"/>
  <c r="S19" i="64" s="1"/>
  <c r="N19" i="64"/>
  <c r="L19" i="64"/>
  <c r="K19" i="64"/>
  <c r="R18" i="64"/>
  <c r="S18" i="64" s="1"/>
  <c r="N18" i="64"/>
  <c r="L18" i="64"/>
  <c r="K18" i="64"/>
  <c r="R17" i="64"/>
  <c r="S17" i="64" s="1"/>
  <c r="N17" i="64"/>
  <c r="L17" i="64"/>
  <c r="K17" i="64"/>
  <c r="R16" i="64"/>
  <c r="S16" i="64" s="1"/>
  <c r="N16" i="64"/>
  <c r="L16" i="64"/>
  <c r="K16" i="64"/>
  <c r="R15" i="64"/>
  <c r="S15" i="64" s="1"/>
  <c r="N15" i="64"/>
  <c r="L15" i="64"/>
  <c r="K15" i="64"/>
  <c r="R14" i="64"/>
  <c r="S14" i="64" s="1"/>
  <c r="N14" i="64"/>
  <c r="L14" i="64"/>
  <c r="K14" i="64"/>
  <c r="R13" i="64"/>
  <c r="S13" i="64" s="1"/>
  <c r="N13" i="64"/>
  <c r="L13" i="64"/>
  <c r="K13" i="64"/>
  <c r="R12" i="64"/>
  <c r="S12" i="64" s="1"/>
  <c r="N12" i="64"/>
  <c r="L12" i="64"/>
  <c r="K12" i="64"/>
  <c r="R11" i="64"/>
  <c r="S11" i="64" s="1"/>
  <c r="N11" i="64"/>
  <c r="L11" i="64"/>
  <c r="K11" i="64"/>
  <c r="R10" i="64"/>
  <c r="S10" i="64" s="1"/>
  <c r="N10" i="64"/>
  <c r="L10" i="64"/>
  <c r="K10" i="64"/>
  <c r="R9" i="64"/>
  <c r="S9" i="64" s="1"/>
  <c r="N9" i="64"/>
  <c r="L9" i="64"/>
  <c r="K9" i="64"/>
  <c r="R8" i="64"/>
  <c r="S8" i="64" s="1"/>
  <c r="N8" i="64"/>
  <c r="L8" i="64"/>
  <c r="K8" i="64"/>
  <c r="R7" i="64"/>
  <c r="S7" i="64" s="1"/>
  <c r="N7" i="64"/>
  <c r="L7" i="64"/>
  <c r="K7" i="64"/>
  <c r="R6" i="64"/>
  <c r="S6" i="64" s="1"/>
  <c r="N6" i="64"/>
  <c r="L6" i="64"/>
  <c r="K6" i="64"/>
  <c r="R5" i="64"/>
  <c r="S5" i="64" s="1"/>
  <c r="N5" i="64"/>
  <c r="L5" i="64"/>
  <c r="K5" i="64"/>
  <c r="R4" i="64"/>
  <c r="N4" i="64"/>
  <c r="L4" i="64"/>
  <c r="K4" i="64"/>
  <c r="Q55" i="63"/>
  <c r="P55" i="63"/>
  <c r="O55" i="63"/>
  <c r="M55" i="63"/>
  <c r="J55" i="63"/>
  <c r="AY54" i="63"/>
  <c r="AX54" i="63"/>
  <c r="AW54" i="63"/>
  <c r="AV54" i="63"/>
  <c r="AU54" i="63"/>
  <c r="AT54" i="63"/>
  <c r="AS54" i="63"/>
  <c r="AR54" i="63"/>
  <c r="AQ54" i="63"/>
  <c r="AP54" i="63"/>
  <c r="AO54" i="63"/>
  <c r="AN54" i="63"/>
  <c r="AM54" i="63"/>
  <c r="AL54" i="63"/>
  <c r="AK54" i="63"/>
  <c r="AJ54" i="63"/>
  <c r="AI54" i="63"/>
  <c r="AH54" i="63"/>
  <c r="AG54" i="63"/>
  <c r="AF54" i="63"/>
  <c r="AE54" i="63"/>
  <c r="AD54" i="63"/>
  <c r="AC54" i="63"/>
  <c r="AB54" i="63"/>
  <c r="AA54" i="63"/>
  <c r="Z54" i="63"/>
  <c r="Y54" i="63"/>
  <c r="X54" i="63"/>
  <c r="W54" i="63"/>
  <c r="V54" i="63"/>
  <c r="U54" i="63"/>
  <c r="T54" i="63"/>
  <c r="Q54" i="63"/>
  <c r="P54" i="63"/>
  <c r="O54" i="63"/>
  <c r="M54" i="63"/>
  <c r="J54" i="63"/>
  <c r="R53" i="63"/>
  <c r="S53" i="63" s="1"/>
  <c r="N53" i="63"/>
  <c r="L53" i="63"/>
  <c r="K53" i="63"/>
  <c r="R52" i="63"/>
  <c r="S52" i="63" s="1"/>
  <c r="N52" i="63"/>
  <c r="L52" i="63"/>
  <c r="K52" i="63"/>
  <c r="R51" i="63"/>
  <c r="S51" i="63" s="1"/>
  <c r="N51" i="63"/>
  <c r="L51" i="63"/>
  <c r="K51" i="63"/>
  <c r="R50" i="63"/>
  <c r="S50" i="63" s="1"/>
  <c r="N50" i="63"/>
  <c r="L50" i="63"/>
  <c r="K50" i="63"/>
  <c r="R49" i="63"/>
  <c r="S49" i="63" s="1"/>
  <c r="N49" i="63"/>
  <c r="L49" i="63"/>
  <c r="K49" i="63"/>
  <c r="R48" i="63"/>
  <c r="S48" i="63" s="1"/>
  <c r="N48" i="63"/>
  <c r="L48" i="63"/>
  <c r="K48" i="63"/>
  <c r="R47" i="63"/>
  <c r="S47" i="63" s="1"/>
  <c r="N47" i="63"/>
  <c r="L47" i="63"/>
  <c r="K47" i="63"/>
  <c r="R46" i="63"/>
  <c r="S46" i="63" s="1"/>
  <c r="N46" i="63"/>
  <c r="L46" i="63"/>
  <c r="K46" i="63"/>
  <c r="R45" i="63"/>
  <c r="S45" i="63" s="1"/>
  <c r="N45" i="63"/>
  <c r="L45" i="63"/>
  <c r="K45" i="63"/>
  <c r="R44" i="63"/>
  <c r="S44" i="63" s="1"/>
  <c r="N44" i="63"/>
  <c r="L44" i="63"/>
  <c r="K44" i="63"/>
  <c r="R43" i="63"/>
  <c r="S43" i="63" s="1"/>
  <c r="N43" i="63"/>
  <c r="L43" i="63"/>
  <c r="K43" i="63"/>
  <c r="R42" i="63"/>
  <c r="S42" i="63" s="1"/>
  <c r="N42" i="63"/>
  <c r="L42" i="63"/>
  <c r="K42" i="63"/>
  <c r="R41" i="63"/>
  <c r="S41" i="63" s="1"/>
  <c r="N41" i="63"/>
  <c r="L41" i="63"/>
  <c r="K41" i="63"/>
  <c r="R40" i="63"/>
  <c r="S40" i="63" s="1"/>
  <c r="N40" i="63"/>
  <c r="L40" i="63"/>
  <c r="K40" i="63"/>
  <c r="R39" i="63"/>
  <c r="S39" i="63" s="1"/>
  <c r="N39" i="63"/>
  <c r="L39" i="63"/>
  <c r="K39" i="63"/>
  <c r="R38" i="63"/>
  <c r="S38" i="63" s="1"/>
  <c r="N38" i="63"/>
  <c r="L38" i="63"/>
  <c r="K38" i="63"/>
  <c r="R37" i="63"/>
  <c r="S37" i="63" s="1"/>
  <c r="N37" i="63"/>
  <c r="L37" i="63"/>
  <c r="K37" i="63"/>
  <c r="R36" i="63"/>
  <c r="S36" i="63" s="1"/>
  <c r="N36" i="63"/>
  <c r="L36" i="63"/>
  <c r="K36" i="63"/>
  <c r="R35" i="63"/>
  <c r="S35" i="63" s="1"/>
  <c r="N35" i="63"/>
  <c r="L35" i="63"/>
  <c r="K35" i="63"/>
  <c r="R34" i="63"/>
  <c r="S34" i="63" s="1"/>
  <c r="N34" i="63"/>
  <c r="L34" i="63"/>
  <c r="K34" i="63"/>
  <c r="R33" i="63"/>
  <c r="S33" i="63" s="1"/>
  <c r="N33" i="63"/>
  <c r="L33" i="63"/>
  <c r="K33" i="63"/>
  <c r="R32" i="63"/>
  <c r="S32" i="63" s="1"/>
  <c r="N32" i="63"/>
  <c r="L32" i="63"/>
  <c r="K32" i="63"/>
  <c r="R31" i="63"/>
  <c r="S31" i="63" s="1"/>
  <c r="N31" i="63"/>
  <c r="L31" i="63"/>
  <c r="K31" i="63"/>
  <c r="R30" i="63"/>
  <c r="S30" i="63" s="1"/>
  <c r="N30" i="63"/>
  <c r="L30" i="63"/>
  <c r="K30" i="63"/>
  <c r="R29" i="63"/>
  <c r="S29" i="63" s="1"/>
  <c r="N29" i="63"/>
  <c r="L29" i="63"/>
  <c r="K29" i="63"/>
  <c r="R28" i="63"/>
  <c r="S28" i="63" s="1"/>
  <c r="N28" i="63"/>
  <c r="L28" i="63"/>
  <c r="K28" i="63"/>
  <c r="R27" i="63"/>
  <c r="S27" i="63" s="1"/>
  <c r="N27" i="63"/>
  <c r="L27" i="63"/>
  <c r="K27" i="63"/>
  <c r="R26" i="63"/>
  <c r="S26" i="63" s="1"/>
  <c r="N26" i="63"/>
  <c r="L26" i="63"/>
  <c r="K26" i="63"/>
  <c r="R25" i="63"/>
  <c r="S25" i="63" s="1"/>
  <c r="N25" i="63"/>
  <c r="L25" i="63"/>
  <c r="K25" i="63"/>
  <c r="R24" i="63"/>
  <c r="S24" i="63" s="1"/>
  <c r="N24" i="63"/>
  <c r="L24" i="63"/>
  <c r="K24" i="63"/>
  <c r="R23" i="63"/>
  <c r="S23" i="63" s="1"/>
  <c r="N23" i="63"/>
  <c r="L23" i="63"/>
  <c r="K23" i="63"/>
  <c r="R22" i="63"/>
  <c r="S22" i="63" s="1"/>
  <c r="N22" i="63"/>
  <c r="L22" i="63"/>
  <c r="K22" i="63"/>
  <c r="R21" i="63"/>
  <c r="S21" i="63" s="1"/>
  <c r="N21" i="63"/>
  <c r="L21" i="63"/>
  <c r="K21" i="63"/>
  <c r="R20" i="63"/>
  <c r="S20" i="63" s="1"/>
  <c r="N20" i="63"/>
  <c r="L20" i="63"/>
  <c r="K20" i="63"/>
  <c r="R19" i="63"/>
  <c r="S19" i="63" s="1"/>
  <c r="N19" i="63"/>
  <c r="L19" i="63"/>
  <c r="K19" i="63"/>
  <c r="R18" i="63"/>
  <c r="S18" i="63" s="1"/>
  <c r="N18" i="63"/>
  <c r="L18" i="63"/>
  <c r="K18" i="63"/>
  <c r="R17" i="63"/>
  <c r="S17" i="63" s="1"/>
  <c r="N17" i="63"/>
  <c r="L17" i="63"/>
  <c r="K17" i="63"/>
  <c r="R16" i="63"/>
  <c r="S16" i="63" s="1"/>
  <c r="N16" i="63"/>
  <c r="L16" i="63"/>
  <c r="K16" i="63"/>
  <c r="R15" i="63"/>
  <c r="S15" i="63" s="1"/>
  <c r="N15" i="63"/>
  <c r="L15" i="63"/>
  <c r="K15" i="63"/>
  <c r="R14" i="63"/>
  <c r="S14" i="63" s="1"/>
  <c r="N14" i="63"/>
  <c r="L14" i="63"/>
  <c r="K14" i="63"/>
  <c r="R13" i="63"/>
  <c r="S13" i="63" s="1"/>
  <c r="N13" i="63"/>
  <c r="L13" i="63"/>
  <c r="K13" i="63"/>
  <c r="R12" i="63"/>
  <c r="S12" i="63" s="1"/>
  <c r="N12" i="63"/>
  <c r="L12" i="63"/>
  <c r="K12" i="63"/>
  <c r="S11" i="63"/>
  <c r="R11" i="63"/>
  <c r="N11" i="63"/>
  <c r="L11" i="63"/>
  <c r="K11" i="63"/>
  <c r="R10" i="63"/>
  <c r="S10" i="63" s="1"/>
  <c r="N10" i="63"/>
  <c r="L10" i="63"/>
  <c r="K10" i="63"/>
  <c r="R9" i="63"/>
  <c r="S9" i="63" s="1"/>
  <c r="N9" i="63"/>
  <c r="L9" i="63"/>
  <c r="K9" i="63"/>
  <c r="R8" i="63"/>
  <c r="S8" i="63" s="1"/>
  <c r="N8" i="63"/>
  <c r="L8" i="63"/>
  <c r="K8" i="63"/>
  <c r="R7" i="63"/>
  <c r="S7" i="63" s="1"/>
  <c r="N7" i="63"/>
  <c r="L7" i="63"/>
  <c r="K7" i="63"/>
  <c r="R6" i="63"/>
  <c r="S6" i="63" s="1"/>
  <c r="N6" i="63"/>
  <c r="L6" i="63"/>
  <c r="K6" i="63"/>
  <c r="R5" i="63"/>
  <c r="S5" i="63" s="1"/>
  <c r="N5" i="63"/>
  <c r="L5" i="63"/>
  <c r="K5" i="63"/>
  <c r="R4" i="63"/>
  <c r="N4" i="63"/>
  <c r="L4" i="63"/>
  <c r="L55" i="63" s="1"/>
  <c r="K4" i="63"/>
  <c r="Q55" i="62"/>
  <c r="P55" i="62"/>
  <c r="O55" i="62"/>
  <c r="M55" i="62"/>
  <c r="J55" i="62"/>
  <c r="AY54" i="62"/>
  <c r="AX54" i="62"/>
  <c r="AW54" i="62"/>
  <c r="AV54" i="62"/>
  <c r="AU54" i="62"/>
  <c r="AT54" i="62"/>
  <c r="AS54" i="62"/>
  <c r="AR54" i="62"/>
  <c r="AQ54" i="62"/>
  <c r="AP54" i="62"/>
  <c r="AO54" i="62"/>
  <c r="AN54" i="62"/>
  <c r="AM54" i="62"/>
  <c r="AL54" i="62"/>
  <c r="AK54" i="62"/>
  <c r="AJ54" i="62"/>
  <c r="AI54" i="62"/>
  <c r="AH54" i="62"/>
  <c r="AG54" i="62"/>
  <c r="AF54" i="62"/>
  <c r="AE54" i="62"/>
  <c r="AD54" i="62"/>
  <c r="AC54" i="62"/>
  <c r="AB54" i="62"/>
  <c r="AA54" i="62"/>
  <c r="Z54" i="62"/>
  <c r="Y54" i="62"/>
  <c r="X54" i="62"/>
  <c r="W54" i="62"/>
  <c r="V54" i="62"/>
  <c r="U54" i="62"/>
  <c r="T54" i="62"/>
  <c r="Q54" i="62"/>
  <c r="P54" i="62"/>
  <c r="O54" i="62"/>
  <c r="M54" i="62"/>
  <c r="J54" i="62"/>
  <c r="R53" i="62"/>
  <c r="S53" i="62" s="1"/>
  <c r="N53" i="62"/>
  <c r="L53" i="62"/>
  <c r="K53" i="62"/>
  <c r="R52" i="62"/>
  <c r="S52" i="62" s="1"/>
  <c r="N52" i="62"/>
  <c r="L52" i="62"/>
  <c r="K52" i="62"/>
  <c r="R51" i="62"/>
  <c r="S51" i="62" s="1"/>
  <c r="N51" i="62"/>
  <c r="L51" i="62"/>
  <c r="K51" i="62"/>
  <c r="R50" i="62"/>
  <c r="S50" i="62" s="1"/>
  <c r="N50" i="62"/>
  <c r="L50" i="62"/>
  <c r="K50" i="62"/>
  <c r="R49" i="62"/>
  <c r="S49" i="62" s="1"/>
  <c r="N49" i="62"/>
  <c r="L49" i="62"/>
  <c r="K49" i="62"/>
  <c r="R48" i="62"/>
  <c r="S48" i="62" s="1"/>
  <c r="N48" i="62"/>
  <c r="L48" i="62"/>
  <c r="K48" i="62"/>
  <c r="R47" i="62"/>
  <c r="S47" i="62" s="1"/>
  <c r="N47" i="62"/>
  <c r="L47" i="62"/>
  <c r="K47" i="62"/>
  <c r="R46" i="62"/>
  <c r="S46" i="62" s="1"/>
  <c r="N46" i="62"/>
  <c r="L46" i="62"/>
  <c r="K46" i="62"/>
  <c r="R45" i="62"/>
  <c r="S45" i="62" s="1"/>
  <c r="N45" i="62"/>
  <c r="L45" i="62"/>
  <c r="K45" i="62"/>
  <c r="R44" i="62"/>
  <c r="S44" i="62" s="1"/>
  <c r="N44" i="62"/>
  <c r="L44" i="62"/>
  <c r="K44" i="62"/>
  <c r="R43" i="62"/>
  <c r="S43" i="62" s="1"/>
  <c r="N43" i="62"/>
  <c r="L43" i="62"/>
  <c r="K43" i="62"/>
  <c r="R42" i="62"/>
  <c r="S42" i="62" s="1"/>
  <c r="N42" i="62"/>
  <c r="L42" i="62"/>
  <c r="K42" i="62"/>
  <c r="R41" i="62"/>
  <c r="S41" i="62" s="1"/>
  <c r="N41" i="62"/>
  <c r="L41" i="62"/>
  <c r="K41" i="62"/>
  <c r="R40" i="62"/>
  <c r="S40" i="62" s="1"/>
  <c r="N40" i="62"/>
  <c r="L40" i="62"/>
  <c r="K40" i="62"/>
  <c r="R39" i="62"/>
  <c r="S39" i="62" s="1"/>
  <c r="N39" i="62"/>
  <c r="L39" i="62"/>
  <c r="K39" i="62"/>
  <c r="R38" i="62"/>
  <c r="S38" i="62" s="1"/>
  <c r="N38" i="62"/>
  <c r="L38" i="62"/>
  <c r="K38" i="62"/>
  <c r="R37" i="62"/>
  <c r="S37" i="62" s="1"/>
  <c r="N37" i="62"/>
  <c r="L37" i="62"/>
  <c r="K37" i="62"/>
  <c r="R36" i="62"/>
  <c r="S36" i="62" s="1"/>
  <c r="N36" i="62"/>
  <c r="L36" i="62"/>
  <c r="K36" i="62"/>
  <c r="R35" i="62"/>
  <c r="S35" i="62" s="1"/>
  <c r="N35" i="62"/>
  <c r="L35" i="62"/>
  <c r="K35" i="62"/>
  <c r="R34" i="62"/>
  <c r="S34" i="62" s="1"/>
  <c r="N34" i="62"/>
  <c r="L34" i="62"/>
  <c r="K34" i="62"/>
  <c r="R33" i="62"/>
  <c r="S33" i="62" s="1"/>
  <c r="N33" i="62"/>
  <c r="L33" i="62"/>
  <c r="K33" i="62"/>
  <c r="R32" i="62"/>
  <c r="S32" i="62" s="1"/>
  <c r="N32" i="62"/>
  <c r="L32" i="62"/>
  <c r="K32" i="62"/>
  <c r="R31" i="62"/>
  <c r="S31" i="62" s="1"/>
  <c r="N31" i="62"/>
  <c r="L31" i="62"/>
  <c r="K31" i="62"/>
  <c r="R30" i="62"/>
  <c r="S30" i="62" s="1"/>
  <c r="N30" i="62"/>
  <c r="L30" i="62"/>
  <c r="K30" i="62"/>
  <c r="R29" i="62"/>
  <c r="S29" i="62" s="1"/>
  <c r="N29" i="62"/>
  <c r="L29" i="62"/>
  <c r="K29" i="62"/>
  <c r="R28" i="62"/>
  <c r="S28" i="62" s="1"/>
  <c r="N28" i="62"/>
  <c r="L28" i="62"/>
  <c r="K28" i="62"/>
  <c r="S27" i="62"/>
  <c r="R27" i="62"/>
  <c r="N27" i="62"/>
  <c r="L27" i="62"/>
  <c r="K27" i="62"/>
  <c r="R26" i="62"/>
  <c r="S26" i="62" s="1"/>
  <c r="N26" i="62"/>
  <c r="L26" i="62"/>
  <c r="K26" i="62"/>
  <c r="R25" i="62"/>
  <c r="S25" i="62" s="1"/>
  <c r="N25" i="62"/>
  <c r="L25" i="62"/>
  <c r="K25" i="62"/>
  <c r="R24" i="62"/>
  <c r="S24" i="62" s="1"/>
  <c r="N24" i="62"/>
  <c r="L24" i="62"/>
  <c r="K24" i="62"/>
  <c r="R23" i="62"/>
  <c r="S23" i="62" s="1"/>
  <c r="N23" i="62"/>
  <c r="L23" i="62"/>
  <c r="K23" i="62"/>
  <c r="R22" i="62"/>
  <c r="S22" i="62" s="1"/>
  <c r="N22" i="62"/>
  <c r="L22" i="62"/>
  <c r="K22" i="62"/>
  <c r="R21" i="62"/>
  <c r="S21" i="62" s="1"/>
  <c r="N21" i="62"/>
  <c r="L21" i="62"/>
  <c r="K21" i="62"/>
  <c r="R20" i="62"/>
  <c r="S20" i="62" s="1"/>
  <c r="N20" i="62"/>
  <c r="L20" i="62"/>
  <c r="K20" i="62"/>
  <c r="R19" i="62"/>
  <c r="S19" i="62" s="1"/>
  <c r="N19" i="62"/>
  <c r="L19" i="62"/>
  <c r="K19" i="62"/>
  <c r="R18" i="62"/>
  <c r="S18" i="62" s="1"/>
  <c r="N18" i="62"/>
  <c r="L18" i="62"/>
  <c r="K18" i="62"/>
  <c r="R17" i="62"/>
  <c r="S17" i="62" s="1"/>
  <c r="N17" i="62"/>
  <c r="L17" i="62"/>
  <c r="K17" i="62"/>
  <c r="R16" i="62"/>
  <c r="S16" i="62" s="1"/>
  <c r="N16" i="62"/>
  <c r="L16" i="62"/>
  <c r="K16" i="62"/>
  <c r="R15" i="62"/>
  <c r="S15" i="62" s="1"/>
  <c r="N15" i="62"/>
  <c r="L15" i="62"/>
  <c r="K15" i="62"/>
  <c r="S14" i="62"/>
  <c r="R14" i="62"/>
  <c r="N14" i="62"/>
  <c r="L14" i="62"/>
  <c r="K14" i="62"/>
  <c r="R13" i="62"/>
  <c r="S13" i="62" s="1"/>
  <c r="N13" i="62"/>
  <c r="L13" i="62"/>
  <c r="K13" i="62"/>
  <c r="R12" i="62"/>
  <c r="S12" i="62" s="1"/>
  <c r="N12" i="62"/>
  <c r="L12" i="62"/>
  <c r="K12" i="62"/>
  <c r="R11" i="62"/>
  <c r="S11" i="62" s="1"/>
  <c r="N11" i="62"/>
  <c r="L11" i="62"/>
  <c r="K11" i="62"/>
  <c r="R10" i="62"/>
  <c r="S10" i="62" s="1"/>
  <c r="N10" i="62"/>
  <c r="L10" i="62"/>
  <c r="K10" i="62"/>
  <c r="R9" i="62"/>
  <c r="S9" i="62" s="1"/>
  <c r="N9" i="62"/>
  <c r="L9" i="62"/>
  <c r="K9" i="62"/>
  <c r="R8" i="62"/>
  <c r="S8" i="62" s="1"/>
  <c r="N8" i="62"/>
  <c r="L8" i="62"/>
  <c r="K8" i="62"/>
  <c r="R7" i="62"/>
  <c r="S7" i="62" s="1"/>
  <c r="N7" i="62"/>
  <c r="L7" i="62"/>
  <c r="K7" i="62"/>
  <c r="R6" i="62"/>
  <c r="S6" i="62" s="1"/>
  <c r="N6" i="62"/>
  <c r="L6" i="62"/>
  <c r="K6" i="62"/>
  <c r="R5" i="62"/>
  <c r="S5" i="62" s="1"/>
  <c r="N5" i="62"/>
  <c r="L5" i="62"/>
  <c r="K5" i="62"/>
  <c r="R4" i="62"/>
  <c r="N4" i="62"/>
  <c r="L4" i="62"/>
  <c r="L55" i="62" s="1"/>
  <c r="K4" i="62"/>
  <c r="K4" i="1"/>
  <c r="R4" i="1"/>
  <c r="I54" i="14"/>
  <c r="W54" i="61"/>
  <c r="K55" i="74" l="1"/>
  <c r="R54" i="74"/>
  <c r="K54" i="74"/>
  <c r="N55" i="74"/>
  <c r="S4" i="74"/>
  <c r="L54" i="74"/>
  <c r="N54" i="74"/>
  <c r="K55" i="73"/>
  <c r="R54" i="73"/>
  <c r="K54" i="73"/>
  <c r="N55" i="73"/>
  <c r="S4" i="73"/>
  <c r="L54" i="73"/>
  <c r="N54" i="73"/>
  <c r="R54" i="72"/>
  <c r="K55" i="72"/>
  <c r="K54" i="72"/>
  <c r="N55" i="72"/>
  <c r="S4" i="72"/>
  <c r="L54" i="72"/>
  <c r="N54" i="72"/>
  <c r="R54" i="71"/>
  <c r="K54" i="71"/>
  <c r="K55" i="71"/>
  <c r="N55" i="71"/>
  <c r="S4" i="71"/>
  <c r="L54" i="71"/>
  <c r="N54" i="71"/>
  <c r="N55" i="70"/>
  <c r="R54" i="70"/>
  <c r="K54" i="70"/>
  <c r="K55" i="70"/>
  <c r="S4" i="70"/>
  <c r="L54" i="70"/>
  <c r="N54" i="70"/>
  <c r="K54" i="69"/>
  <c r="K55" i="69"/>
  <c r="N55" i="69"/>
  <c r="R54" i="69"/>
  <c r="S4" i="69"/>
  <c r="L54" i="69"/>
  <c r="N54" i="69"/>
  <c r="R54" i="68"/>
  <c r="K54" i="68"/>
  <c r="K55" i="68"/>
  <c r="N55" i="68"/>
  <c r="S4" i="68"/>
  <c r="N54" i="68"/>
  <c r="N55" i="67"/>
  <c r="K54" i="67"/>
  <c r="K55" i="67"/>
  <c r="R54" i="67"/>
  <c r="S4" i="67"/>
  <c r="L54" i="67"/>
  <c r="N54" i="67"/>
  <c r="K55" i="66"/>
  <c r="R54" i="66"/>
  <c r="K54" i="66"/>
  <c r="N55" i="66"/>
  <c r="S4" i="66"/>
  <c r="L54" i="66"/>
  <c r="N54" i="66"/>
  <c r="L55" i="64"/>
  <c r="L55" i="65"/>
  <c r="K54" i="65"/>
  <c r="K55" i="65"/>
  <c r="N55" i="65"/>
  <c r="R54" i="65"/>
  <c r="S4" i="65"/>
  <c r="L54" i="65"/>
  <c r="N54" i="65"/>
  <c r="K55" i="64"/>
  <c r="N55" i="64"/>
  <c r="R54" i="64"/>
  <c r="K54" i="64"/>
  <c r="S4" i="64"/>
  <c r="L54" i="64"/>
  <c r="N54" i="64"/>
  <c r="R54" i="63"/>
  <c r="K54" i="63"/>
  <c r="K55" i="63"/>
  <c r="N55" i="63"/>
  <c r="S4" i="63"/>
  <c r="L54" i="63"/>
  <c r="N54" i="63"/>
  <c r="N55" i="62"/>
  <c r="R54" i="62"/>
  <c r="K55" i="62"/>
  <c r="K54" i="62"/>
  <c r="L54" i="62"/>
  <c r="S4" i="62"/>
  <c r="N54" i="62"/>
  <c r="X5" i="61"/>
  <c r="X6" i="61"/>
  <c r="X7" i="61"/>
  <c r="X8" i="61"/>
  <c r="X9" i="61"/>
  <c r="X10" i="61"/>
  <c r="X11" i="61"/>
  <c r="X12" i="61"/>
  <c r="X13" i="61"/>
  <c r="X14" i="61"/>
  <c r="X15" i="61"/>
  <c r="X16" i="61"/>
  <c r="X17" i="61"/>
  <c r="X18" i="61"/>
  <c r="X19" i="61"/>
  <c r="X20" i="61"/>
  <c r="X21" i="61"/>
  <c r="X22" i="61"/>
  <c r="X23" i="61"/>
  <c r="X24" i="61"/>
  <c r="X25" i="61"/>
  <c r="X26" i="61"/>
  <c r="X27" i="61"/>
  <c r="X28" i="61"/>
  <c r="X29" i="61"/>
  <c r="X30" i="61"/>
  <c r="X31" i="61"/>
  <c r="X32" i="61"/>
  <c r="X33" i="61"/>
  <c r="X34" i="61"/>
  <c r="X35" i="61"/>
  <c r="X36" i="61"/>
  <c r="X37" i="61"/>
  <c r="X38" i="61"/>
  <c r="X39" i="61"/>
  <c r="X40" i="61"/>
  <c r="X41" i="61"/>
  <c r="X42" i="61"/>
  <c r="X43" i="61"/>
  <c r="X44" i="61"/>
  <c r="X45" i="61"/>
  <c r="X46" i="61"/>
  <c r="X47" i="61"/>
  <c r="X48" i="61"/>
  <c r="X49" i="61"/>
  <c r="X50" i="61"/>
  <c r="X51" i="61"/>
  <c r="X52" i="61"/>
  <c r="X53" i="61"/>
  <c r="X4" i="61"/>
  <c r="H23" i="61"/>
  <c r="K23" i="61"/>
  <c r="N23" i="61"/>
  <c r="Q23" i="61"/>
  <c r="S23" i="61"/>
  <c r="U23" i="61"/>
  <c r="H24" i="61"/>
  <c r="K24" i="61"/>
  <c r="N24" i="61"/>
  <c r="Q24" i="61"/>
  <c r="S24" i="61"/>
  <c r="U24" i="61"/>
  <c r="H25" i="61"/>
  <c r="K25" i="61"/>
  <c r="N25" i="61"/>
  <c r="Q25" i="61"/>
  <c r="S25" i="61"/>
  <c r="U25" i="61"/>
  <c r="H26" i="61"/>
  <c r="K26" i="61"/>
  <c r="N26" i="61"/>
  <c r="Q26" i="61"/>
  <c r="S26" i="61"/>
  <c r="U26" i="61"/>
  <c r="H27" i="61"/>
  <c r="K27" i="61"/>
  <c r="N27" i="61"/>
  <c r="Q27" i="61"/>
  <c r="S27" i="61"/>
  <c r="U27" i="61"/>
  <c r="H28" i="61"/>
  <c r="K28" i="61"/>
  <c r="N28" i="61"/>
  <c r="Q28" i="61"/>
  <c r="S28" i="61"/>
  <c r="U28" i="61"/>
  <c r="H29" i="61"/>
  <c r="K29" i="61"/>
  <c r="N29" i="61"/>
  <c r="Q29" i="61"/>
  <c r="S29" i="61"/>
  <c r="U29" i="61"/>
  <c r="H30" i="61"/>
  <c r="K30" i="61"/>
  <c r="N30" i="61"/>
  <c r="Q30" i="61"/>
  <c r="S30" i="61"/>
  <c r="U30" i="61"/>
  <c r="H31" i="61"/>
  <c r="K31" i="61"/>
  <c r="N31" i="61"/>
  <c r="Q31" i="61"/>
  <c r="S31" i="61"/>
  <c r="U31" i="61"/>
  <c r="H32" i="61"/>
  <c r="K32" i="61"/>
  <c r="N32" i="61"/>
  <c r="Q32" i="61"/>
  <c r="S32" i="61"/>
  <c r="U32" i="61"/>
  <c r="H33" i="61"/>
  <c r="K33" i="61"/>
  <c r="N33" i="61"/>
  <c r="Q33" i="61"/>
  <c r="S33" i="61"/>
  <c r="U33" i="61"/>
  <c r="H34" i="61"/>
  <c r="K34" i="61"/>
  <c r="N34" i="61"/>
  <c r="Q34" i="61"/>
  <c r="S34" i="61"/>
  <c r="U34" i="61"/>
  <c r="H35" i="61"/>
  <c r="K35" i="61"/>
  <c r="N35" i="61"/>
  <c r="Q35" i="61"/>
  <c r="S35" i="61"/>
  <c r="U35" i="61"/>
  <c r="H36" i="61"/>
  <c r="K36" i="61"/>
  <c r="N36" i="61"/>
  <c r="Q36" i="61"/>
  <c r="S36" i="61"/>
  <c r="U36" i="61"/>
  <c r="H37" i="61"/>
  <c r="K37" i="61"/>
  <c r="N37" i="61"/>
  <c r="Q37" i="61"/>
  <c r="S37" i="61"/>
  <c r="U37" i="61"/>
  <c r="H38" i="61"/>
  <c r="K38" i="61"/>
  <c r="N38" i="61"/>
  <c r="Q38" i="61"/>
  <c r="S38" i="61"/>
  <c r="U38" i="61"/>
  <c r="H39" i="61"/>
  <c r="K39" i="61"/>
  <c r="N39" i="61"/>
  <c r="Q39" i="61"/>
  <c r="S39" i="61"/>
  <c r="U39" i="61"/>
  <c r="H40" i="61"/>
  <c r="K40" i="61"/>
  <c r="N40" i="61"/>
  <c r="Q40" i="61"/>
  <c r="S40" i="61"/>
  <c r="U40" i="61"/>
  <c r="H41" i="61"/>
  <c r="K41" i="61"/>
  <c r="N41" i="61"/>
  <c r="Q41" i="61"/>
  <c r="S41" i="61"/>
  <c r="U41" i="61"/>
  <c r="H42" i="61"/>
  <c r="K42" i="61"/>
  <c r="N42" i="61"/>
  <c r="Q42" i="61"/>
  <c r="S42" i="61"/>
  <c r="U42" i="61"/>
  <c r="H43" i="61"/>
  <c r="K43" i="61"/>
  <c r="N43" i="61"/>
  <c r="Q43" i="61"/>
  <c r="S43" i="61"/>
  <c r="U43" i="61"/>
  <c r="H44" i="61"/>
  <c r="K44" i="61"/>
  <c r="N44" i="61"/>
  <c r="Q44" i="61"/>
  <c r="S44" i="61"/>
  <c r="U44" i="61"/>
  <c r="H45" i="61"/>
  <c r="K45" i="61"/>
  <c r="N45" i="61"/>
  <c r="Q45" i="61"/>
  <c r="S45" i="61"/>
  <c r="U45" i="61"/>
  <c r="H46" i="61"/>
  <c r="K46" i="61"/>
  <c r="N46" i="61"/>
  <c r="Q46" i="61"/>
  <c r="S46" i="61"/>
  <c r="U46" i="61"/>
  <c r="H47" i="61"/>
  <c r="K47" i="61"/>
  <c r="N47" i="61"/>
  <c r="Q47" i="61"/>
  <c r="S47" i="61"/>
  <c r="U47" i="61"/>
  <c r="H48" i="61"/>
  <c r="K48" i="61"/>
  <c r="N48" i="61"/>
  <c r="Q48" i="61"/>
  <c r="S48" i="61"/>
  <c r="U48" i="61"/>
  <c r="H49" i="61"/>
  <c r="K49" i="61"/>
  <c r="N49" i="61"/>
  <c r="Q49" i="61"/>
  <c r="S49" i="61"/>
  <c r="U49" i="61"/>
  <c r="H50" i="61"/>
  <c r="K50" i="61"/>
  <c r="N50" i="61"/>
  <c r="Q50" i="61"/>
  <c r="S50" i="61"/>
  <c r="U50" i="61"/>
  <c r="H51" i="61"/>
  <c r="K51" i="61"/>
  <c r="N51" i="61"/>
  <c r="Q51" i="61"/>
  <c r="S51" i="61"/>
  <c r="U51" i="61"/>
  <c r="H52" i="61"/>
  <c r="K52" i="61"/>
  <c r="N52" i="61"/>
  <c r="Q52" i="61"/>
  <c r="S52" i="61"/>
  <c r="U52" i="61"/>
  <c r="B58" i="61"/>
  <c r="B57" i="61"/>
  <c r="B56" i="61"/>
  <c r="AR54" i="61"/>
  <c r="AQ54" i="61"/>
  <c r="AP54" i="61"/>
  <c r="AO54" i="61"/>
  <c r="AN54" i="61"/>
  <c r="AM54" i="61"/>
  <c r="AL54" i="61"/>
  <c r="AK54" i="61"/>
  <c r="AJ54" i="61"/>
  <c r="AI54" i="61"/>
  <c r="AH54" i="61"/>
  <c r="AG54" i="61"/>
  <c r="AF54" i="61"/>
  <c r="AE54" i="61"/>
  <c r="AD54" i="61"/>
  <c r="AC54" i="61"/>
  <c r="AB54" i="61"/>
  <c r="AA54" i="61"/>
  <c r="Z54" i="61"/>
  <c r="Y54" i="61"/>
  <c r="U53" i="61"/>
  <c r="Q53" i="61"/>
  <c r="N53" i="61"/>
  <c r="K53" i="61"/>
  <c r="H53" i="61"/>
  <c r="U22" i="61"/>
  <c r="Q22" i="61"/>
  <c r="N22" i="61"/>
  <c r="K22" i="61"/>
  <c r="H22" i="61"/>
  <c r="U21" i="61"/>
  <c r="S21" i="61"/>
  <c r="Q21" i="61"/>
  <c r="N21" i="61"/>
  <c r="K21" i="61"/>
  <c r="H21" i="61"/>
  <c r="U20" i="61"/>
  <c r="S20" i="61"/>
  <c r="Q20" i="61"/>
  <c r="N20" i="61"/>
  <c r="K20" i="61"/>
  <c r="H20" i="61"/>
  <c r="U19" i="61"/>
  <c r="S19" i="61"/>
  <c r="Q19" i="61"/>
  <c r="N19" i="61"/>
  <c r="K19" i="61"/>
  <c r="H19" i="61"/>
  <c r="U18" i="61"/>
  <c r="Q18" i="61"/>
  <c r="N18" i="61"/>
  <c r="K18" i="61"/>
  <c r="H18" i="61"/>
  <c r="U17" i="61"/>
  <c r="S17" i="61"/>
  <c r="Q17" i="61"/>
  <c r="N17" i="61"/>
  <c r="K17" i="61"/>
  <c r="H17" i="61"/>
  <c r="U16" i="61"/>
  <c r="S16" i="61"/>
  <c r="Q16" i="61"/>
  <c r="N16" i="61"/>
  <c r="K16" i="61"/>
  <c r="H16" i="61"/>
  <c r="U15" i="61"/>
  <c r="S15" i="61"/>
  <c r="Q15" i="61"/>
  <c r="N15" i="61"/>
  <c r="K15" i="61"/>
  <c r="H15" i="61"/>
  <c r="U14" i="61"/>
  <c r="Q14" i="61"/>
  <c r="N14" i="61"/>
  <c r="K14" i="61"/>
  <c r="H14" i="61"/>
  <c r="U13" i="61"/>
  <c r="S13" i="61"/>
  <c r="Q13" i="61"/>
  <c r="N13" i="61"/>
  <c r="K13" i="61"/>
  <c r="H13" i="61"/>
  <c r="U12" i="61"/>
  <c r="S12" i="61"/>
  <c r="Q12" i="61"/>
  <c r="N12" i="61"/>
  <c r="K12" i="61"/>
  <c r="H12" i="61"/>
  <c r="U11" i="61"/>
  <c r="S11" i="61"/>
  <c r="Q11" i="61"/>
  <c r="N11" i="61"/>
  <c r="K11" i="61"/>
  <c r="H11" i="61"/>
  <c r="U10" i="61"/>
  <c r="Q10" i="61"/>
  <c r="N10" i="61"/>
  <c r="K10" i="61"/>
  <c r="H10" i="61"/>
  <c r="U9" i="61"/>
  <c r="S9" i="61"/>
  <c r="Q9" i="61"/>
  <c r="N9" i="61"/>
  <c r="K9" i="61"/>
  <c r="H9" i="61"/>
  <c r="U8" i="61"/>
  <c r="S8" i="61"/>
  <c r="Q8" i="61"/>
  <c r="N8" i="61"/>
  <c r="K8" i="61"/>
  <c r="H8" i="61"/>
  <c r="U7" i="61"/>
  <c r="S7" i="61"/>
  <c r="Q7" i="61"/>
  <c r="N7" i="61"/>
  <c r="K7" i="61"/>
  <c r="H7" i="61"/>
  <c r="U6" i="61"/>
  <c r="Q6" i="61"/>
  <c r="N6" i="61"/>
  <c r="K6" i="61"/>
  <c r="H6" i="61"/>
  <c r="U5" i="61"/>
  <c r="S5" i="61"/>
  <c r="Q5" i="61"/>
  <c r="N5" i="61"/>
  <c r="K5" i="61"/>
  <c r="H5" i="61"/>
  <c r="U4" i="61"/>
  <c r="S4" i="61"/>
  <c r="Q4" i="61"/>
  <c r="N4" i="61"/>
  <c r="K4" i="61"/>
  <c r="H4" i="61"/>
  <c r="E60" i="61" l="1"/>
  <c r="X54" i="61"/>
  <c r="S53" i="61"/>
  <c r="S10" i="61"/>
  <c r="S14" i="61"/>
  <c r="S18" i="61"/>
  <c r="S22" i="61"/>
  <c r="S6" i="61"/>
  <c r="E59" i="61" l="1"/>
  <c r="F61" i="61" s="1"/>
  <c r="U54" i="1" l="1"/>
  <c r="M55" i="1" l="1"/>
  <c r="M60" i="14" s="1"/>
  <c r="O55" i="1"/>
  <c r="P55" i="1"/>
  <c r="Q55" i="1"/>
  <c r="J55" i="1"/>
  <c r="N60" i="14" l="1"/>
  <c r="R60" i="14" s="1"/>
  <c r="O60" i="14" l="1"/>
  <c r="M54" i="1"/>
  <c r="O54" i="1"/>
  <c r="P54" i="1"/>
  <c r="Q54" i="1"/>
  <c r="T5" i="61"/>
  <c r="V5" i="61" s="1"/>
  <c r="T6" i="61"/>
  <c r="V6" i="61" s="1"/>
  <c r="T7" i="61"/>
  <c r="V7" i="61" s="1"/>
  <c r="T8" i="61"/>
  <c r="V8" i="61" s="1"/>
  <c r="T9" i="61"/>
  <c r="V9" i="61" s="1"/>
  <c r="T10" i="61"/>
  <c r="V10" i="61" s="1"/>
  <c r="T11" i="61"/>
  <c r="V11" i="61" s="1"/>
  <c r="T12" i="61"/>
  <c r="V12" i="61" s="1"/>
  <c r="T13" i="61"/>
  <c r="V13" i="61" s="1"/>
  <c r="T14" i="61"/>
  <c r="V14" i="61" s="1"/>
  <c r="T15" i="61"/>
  <c r="V15" i="61" s="1"/>
  <c r="T16" i="61"/>
  <c r="V16" i="61" s="1"/>
  <c r="T17" i="61"/>
  <c r="V17" i="61" s="1"/>
  <c r="T18" i="61"/>
  <c r="V18" i="61" s="1"/>
  <c r="T19" i="61"/>
  <c r="V19" i="61" s="1"/>
  <c r="T20" i="61"/>
  <c r="V20" i="61" s="1"/>
  <c r="T21" i="61"/>
  <c r="V21" i="61" s="1"/>
  <c r="T22" i="61"/>
  <c r="V22" i="61" s="1"/>
  <c r="T23" i="61"/>
  <c r="V23" i="61" s="1"/>
  <c r="T24" i="61"/>
  <c r="V24" i="61" s="1"/>
  <c r="T25" i="61"/>
  <c r="V25" i="61" s="1"/>
  <c r="T26" i="61"/>
  <c r="V26" i="61" s="1"/>
  <c r="T27" i="61"/>
  <c r="V27" i="61" s="1"/>
  <c r="T28" i="61"/>
  <c r="V28" i="61" s="1"/>
  <c r="T29" i="61"/>
  <c r="V29" i="61" s="1"/>
  <c r="T30" i="61"/>
  <c r="V30" i="61" s="1"/>
  <c r="T31" i="61"/>
  <c r="V31" i="61" s="1"/>
  <c r="T32" i="61"/>
  <c r="V32" i="61" s="1"/>
  <c r="T33" i="61"/>
  <c r="V33" i="61" s="1"/>
  <c r="T34" i="61"/>
  <c r="V34" i="61" s="1"/>
  <c r="T35" i="61"/>
  <c r="V35" i="61" s="1"/>
  <c r="T36" i="61"/>
  <c r="V36" i="61" s="1"/>
  <c r="T37" i="61"/>
  <c r="V37" i="61" s="1"/>
  <c r="T38" i="61"/>
  <c r="V38" i="61" s="1"/>
  <c r="T39" i="61"/>
  <c r="V39" i="61" s="1"/>
  <c r="T40" i="61"/>
  <c r="V40" i="61" s="1"/>
  <c r="T41" i="61"/>
  <c r="V41" i="61" s="1"/>
  <c r="T42" i="61"/>
  <c r="V42" i="61" s="1"/>
  <c r="T43" i="61"/>
  <c r="V43" i="61" s="1"/>
  <c r="T44" i="61"/>
  <c r="V44" i="61" s="1"/>
  <c r="T45" i="61"/>
  <c r="V45" i="61" s="1"/>
  <c r="T46" i="61"/>
  <c r="V46" i="61" s="1"/>
  <c r="T47" i="61"/>
  <c r="V47" i="61" s="1"/>
  <c r="T48" i="61"/>
  <c r="V48" i="61" s="1"/>
  <c r="T49" i="61"/>
  <c r="V49" i="61" s="1"/>
  <c r="T50" i="61"/>
  <c r="V50" i="61" s="1"/>
  <c r="T51" i="61"/>
  <c r="V51" i="61" s="1"/>
  <c r="T52" i="61"/>
  <c r="V52" i="61" s="1"/>
  <c r="T53" i="61"/>
  <c r="V53" i="61" s="1"/>
  <c r="T4" i="61"/>
  <c r="V4" i="61" s="1"/>
  <c r="R53" i="1"/>
  <c r="N53" i="1"/>
  <c r="M31" i="61" l="1"/>
  <c r="O31" i="61" s="1"/>
  <c r="G31" i="61"/>
  <c r="I31" i="61" s="1"/>
  <c r="P31" i="61"/>
  <c r="R31" i="61" s="1"/>
  <c r="J31" i="61"/>
  <c r="L31" i="61" s="1"/>
  <c r="M46" i="61"/>
  <c r="O46" i="61" s="1"/>
  <c r="J46" i="61"/>
  <c r="L46" i="61" s="1"/>
  <c r="G46" i="61"/>
  <c r="I46" i="61" s="1"/>
  <c r="P46" i="61"/>
  <c r="R46" i="61" s="1"/>
  <c r="G38" i="61"/>
  <c r="I38" i="61" s="1"/>
  <c r="P38" i="61"/>
  <c r="R38" i="61" s="1"/>
  <c r="J38" i="61"/>
  <c r="L38" i="61" s="1"/>
  <c r="M38" i="61"/>
  <c r="O38" i="61" s="1"/>
  <c r="G30" i="61"/>
  <c r="I30" i="61" s="1"/>
  <c r="P30" i="61"/>
  <c r="R30" i="61" s="1"/>
  <c r="J30" i="61"/>
  <c r="L30" i="61" s="1"/>
  <c r="M30" i="61"/>
  <c r="O30" i="61" s="1"/>
  <c r="G22" i="61"/>
  <c r="I22" i="61" s="1"/>
  <c r="P22" i="61"/>
  <c r="R22" i="61" s="1"/>
  <c r="M22" i="61"/>
  <c r="O22" i="61" s="1"/>
  <c r="J22" i="61"/>
  <c r="L22" i="61" s="1"/>
  <c r="G14" i="61"/>
  <c r="I14" i="61" s="1"/>
  <c r="M14" i="61"/>
  <c r="O14" i="61" s="1"/>
  <c r="P14" i="61"/>
  <c r="R14" i="61" s="1"/>
  <c r="J14" i="61"/>
  <c r="L14" i="61" s="1"/>
  <c r="G6" i="61"/>
  <c r="I6" i="61" s="1"/>
  <c r="J6" i="61"/>
  <c r="L6" i="61" s="1"/>
  <c r="P6" i="61"/>
  <c r="R6" i="61" s="1"/>
  <c r="M6" i="61"/>
  <c r="O6" i="61" s="1"/>
  <c r="M15" i="61"/>
  <c r="O15" i="61" s="1"/>
  <c r="P15" i="61"/>
  <c r="R15" i="61" s="1"/>
  <c r="G15" i="61"/>
  <c r="I15" i="61" s="1"/>
  <c r="J15" i="61"/>
  <c r="L15" i="61" s="1"/>
  <c r="G45" i="61"/>
  <c r="I45" i="61" s="1"/>
  <c r="P45" i="61"/>
  <c r="R45" i="61" s="1"/>
  <c r="M45" i="61"/>
  <c r="O45" i="61" s="1"/>
  <c r="J45" i="61"/>
  <c r="L45" i="61" s="1"/>
  <c r="G37" i="61"/>
  <c r="I37" i="61" s="1"/>
  <c r="J37" i="61"/>
  <c r="L37" i="61" s="1"/>
  <c r="M37" i="61"/>
  <c r="O37" i="61" s="1"/>
  <c r="P37" i="61"/>
  <c r="R37" i="61" s="1"/>
  <c r="M29" i="61"/>
  <c r="O29" i="61" s="1"/>
  <c r="G29" i="61"/>
  <c r="I29" i="61" s="1"/>
  <c r="P29" i="61"/>
  <c r="R29" i="61" s="1"/>
  <c r="J29" i="61"/>
  <c r="L29" i="61" s="1"/>
  <c r="P21" i="61"/>
  <c r="R21" i="61" s="1"/>
  <c r="M21" i="61"/>
  <c r="O21" i="61" s="1"/>
  <c r="J21" i="61"/>
  <c r="L21" i="61" s="1"/>
  <c r="G21" i="61"/>
  <c r="I21" i="61" s="1"/>
  <c r="G13" i="61"/>
  <c r="I13" i="61" s="1"/>
  <c r="P13" i="61"/>
  <c r="R13" i="61" s="1"/>
  <c r="J13" i="61"/>
  <c r="L13" i="61" s="1"/>
  <c r="M13" i="61"/>
  <c r="O13" i="61" s="1"/>
  <c r="M5" i="61"/>
  <c r="O5" i="61" s="1"/>
  <c r="G5" i="61"/>
  <c r="I5" i="61" s="1"/>
  <c r="J5" i="61"/>
  <c r="L5" i="61" s="1"/>
  <c r="P5" i="61"/>
  <c r="R5" i="61" s="1"/>
  <c r="J39" i="61"/>
  <c r="L39" i="61" s="1"/>
  <c r="M39" i="61"/>
  <c r="O39" i="61" s="1"/>
  <c r="G39" i="61"/>
  <c r="I39" i="61" s="1"/>
  <c r="P39" i="61"/>
  <c r="R39" i="61" s="1"/>
  <c r="J4" i="61"/>
  <c r="L4" i="61" s="1"/>
  <c r="M4" i="61"/>
  <c r="O4" i="61" s="1"/>
  <c r="G4" i="61"/>
  <c r="I4" i="61" s="1"/>
  <c r="P4" i="61"/>
  <c r="R4" i="61" s="1"/>
  <c r="P52" i="61"/>
  <c r="R52" i="61" s="1"/>
  <c r="G52" i="61"/>
  <c r="I52" i="61" s="1"/>
  <c r="J52" i="61"/>
  <c r="L52" i="61" s="1"/>
  <c r="M52" i="61"/>
  <c r="O52" i="61" s="1"/>
  <c r="M44" i="61"/>
  <c r="O44" i="61" s="1"/>
  <c r="G44" i="61"/>
  <c r="I44" i="61" s="1"/>
  <c r="P44" i="61"/>
  <c r="R44" i="61" s="1"/>
  <c r="J44" i="61"/>
  <c r="L44" i="61" s="1"/>
  <c r="G36" i="61"/>
  <c r="I36" i="61" s="1"/>
  <c r="J36" i="61"/>
  <c r="L36" i="61" s="1"/>
  <c r="P36" i="61"/>
  <c r="R36" i="61" s="1"/>
  <c r="M36" i="61"/>
  <c r="O36" i="61" s="1"/>
  <c r="G28" i="61"/>
  <c r="I28" i="61" s="1"/>
  <c r="P28" i="61"/>
  <c r="R28" i="61" s="1"/>
  <c r="J28" i="61"/>
  <c r="L28" i="61" s="1"/>
  <c r="M28" i="61"/>
  <c r="O28" i="61" s="1"/>
  <c r="M20" i="61"/>
  <c r="O20" i="61" s="1"/>
  <c r="J20" i="61"/>
  <c r="L20" i="61" s="1"/>
  <c r="P20" i="61"/>
  <c r="R20" i="61" s="1"/>
  <c r="G20" i="61"/>
  <c r="I20" i="61" s="1"/>
  <c r="M12" i="61"/>
  <c r="O12" i="61" s="1"/>
  <c r="J12" i="61"/>
  <c r="L12" i="61" s="1"/>
  <c r="G12" i="61"/>
  <c r="I12" i="61" s="1"/>
  <c r="P12" i="61"/>
  <c r="R12" i="61" s="1"/>
  <c r="J7" i="61"/>
  <c r="L7" i="61" s="1"/>
  <c r="M7" i="61"/>
  <c r="O7" i="61" s="1"/>
  <c r="G7" i="61"/>
  <c r="I7" i="61" s="1"/>
  <c r="P7" i="61"/>
  <c r="R7" i="61" s="1"/>
  <c r="J53" i="61"/>
  <c r="L53" i="61" s="1"/>
  <c r="P53" i="61"/>
  <c r="R53" i="61" s="1"/>
  <c r="G53" i="61"/>
  <c r="I53" i="61" s="1"/>
  <c r="M53" i="61"/>
  <c r="O53" i="61" s="1"/>
  <c r="P51" i="61"/>
  <c r="R51" i="61" s="1"/>
  <c r="J51" i="61"/>
  <c r="L51" i="61" s="1"/>
  <c r="M51" i="61"/>
  <c r="O51" i="61" s="1"/>
  <c r="G51" i="61"/>
  <c r="I51" i="61" s="1"/>
  <c r="M43" i="61"/>
  <c r="O43" i="61" s="1"/>
  <c r="G43" i="61"/>
  <c r="I43" i="61" s="1"/>
  <c r="P43" i="61"/>
  <c r="R43" i="61" s="1"/>
  <c r="J43" i="61"/>
  <c r="L43" i="61" s="1"/>
  <c r="G35" i="61"/>
  <c r="I35" i="61" s="1"/>
  <c r="J35" i="61"/>
  <c r="L35" i="61" s="1"/>
  <c r="P35" i="61"/>
  <c r="R35" i="61" s="1"/>
  <c r="M35" i="61"/>
  <c r="O35" i="61" s="1"/>
  <c r="G27" i="61"/>
  <c r="I27" i="61" s="1"/>
  <c r="P27" i="61"/>
  <c r="R27" i="61" s="1"/>
  <c r="J27" i="61"/>
  <c r="L27" i="61" s="1"/>
  <c r="M27" i="61"/>
  <c r="O27" i="61" s="1"/>
  <c r="J19" i="61"/>
  <c r="L19" i="61" s="1"/>
  <c r="P19" i="61"/>
  <c r="R19" i="61" s="1"/>
  <c r="M19" i="61"/>
  <c r="O19" i="61" s="1"/>
  <c r="G19" i="61"/>
  <c r="I19" i="61" s="1"/>
  <c r="J11" i="61"/>
  <c r="L11" i="61" s="1"/>
  <c r="M11" i="61"/>
  <c r="O11" i="61" s="1"/>
  <c r="P11" i="61"/>
  <c r="R11" i="61" s="1"/>
  <c r="G11" i="61"/>
  <c r="I11" i="61" s="1"/>
  <c r="J23" i="61"/>
  <c r="L23" i="61" s="1"/>
  <c r="M23" i="61"/>
  <c r="O23" i="61" s="1"/>
  <c r="G23" i="61"/>
  <c r="I23" i="61" s="1"/>
  <c r="P23" i="61"/>
  <c r="R23" i="61" s="1"/>
  <c r="G50" i="61"/>
  <c r="I50" i="61" s="1"/>
  <c r="M50" i="61"/>
  <c r="O50" i="61" s="1"/>
  <c r="J50" i="61"/>
  <c r="L50" i="61" s="1"/>
  <c r="P50" i="61"/>
  <c r="R50" i="61" s="1"/>
  <c r="M42" i="61"/>
  <c r="O42" i="61" s="1"/>
  <c r="G42" i="61"/>
  <c r="I42" i="61" s="1"/>
  <c r="P42" i="61"/>
  <c r="R42" i="61" s="1"/>
  <c r="J42" i="61"/>
  <c r="L42" i="61" s="1"/>
  <c r="G34" i="61"/>
  <c r="I34" i="61" s="1"/>
  <c r="P34" i="61"/>
  <c r="R34" i="61" s="1"/>
  <c r="J34" i="61"/>
  <c r="L34" i="61" s="1"/>
  <c r="M34" i="61"/>
  <c r="O34" i="61" s="1"/>
  <c r="G26" i="61"/>
  <c r="I26" i="61" s="1"/>
  <c r="P26" i="61"/>
  <c r="R26" i="61" s="1"/>
  <c r="J26" i="61"/>
  <c r="L26" i="61" s="1"/>
  <c r="M26" i="61"/>
  <c r="O26" i="61" s="1"/>
  <c r="G18" i="61"/>
  <c r="I18" i="61" s="1"/>
  <c r="P18" i="61"/>
  <c r="R18" i="61" s="1"/>
  <c r="M18" i="61"/>
  <c r="O18" i="61" s="1"/>
  <c r="J18" i="61"/>
  <c r="L18" i="61" s="1"/>
  <c r="G10" i="61"/>
  <c r="I10" i="61" s="1"/>
  <c r="J10" i="61"/>
  <c r="L10" i="61" s="1"/>
  <c r="P10" i="61"/>
  <c r="R10" i="61" s="1"/>
  <c r="M10" i="61"/>
  <c r="O10" i="61" s="1"/>
  <c r="J49" i="61"/>
  <c r="L49" i="61" s="1"/>
  <c r="G49" i="61"/>
  <c r="I49" i="61" s="1"/>
  <c r="P49" i="61"/>
  <c r="R49" i="61" s="1"/>
  <c r="M49" i="61"/>
  <c r="O49" i="61" s="1"/>
  <c r="M41" i="61"/>
  <c r="O41" i="61" s="1"/>
  <c r="G41" i="61"/>
  <c r="I41" i="61" s="1"/>
  <c r="P41" i="61"/>
  <c r="R41" i="61" s="1"/>
  <c r="J41" i="61"/>
  <c r="L41" i="61" s="1"/>
  <c r="M33" i="61"/>
  <c r="O33" i="61" s="1"/>
  <c r="G33" i="61"/>
  <c r="I33" i="61" s="1"/>
  <c r="P33" i="61"/>
  <c r="R33" i="61" s="1"/>
  <c r="J33" i="61"/>
  <c r="L33" i="61" s="1"/>
  <c r="G25" i="61"/>
  <c r="I25" i="61" s="1"/>
  <c r="P25" i="61"/>
  <c r="R25" i="61" s="1"/>
  <c r="J25" i="61"/>
  <c r="L25" i="61" s="1"/>
  <c r="M25" i="61"/>
  <c r="O25" i="61" s="1"/>
  <c r="P17" i="61"/>
  <c r="R17" i="61" s="1"/>
  <c r="M17" i="61"/>
  <c r="O17" i="61" s="1"/>
  <c r="J17" i="61"/>
  <c r="L17" i="61" s="1"/>
  <c r="G17" i="61"/>
  <c r="I17" i="61" s="1"/>
  <c r="P9" i="61"/>
  <c r="R9" i="61" s="1"/>
  <c r="M9" i="61"/>
  <c r="O9" i="61" s="1"/>
  <c r="G9" i="61"/>
  <c r="I9" i="61" s="1"/>
  <c r="J9" i="61"/>
  <c r="L9" i="61" s="1"/>
  <c r="G47" i="61"/>
  <c r="I47" i="61" s="1"/>
  <c r="P47" i="61"/>
  <c r="R47" i="61" s="1"/>
  <c r="M47" i="61"/>
  <c r="O47" i="61" s="1"/>
  <c r="J47" i="61"/>
  <c r="L47" i="61" s="1"/>
  <c r="P48" i="61"/>
  <c r="R48" i="61" s="1"/>
  <c r="J48" i="61"/>
  <c r="L48" i="61" s="1"/>
  <c r="M48" i="61"/>
  <c r="O48" i="61" s="1"/>
  <c r="G48" i="61"/>
  <c r="I48" i="61" s="1"/>
  <c r="G40" i="61"/>
  <c r="I40" i="61" s="1"/>
  <c r="P40" i="61"/>
  <c r="R40" i="61" s="1"/>
  <c r="M40" i="61"/>
  <c r="O40" i="61" s="1"/>
  <c r="J40" i="61"/>
  <c r="L40" i="61" s="1"/>
  <c r="G32" i="61"/>
  <c r="I32" i="61" s="1"/>
  <c r="P32" i="61"/>
  <c r="R32" i="61" s="1"/>
  <c r="J32" i="61"/>
  <c r="L32" i="61" s="1"/>
  <c r="M32" i="61"/>
  <c r="O32" i="61" s="1"/>
  <c r="J24" i="61"/>
  <c r="L24" i="61" s="1"/>
  <c r="M24" i="61"/>
  <c r="O24" i="61" s="1"/>
  <c r="G24" i="61"/>
  <c r="I24" i="61" s="1"/>
  <c r="P24" i="61"/>
  <c r="R24" i="61" s="1"/>
  <c r="P16" i="61"/>
  <c r="R16" i="61" s="1"/>
  <c r="J16" i="61"/>
  <c r="L16" i="61" s="1"/>
  <c r="G16" i="61"/>
  <c r="I16" i="61" s="1"/>
  <c r="M16" i="61"/>
  <c r="O16" i="61" s="1"/>
  <c r="M8" i="61"/>
  <c r="O8" i="61" s="1"/>
  <c r="J8" i="61"/>
  <c r="L8" i="61" s="1"/>
  <c r="P8" i="61"/>
  <c r="R8" i="61" s="1"/>
  <c r="G8" i="61"/>
  <c r="I8" i="61" s="1"/>
  <c r="M4" i="14"/>
  <c r="AO54" i="1"/>
  <c r="AP54" i="1"/>
  <c r="AQ54" i="1"/>
  <c r="AR54" i="1"/>
  <c r="AS54" i="1"/>
  <c r="AT54" i="1"/>
  <c r="AU54" i="1"/>
  <c r="AV54" i="1"/>
  <c r="AW54" i="1"/>
  <c r="T54" i="1"/>
  <c r="M74" i="14" l="1"/>
  <c r="J74" i="14"/>
  <c r="R74" i="14" l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AY54" i="1"/>
  <c r="AX54" i="1"/>
  <c r="AN54" i="1"/>
  <c r="AM54" i="1"/>
  <c r="AG54" i="1"/>
  <c r="AH54" i="1"/>
  <c r="AI54" i="1"/>
  <c r="AJ54" i="1"/>
  <c r="AK54" i="1"/>
  <c r="AL54" i="1"/>
  <c r="K9" i="1"/>
  <c r="K10" i="1"/>
  <c r="K11" i="1"/>
  <c r="K12" i="1"/>
  <c r="K13" i="1"/>
  <c r="R54" i="1" l="1"/>
  <c r="Q5" i="14"/>
  <c r="Q6" i="14"/>
  <c r="Q7" i="14"/>
  <c r="Q8" i="14"/>
  <c r="Q9" i="14"/>
  <c r="Q10" i="14"/>
  <c r="R10" i="14" s="1"/>
  <c r="Q11" i="14"/>
  <c r="R11" i="14" s="1"/>
  <c r="Q12" i="14"/>
  <c r="R12" i="14" s="1"/>
  <c r="Q13" i="14"/>
  <c r="R13" i="14" s="1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4" i="14"/>
  <c r="L5" i="1"/>
  <c r="L6" i="1"/>
  <c r="L7" i="1"/>
  <c r="L8" i="1"/>
  <c r="L9" i="1"/>
  <c r="N9" i="1"/>
  <c r="L10" i="1"/>
  <c r="N10" i="1"/>
  <c r="L11" i="1"/>
  <c r="N11" i="1"/>
  <c r="L12" i="1"/>
  <c r="N12" i="1"/>
  <c r="L13" i="1"/>
  <c r="N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4" i="1"/>
  <c r="R9" i="14" l="1"/>
  <c r="L55" i="1"/>
  <c r="P60" i="14" s="1"/>
  <c r="L54" i="1"/>
  <c r="Q53" i="14"/>
  <c r="Q54" i="14" s="1"/>
  <c r="AB54" i="1"/>
  <c r="Q60" i="14" l="1"/>
  <c r="P74" i="14"/>
  <c r="K42" i="1"/>
  <c r="R42" i="14" s="1"/>
  <c r="N42" i="1"/>
  <c r="K8" i="1" l="1"/>
  <c r="R8" i="14" s="1"/>
  <c r="N8" i="1"/>
  <c r="K44" i="1"/>
  <c r="R44" i="14" s="1"/>
  <c r="N44" i="1"/>
  <c r="K22" i="1"/>
  <c r="R22" i="14" s="1"/>
  <c r="N22" i="1"/>
  <c r="K45" i="1"/>
  <c r="R45" i="14" s="1"/>
  <c r="N45" i="1"/>
  <c r="K15" i="1"/>
  <c r="R15" i="14" s="1"/>
  <c r="N15" i="1"/>
  <c r="K37" i="1"/>
  <c r="R37" i="14" s="1"/>
  <c r="N37" i="1"/>
  <c r="K5" i="1"/>
  <c r="R5" i="14" s="1"/>
  <c r="N5" i="1"/>
  <c r="K16" i="1"/>
  <c r="R16" i="14" s="1"/>
  <c r="N16" i="1"/>
  <c r="K6" i="1"/>
  <c r="R6" i="14" s="1"/>
  <c r="N6" i="1"/>
  <c r="K19" i="1"/>
  <c r="R19" i="14" s="1"/>
  <c r="N19" i="1"/>
  <c r="K32" i="1"/>
  <c r="R32" i="14" s="1"/>
  <c r="N32" i="1"/>
  <c r="K41" i="1"/>
  <c r="R41" i="14" s="1"/>
  <c r="N41" i="1"/>
  <c r="K7" i="1"/>
  <c r="R7" i="14" s="1"/>
  <c r="N7" i="1"/>
  <c r="K20" i="1"/>
  <c r="R20" i="14" s="1"/>
  <c r="N20" i="1"/>
  <c r="K27" i="1"/>
  <c r="R27" i="14" s="1"/>
  <c r="N27" i="1"/>
  <c r="K31" i="1"/>
  <c r="R31" i="14" s="1"/>
  <c r="N31" i="1"/>
  <c r="K43" i="1"/>
  <c r="R43" i="14" s="1"/>
  <c r="N43" i="1"/>
  <c r="K52" i="1"/>
  <c r="R52" i="14" s="1"/>
  <c r="S52" i="1"/>
  <c r="N52" i="1"/>
  <c r="K30" i="1"/>
  <c r="R30" i="14" s="1"/>
  <c r="N30" i="1"/>
  <c r="K14" i="1"/>
  <c r="N14" i="1"/>
  <c r="K28" i="1"/>
  <c r="R28" i="14" s="1"/>
  <c r="N28" i="1"/>
  <c r="K36" i="1"/>
  <c r="R36" i="14" s="1"/>
  <c r="N36" i="1"/>
  <c r="K18" i="1"/>
  <c r="R18" i="14" s="1"/>
  <c r="N18" i="1"/>
  <c r="K24" i="1"/>
  <c r="R24" i="14" s="1"/>
  <c r="N24" i="1"/>
  <c r="K35" i="1"/>
  <c r="R35" i="14" s="1"/>
  <c r="N35" i="1"/>
  <c r="K38" i="1"/>
  <c r="R38" i="14" s="1"/>
  <c r="N38" i="1"/>
  <c r="K48" i="1"/>
  <c r="R48" i="14" s="1"/>
  <c r="N48" i="1"/>
  <c r="K50" i="1"/>
  <c r="R50" i="14" s="1"/>
  <c r="N50" i="1"/>
  <c r="K53" i="1"/>
  <c r="R53" i="14" s="1"/>
  <c r="J54" i="1"/>
  <c r="N4" i="1"/>
  <c r="K17" i="1"/>
  <c r="R17" i="14" s="1"/>
  <c r="N17" i="1"/>
  <c r="K25" i="1"/>
  <c r="R25" i="14" s="1"/>
  <c r="N25" i="1"/>
  <c r="K34" i="1"/>
  <c r="R34" i="14" s="1"/>
  <c r="N34" i="1"/>
  <c r="K39" i="1"/>
  <c r="R39" i="14" s="1"/>
  <c r="N39" i="1"/>
  <c r="K47" i="1"/>
  <c r="R47" i="14" s="1"/>
  <c r="N47" i="1"/>
  <c r="K21" i="1"/>
  <c r="R21" i="14" s="1"/>
  <c r="N21" i="1"/>
  <c r="K51" i="1"/>
  <c r="R51" i="14" s="1"/>
  <c r="S51" i="1"/>
  <c r="N51" i="1"/>
  <c r="K23" i="1"/>
  <c r="R23" i="14" s="1"/>
  <c r="N23" i="1"/>
  <c r="K29" i="1"/>
  <c r="R29" i="14" s="1"/>
  <c r="N29" i="1"/>
  <c r="K26" i="1"/>
  <c r="R26" i="14" s="1"/>
  <c r="N26" i="1"/>
  <c r="K33" i="1"/>
  <c r="R33" i="14" s="1"/>
  <c r="N33" i="1"/>
  <c r="K40" i="1"/>
  <c r="R40" i="14" s="1"/>
  <c r="N40" i="1"/>
  <c r="K46" i="1"/>
  <c r="R46" i="14" s="1"/>
  <c r="N46" i="1"/>
  <c r="K49" i="1"/>
  <c r="R49" i="14" s="1"/>
  <c r="N49" i="1"/>
  <c r="S53" i="1"/>
  <c r="M17" i="14"/>
  <c r="M50" i="14"/>
  <c r="M14" i="14"/>
  <c r="M35" i="14"/>
  <c r="M23" i="14"/>
  <c r="M20" i="14"/>
  <c r="M48" i="14"/>
  <c r="M8" i="14"/>
  <c r="M25" i="14"/>
  <c r="M32" i="14"/>
  <c r="M51" i="14"/>
  <c r="M13" i="14"/>
  <c r="M33" i="14"/>
  <c r="M37" i="14"/>
  <c r="M21" i="14"/>
  <c r="M34" i="14"/>
  <c r="M10" i="14"/>
  <c r="M29" i="14"/>
  <c r="M36" i="14"/>
  <c r="M30" i="14"/>
  <c r="M42" i="14"/>
  <c r="M7" i="14"/>
  <c r="M24" i="14"/>
  <c r="M45" i="14"/>
  <c r="M43" i="14"/>
  <c r="M46" i="14"/>
  <c r="M49" i="14"/>
  <c r="M18" i="14"/>
  <c r="M22" i="14"/>
  <c r="M44" i="14"/>
  <c r="M38" i="14"/>
  <c r="M47" i="14"/>
  <c r="M31" i="14"/>
  <c r="M39" i="14"/>
  <c r="M28" i="14"/>
  <c r="M41" i="14"/>
  <c r="M5" i="14"/>
  <c r="M16" i="14"/>
  <c r="M26" i="14"/>
  <c r="M6" i="14"/>
  <c r="M19" i="14"/>
  <c r="M27" i="14"/>
  <c r="M40" i="14"/>
  <c r="M52" i="14"/>
  <c r="M53" i="14"/>
  <c r="M12" i="14"/>
  <c r="M11" i="14"/>
  <c r="M9" i="14"/>
  <c r="M15" i="14"/>
  <c r="V54" i="1"/>
  <c r="W54" i="1"/>
  <c r="X54" i="1"/>
  <c r="Y54" i="1"/>
  <c r="Z54" i="1"/>
  <c r="AA54" i="1"/>
  <c r="AC54" i="1"/>
  <c r="AD54" i="1"/>
  <c r="AE54" i="1"/>
  <c r="AF54" i="1"/>
  <c r="N55" i="1" l="1"/>
  <c r="R14" i="14"/>
  <c r="K55" i="1"/>
  <c r="K60" i="14" s="1"/>
  <c r="N54" i="1"/>
  <c r="K54" i="1"/>
  <c r="R4" i="14"/>
  <c r="P53" i="14"/>
  <c r="O52" i="14"/>
  <c r="P48" i="14"/>
  <c r="P49" i="14"/>
  <c r="P50" i="14"/>
  <c r="P51" i="14"/>
  <c r="S50" i="1"/>
  <c r="R54" i="14" l="1"/>
  <c r="L60" i="14"/>
  <c r="O53" i="14"/>
  <c r="S14" i="1"/>
  <c r="S40" i="1"/>
  <c r="O42" i="14"/>
  <c r="S34" i="1"/>
  <c r="O36" i="14"/>
  <c r="S24" i="1"/>
  <c r="O24" i="14"/>
  <c r="S18" i="1"/>
  <c r="O18" i="14"/>
  <c r="S12" i="1"/>
  <c r="O12" i="14"/>
  <c r="S6" i="1"/>
  <c r="O6" i="14"/>
  <c r="S46" i="1"/>
  <c r="S39" i="1"/>
  <c r="O41" i="14"/>
  <c r="S33" i="1"/>
  <c r="O35" i="14"/>
  <c r="O29" i="14"/>
  <c r="S23" i="1"/>
  <c r="O23" i="14"/>
  <c r="S17" i="1"/>
  <c r="O17" i="14"/>
  <c r="S11" i="1"/>
  <c r="O11" i="14"/>
  <c r="S5" i="1"/>
  <c r="O5" i="14"/>
  <c r="S45" i="1"/>
  <c r="S38" i="1"/>
  <c r="O40" i="14"/>
  <c r="S32" i="1"/>
  <c r="O34" i="14"/>
  <c r="S27" i="1"/>
  <c r="O28" i="14"/>
  <c r="S22" i="1"/>
  <c r="O22" i="14"/>
  <c r="S16" i="1"/>
  <c r="O16" i="14"/>
  <c r="S10" i="1"/>
  <c r="O10" i="14"/>
  <c r="S44" i="1"/>
  <c r="S4" i="1"/>
  <c r="S43" i="1"/>
  <c r="O45" i="14"/>
  <c r="S37" i="1"/>
  <c r="O39" i="14"/>
  <c r="S31" i="1"/>
  <c r="O33" i="14"/>
  <c r="O27" i="14"/>
  <c r="S21" i="1"/>
  <c r="O21" i="14"/>
  <c r="S15" i="1"/>
  <c r="O15" i="14"/>
  <c r="S9" i="1"/>
  <c r="O9" i="14"/>
  <c r="S49" i="1"/>
  <c r="O51" i="14"/>
  <c r="S36" i="1"/>
  <c r="O38" i="14"/>
  <c r="S30" i="1"/>
  <c r="O32" i="14"/>
  <c r="S26" i="1"/>
  <c r="O26" i="14"/>
  <c r="S20" i="1"/>
  <c r="O20" i="14"/>
  <c r="S8" i="1"/>
  <c r="O8" i="14"/>
  <c r="S48" i="1"/>
  <c r="O14" i="14"/>
  <c r="S41" i="1"/>
  <c r="O43" i="14"/>
  <c r="S35" i="1"/>
  <c r="O37" i="14"/>
  <c r="S29" i="1"/>
  <c r="O31" i="14"/>
  <c r="S25" i="1"/>
  <c r="O25" i="14"/>
  <c r="S19" i="1"/>
  <c r="O19" i="14"/>
  <c r="S13" i="1"/>
  <c r="O13" i="14"/>
  <c r="S7" i="1"/>
  <c r="O7" i="14"/>
  <c r="S47" i="1"/>
  <c r="O49" i="14"/>
  <c r="S28" i="1"/>
  <c r="O30" i="14"/>
  <c r="S42" i="1"/>
  <c r="O44" i="14"/>
  <c r="P47" i="14"/>
  <c r="P52" i="14"/>
  <c r="P46" i="14"/>
  <c r="P11" i="14"/>
  <c r="P33" i="14"/>
  <c r="P34" i="14"/>
  <c r="O47" i="14" l="1"/>
  <c r="O50" i="14"/>
  <c r="O46" i="14"/>
  <c r="O48" i="14"/>
  <c r="P35" i="14"/>
  <c r="P36" i="14"/>
  <c r="P23" i="14" l="1"/>
  <c r="P25" i="14"/>
  <c r="P26" i="14"/>
  <c r="P28" i="14"/>
  <c r="P29" i="14"/>
  <c r="P31" i="14"/>
  <c r="P32" i="14"/>
  <c r="P38" i="14"/>
  <c r="P39" i="14"/>
  <c r="P41" i="14"/>
  <c r="P42" i="14"/>
  <c r="P44" i="14"/>
  <c r="P45" i="14"/>
  <c r="P43" i="14" l="1"/>
  <c r="P37" i="14"/>
  <c r="P27" i="14"/>
  <c r="P40" i="14"/>
  <c r="P30" i="14"/>
  <c r="P24" i="14"/>
  <c r="P13" i="14"/>
  <c r="P14" i="14"/>
  <c r="P15" i="14"/>
  <c r="P16" i="14"/>
  <c r="P18" i="14"/>
  <c r="P19" i="14"/>
  <c r="P20" i="14"/>
  <c r="P21" i="14"/>
  <c r="P22" i="14"/>
  <c r="P17" i="14" l="1"/>
  <c r="P8" i="14" l="1"/>
  <c r="P7" i="14"/>
  <c r="P6" i="14"/>
  <c r="P12" i="14"/>
  <c r="P5" i="14"/>
  <c r="P10" i="14"/>
  <c r="P9" i="14"/>
  <c r="I57" i="14" l="1"/>
  <c r="I56" i="14"/>
  <c r="P4" i="14" l="1"/>
  <c r="P54" i="14" s="1"/>
  <c r="J54" i="14"/>
  <c r="O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4A5229BD-FEBA-4579-B985-5A3B5769FDF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<sst xmlns="http://schemas.openxmlformats.org/spreadsheetml/2006/main" count="5308" uniqueCount="229">
  <si>
    <t>Saldo / Automático</t>
  </si>
  <si>
    <t>ALERTA</t>
  </si>
  <si>
    <t>Lote</t>
  </si>
  <si>
    <t>Qtde Registrada</t>
  </si>
  <si>
    <t>Peça</t>
  </si>
  <si>
    <t>Código NUC</t>
  </si>
  <si>
    <t>CENTRO PARTICIPANTE: CAV</t>
  </si>
  <si>
    <t>CENTRO PARTICIPANTE: CCT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</si>
  <si>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</si>
  <si>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</si>
  <si>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</si>
  <si>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</si>
  <si>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</si>
  <si>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CEPLAN</t>
  </si>
  <si>
    <t>CENTRO PARTICIPANTE: CERES</t>
  </si>
  <si>
    <t>CENTRO PARTICIPANTE: ESAG</t>
  </si>
  <si>
    <t>CENTRO PARTICIPANTE: FAED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</si>
  <si>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</si>
  <si>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</si>
  <si>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</si>
  <si>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</si>
  <si>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</si>
  <si>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</si>
  <si>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</si>
  <si>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</si>
  <si>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>CENTRO PARTICIPANTE: CESMO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</si>
  <si>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</si>
  <si>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</si>
  <si>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</si>
  <si>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</si>
  <si>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</si>
  <si>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</si>
  <si>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</si>
  <si>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</si>
  <si>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</si>
  <si>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</si>
  <si>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</si>
  <si>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</si>
  <si>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</si>
  <si>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</si>
  <si>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</si>
  <si>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</si>
  <si>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</si>
  <si>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</si>
  <si>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</si>
  <si>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</si>
  <si>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</si>
  <si>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</si>
  <si>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</si>
  <si>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</si>
  <si>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</si>
  <si>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</si>
  <si>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</si>
  <si>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</si>
  <si>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</si>
  <si>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</si>
  <si>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</si>
  <si>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</si>
  <si>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CEPLAN</t>
  </si>
  <si>
    <t>CEAVI</t>
  </si>
  <si>
    <t>CAV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</si>
  <si>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</si>
  <si>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</si>
  <si>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</si>
  <si>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</si>
  <si>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</si>
  <si>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</si>
  <si>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CENTRO PARTICIPANTE: CEAD</t>
  </si>
  <si>
    <t>CONTROLE DO GESTOR:</t>
  </si>
  <si>
    <t>CENTRO PARTICIPANTE: REITORIA-SETIC</t>
  </si>
  <si>
    <t>339030.17</t>
  </si>
  <si>
    <t>449052.36</t>
  </si>
  <si>
    <t>[TOTAL K61]</t>
  </si>
  <si>
    <t>[TOTAL L61]</t>
  </si>
  <si>
    <t>[TOTAL N61]</t>
  </si>
  <si>
    <t>[total P61+Q61]</t>
  </si>
  <si>
    <t>[TOTAL M61]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</si>
  <si>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</si>
  <si>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</si>
  <si>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</si>
  <si>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</si>
  <si>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</si>
  <si>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</si>
  <si>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</si>
  <si>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</si>
  <si>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</si>
  <si>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</si>
  <si>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</si>
  <si>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</si>
  <si>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</si>
  <si>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</si>
  <si>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</si>
  <si>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</si>
  <si>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Valor Total Utilizado (com aditivo)</t>
  </si>
  <si>
    <t>OBJETO: Aquisição de equipamentos de rede (Switches, Access Points) e de equipamentos UPS (Nobreaks e baterias) para a UDESC.</t>
  </si>
  <si>
    <r>
      <rPr>
        <b/>
        <sz val="11"/>
        <rFont val="Calibri"/>
        <family val="2"/>
        <scheme val="minor"/>
      </rPr>
      <t>PE 0636/2026 SRP</t>
    </r>
    <r>
      <rPr>
        <sz val="11"/>
        <rFont val="Calibri"/>
        <family val="2"/>
        <scheme val="minor"/>
      </rPr>
      <t xml:space="preserve"> - (SGPE DE ORIGEM: 42176/2025)</t>
    </r>
  </si>
  <si>
    <t xml:space="preserve">AF nº xxxx/2026 (Quantidade)                                                                                                                       </t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</si>
  <si>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26/06/2026 </t>
    </r>
    <r>
      <rPr>
        <b/>
        <sz val="11"/>
        <rFont val="Calibri"/>
        <family val="2"/>
        <scheme val="minor"/>
      </rPr>
      <t>até 26/06/2027</t>
    </r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</si>
  <si>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60 dias corridos</t>
    </r>
  </si>
  <si>
    <r>
      <rPr>
        <b/>
        <sz val="10"/>
        <color rgb="FFC00000"/>
        <rFont val="Calibri"/>
        <family val="2"/>
        <scheme val="minor"/>
      </rPr>
      <t>ATENÇÃO:</t>
    </r>
    <r>
      <rPr>
        <sz val="10"/>
        <color rgb="FFC00000"/>
        <rFont val="Calibri"/>
        <family val="2"/>
        <scheme val="minor"/>
      </rPr>
      <t xml:space="preserve"> 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R$ 1.000,00</t>
    </r>
    <r>
      <rPr>
        <b/>
        <sz val="10"/>
        <rFont val="Calibri"/>
        <family val="2"/>
        <scheme val="minor"/>
      </rPr>
      <t xml:space="preserve">  (conforme item 6.2.2 do T.R. - anexo I do edital)</t>
    </r>
  </si>
  <si>
    <t>SOOW SIGMA SERVICOS DE TECNOLOGIA LTDA - CNPJ 11.064.603/0004-16</t>
  </si>
  <si>
    <t>Switch gerenciável – 8p – L2 – PoE</t>
  </si>
  <si>
    <t xml:space="preserve">FORTINET/FS-108F-FPOE </t>
  </si>
  <si>
    <t>Switch gerenciável – 24p – L2</t>
  </si>
  <si>
    <t xml:space="preserve">FORTINET/FS-124F </t>
  </si>
  <si>
    <t>Switch GERENCIÁVEL – 24p – L2 – PoE</t>
  </si>
  <si>
    <t xml:space="preserve">FORTINET/FS-124F-FPOE </t>
  </si>
  <si>
    <t>Switch gerenciável – 48p – L2 – POE</t>
  </si>
  <si>
    <t>FORTINET/FS-148F-POE</t>
  </si>
  <si>
    <t xml:space="preserve">Switch GERENCIÁVEL – 24p+2x10G – L2    </t>
  </si>
  <si>
    <t xml:space="preserve">FORTINET/FS-124G-FPOE </t>
  </si>
  <si>
    <t>Switch GERENCIÁVEL – 24p SFP + 2SFP+</t>
  </si>
  <si>
    <t xml:space="preserve">FORTINET/FS-424E-FIBER </t>
  </si>
  <si>
    <t>HEXAIT SERVICOS E TECNOLOGIA DA INFORMACAO LTDA - CNPJ 14.260.983/0001-00</t>
  </si>
  <si>
    <t>Switch MPLS (PARC) – 24p UTP + 4 SFP+ – L2</t>
  </si>
  <si>
    <t>HUAWEI/SWITCH GERENCIÁVEL - 24P MULTIGIG + 4 10GE + 2 25G</t>
  </si>
  <si>
    <t>PONTO DE ACESSO A REDE SEM FIO INTERNO</t>
  </si>
  <si>
    <t xml:space="preserve">FORTINET/FAP-231K-N </t>
  </si>
  <si>
    <t>PONTO DE ACESSO A REDE SEM FIO EXTERNO</t>
  </si>
  <si>
    <t xml:space="preserve">FORTINET/FAP-234G-N </t>
  </si>
  <si>
    <t>Fonte de Alimentação do PONTO DE ACESSO</t>
  </si>
  <si>
    <t xml:space="preserve">FORTINET/GPI-130 </t>
  </si>
  <si>
    <t>Treinamento na solução ofertada</t>
  </si>
  <si>
    <t xml:space="preserve">SOOW/Training </t>
  </si>
  <si>
    <t>SUPERCOMM S.A - CNPJ 39.893.680/0001-55</t>
  </si>
  <si>
    <t>Licença para Controladora em Nuvem AP-Indoor para 1 ano</t>
  </si>
  <si>
    <t xml:space="preserve">HUAWEI/	LACPCIA01 </t>
  </si>
  <si>
    <t>Licença para Controladora em Nuvem AirEngine-Indoor para 1 ano</t>
  </si>
  <si>
    <t xml:space="preserve">HUAWEI/LACPCID01 </t>
  </si>
  <si>
    <t xml:space="preserve">Treinamento /Treinamento </t>
  </si>
  <si>
    <t>ELIZETE APARECIDA PIMENTEL ME - CNPJ 20.030.596/0001-80</t>
  </si>
  <si>
    <t xml:space="preserve">Antena Direcional </t>
  </si>
  <si>
    <t xml:space="preserve">UBIQUITI/LBE 5AC 23DBI </t>
  </si>
  <si>
    <t>D&amp;B INFORMATICA COMÉRCIO DE ELETROELETRONICOS LTDA - CNPJ 29.767.790/0001-17</t>
  </si>
  <si>
    <t>Ponto de rede sem fio com analisador de espectro e diagnóstico de rádio frequência.</t>
  </si>
  <si>
    <t xml:space="preserve">Uniquiti BulletAC-IP67  /Uniquiti BulletAC-IP67  </t>
  </si>
  <si>
    <t>IRD PRODUTOS DE INFORMÁTICA LTDA - CNPJ 10.402.061/0001-39</t>
  </si>
  <si>
    <t xml:space="preserve">Cabo DAC SFP+ 1m </t>
  </si>
  <si>
    <t xml:space="preserve">IRD.NET/IRD-DAC-10G-MUM-1M </t>
  </si>
  <si>
    <t xml:space="preserve">Cabo DAC SFP+ 3m </t>
  </si>
  <si>
    <t xml:space="preserve">IRD.NET/IRD-DAC-10G-MUM-3M </t>
  </si>
  <si>
    <t xml:space="preserve">Cabo DAC SFP+ 10m </t>
  </si>
  <si>
    <t xml:space="preserve">IRD.NET/IRD-DAC-10G-MUM-10M </t>
  </si>
  <si>
    <t>Cabo DAC QSFP+ 1m</t>
  </si>
  <si>
    <t xml:space="preserve">IRD.NET/IRD-DAC-40G-MUM-1M </t>
  </si>
  <si>
    <t>Transceiver SFP UTP</t>
  </si>
  <si>
    <t xml:space="preserve">IRD.NET/IRD-SFP-T1G </t>
  </si>
  <si>
    <t>Transceiver SFP MM 550m</t>
  </si>
  <si>
    <t xml:space="preserve">IRD.NET/	IRD-SFP-1G-MUM </t>
  </si>
  <si>
    <t>Transceiver SFP SM 10Km</t>
  </si>
  <si>
    <t xml:space="preserve">IRD.NET/	IRD-SFP-1G-SM-20 </t>
  </si>
  <si>
    <t>Par Transceiver SFP 1GE SM BIDI 2Km</t>
  </si>
  <si>
    <t xml:space="preserve">IRD.NET/IRD-SFP-1G-SM-3AB </t>
  </si>
  <si>
    <t>Transceiver SFP+ 10GE MM 0.1Km</t>
  </si>
  <si>
    <t xml:space="preserve">IRD.NET/IRD-SFP-10G-MUM </t>
  </si>
  <si>
    <t>Par Transceiver SFP+ 10GE SM BIDI 2Km</t>
  </si>
  <si>
    <t xml:space="preserve">IRD.NET/IRD-SFP-10G-SM-20AB </t>
  </si>
  <si>
    <t>Transceiver QSFP+ 40GE MM 0,1Km</t>
  </si>
  <si>
    <t xml:space="preserve">IRD.NET/IRD-SFP-40G-MUM </t>
  </si>
  <si>
    <t>Transceiver QSFP+ 40GE SM 2Km</t>
  </si>
  <si>
    <t xml:space="preserve">IRD.NET/IRD-SFP-40G-SM-10 </t>
  </si>
  <si>
    <t>ECCOPOWER SISTEMAS DE ENERGIA IMPORTACAO, EXPORTACAO EIRELI - CNPJ 10.399.398/0002-15</t>
  </si>
  <si>
    <t>No-break 3 KVA</t>
  </si>
  <si>
    <t xml:space="preserve">LACERDA SISTEMAS DE ENERGIA/PROTEUS R/T 3KVA </t>
  </si>
  <si>
    <t>Interface ethernet para gerencia do No-break</t>
  </si>
  <si>
    <t xml:space="preserve">LACERDA SISTEMAS DE ENERGIA/	KIT PLACA SNMP UPS MONO-MONO </t>
  </si>
  <si>
    <t>Módulo de bateria (3KVA)</t>
  </si>
  <si>
    <t xml:space="preserve">LACERDA SISTEMAS DE ENERGIA/BANCO DE BATERIAS 12X07AH </t>
  </si>
  <si>
    <t>PHD SISTEMAS DE ENERGIA INDUSTRIA, COMERCIO, IMPORTACAO E EXPORTACAO LTDA - CNPJ 02.435.993/0004-00</t>
  </si>
  <si>
    <t>No-break 1500 VA</t>
  </si>
  <si>
    <t xml:space="preserve">PHD/EX 2K </t>
  </si>
  <si>
    <t>Nobreak 5KVa, tipo torre, silencioso (até 45db), para labs (CERES)</t>
  </si>
  <si>
    <t xml:space="preserve">LACERDA SISTEMAS DE ENERGIA/TBB 5KVA ISO </t>
  </si>
  <si>
    <t>PDU gerenciável</t>
  </si>
  <si>
    <t xml:space="preserve">APC AP8853 2G/APC AP8853 2G  </t>
  </si>
  <si>
    <t>BR ONLINE COMERCIO VAREJISTA E VENDA DE PRODUTOS LTDA - CNPJ 24.939.626/0001-26</t>
  </si>
  <si>
    <t>Cordão ótico MM – LC/SC – 2,5m Multimodo</t>
  </si>
  <si>
    <t xml:space="preserve">ADS/LC/SC 2,5M </t>
  </si>
  <si>
    <t>Cordão ótico MM – LC/LC – 2,5m Multimodo</t>
  </si>
  <si>
    <t xml:space="preserve">ADS/LC/LC2,5M </t>
  </si>
  <si>
    <t>Cordão ótico MM – LC/LC – 5 m Multimodo</t>
  </si>
  <si>
    <t>ADS/LC/LC 5,0M</t>
  </si>
  <si>
    <t>Cordão ótico MM – LC/LC – 10 m Multimodo</t>
  </si>
  <si>
    <t xml:space="preserve">ADS/LC/LC 10M </t>
  </si>
  <si>
    <t>Adaptador ótico MM – SC/SC</t>
  </si>
  <si>
    <t xml:space="preserve">ADS/MM SC/SC </t>
  </si>
  <si>
    <t xml:space="preserve">Cabo de Fibra Ótica Multimodo indoor </t>
  </si>
  <si>
    <t xml:space="preserve">ADS/BLI </t>
  </si>
  <si>
    <t>Metro</t>
  </si>
  <si>
    <t>Distribuidor Interno Óptico (DIO)  e acessórios</t>
  </si>
  <si>
    <t xml:space="preserve">ADS/19" 1U 48F </t>
  </si>
  <si>
    <t>Kit Extensão Ótica Conectorizada</t>
  </si>
  <si>
    <t xml:space="preserve">ELETROQUIP COMERCIO E LICITAÇÕES LTDA - CNPJ 05.854.663/0001-97 </t>
  </si>
  <si>
    <t>Cordão ótico SM – LC/SC – 2,5m</t>
  </si>
  <si>
    <t xml:space="preserve">FIBRACEM/CS0012S2250C000 </t>
  </si>
  <si>
    <t>Cordão ótico SM – LC/SC – 5 m</t>
  </si>
  <si>
    <t xml:space="preserve">FIBRACEM/CS0051S1005MC000 </t>
  </si>
  <si>
    <t>Cordão ótico SM – LC/LC – 2,5m</t>
  </si>
  <si>
    <t xml:space="preserve">FIBRACEM/CS0057S1250C000 </t>
  </si>
  <si>
    <t>Cordão ótico SM – SC/SC – 2,5m</t>
  </si>
  <si>
    <t xml:space="preserve">FIBRACEM/CS0003S2250C000 </t>
  </si>
  <si>
    <t>Cabo de Fibra Ótica Monomodo</t>
  </si>
  <si>
    <t xml:space="preserve">FURUKAWA/COG OPTIC LAN  </t>
  </si>
  <si>
    <t>NIEHUES COMERCIO E REPRESENTACOES LTDA - CNPJ 75.418.657/0001-72</t>
  </si>
  <si>
    <t>Rotulador Eletrônico de Mesa</t>
  </si>
  <si>
    <t xml:space="preserve">BROTHER/PTP900W </t>
  </si>
  <si>
    <t>VS DATA COMÉRCIO E DISTRIBUIÇÃO LTDA - CNPJ  07.268.152/0004-61</t>
  </si>
  <si>
    <t>Fita LTO 8</t>
  </si>
  <si>
    <t xml:space="preserve">FUJIFILM/LTO ULTRIUM 8 </t>
  </si>
  <si>
    <t>VLP INDUSTRIA ELETRONICA LTDA - CNPJ 12.215.178/0001-39</t>
  </si>
  <si>
    <t>No-break trifásico de 60 kva (instalado)</t>
  </si>
  <si>
    <t xml:space="preserve">VLP/VSI60K </t>
  </si>
  <si>
    <t>449052.35</t>
  </si>
  <si>
    <t>339039.48</t>
  </si>
  <si>
    <t>449040.94</t>
  </si>
  <si>
    <t>449052.30</t>
  </si>
  <si>
    <t>Hora</t>
  </si>
  <si>
    <t>Global</t>
  </si>
  <si>
    <t>[EMPRESA]</t>
  </si>
  <si>
    <t>PE 0636/2026 SRP - (SGPE DE ORIGEM: 42176/2025)</t>
  </si>
  <si>
    <t>VIGÊNCIA DA ATA: 26/06/2026 até 26/06/2027</t>
  </si>
  <si>
    <r>
      <t>VIGÊNCIA DA ATA: 26/06/2026</t>
    </r>
    <r>
      <rPr>
        <b/>
        <sz val="12"/>
        <rFont val="Calibri"/>
        <family val="2"/>
        <scheme val="minor"/>
      </rPr>
      <t xml:space="preserve"> até 26/06/2027</t>
    </r>
  </si>
  <si>
    <t>REITORIA-SETIC</t>
  </si>
  <si>
    <t>Atualizado em 26/06/2026</t>
  </si>
  <si>
    <t>ÓRGÃO A</t>
  </si>
  <si>
    <t>ÓRGÃO B</t>
  </si>
  <si>
    <t>ÓRGÃO C</t>
  </si>
  <si>
    <t>ÓRGÃO D</t>
  </si>
  <si>
    <t>Resumo Atualizado em 26/06/2026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</si>
</sst>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  <numFmt numFmtId="171" formatCode="00"/>
    <numFmt numFmtId="172" formatCode="0000"/>
    <numFmt numFmtId="173" formatCode="000000000"/>
  </numFmts>
  <fonts count="3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2F2F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232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44" fontId="3" fillId="0" borderId="11" xfId="1" applyNumberFormat="1" applyFont="1" applyBorder="1" applyAlignment="1">
      <alignment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1" xfId="1" applyFont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168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wrapText="1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wrapText="1"/>
      <protection locked="0"/>
    </xf>
    <xf numFmtId="166" fontId="20" fillId="0" borderId="0" xfId="0" applyNumberFormat="1" applyFont="1" applyAlignment="1">
      <alignment horizontal="center" vertical="center" wrapText="1"/>
    </xf>
    <xf numFmtId="169" fontId="3" fillId="0" borderId="0" xfId="1" applyNumberFormat="1" applyFont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44" fontId="5" fillId="20" borderId="0" xfId="1" applyNumberFormat="1" applyFont="1" applyFill="1" applyAlignment="1" applyProtection="1">
      <alignment horizontal="center" vertical="center"/>
      <protection locked="0"/>
    </xf>
    <xf numFmtId="0" fontId="5" fillId="20" borderId="7" xfId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>
      <alignment horizontal="center" vertical="center" wrapText="1"/>
    </xf>
    <xf numFmtId="44" fontId="5" fillId="20" borderId="10" xfId="1" applyNumberFormat="1" applyFont="1" applyFill="1" applyBorder="1" applyAlignment="1" applyProtection="1">
      <alignment horizontal="center" vertical="center"/>
      <protection locked="0"/>
    </xf>
    <xf numFmtId="44" fontId="5" fillId="20" borderId="5" xfId="1" applyNumberFormat="1" applyFont="1" applyFill="1" applyBorder="1" applyAlignment="1" applyProtection="1">
      <alignment horizontal="center" vertical="center"/>
      <protection locked="0"/>
    </xf>
    <xf numFmtId="44" fontId="20" fillId="0" borderId="0" xfId="14" applyFont="1" applyFill="1" applyAlignment="1" applyProtection="1">
      <alignment wrapText="1"/>
      <protection locked="0"/>
    </xf>
    <xf numFmtId="44" fontId="5" fillId="20" borderId="10" xfId="24" applyNumberFormat="1" applyFont="1" applyFill="1" applyBorder="1" applyAlignment="1" applyProtection="1">
      <alignment horizontal="center" vertical="center"/>
      <protection locked="0"/>
    </xf>
    <xf numFmtId="10" fontId="19" fillId="20" borderId="5" xfId="24" applyNumberFormat="1" applyFont="1" applyFill="1" applyBorder="1" applyAlignment="1" applyProtection="1">
      <alignment horizontal="center" vertical="center"/>
      <protection locked="0"/>
    </xf>
    <xf numFmtId="10" fontId="5" fillId="20" borderId="5" xfId="24" applyNumberFormat="1" applyFont="1" applyFill="1" applyBorder="1" applyAlignment="1" applyProtection="1">
      <alignment horizontal="center" vertical="center"/>
      <protection locked="0"/>
    </xf>
    <xf numFmtId="44" fontId="5" fillId="20" borderId="7" xfId="410" applyFont="1" applyFill="1" applyBorder="1" applyAlignment="1" applyProtection="1">
      <alignment horizontal="center" vertical="center"/>
      <protection locked="0"/>
    </xf>
    <xf numFmtId="0" fontId="5" fillId="21" borderId="1" xfId="1" applyFont="1" applyFill="1" applyBorder="1" applyAlignment="1">
      <alignment horizontal="center" vertical="center" wrapText="1"/>
    </xf>
    <xf numFmtId="0" fontId="5" fillId="22" borderId="1" xfId="1" applyFont="1" applyFill="1" applyBorder="1" applyAlignment="1">
      <alignment horizontal="center" vertical="center" wrapText="1"/>
    </xf>
    <xf numFmtId="0" fontId="16" fillId="2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3" fillId="25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7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44" fontId="20" fillId="0" borderId="0" xfId="1" applyNumberFormat="1" applyFont="1" applyAlignment="1">
      <alignment wrapText="1"/>
    </xf>
    <xf numFmtId="44" fontId="3" fillId="0" borderId="0" xfId="410" applyFont="1" applyAlignment="1" applyProtection="1">
      <alignment wrapText="1"/>
      <protection locked="0"/>
    </xf>
    <xf numFmtId="4" fontId="3" fillId="0" borderId="11" xfId="1" applyNumberFormat="1" applyFont="1" applyBorder="1" applyAlignment="1" applyProtection="1">
      <alignment wrapText="1"/>
      <protection locked="0"/>
    </xf>
    <xf numFmtId="0" fontId="29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 applyProtection="1">
      <alignment horizontal="left" wrapText="1"/>
      <protection locked="0"/>
    </xf>
    <xf numFmtId="10" fontId="5" fillId="4" borderId="17" xfId="12" applyNumberFormat="1" applyFont="1" applyFill="1" applyBorder="1" applyAlignment="1" applyProtection="1">
      <alignment horizontal="right" wrapText="1"/>
      <protection locked="0"/>
    </xf>
    <xf numFmtId="0" fontId="9" fillId="28" borderId="1" xfId="0" applyFont="1" applyFill="1" applyBorder="1" applyAlignment="1">
      <alignment horizontal="center" vertical="center" wrapText="1"/>
    </xf>
    <xf numFmtId="3" fontId="3" fillId="30" borderId="1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0" borderId="9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71" fontId="30" fillId="32" borderId="1" xfId="0" applyNumberFormat="1" applyFont="1" applyFill="1" applyBorder="1" applyAlignment="1">
      <alignment horizontal="center" vertical="center"/>
    </xf>
    <xf numFmtId="171" fontId="30" fillId="33" borderId="1" xfId="0" applyNumberFormat="1" applyFont="1" applyFill="1" applyBorder="1" applyAlignment="1">
      <alignment horizontal="center" vertical="center"/>
    </xf>
    <xf numFmtId="171" fontId="30" fillId="33" borderId="1" xfId="0" applyNumberFormat="1" applyFont="1" applyFill="1" applyBorder="1" applyAlignment="1">
      <alignment horizontal="center" vertical="center" wrapText="1"/>
    </xf>
    <xf numFmtId="0" fontId="32" fillId="21" borderId="1" xfId="0" applyFont="1" applyFill="1" applyBorder="1" applyAlignment="1">
      <alignment horizontal="center" vertical="center"/>
    </xf>
    <xf numFmtId="0" fontId="32" fillId="21" borderId="1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left" vertical="center"/>
    </xf>
    <xf numFmtId="172" fontId="30" fillId="21" borderId="1" xfId="0" applyNumberFormat="1" applyFont="1" applyFill="1" applyBorder="1" applyAlignment="1">
      <alignment horizontal="right" vertical="center"/>
    </xf>
    <xf numFmtId="0" fontId="30" fillId="21" borderId="1" xfId="0" applyFont="1" applyFill="1" applyBorder="1" applyAlignment="1">
      <alignment horizontal="right" vertical="center"/>
    </xf>
    <xf numFmtId="49" fontId="30" fillId="21" borderId="1" xfId="0" applyNumberFormat="1" applyFont="1" applyFill="1" applyBorder="1" applyAlignment="1">
      <alignment horizontal="right" vertical="center"/>
    </xf>
    <xf numFmtId="169" fontId="30" fillId="21" borderId="1" xfId="0" applyNumberFormat="1" applyFont="1" applyFill="1" applyBorder="1" applyAlignment="1">
      <alignment horizontal="right" vertical="center"/>
    </xf>
    <xf numFmtId="171" fontId="30" fillId="32" borderId="1" xfId="0" applyNumberFormat="1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left" vertical="center" wrapText="1"/>
    </xf>
    <xf numFmtId="172" fontId="30" fillId="21" borderId="1" xfId="0" applyNumberFormat="1" applyFont="1" applyFill="1" applyBorder="1" applyAlignment="1">
      <alignment horizontal="right" vertical="center" wrapText="1"/>
    </xf>
    <xf numFmtId="173" fontId="30" fillId="21" borderId="1" xfId="0" applyNumberFormat="1" applyFont="1" applyFill="1" applyBorder="1" applyAlignment="1">
      <alignment horizontal="right" vertical="center"/>
    </xf>
    <xf numFmtId="0" fontId="30" fillId="21" borderId="1" xfId="0" applyFont="1" applyFill="1" applyBorder="1" applyAlignment="1">
      <alignment horizontal="right" vertical="center" wrapText="1"/>
    </xf>
    <xf numFmtId="0" fontId="32" fillId="21" borderId="1" xfId="0" applyFont="1" applyFill="1" applyBorder="1" applyAlignment="1">
      <alignment horizontal="left" vertical="center" wrapText="1"/>
    </xf>
    <xf numFmtId="172" fontId="33" fillId="21" borderId="1" xfId="0" applyNumberFormat="1" applyFont="1" applyFill="1" applyBorder="1" applyAlignment="1">
      <alignment horizontal="right" vertical="center"/>
    </xf>
    <xf numFmtId="172" fontId="31" fillId="21" borderId="1" xfId="0" applyNumberFormat="1" applyFont="1" applyFill="1" applyBorder="1" applyAlignment="1">
      <alignment horizontal="right" vertical="center"/>
    </xf>
    <xf numFmtId="173" fontId="31" fillId="21" borderId="1" xfId="0" applyNumberFormat="1" applyFont="1" applyFill="1" applyBorder="1" applyAlignment="1">
      <alignment horizontal="right" vertical="center"/>
    </xf>
    <xf numFmtId="0" fontId="32" fillId="21" borderId="1" xfId="0" applyFont="1" applyFill="1" applyBorder="1" applyAlignment="1">
      <alignment horizontal="left" vertical="center"/>
    </xf>
    <xf numFmtId="173" fontId="32" fillId="21" borderId="1" xfId="0" applyNumberFormat="1" applyFont="1" applyFill="1" applyBorder="1" applyAlignment="1">
      <alignment horizontal="right" vertical="center"/>
    </xf>
    <xf numFmtId="0" fontId="32" fillId="21" borderId="1" xfId="0" applyFont="1" applyFill="1" applyBorder="1" applyAlignment="1">
      <alignment horizontal="right" vertical="center"/>
    </xf>
    <xf numFmtId="173" fontId="30" fillId="21" borderId="1" xfId="0" applyNumberFormat="1" applyFont="1" applyFill="1" applyBorder="1" applyAlignment="1">
      <alignment horizontal="right" vertical="center" wrapText="1"/>
    </xf>
    <xf numFmtId="173" fontId="33" fillId="21" borderId="1" xfId="0" applyNumberFormat="1" applyFont="1" applyFill="1" applyBorder="1" applyAlignment="1">
      <alignment horizontal="right" vertical="center"/>
    </xf>
    <xf numFmtId="0" fontId="31" fillId="21" borderId="1" xfId="0" applyFont="1" applyFill="1" applyBorder="1" applyAlignment="1">
      <alignment horizontal="right" vertical="center"/>
    </xf>
    <xf numFmtId="0" fontId="32" fillId="21" borderId="1" xfId="0" applyFont="1" applyFill="1" applyBorder="1" applyAlignment="1">
      <alignment horizontal="justify" vertical="center"/>
    </xf>
    <xf numFmtId="1" fontId="3" fillId="0" borderId="1" xfId="14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4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5" fillId="20" borderId="1" xfId="1" applyFont="1" applyFill="1" applyBorder="1" applyAlignment="1">
      <alignment horizontal="center" vertical="center" wrapText="1"/>
    </xf>
    <xf numFmtId="0" fontId="16" fillId="20" borderId="1" xfId="1" applyFont="1" applyFill="1" applyBorder="1" applyAlignment="1">
      <alignment horizontal="center" vertical="center" wrapText="1"/>
    </xf>
    <xf numFmtId="1" fontId="3" fillId="0" borderId="11" xfId="1" applyNumberFormat="1" applyFont="1" applyBorder="1" applyAlignment="1" applyProtection="1">
      <alignment wrapText="1"/>
      <protection locked="0"/>
    </xf>
    <xf numFmtId="44" fontId="19" fillId="20" borderId="18" xfId="1" applyNumberFormat="1" applyFont="1" applyFill="1" applyBorder="1" applyAlignment="1" applyProtection="1">
      <alignment horizontal="center" vertical="center"/>
      <protection locked="0"/>
    </xf>
    <xf numFmtId="44" fontId="19" fillId="20" borderId="1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410" applyFont="1" applyFill="1" applyBorder="1" applyAlignment="1" applyProtection="1">
      <alignment horizontal="center" vertical="center"/>
      <protection locked="0"/>
    </xf>
    <xf numFmtId="10" fontId="19" fillId="20" borderId="17" xfId="24" applyNumberFormat="1" applyFont="1" applyFill="1" applyBorder="1" applyAlignment="1" applyProtection="1">
      <alignment horizontal="center" vertical="center"/>
      <protection locked="0"/>
    </xf>
    <xf numFmtId="44" fontId="5" fillId="20" borderId="2" xfId="1" applyNumberFormat="1" applyFont="1" applyFill="1" applyBorder="1" applyAlignment="1" applyProtection="1">
      <alignment horizontal="center" vertical="center"/>
      <protection locked="0"/>
    </xf>
    <xf numFmtId="44" fontId="5" fillId="20" borderId="17" xfId="24" applyNumberFormat="1" applyFont="1" applyFill="1" applyBorder="1" applyAlignment="1" applyProtection="1">
      <alignment horizontal="center" vertical="center"/>
      <protection locked="0"/>
    </xf>
    <xf numFmtId="44" fontId="5" fillId="20" borderId="18" xfId="410" applyFont="1" applyFill="1" applyBorder="1" applyAlignment="1" applyProtection="1">
      <alignment horizontal="center" vertical="center"/>
      <protection locked="0"/>
    </xf>
    <xf numFmtId="44" fontId="5" fillId="20" borderId="17" xfId="1" applyNumberFormat="1" applyFont="1" applyFill="1" applyBorder="1" applyAlignment="1" applyProtection="1">
      <alignment horizontal="center" vertical="center"/>
      <protection locked="0"/>
    </xf>
    <xf numFmtId="10" fontId="19" fillId="20" borderId="1" xfId="24" applyNumberFormat="1" applyFont="1" applyFill="1" applyBorder="1" applyAlignment="1" applyProtection="1">
      <alignment horizontal="center" vertical="center"/>
      <protection locked="0"/>
    </xf>
    <xf numFmtId="166" fontId="9" fillId="0" borderId="11" xfId="1" applyNumberFormat="1" applyFont="1" applyBorder="1" applyAlignment="1" applyProtection="1">
      <alignment wrapText="1"/>
      <protection locked="0"/>
    </xf>
    <xf numFmtId="49" fontId="30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 applyAlignment="1">
      <alignment horizontal="center" vertical="center"/>
    </xf>
    <xf numFmtId="0" fontId="32" fillId="21" borderId="3" xfId="0" applyFont="1" applyFill="1" applyBorder="1" applyAlignment="1">
      <alignment horizontal="center" vertical="center" wrapText="1"/>
    </xf>
    <xf numFmtId="0" fontId="32" fillId="21" borderId="4" xfId="0" applyFont="1" applyFill="1" applyBorder="1" applyAlignment="1">
      <alignment horizontal="center" vertical="center" wrapText="1"/>
    </xf>
    <xf numFmtId="0" fontId="32" fillId="21" borderId="5" xfId="0" applyFont="1" applyFill="1" applyBorder="1" applyAlignment="1">
      <alignment horizontal="center" vertical="center" wrapText="1"/>
    </xf>
    <xf numFmtId="0" fontId="19" fillId="20" borderId="6" xfId="1" applyFont="1" applyFill="1" applyBorder="1" applyAlignment="1">
      <alignment horizontal="center" vertical="center" wrapText="1"/>
    </xf>
    <xf numFmtId="0" fontId="19" fillId="20" borderId="8" xfId="1" applyFont="1" applyFill="1" applyBorder="1" applyAlignment="1">
      <alignment horizontal="center" vertical="center" wrapText="1"/>
    </xf>
    <xf numFmtId="0" fontId="19" fillId="20" borderId="2" xfId="1" applyFont="1" applyFill="1" applyBorder="1" applyAlignment="1">
      <alignment horizontal="center" vertical="center" wrapText="1"/>
    </xf>
    <xf numFmtId="0" fontId="19" fillId="20" borderId="9" xfId="1" applyFont="1" applyFill="1" applyBorder="1" applyAlignment="1">
      <alignment horizontal="center" vertical="center" wrapText="1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vertical="center" wrapText="1"/>
    </xf>
    <xf numFmtId="0" fontId="5" fillId="12" borderId="8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vertical="center" wrapText="1"/>
    </xf>
    <xf numFmtId="171" fontId="30" fillId="32" borderId="1" xfId="0" applyNumberFormat="1" applyFont="1" applyFill="1" applyBorder="1" applyAlignment="1">
      <alignment horizontal="center" vertical="center"/>
    </xf>
    <xf numFmtId="171" fontId="30" fillId="32" borderId="3" xfId="0" applyNumberFormat="1" applyFont="1" applyFill="1" applyBorder="1" applyAlignment="1">
      <alignment horizontal="center" vertical="center" wrapText="1"/>
    </xf>
    <xf numFmtId="171" fontId="30" fillId="32" borderId="4" xfId="0" applyNumberFormat="1" applyFont="1" applyFill="1" applyBorder="1" applyAlignment="1">
      <alignment horizontal="center" vertical="center" wrapText="1"/>
    </xf>
    <xf numFmtId="171" fontId="30" fillId="32" borderId="5" xfId="0" applyNumberFormat="1" applyFont="1" applyFill="1" applyBorder="1" applyAlignment="1">
      <alignment horizontal="center" vertical="center" wrapText="1"/>
    </xf>
    <xf numFmtId="171" fontId="30" fillId="33" borderId="1" xfId="0" applyNumberFormat="1" applyFont="1" applyFill="1" applyBorder="1" applyAlignment="1">
      <alignment horizontal="center" vertical="center"/>
    </xf>
    <xf numFmtId="171" fontId="30" fillId="33" borderId="3" xfId="0" applyNumberFormat="1" applyFont="1" applyFill="1" applyBorder="1" applyAlignment="1">
      <alignment horizontal="center" vertical="center" wrapText="1"/>
    </xf>
    <xf numFmtId="171" fontId="30" fillId="33" borderId="4" xfId="0" applyNumberFormat="1" applyFont="1" applyFill="1" applyBorder="1" applyAlignment="1">
      <alignment horizontal="center" vertical="center" wrapText="1"/>
    </xf>
    <xf numFmtId="171" fontId="30" fillId="33" borderId="5" xfId="0" applyNumberFormat="1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/>
    </xf>
    <xf numFmtId="0" fontId="32" fillId="32" borderId="3" xfId="0" applyFont="1" applyFill="1" applyBorder="1" applyAlignment="1">
      <alignment horizontal="center" vertical="center" wrapText="1"/>
    </xf>
    <xf numFmtId="0" fontId="32" fillId="32" borderId="5" xfId="0" applyFont="1" applyFill="1" applyBorder="1" applyAlignment="1">
      <alignment horizontal="center" vertical="center" wrapText="1"/>
    </xf>
    <xf numFmtId="171" fontId="30" fillId="21" borderId="1" xfId="0" applyNumberFormat="1" applyFont="1" applyFill="1" applyBorder="1" applyAlignment="1">
      <alignment horizontal="center" vertical="center"/>
    </xf>
    <xf numFmtId="171" fontId="30" fillId="21" borderId="3" xfId="0" applyNumberFormat="1" applyFont="1" applyFill="1" applyBorder="1" applyAlignment="1">
      <alignment horizontal="center" vertical="center" wrapText="1"/>
    </xf>
    <xf numFmtId="171" fontId="30" fillId="21" borderId="4" xfId="0" applyNumberFormat="1" applyFont="1" applyFill="1" applyBorder="1" applyAlignment="1">
      <alignment horizontal="center" vertical="center" wrapText="1"/>
    </xf>
    <xf numFmtId="171" fontId="30" fillId="21" borderId="5" xfId="0" applyNumberFormat="1" applyFont="1" applyFill="1" applyBorder="1" applyAlignment="1">
      <alignment horizontal="center" vertical="center" wrapText="1"/>
    </xf>
    <xf numFmtId="0" fontId="9" fillId="31" borderId="19" xfId="1" applyFont="1" applyFill="1" applyBorder="1" applyAlignment="1">
      <alignment horizontal="center" vertical="center" wrapText="1"/>
    </xf>
    <xf numFmtId="0" fontId="9" fillId="31" borderId="20" xfId="1" applyFont="1" applyFill="1" applyBorder="1" applyAlignment="1">
      <alignment horizontal="center" vertical="center" wrapText="1"/>
    </xf>
    <xf numFmtId="0" fontId="9" fillId="31" borderId="21" xfId="1" applyFont="1" applyFill="1" applyBorder="1" applyAlignment="1">
      <alignment horizontal="center" vertical="center" wrapText="1"/>
    </xf>
    <xf numFmtId="0" fontId="3" fillId="31" borderId="12" xfId="1" applyFont="1" applyFill="1" applyBorder="1" applyAlignment="1">
      <alignment horizontal="center" vertical="center" wrapText="1"/>
    </xf>
    <xf numFmtId="0" fontId="3" fillId="31" borderId="0" xfId="1" applyFont="1" applyFill="1" applyAlignment="1">
      <alignment horizontal="center" vertical="center" wrapText="1"/>
    </xf>
    <xf numFmtId="0" fontId="3" fillId="31" borderId="13" xfId="1" applyFont="1" applyFill="1" applyBorder="1" applyAlignment="1">
      <alignment horizontal="center" vertical="center" wrapText="1"/>
    </xf>
    <xf numFmtId="0" fontId="3" fillId="31" borderId="14" xfId="1" applyFont="1" applyFill="1" applyBorder="1" applyAlignment="1">
      <alignment horizontal="center" vertical="center" wrapText="1"/>
    </xf>
    <xf numFmtId="0" fontId="3" fillId="31" borderId="15" xfId="1" applyFont="1" applyFill="1" applyBorder="1" applyAlignment="1">
      <alignment horizontal="center" vertical="center" wrapText="1"/>
    </xf>
    <xf numFmtId="0" fontId="3" fillId="31" borderId="16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8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6" fillId="4" borderId="18" xfId="1" applyFont="1" applyFill="1" applyBorder="1" applyAlignment="1" applyProtection="1">
      <alignment horizontal="left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16" fillId="4" borderId="17" xfId="1" applyFont="1" applyFill="1" applyBorder="1" applyAlignment="1" applyProtection="1">
      <alignment horizontal="left" wrapTex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6" fillId="4" borderId="0" xfId="410" applyFont="1" applyFill="1" applyBorder="1" applyAlignment="1" applyProtection="1">
      <alignment horizontal="left" wrapText="1"/>
      <protection locked="0"/>
    </xf>
    <xf numFmtId="44" fontId="16" fillId="4" borderId="10" xfId="410" applyFont="1" applyFill="1" applyBorder="1" applyAlignment="1" applyProtection="1">
      <alignment horizontal="left" wrapText="1"/>
      <protection locked="0"/>
    </xf>
    <xf numFmtId="0" fontId="3" fillId="23" borderId="2" xfId="0" applyFont="1" applyFill="1" applyBorder="1" applyAlignment="1">
      <alignment horizontal="center" vertical="center" wrapText="1"/>
    </xf>
    <xf numFmtId="0" fontId="3" fillId="23" borderId="17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vertical="center" wrapText="1"/>
    </xf>
    <xf numFmtId="0" fontId="3" fillId="23" borderId="2" xfId="0" applyFont="1" applyFill="1" applyBorder="1" applyAlignment="1">
      <alignment vertical="center" wrapText="1"/>
    </xf>
    <xf numFmtId="0" fontId="9" fillId="23" borderId="6" xfId="0" applyFont="1" applyFill="1" applyBorder="1" applyAlignment="1">
      <alignment horizontal="left" vertical="center" wrapText="1"/>
    </xf>
    <xf numFmtId="0" fontId="9" fillId="23" borderId="8" xfId="0" applyFont="1" applyFill="1" applyBorder="1" applyAlignment="1">
      <alignment horizontal="left" vertical="center" wrapText="1"/>
    </xf>
    <xf numFmtId="0" fontId="9" fillId="23" borderId="9" xfId="0" applyFont="1" applyFill="1" applyBorder="1" applyAlignment="1">
      <alignment horizontal="left" vertical="center" wrapText="1"/>
    </xf>
    <xf numFmtId="0" fontId="19" fillId="23" borderId="6" xfId="0" quotePrefix="1" applyFont="1" applyFill="1" applyBorder="1" applyAlignment="1">
      <alignment horizontal="center" vertical="center" wrapText="1"/>
    </xf>
    <xf numFmtId="0" fontId="19" fillId="23" borderId="8" xfId="0" quotePrefix="1" applyFont="1" applyFill="1" applyBorder="1" applyAlignment="1">
      <alignment horizontal="center" vertical="center" wrapText="1"/>
    </xf>
    <xf numFmtId="0" fontId="19" fillId="23" borderId="9" xfId="0" quotePrefix="1" applyFont="1" applyFill="1" applyBorder="1" applyAlignment="1">
      <alignment horizontal="center" vertical="center" wrapText="1"/>
    </xf>
    <xf numFmtId="0" fontId="19" fillId="25" borderId="1" xfId="0" quotePrefix="1" applyFont="1" applyFill="1" applyBorder="1" applyAlignment="1">
      <alignment horizontal="center" vertical="center" wrapText="1"/>
    </xf>
    <xf numFmtId="0" fontId="19" fillId="26" borderId="1" xfId="0" quotePrefix="1" applyFont="1" applyFill="1" applyBorder="1" applyAlignment="1">
      <alignment horizontal="center" vertical="center" wrapText="1"/>
    </xf>
    <xf numFmtId="0" fontId="19" fillId="27" borderId="1" xfId="0" quotePrefix="1" applyFont="1" applyFill="1" applyBorder="1" applyAlignment="1">
      <alignment horizontal="center" vertical="center" wrapText="1"/>
    </xf>
    <xf numFmtId="0" fontId="19" fillId="28" borderId="1" xfId="0" quotePrefix="1" applyFont="1" applyFill="1" applyBorder="1" applyAlignment="1">
      <alignment horizontal="center" vertical="center" wrapText="1"/>
    </xf>
    <xf numFmtId="0" fontId="27" fillId="29" borderId="1" xfId="0" quotePrefix="1" applyFont="1" applyFill="1" applyBorder="1" applyAlignment="1">
      <alignment horizontal="center" vertical="center" wrapText="1"/>
    </xf>
    <xf numFmtId="0" fontId="27" fillId="23" borderId="8" xfId="0" quotePrefix="1" applyFont="1" applyFill="1" applyBorder="1" applyAlignment="1">
      <alignment horizontal="center" vertical="center" wrapText="1"/>
    </xf>
    <xf numFmtId="0" fontId="27" fillId="23" borderId="9" xfId="0" quotePrefix="1" applyFont="1" applyFill="1" applyBorder="1" applyAlignment="1">
      <alignment horizontal="center" vertical="center" wrapText="1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6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4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99FF33"/>
      <color rgb="FF0000FF"/>
      <color rgb="FFCCECFF"/>
      <color rgb="FFCCFFFF"/>
      <color rgb="FFFFFF66"/>
      <color rgb="FFC5D9F1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9"/>
  <sheetViews>
    <sheetView zoomScale="80" zoomScaleNormal="80" workbookViewId="0">
      <pane xSplit="19" topLeftCell="AP1" activePane="topRight" state="frozen"/>
      <selection pane="topRight" activeCell="Q3" sqref="Q3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81640625" style="1" customWidth="1"/>
    <col min="8" max="8" width="11" style="1" customWidth="1"/>
    <col min="9" max="9" width="14.453125" style="3" customWidth="1"/>
    <col min="10" max="10" width="12.1796875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81640625" style="4" customWidth="1"/>
    <col min="32" max="51" width="13.816406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4.75" customHeight="1" x14ac:dyDescent="0.35">
      <c r="A2" s="190" t="s">
        <v>69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4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1</v>
      </c>
      <c r="O4" s="25"/>
      <c r="P4" s="25"/>
      <c r="Q4" s="25"/>
      <c r="R4" s="36">
        <f>J4-SUM(T4:AY4)+M4</f>
        <v>4</v>
      </c>
      <c r="S4" s="17" t="str">
        <f>IF(R4&lt;0,"ATENÇÃO","OK")</f>
        <v>OK</v>
      </c>
      <c r="T4" s="126"/>
      <c r="U4" s="126"/>
      <c r="V4" s="127"/>
      <c r="W4" s="127"/>
      <c r="X4" s="127"/>
      <c r="Y4" s="127"/>
      <c r="Z4" s="127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43" si="4">IF(R5&lt;0,"ATENÇÃO","OK")</f>
        <v>OK</v>
      </c>
      <c r="T5" s="126"/>
      <c r="U5" s="126"/>
      <c r="V5" s="127"/>
      <c r="W5" s="127"/>
      <c r="X5" s="127"/>
      <c r="Y5" s="127"/>
      <c r="Z5" s="127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4</v>
      </c>
      <c r="K6" s="24">
        <f t="shared" si="1"/>
        <v>0</v>
      </c>
      <c r="L6" s="24">
        <f t="shared" si="0"/>
        <v>0</v>
      </c>
      <c r="M6" s="25"/>
      <c r="N6" s="26">
        <f t="shared" si="2"/>
        <v>1</v>
      </c>
      <c r="O6" s="25"/>
      <c r="P6" s="25"/>
      <c r="Q6" s="25"/>
      <c r="R6" s="36">
        <f t="shared" si="3"/>
        <v>4</v>
      </c>
      <c r="S6" s="17" t="str">
        <f t="shared" si="4"/>
        <v>OK</v>
      </c>
      <c r="T6" s="126"/>
      <c r="U6" s="126"/>
      <c r="V6" s="127"/>
      <c r="W6" s="127"/>
      <c r="X6" s="127"/>
      <c r="Y6" s="127"/>
      <c r="Z6" s="127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4</v>
      </c>
      <c r="K7" s="24">
        <f t="shared" si="1"/>
        <v>0</v>
      </c>
      <c r="L7" s="24">
        <f t="shared" si="0"/>
        <v>0</v>
      </c>
      <c r="M7" s="25"/>
      <c r="N7" s="26">
        <f t="shared" si="2"/>
        <v>1</v>
      </c>
      <c r="O7" s="25"/>
      <c r="P7" s="25"/>
      <c r="Q7" s="25"/>
      <c r="R7" s="36">
        <f t="shared" si="3"/>
        <v>4</v>
      </c>
      <c r="S7" s="17" t="str">
        <f t="shared" si="4"/>
        <v>OK</v>
      </c>
      <c r="T7" s="126"/>
      <c r="U7" s="126"/>
      <c r="V7" s="127"/>
      <c r="W7" s="127"/>
      <c r="X7" s="127"/>
      <c r="Y7" s="127"/>
      <c r="Z7" s="127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2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2</v>
      </c>
      <c r="S8" s="17" t="str">
        <f t="shared" si="4"/>
        <v>OK</v>
      </c>
      <c r="T8" s="126"/>
      <c r="U8" s="126"/>
      <c r="V8" s="127"/>
      <c r="W8" s="127"/>
      <c r="X8" s="127"/>
      <c r="Y8" s="127"/>
      <c r="Z8" s="127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2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2</v>
      </c>
      <c r="S9" s="17" t="str">
        <f t="shared" si="4"/>
        <v>OK</v>
      </c>
      <c r="T9" s="126"/>
      <c r="U9" s="126"/>
      <c r="V9" s="127"/>
      <c r="W9" s="127"/>
      <c r="X9" s="127"/>
      <c r="Y9" s="127"/>
      <c r="Z9" s="127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4</v>
      </c>
      <c r="K10" s="24">
        <f t="shared" si="1"/>
        <v>0</v>
      </c>
      <c r="L10" s="24">
        <f t="shared" si="0"/>
        <v>0</v>
      </c>
      <c r="M10" s="25"/>
      <c r="N10" s="26">
        <f t="shared" si="2"/>
        <v>1</v>
      </c>
      <c r="O10" s="25"/>
      <c r="P10" s="25"/>
      <c r="Q10" s="25"/>
      <c r="R10" s="36">
        <f t="shared" si="3"/>
        <v>4</v>
      </c>
      <c r="S10" s="17" t="str">
        <f t="shared" si="4"/>
        <v>OK</v>
      </c>
      <c r="T10" s="126"/>
      <c r="U10" s="126"/>
      <c r="V10" s="127"/>
      <c r="W10" s="127"/>
      <c r="X10" s="127"/>
      <c r="Y10" s="127"/>
      <c r="Z10" s="127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20</v>
      </c>
      <c r="K11" s="24">
        <f t="shared" si="1"/>
        <v>0</v>
      </c>
      <c r="L11" s="24">
        <f t="shared" si="0"/>
        <v>0</v>
      </c>
      <c r="M11" s="25"/>
      <c r="N11" s="26">
        <f t="shared" si="2"/>
        <v>5</v>
      </c>
      <c r="O11" s="25"/>
      <c r="P11" s="25"/>
      <c r="Q11" s="25"/>
      <c r="R11" s="36">
        <f t="shared" si="3"/>
        <v>20</v>
      </c>
      <c r="S11" s="17" t="str">
        <f t="shared" si="4"/>
        <v>OK</v>
      </c>
      <c r="T11" s="126"/>
      <c r="U11" s="126"/>
      <c r="V11" s="127"/>
      <c r="W11" s="127"/>
      <c r="X11" s="127"/>
      <c r="Y11" s="127"/>
      <c r="Z11" s="127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20</v>
      </c>
      <c r="K12" s="24">
        <f t="shared" si="1"/>
        <v>0</v>
      </c>
      <c r="L12" s="24">
        <f t="shared" si="0"/>
        <v>0</v>
      </c>
      <c r="M12" s="25"/>
      <c r="N12" s="26">
        <f t="shared" si="2"/>
        <v>5</v>
      </c>
      <c r="O12" s="25"/>
      <c r="P12" s="25"/>
      <c r="Q12" s="25"/>
      <c r="R12" s="36">
        <f t="shared" si="3"/>
        <v>20</v>
      </c>
      <c r="S12" s="17" t="str">
        <f t="shared" si="4"/>
        <v>OK</v>
      </c>
      <c r="T12" s="126"/>
      <c r="U12" s="126"/>
      <c r="V12" s="127"/>
      <c r="W12" s="127"/>
      <c r="X12" s="127"/>
      <c r="Y12" s="127"/>
      <c r="Z12" s="127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20</v>
      </c>
      <c r="K13" s="24">
        <f t="shared" si="1"/>
        <v>0</v>
      </c>
      <c r="L13" s="24">
        <f t="shared" si="0"/>
        <v>0</v>
      </c>
      <c r="M13" s="25"/>
      <c r="N13" s="26">
        <f t="shared" si="2"/>
        <v>5</v>
      </c>
      <c r="O13" s="25"/>
      <c r="P13" s="25"/>
      <c r="Q13" s="25"/>
      <c r="R13" s="36">
        <f t="shared" si="3"/>
        <v>20</v>
      </c>
      <c r="S13" s="17" t="str">
        <f t="shared" si="4"/>
        <v>OK</v>
      </c>
      <c r="T13" s="126"/>
      <c r="U13" s="126"/>
      <c r="V13" s="127"/>
      <c r="W13" s="127"/>
      <c r="X13" s="127"/>
      <c r="Y13" s="127"/>
      <c r="Z13" s="127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6</v>
      </c>
      <c r="K14" s="24">
        <f t="shared" si="1"/>
        <v>0</v>
      </c>
      <c r="L14" s="24">
        <f t="shared" si="0"/>
        <v>0</v>
      </c>
      <c r="M14" s="25"/>
      <c r="N14" s="26">
        <f t="shared" si="2"/>
        <v>1</v>
      </c>
      <c r="O14" s="25"/>
      <c r="P14" s="25"/>
      <c r="Q14" s="25"/>
      <c r="R14" s="36">
        <f t="shared" si="3"/>
        <v>6</v>
      </c>
      <c r="S14" s="17" t="str">
        <f t="shared" si="4"/>
        <v>OK</v>
      </c>
      <c r="T14" s="126"/>
      <c r="U14" s="126"/>
      <c r="V14" s="126"/>
      <c r="W14" s="127"/>
      <c r="X14" s="127"/>
      <c r="Y14" s="127"/>
      <c r="Z14" s="127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495</v>
      </c>
      <c r="K15" s="24">
        <f t="shared" si="1"/>
        <v>0</v>
      </c>
      <c r="L15" s="24">
        <f t="shared" si="0"/>
        <v>0</v>
      </c>
      <c r="M15" s="25"/>
      <c r="N15" s="26">
        <f t="shared" si="2"/>
        <v>123</v>
      </c>
      <c r="O15" s="25"/>
      <c r="P15" s="25"/>
      <c r="Q15" s="25"/>
      <c r="R15" s="36">
        <f t="shared" si="3"/>
        <v>495</v>
      </c>
      <c r="S15" s="17" t="str">
        <f t="shared" si="4"/>
        <v>OK</v>
      </c>
      <c r="T15" s="126"/>
      <c r="U15" s="126"/>
      <c r="V15" s="127"/>
      <c r="W15" s="127"/>
      <c r="X15" s="127"/>
      <c r="Y15" s="127"/>
      <c r="Z15" s="127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246</v>
      </c>
      <c r="K16" s="24">
        <f t="shared" si="1"/>
        <v>0</v>
      </c>
      <c r="L16" s="24">
        <f t="shared" si="0"/>
        <v>0</v>
      </c>
      <c r="M16" s="25"/>
      <c r="N16" s="26">
        <f t="shared" si="2"/>
        <v>61</v>
      </c>
      <c r="O16" s="25"/>
      <c r="P16" s="25"/>
      <c r="Q16" s="25"/>
      <c r="R16" s="36">
        <f t="shared" si="3"/>
        <v>246</v>
      </c>
      <c r="S16" s="17" t="str">
        <f t="shared" si="4"/>
        <v>OK</v>
      </c>
      <c r="T16" s="126"/>
      <c r="U16" s="126"/>
      <c r="V16" s="127"/>
      <c r="W16" s="127"/>
      <c r="X16" s="127"/>
      <c r="Y16" s="127"/>
      <c r="Z16" s="127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6</v>
      </c>
      <c r="K17" s="24">
        <f t="shared" si="1"/>
        <v>0</v>
      </c>
      <c r="L17" s="24">
        <f t="shared" si="0"/>
        <v>0</v>
      </c>
      <c r="M17" s="25"/>
      <c r="N17" s="26">
        <f t="shared" si="2"/>
        <v>1</v>
      </c>
      <c r="O17" s="25"/>
      <c r="P17" s="25"/>
      <c r="Q17" s="25"/>
      <c r="R17" s="36">
        <f t="shared" si="3"/>
        <v>6</v>
      </c>
      <c r="S17" s="17" t="str">
        <f t="shared" si="4"/>
        <v>OK</v>
      </c>
      <c r="T17" s="126"/>
      <c r="U17" s="126"/>
      <c r="V17" s="127"/>
      <c r="W17" s="127"/>
      <c r="X17" s="127"/>
      <c r="Y17" s="127"/>
      <c r="Z17" s="127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2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2</v>
      </c>
      <c r="S18" s="17" t="str">
        <f t="shared" si="4"/>
        <v>OK</v>
      </c>
      <c r="T18" s="126"/>
      <c r="U18" s="126"/>
      <c r="V18" s="127"/>
      <c r="W18" s="127"/>
      <c r="X18" s="127"/>
      <c r="Y18" s="127"/>
      <c r="Z18" s="127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2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2</v>
      </c>
      <c r="S19" s="17" t="str">
        <f t="shared" si="4"/>
        <v>OK</v>
      </c>
      <c r="T19" s="126"/>
      <c r="U19" s="126"/>
      <c r="V19" s="127"/>
      <c r="W19" s="127"/>
      <c r="X19" s="127"/>
      <c r="Y19" s="127"/>
      <c r="Z19" s="127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4</v>
      </c>
      <c r="K20" s="24">
        <f t="shared" si="1"/>
        <v>0</v>
      </c>
      <c r="L20" s="24">
        <f t="shared" si="0"/>
        <v>0</v>
      </c>
      <c r="M20" s="25"/>
      <c r="N20" s="26">
        <f t="shared" si="2"/>
        <v>1</v>
      </c>
      <c r="O20" s="25"/>
      <c r="P20" s="25"/>
      <c r="Q20" s="25"/>
      <c r="R20" s="36">
        <f t="shared" si="3"/>
        <v>4</v>
      </c>
      <c r="S20" s="17" t="str">
        <f t="shared" si="4"/>
        <v>OK</v>
      </c>
      <c r="T20" s="126"/>
      <c r="U20" s="126"/>
      <c r="V20" s="127"/>
      <c r="W20" s="127"/>
      <c r="X20" s="127"/>
      <c r="Y20" s="127"/>
      <c r="Z20" s="127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4</v>
      </c>
      <c r="K21" s="24">
        <f t="shared" si="1"/>
        <v>0</v>
      </c>
      <c r="L21" s="24">
        <f t="shared" si="0"/>
        <v>0</v>
      </c>
      <c r="M21" s="25"/>
      <c r="N21" s="26">
        <f t="shared" si="2"/>
        <v>1</v>
      </c>
      <c r="O21" s="25"/>
      <c r="P21" s="25"/>
      <c r="Q21" s="25"/>
      <c r="R21" s="36">
        <f t="shared" si="3"/>
        <v>4</v>
      </c>
      <c r="S21" s="17" t="str">
        <f t="shared" si="4"/>
        <v>OK</v>
      </c>
      <c r="T21" s="126"/>
      <c r="U21" s="126"/>
      <c r="V21" s="127"/>
      <c r="W21" s="127"/>
      <c r="X21" s="127"/>
      <c r="Y21" s="127"/>
      <c r="Z21" s="127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4</v>
      </c>
      <c r="K22" s="24">
        <f t="shared" si="1"/>
        <v>0</v>
      </c>
      <c r="L22" s="24">
        <f t="shared" si="0"/>
        <v>0</v>
      </c>
      <c r="M22" s="25"/>
      <c r="N22" s="26">
        <f t="shared" si="2"/>
        <v>1</v>
      </c>
      <c r="O22" s="25"/>
      <c r="P22" s="25"/>
      <c r="Q22" s="25"/>
      <c r="R22" s="36">
        <f t="shared" si="3"/>
        <v>4</v>
      </c>
      <c r="S22" s="17" t="str">
        <f t="shared" si="4"/>
        <v>OK</v>
      </c>
      <c r="T22" s="126"/>
      <c r="U22" s="126"/>
      <c r="V22" s="127"/>
      <c r="W22" s="127"/>
      <c r="X22" s="127"/>
      <c r="Y22" s="127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4</v>
      </c>
      <c r="K23" s="24">
        <f t="shared" si="1"/>
        <v>0</v>
      </c>
      <c r="L23" s="24">
        <f t="shared" si="0"/>
        <v>0</v>
      </c>
      <c r="M23" s="25"/>
      <c r="N23" s="26">
        <f t="shared" si="2"/>
        <v>1</v>
      </c>
      <c r="O23" s="25"/>
      <c r="P23" s="25"/>
      <c r="Q23" s="25"/>
      <c r="R23" s="36">
        <f t="shared" si="3"/>
        <v>4</v>
      </c>
      <c r="S23" s="17" t="str">
        <f t="shared" si="4"/>
        <v>OK</v>
      </c>
      <c r="T23" s="126"/>
      <c r="U23" s="126"/>
      <c r="V23" s="127"/>
      <c r="W23" s="127"/>
      <c r="X23" s="127"/>
      <c r="Y23" s="127"/>
      <c r="Z23" s="127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4</v>
      </c>
      <c r="K24" s="24">
        <f t="shared" si="1"/>
        <v>0</v>
      </c>
      <c r="L24" s="24">
        <f t="shared" si="0"/>
        <v>0</v>
      </c>
      <c r="M24" s="25"/>
      <c r="N24" s="26">
        <f t="shared" si="2"/>
        <v>1</v>
      </c>
      <c r="O24" s="25"/>
      <c r="P24" s="25"/>
      <c r="Q24" s="25"/>
      <c r="R24" s="36">
        <f t="shared" si="3"/>
        <v>4</v>
      </c>
      <c r="S24" s="17" t="str">
        <f t="shared" si="4"/>
        <v>OK</v>
      </c>
      <c r="T24" s="126"/>
      <c r="U24" s="126"/>
      <c r="V24" s="127"/>
      <c r="W24" s="127"/>
      <c r="X24" s="127"/>
      <c r="Y24" s="127"/>
      <c r="Z24" s="127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7"/>
      <c r="W25" s="127"/>
      <c r="X25" s="127"/>
      <c r="Y25" s="127"/>
      <c r="Z25" s="127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4</v>
      </c>
      <c r="K26" s="24">
        <f t="shared" si="1"/>
        <v>0</v>
      </c>
      <c r="L26" s="24">
        <f t="shared" si="0"/>
        <v>0</v>
      </c>
      <c r="M26" s="25"/>
      <c r="N26" s="26">
        <f t="shared" si="2"/>
        <v>1</v>
      </c>
      <c r="O26" s="25"/>
      <c r="P26" s="25"/>
      <c r="Q26" s="25"/>
      <c r="R26" s="36">
        <f t="shared" si="3"/>
        <v>4</v>
      </c>
      <c r="S26" s="17" t="str">
        <f t="shared" si="4"/>
        <v>OK</v>
      </c>
      <c r="T26" s="126"/>
      <c r="U26" s="126"/>
      <c r="V26" s="127"/>
      <c r="W26" s="127"/>
      <c r="X26" s="127"/>
      <c r="Y26" s="127"/>
      <c r="Z26" s="127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4</v>
      </c>
      <c r="K27" s="24">
        <f t="shared" si="1"/>
        <v>0</v>
      </c>
      <c r="L27" s="24">
        <f t="shared" si="0"/>
        <v>0</v>
      </c>
      <c r="M27" s="25"/>
      <c r="N27" s="26">
        <f t="shared" si="2"/>
        <v>1</v>
      </c>
      <c r="O27" s="25"/>
      <c r="P27" s="25"/>
      <c r="Q27" s="25"/>
      <c r="R27" s="36">
        <f t="shared" si="3"/>
        <v>4</v>
      </c>
      <c r="S27" s="17" t="str">
        <f t="shared" si="4"/>
        <v>OK</v>
      </c>
      <c r="T27" s="126"/>
      <c r="U27" s="126"/>
      <c r="V27" s="127"/>
      <c r="W27" s="127"/>
      <c r="X27" s="127"/>
      <c r="Y27" s="127"/>
      <c r="Z27" s="127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7"/>
      <c r="W28" s="127"/>
      <c r="X28" s="127"/>
      <c r="Y28" s="127"/>
      <c r="Z28" s="127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8</v>
      </c>
      <c r="K29" s="24">
        <f t="shared" si="1"/>
        <v>0</v>
      </c>
      <c r="L29" s="24">
        <f t="shared" si="0"/>
        <v>0</v>
      </c>
      <c r="M29" s="25"/>
      <c r="N29" s="26">
        <f t="shared" si="2"/>
        <v>2</v>
      </c>
      <c r="O29" s="25"/>
      <c r="P29" s="25"/>
      <c r="Q29" s="25"/>
      <c r="R29" s="36">
        <f t="shared" si="3"/>
        <v>8</v>
      </c>
      <c r="S29" s="17" t="str">
        <f t="shared" si="4"/>
        <v>OK</v>
      </c>
      <c r="T29" s="126"/>
      <c r="U29" s="126"/>
      <c r="V29" s="127"/>
      <c r="W29" s="127"/>
      <c r="X29" s="127"/>
      <c r="Y29" s="127"/>
      <c r="Z29" s="127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4</v>
      </c>
      <c r="K30" s="24">
        <f t="shared" si="1"/>
        <v>0</v>
      </c>
      <c r="L30" s="24">
        <f t="shared" si="0"/>
        <v>0</v>
      </c>
      <c r="M30" s="25"/>
      <c r="N30" s="26">
        <f t="shared" si="2"/>
        <v>1</v>
      </c>
      <c r="O30" s="25"/>
      <c r="P30" s="25"/>
      <c r="Q30" s="25"/>
      <c r="R30" s="36">
        <f t="shared" si="3"/>
        <v>4</v>
      </c>
      <c r="S30" s="17" t="str">
        <f t="shared" si="4"/>
        <v>OK</v>
      </c>
      <c r="T30" s="126"/>
      <c r="U30" s="126"/>
      <c r="V30" s="127"/>
      <c r="W30" s="127"/>
      <c r="X30" s="127"/>
      <c r="Y30" s="127"/>
      <c r="Z30" s="127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4</v>
      </c>
      <c r="K31" s="24">
        <f t="shared" si="1"/>
        <v>0</v>
      </c>
      <c r="L31" s="24">
        <f t="shared" si="0"/>
        <v>0</v>
      </c>
      <c r="M31" s="25"/>
      <c r="N31" s="26">
        <f t="shared" si="2"/>
        <v>1</v>
      </c>
      <c r="O31" s="25"/>
      <c r="P31" s="25"/>
      <c r="Q31" s="25"/>
      <c r="R31" s="36">
        <f t="shared" si="3"/>
        <v>4</v>
      </c>
      <c r="S31" s="17" t="str">
        <f t="shared" si="4"/>
        <v>OK</v>
      </c>
      <c r="T31" s="126"/>
      <c r="U31" s="126"/>
      <c r="V31" s="127"/>
      <c r="W31" s="127"/>
      <c r="X31" s="127"/>
      <c r="Y31" s="127"/>
      <c r="Z31" s="127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4</v>
      </c>
      <c r="K32" s="24">
        <f t="shared" si="1"/>
        <v>0</v>
      </c>
      <c r="L32" s="24">
        <f t="shared" si="0"/>
        <v>0</v>
      </c>
      <c r="M32" s="25"/>
      <c r="N32" s="26">
        <f t="shared" si="2"/>
        <v>1</v>
      </c>
      <c r="O32" s="25"/>
      <c r="P32" s="25"/>
      <c r="Q32" s="25"/>
      <c r="R32" s="36">
        <f t="shared" si="3"/>
        <v>4</v>
      </c>
      <c r="S32" s="17" t="str">
        <f t="shared" si="4"/>
        <v>OK</v>
      </c>
      <c r="T32" s="126"/>
      <c r="U32" s="126"/>
      <c r="V32" s="127"/>
      <c r="W32" s="127"/>
      <c r="X32" s="127"/>
      <c r="Y32" s="127"/>
      <c r="Z32" s="127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6</v>
      </c>
      <c r="K33" s="24">
        <f t="shared" si="1"/>
        <v>0</v>
      </c>
      <c r="L33" s="24">
        <f t="shared" si="0"/>
        <v>0</v>
      </c>
      <c r="M33" s="25"/>
      <c r="N33" s="26">
        <f t="shared" si="2"/>
        <v>1</v>
      </c>
      <c r="O33" s="25"/>
      <c r="P33" s="25"/>
      <c r="Q33" s="25"/>
      <c r="R33" s="36">
        <f t="shared" si="3"/>
        <v>6</v>
      </c>
      <c r="S33" s="17" t="str">
        <f t="shared" si="4"/>
        <v>OK</v>
      </c>
      <c r="T33" s="126"/>
      <c r="U33" s="126"/>
      <c r="V33" s="127"/>
      <c r="W33" s="127"/>
      <c r="X33" s="127"/>
      <c r="Y33" s="127"/>
      <c r="Z33" s="127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4</v>
      </c>
      <c r="K34" s="24">
        <f t="shared" si="1"/>
        <v>0</v>
      </c>
      <c r="L34" s="24">
        <f t="shared" si="0"/>
        <v>0</v>
      </c>
      <c r="M34" s="25"/>
      <c r="N34" s="26">
        <f t="shared" si="2"/>
        <v>1</v>
      </c>
      <c r="O34" s="25"/>
      <c r="P34" s="25"/>
      <c r="Q34" s="25"/>
      <c r="R34" s="36">
        <f t="shared" si="3"/>
        <v>4</v>
      </c>
      <c r="S34" s="17" t="str">
        <f t="shared" si="4"/>
        <v>OK</v>
      </c>
      <c r="T34" s="126"/>
      <c r="U34" s="126"/>
      <c r="V34" s="127"/>
      <c r="W34" s="127"/>
      <c r="X34" s="127"/>
      <c r="Y34" s="127"/>
      <c r="Z34" s="127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2</v>
      </c>
      <c r="K35" s="24">
        <f t="shared" si="1"/>
        <v>0</v>
      </c>
      <c r="L35" s="24">
        <f t="shared" si="0"/>
        <v>0</v>
      </c>
      <c r="M35" s="25"/>
      <c r="N35" s="26">
        <f t="shared" si="2"/>
        <v>0</v>
      </c>
      <c r="O35" s="25"/>
      <c r="P35" s="25"/>
      <c r="Q35" s="25"/>
      <c r="R35" s="36">
        <f t="shared" si="3"/>
        <v>2</v>
      </c>
      <c r="S35" s="17" t="str">
        <f t="shared" si="4"/>
        <v>OK</v>
      </c>
      <c r="T35" s="126"/>
      <c r="U35" s="126"/>
      <c r="V35" s="127"/>
      <c r="W35" s="127"/>
      <c r="X35" s="127"/>
      <c r="Y35" s="127"/>
      <c r="Z35" s="127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7"/>
      <c r="W36" s="127"/>
      <c r="X36" s="127"/>
      <c r="Y36" s="127"/>
      <c r="Z36" s="127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12</v>
      </c>
      <c r="K37" s="24">
        <f t="shared" si="5"/>
        <v>0</v>
      </c>
      <c r="L37" s="24">
        <f t="shared" si="6"/>
        <v>0</v>
      </c>
      <c r="M37" s="25"/>
      <c r="N37" s="26">
        <f t="shared" si="2"/>
        <v>3</v>
      </c>
      <c r="O37" s="25"/>
      <c r="P37" s="25"/>
      <c r="Q37" s="25"/>
      <c r="R37" s="36">
        <f t="shared" si="7"/>
        <v>12</v>
      </c>
      <c r="S37" s="17" t="str">
        <f t="shared" si="4"/>
        <v>OK</v>
      </c>
      <c r="T37" s="126"/>
      <c r="U37" s="126"/>
      <c r="V37" s="127"/>
      <c r="W37" s="126"/>
      <c r="X37" s="127"/>
      <c r="Y37" s="127"/>
      <c r="Z37" s="127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7"/>
      <c r="W38" s="126"/>
      <c r="X38" s="127"/>
      <c r="Y38" s="127"/>
      <c r="Z38" s="127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7"/>
      <c r="W39" s="126"/>
      <c r="X39" s="127"/>
      <c r="Y39" s="127"/>
      <c r="Z39" s="127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7"/>
      <c r="W40" s="126"/>
      <c r="X40" s="127"/>
      <c r="Y40" s="127"/>
      <c r="Z40" s="127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7"/>
      <c r="W41" s="126"/>
      <c r="X41" s="127"/>
      <c r="Y41" s="127"/>
      <c r="Z41" s="127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7"/>
      <c r="W42" s="126"/>
      <c r="X42" s="127"/>
      <c r="Y42" s="127"/>
      <c r="Z42" s="127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7"/>
      <c r="W43" s="126"/>
      <c r="X43" s="127"/>
      <c r="Y43" s="127"/>
      <c r="Z43" s="127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ref="S44:S53" si="8">IF(R44&lt;0,"ATENÇÃO","OK")</f>
        <v>OK</v>
      </c>
      <c r="T44" s="126"/>
      <c r="U44" s="126"/>
      <c r="V44" s="127"/>
      <c r="W44" s="127"/>
      <c r="X44" s="127"/>
      <c r="Y44" s="127"/>
      <c r="Z44" s="127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8"/>
        <v>OK</v>
      </c>
      <c r="T45" s="126"/>
      <c r="U45" s="126"/>
      <c r="V45" s="127"/>
      <c r="W45" s="127"/>
      <c r="X45" s="127"/>
      <c r="Y45" s="127"/>
      <c r="Z45" s="127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12</v>
      </c>
      <c r="K46" s="24">
        <f t="shared" si="5"/>
        <v>0</v>
      </c>
      <c r="L46" s="24">
        <f t="shared" si="6"/>
        <v>0</v>
      </c>
      <c r="M46" s="25"/>
      <c r="N46" s="26">
        <f t="shared" si="2"/>
        <v>3</v>
      </c>
      <c r="O46" s="25"/>
      <c r="P46" s="25"/>
      <c r="Q46" s="25"/>
      <c r="R46" s="36">
        <f t="shared" si="7"/>
        <v>12</v>
      </c>
      <c r="S46" s="17" t="str">
        <f t="shared" si="8"/>
        <v>OK</v>
      </c>
      <c r="T46" s="126"/>
      <c r="U46" s="126"/>
      <c r="V46" s="127"/>
      <c r="W46" s="127"/>
      <c r="X46" s="127"/>
      <c r="Y46" s="127"/>
      <c r="Z46" s="127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12</v>
      </c>
      <c r="K47" s="24">
        <f t="shared" si="5"/>
        <v>0</v>
      </c>
      <c r="L47" s="24">
        <f t="shared" si="6"/>
        <v>0</v>
      </c>
      <c r="M47" s="25"/>
      <c r="N47" s="26">
        <f t="shared" si="2"/>
        <v>3</v>
      </c>
      <c r="O47" s="25"/>
      <c r="P47" s="25"/>
      <c r="Q47" s="25"/>
      <c r="R47" s="36">
        <f t="shared" si="7"/>
        <v>12</v>
      </c>
      <c r="S47" s="17" t="str">
        <f t="shared" si="8"/>
        <v>OK</v>
      </c>
      <c r="T47" s="126"/>
      <c r="U47" s="126"/>
      <c r="V47" s="127"/>
      <c r="W47" s="127"/>
      <c r="X47" s="127"/>
      <c r="Y47" s="127"/>
      <c r="Z47" s="127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12</v>
      </c>
      <c r="K48" s="24">
        <f t="shared" si="5"/>
        <v>0</v>
      </c>
      <c r="L48" s="24">
        <f t="shared" si="6"/>
        <v>0</v>
      </c>
      <c r="M48" s="25"/>
      <c r="N48" s="26">
        <f t="shared" si="2"/>
        <v>3</v>
      </c>
      <c r="O48" s="25"/>
      <c r="P48" s="25"/>
      <c r="Q48" s="25"/>
      <c r="R48" s="36">
        <f t="shared" si="7"/>
        <v>12</v>
      </c>
      <c r="S48" s="17" t="str">
        <f t="shared" si="8"/>
        <v>OK</v>
      </c>
      <c r="T48" s="126"/>
      <c r="U48" s="126"/>
      <c r="V48" s="127"/>
      <c r="W48" s="127"/>
      <c r="X48" s="127"/>
      <c r="Y48" s="127"/>
      <c r="Z48" s="127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12</v>
      </c>
      <c r="K49" s="24">
        <f t="shared" si="5"/>
        <v>0</v>
      </c>
      <c r="L49" s="24">
        <f t="shared" si="6"/>
        <v>0</v>
      </c>
      <c r="M49" s="25"/>
      <c r="N49" s="26">
        <f t="shared" si="2"/>
        <v>3</v>
      </c>
      <c r="O49" s="25"/>
      <c r="P49" s="25"/>
      <c r="Q49" s="25"/>
      <c r="R49" s="36">
        <f t="shared" si="7"/>
        <v>12</v>
      </c>
      <c r="S49" s="17" t="str">
        <f t="shared" si="8"/>
        <v>OK</v>
      </c>
      <c r="T49" s="126"/>
      <c r="U49" s="126"/>
      <c r="V49" s="127"/>
      <c r="W49" s="127"/>
      <c r="X49" s="127"/>
      <c r="Y49" s="127"/>
      <c r="Z49" s="127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200</v>
      </c>
      <c r="K50" s="24">
        <f t="shared" si="5"/>
        <v>0</v>
      </c>
      <c r="L50" s="24">
        <f t="shared" si="6"/>
        <v>0</v>
      </c>
      <c r="M50" s="25"/>
      <c r="N50" s="26">
        <f t="shared" si="2"/>
        <v>50</v>
      </c>
      <c r="O50" s="25"/>
      <c r="P50" s="25"/>
      <c r="Q50" s="25"/>
      <c r="R50" s="36">
        <f t="shared" si="7"/>
        <v>200</v>
      </c>
      <c r="S50" s="17" t="str">
        <f t="shared" si="8"/>
        <v>OK</v>
      </c>
      <c r="T50" s="126"/>
      <c r="U50" s="126"/>
      <c r="V50" s="127"/>
      <c r="W50" s="127"/>
      <c r="X50" s="127"/>
      <c r="Y50" s="127"/>
      <c r="Z50" s="127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8"/>
        <v>OK</v>
      </c>
      <c r="T51" s="126"/>
      <c r="U51" s="126"/>
      <c r="V51" s="127"/>
      <c r="W51" s="127"/>
      <c r="X51" s="127"/>
      <c r="Y51" s="127"/>
      <c r="Z51" s="127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140</v>
      </c>
      <c r="K52" s="24">
        <f t="shared" si="5"/>
        <v>0</v>
      </c>
      <c r="L52" s="24">
        <f t="shared" si="6"/>
        <v>0</v>
      </c>
      <c r="M52" s="25"/>
      <c r="N52" s="26">
        <f t="shared" si="2"/>
        <v>35</v>
      </c>
      <c r="O52" s="25"/>
      <c r="P52" s="25"/>
      <c r="Q52" s="25"/>
      <c r="R52" s="36">
        <f t="shared" si="7"/>
        <v>140</v>
      </c>
      <c r="S52" s="17" t="str">
        <f t="shared" si="8"/>
        <v>OK</v>
      </c>
      <c r="T52" s="126"/>
      <c r="U52" s="126"/>
      <c r="V52" s="127"/>
      <c r="W52" s="127"/>
      <c r="X52" s="127"/>
      <c r="Y52" s="127"/>
      <c r="Z52" s="127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1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1</v>
      </c>
      <c r="S53" s="17" t="str">
        <f t="shared" si="8"/>
        <v>OK</v>
      </c>
      <c r="T53" s="126"/>
      <c r="U53" s="126"/>
      <c r="V53" s="127"/>
      <c r="W53" s="127"/>
      <c r="X53" s="127"/>
      <c r="Y53" s="127"/>
      <c r="Z53" s="127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9">SUM(J4:J53)</f>
        <v>1298</v>
      </c>
      <c r="K54" s="45">
        <f t="shared" si="9"/>
        <v>0</v>
      </c>
      <c r="L54" s="45">
        <f t="shared" si="9"/>
        <v>0</v>
      </c>
      <c r="M54" s="45">
        <f t="shared" si="9"/>
        <v>0</v>
      </c>
      <c r="N54" s="45">
        <f t="shared" si="9"/>
        <v>319</v>
      </c>
      <c r="O54" s="45">
        <f t="shared" si="9"/>
        <v>0</v>
      </c>
      <c r="P54" s="45">
        <f t="shared" si="9"/>
        <v>0</v>
      </c>
      <c r="Q54" s="45">
        <f t="shared" si="9"/>
        <v>0</v>
      </c>
      <c r="R54" s="46">
        <f t="shared" si="9"/>
        <v>1298</v>
      </c>
      <c r="T54" s="19">
        <f t="shared" ref="T54:AY54" si="10">SUMPRODUCT($I$4:$I$53,T4:T53)</f>
        <v>0</v>
      </c>
      <c r="U54" s="19">
        <f t="shared" si="10"/>
        <v>0</v>
      </c>
      <c r="V54" s="19">
        <f t="shared" si="10"/>
        <v>0</v>
      </c>
      <c r="W54" s="19">
        <f t="shared" si="10"/>
        <v>0</v>
      </c>
      <c r="X54" s="19">
        <f t="shared" si="10"/>
        <v>0</v>
      </c>
      <c r="Y54" s="19">
        <f t="shared" si="10"/>
        <v>0</v>
      </c>
      <c r="Z54" s="19">
        <f t="shared" si="10"/>
        <v>0</v>
      </c>
      <c r="AA54" s="19">
        <f t="shared" si="10"/>
        <v>0</v>
      </c>
      <c r="AB54" s="19">
        <f t="shared" si="10"/>
        <v>0</v>
      </c>
      <c r="AC54" s="19">
        <f t="shared" si="10"/>
        <v>0</v>
      </c>
      <c r="AD54" s="19">
        <f t="shared" si="10"/>
        <v>0</v>
      </c>
      <c r="AE54" s="19">
        <f t="shared" si="10"/>
        <v>0</v>
      </c>
      <c r="AF54" s="19">
        <f t="shared" si="10"/>
        <v>0</v>
      </c>
      <c r="AG54" s="19">
        <f t="shared" si="10"/>
        <v>0</v>
      </c>
      <c r="AH54" s="19">
        <f t="shared" si="10"/>
        <v>0</v>
      </c>
      <c r="AI54" s="19">
        <f t="shared" si="10"/>
        <v>0</v>
      </c>
      <c r="AJ54" s="19">
        <f t="shared" si="10"/>
        <v>0</v>
      </c>
      <c r="AK54" s="19">
        <f t="shared" si="10"/>
        <v>0</v>
      </c>
      <c r="AL54" s="19">
        <f t="shared" si="10"/>
        <v>0</v>
      </c>
      <c r="AM54" s="19">
        <f t="shared" si="10"/>
        <v>0</v>
      </c>
      <c r="AN54" s="19">
        <f t="shared" si="10"/>
        <v>0</v>
      </c>
      <c r="AO54" s="19">
        <f t="shared" si="10"/>
        <v>0</v>
      </c>
      <c r="AP54" s="19">
        <f t="shared" si="10"/>
        <v>0</v>
      </c>
      <c r="AQ54" s="19">
        <f t="shared" si="10"/>
        <v>0</v>
      </c>
      <c r="AR54" s="19">
        <f t="shared" si="10"/>
        <v>0</v>
      </c>
      <c r="AS54" s="19">
        <f t="shared" si="10"/>
        <v>0</v>
      </c>
      <c r="AT54" s="19">
        <f t="shared" si="10"/>
        <v>0</v>
      </c>
      <c r="AU54" s="19">
        <f t="shared" si="10"/>
        <v>0</v>
      </c>
      <c r="AV54" s="19">
        <f t="shared" si="10"/>
        <v>0</v>
      </c>
      <c r="AW54" s="19">
        <f t="shared" si="10"/>
        <v>0</v>
      </c>
      <c r="AX54" s="19">
        <f t="shared" si="10"/>
        <v>0</v>
      </c>
      <c r="AY54" s="19">
        <f t="shared" si="10"/>
        <v>0</v>
      </c>
    </row>
    <row r="55" spans="1:51" ht="20.25" customHeight="1" x14ac:dyDescent="0.35">
      <c r="J55" s="54">
        <f t="shared" ref="J55:Q55" si="11">SUMPRODUCT($I$4:$I$53,J4:J53)</f>
        <v>1532857.21</v>
      </c>
      <c r="K55" s="54">
        <f t="shared" si="11"/>
        <v>0</v>
      </c>
      <c r="L55" s="54">
        <f t="shared" si="11"/>
        <v>0</v>
      </c>
      <c r="M55" s="54">
        <f t="shared" si="11"/>
        <v>0</v>
      </c>
      <c r="N55" s="54">
        <f t="shared" si="11"/>
        <v>318187.33999999997</v>
      </c>
      <c r="O55" s="54">
        <f t="shared" si="11"/>
        <v>0</v>
      </c>
      <c r="P55" s="54">
        <f t="shared" si="11"/>
        <v>0</v>
      </c>
      <c r="Q55" s="54">
        <f t="shared" si="11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8">
    <mergeCell ref="A46:A50"/>
    <mergeCell ref="B57:J57"/>
    <mergeCell ref="B58:J58"/>
    <mergeCell ref="B59:J59"/>
    <mergeCell ref="B46:B50"/>
    <mergeCell ref="J1:S1"/>
    <mergeCell ref="A1:C1"/>
    <mergeCell ref="D1:I1"/>
    <mergeCell ref="A2:I2"/>
    <mergeCell ref="J2:S2"/>
    <mergeCell ref="A4:A9"/>
    <mergeCell ref="B4:B9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A32:A34"/>
    <mergeCell ref="B32:B34"/>
    <mergeCell ref="A38:A45"/>
    <mergeCell ref="B38:B45"/>
  </mergeCells>
  <conditionalFormatting sqref="R4:R53">
    <cfRule type="cellIs" dxfId="62" priority="3" operator="lessThan">
      <formula>0</formula>
    </cfRule>
  </conditionalFormatting>
  <conditionalFormatting sqref="S3:S1048576 S1">
    <cfRule type="cellIs" dxfId="61" priority="8" operator="equal">
      <formula>"ATENÇÃO"</formula>
    </cfRule>
  </conditionalFormatting>
  <conditionalFormatting sqref="S4:S53">
    <cfRule type="containsText" dxfId="60" priority="2" operator="containsText" text="ATENÇÃO">
      <formula>NOT(ISERROR(SEARCH("ATENÇÃO",S4)))</formula>
    </cfRule>
  </conditionalFormatting>
  <conditionalFormatting sqref="T4:AY53">
    <cfRule type="cellIs" dxfId="5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11BA-4BDB-4F64-9ED3-83BFE8FCA6DD}">
  <dimension ref="A1:AY59"/>
  <sheetViews>
    <sheetView zoomScale="80" zoomScaleNormal="80" workbookViewId="0">
      <pane xSplit="19" topLeftCell="T1" activePane="topRight" state="frozen"/>
      <selection pane="topRight" activeCell="I67" sqref="I67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13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6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1</v>
      </c>
      <c r="O4" s="25"/>
      <c r="P4" s="25"/>
      <c r="Q4" s="25"/>
      <c r="R4" s="36">
        <f>J4-SUM(T4:AY4)+M4</f>
        <v>6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0</v>
      </c>
      <c r="K6" s="24">
        <f t="shared" si="1"/>
        <v>0</v>
      </c>
      <c r="L6" s="24">
        <f t="shared" si="0"/>
        <v>0</v>
      </c>
      <c r="M6" s="25"/>
      <c r="N6" s="26">
        <f t="shared" si="2"/>
        <v>0</v>
      </c>
      <c r="O6" s="25"/>
      <c r="P6" s="25"/>
      <c r="Q6" s="25"/>
      <c r="R6" s="36">
        <f t="shared" si="3"/>
        <v>0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0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0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10</v>
      </c>
      <c r="K11" s="24">
        <f t="shared" si="1"/>
        <v>0</v>
      </c>
      <c r="L11" s="24">
        <f t="shared" si="0"/>
        <v>0</v>
      </c>
      <c r="M11" s="25"/>
      <c r="N11" s="26">
        <f t="shared" si="2"/>
        <v>2</v>
      </c>
      <c r="O11" s="25"/>
      <c r="P11" s="25"/>
      <c r="Q11" s="25"/>
      <c r="R11" s="36">
        <f t="shared" si="3"/>
        <v>10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0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0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0</v>
      </c>
      <c r="K13" s="24">
        <f t="shared" si="1"/>
        <v>0</v>
      </c>
      <c r="L13" s="24">
        <f t="shared" si="0"/>
        <v>0</v>
      </c>
      <c r="M13" s="25"/>
      <c r="N13" s="26">
        <f t="shared" si="2"/>
        <v>0</v>
      </c>
      <c r="O13" s="25"/>
      <c r="P13" s="25"/>
      <c r="Q13" s="25"/>
      <c r="R13" s="36">
        <f t="shared" si="3"/>
        <v>0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8</v>
      </c>
      <c r="K22" s="24">
        <f t="shared" si="1"/>
        <v>0</v>
      </c>
      <c r="L22" s="24">
        <f t="shared" si="0"/>
        <v>0</v>
      </c>
      <c r="M22" s="25"/>
      <c r="N22" s="26">
        <f t="shared" si="2"/>
        <v>2</v>
      </c>
      <c r="O22" s="25"/>
      <c r="P22" s="25"/>
      <c r="Q22" s="25"/>
      <c r="R22" s="36">
        <f t="shared" si="3"/>
        <v>8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20</v>
      </c>
      <c r="K23" s="24">
        <f t="shared" si="1"/>
        <v>0</v>
      </c>
      <c r="L23" s="24">
        <f t="shared" si="0"/>
        <v>0</v>
      </c>
      <c r="M23" s="25"/>
      <c r="N23" s="26">
        <f t="shared" si="2"/>
        <v>5</v>
      </c>
      <c r="O23" s="25"/>
      <c r="P23" s="25"/>
      <c r="Q23" s="25"/>
      <c r="R23" s="36">
        <f t="shared" si="3"/>
        <v>20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10</v>
      </c>
      <c r="K25" s="24">
        <f t="shared" si="1"/>
        <v>0</v>
      </c>
      <c r="L25" s="24">
        <f t="shared" si="0"/>
        <v>0</v>
      </c>
      <c r="M25" s="25"/>
      <c r="N25" s="26">
        <f t="shared" si="2"/>
        <v>2</v>
      </c>
      <c r="O25" s="25"/>
      <c r="P25" s="25"/>
      <c r="Q25" s="25"/>
      <c r="R25" s="36">
        <f t="shared" si="3"/>
        <v>10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8</v>
      </c>
      <c r="K28" s="24">
        <f t="shared" si="1"/>
        <v>0</v>
      </c>
      <c r="L28" s="24">
        <f t="shared" si="0"/>
        <v>0</v>
      </c>
      <c r="M28" s="25"/>
      <c r="N28" s="26">
        <f t="shared" si="2"/>
        <v>2</v>
      </c>
      <c r="O28" s="25"/>
      <c r="P28" s="25"/>
      <c r="Q28" s="25"/>
      <c r="R28" s="36">
        <f t="shared" si="3"/>
        <v>8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4</v>
      </c>
      <c r="K29" s="24">
        <f t="shared" si="1"/>
        <v>0</v>
      </c>
      <c r="L29" s="24">
        <f t="shared" si="0"/>
        <v>0</v>
      </c>
      <c r="M29" s="25"/>
      <c r="N29" s="26">
        <f t="shared" si="2"/>
        <v>1</v>
      </c>
      <c r="O29" s="25"/>
      <c r="P29" s="25"/>
      <c r="Q29" s="25"/>
      <c r="R29" s="36">
        <f t="shared" si="3"/>
        <v>4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4</v>
      </c>
      <c r="K32" s="24">
        <f t="shared" si="1"/>
        <v>0</v>
      </c>
      <c r="L32" s="24">
        <f t="shared" si="0"/>
        <v>0</v>
      </c>
      <c r="M32" s="25"/>
      <c r="N32" s="26">
        <f t="shared" si="2"/>
        <v>1</v>
      </c>
      <c r="O32" s="25"/>
      <c r="P32" s="25"/>
      <c r="Q32" s="25"/>
      <c r="R32" s="36">
        <f t="shared" si="3"/>
        <v>4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4</v>
      </c>
      <c r="K33" s="24">
        <f t="shared" si="1"/>
        <v>0</v>
      </c>
      <c r="L33" s="24">
        <f t="shared" si="0"/>
        <v>0</v>
      </c>
      <c r="M33" s="25"/>
      <c r="N33" s="26">
        <f t="shared" si="2"/>
        <v>1</v>
      </c>
      <c r="O33" s="25"/>
      <c r="P33" s="25"/>
      <c r="Q33" s="25"/>
      <c r="R33" s="36">
        <f t="shared" si="3"/>
        <v>4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4</v>
      </c>
      <c r="K34" s="24">
        <f t="shared" si="1"/>
        <v>0</v>
      </c>
      <c r="L34" s="24">
        <f t="shared" si="0"/>
        <v>0</v>
      </c>
      <c r="M34" s="25"/>
      <c r="N34" s="26">
        <f t="shared" si="2"/>
        <v>1</v>
      </c>
      <c r="O34" s="25"/>
      <c r="P34" s="25"/>
      <c r="Q34" s="25"/>
      <c r="R34" s="36">
        <f t="shared" si="3"/>
        <v>4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5</v>
      </c>
      <c r="K35" s="24">
        <f t="shared" si="1"/>
        <v>0</v>
      </c>
      <c r="L35" s="24">
        <f t="shared" si="0"/>
        <v>0</v>
      </c>
      <c r="M35" s="25"/>
      <c r="N35" s="26">
        <f t="shared" si="2"/>
        <v>1</v>
      </c>
      <c r="O35" s="25"/>
      <c r="P35" s="25"/>
      <c r="Q35" s="25"/>
      <c r="R35" s="36">
        <f t="shared" si="3"/>
        <v>5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100</v>
      </c>
      <c r="K39" s="24">
        <f t="shared" si="5"/>
        <v>0</v>
      </c>
      <c r="L39" s="24">
        <f t="shared" si="6"/>
        <v>0</v>
      </c>
      <c r="M39" s="25"/>
      <c r="N39" s="26">
        <f t="shared" si="2"/>
        <v>25</v>
      </c>
      <c r="O39" s="25"/>
      <c r="P39" s="25"/>
      <c r="Q39" s="25"/>
      <c r="R39" s="36">
        <f t="shared" si="7"/>
        <v>100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30</v>
      </c>
      <c r="K40" s="24">
        <f t="shared" si="5"/>
        <v>0</v>
      </c>
      <c r="L40" s="24">
        <f t="shared" si="6"/>
        <v>0</v>
      </c>
      <c r="M40" s="25"/>
      <c r="N40" s="26">
        <f t="shared" si="2"/>
        <v>7</v>
      </c>
      <c r="O40" s="25"/>
      <c r="P40" s="25"/>
      <c r="Q40" s="25"/>
      <c r="R40" s="36">
        <f t="shared" si="7"/>
        <v>30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50</v>
      </c>
      <c r="K41" s="24">
        <f t="shared" si="5"/>
        <v>0</v>
      </c>
      <c r="L41" s="24">
        <f t="shared" si="6"/>
        <v>0</v>
      </c>
      <c r="M41" s="25"/>
      <c r="N41" s="26">
        <f t="shared" si="2"/>
        <v>12</v>
      </c>
      <c r="O41" s="25"/>
      <c r="P41" s="25"/>
      <c r="Q41" s="25"/>
      <c r="R41" s="36">
        <f t="shared" si="7"/>
        <v>50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200</v>
      </c>
      <c r="K43" s="24">
        <f t="shared" si="5"/>
        <v>0</v>
      </c>
      <c r="L43" s="24">
        <f t="shared" si="6"/>
        <v>0</v>
      </c>
      <c r="M43" s="25"/>
      <c r="N43" s="26">
        <f t="shared" si="2"/>
        <v>50</v>
      </c>
      <c r="O43" s="25"/>
      <c r="P43" s="25"/>
      <c r="Q43" s="25"/>
      <c r="R43" s="36">
        <f t="shared" si="7"/>
        <v>200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30</v>
      </c>
      <c r="K44" s="24">
        <f t="shared" si="5"/>
        <v>0</v>
      </c>
      <c r="L44" s="24">
        <f t="shared" si="6"/>
        <v>0</v>
      </c>
      <c r="M44" s="25"/>
      <c r="N44" s="26">
        <f t="shared" si="2"/>
        <v>7</v>
      </c>
      <c r="O44" s="25"/>
      <c r="P44" s="25"/>
      <c r="Q44" s="25"/>
      <c r="R44" s="36">
        <f t="shared" si="7"/>
        <v>30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60</v>
      </c>
      <c r="K45" s="24">
        <f t="shared" si="5"/>
        <v>0</v>
      </c>
      <c r="L45" s="24">
        <f t="shared" si="6"/>
        <v>0</v>
      </c>
      <c r="M45" s="25"/>
      <c r="N45" s="26">
        <f t="shared" si="2"/>
        <v>15</v>
      </c>
      <c r="O45" s="25"/>
      <c r="P45" s="25"/>
      <c r="Q45" s="25"/>
      <c r="R45" s="36">
        <f t="shared" si="7"/>
        <v>60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577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140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577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215643.16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43715.630000000005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26" priority="3" operator="lessThan">
      <formula>0</formula>
    </cfRule>
  </conditionalFormatting>
  <conditionalFormatting sqref="S3:S1048576 S1">
    <cfRule type="cellIs" dxfId="25" priority="4" operator="equal">
      <formula>"ATENÇÃO"</formula>
    </cfRule>
  </conditionalFormatting>
  <conditionalFormatting sqref="S4:S53">
    <cfRule type="containsText" dxfId="24" priority="2" operator="containsText" text="ATENÇÃO">
      <formula>NOT(ISERROR(SEARCH("ATENÇÃO",S4)))</formula>
    </cfRule>
  </conditionalFormatting>
  <conditionalFormatting sqref="T4:AY53">
    <cfRule type="cellIs" dxfId="2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599-AA3F-4223-8974-6AFD98C5AADF}">
  <dimension ref="A1:AY59"/>
  <sheetViews>
    <sheetView tabSelected="1" zoomScale="80" zoomScaleNormal="80" workbookViewId="0">
      <pane xSplit="19" topLeftCell="T1" activePane="topRight" state="frozen"/>
      <selection pane="topRight" activeCell="J63" sqref="J63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12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10</v>
      </c>
      <c r="K6" s="24">
        <f t="shared" si="1"/>
        <v>0</v>
      </c>
      <c r="L6" s="24">
        <f t="shared" si="0"/>
        <v>0</v>
      </c>
      <c r="M6" s="25"/>
      <c r="N6" s="26">
        <f t="shared" si="2"/>
        <v>2</v>
      </c>
      <c r="O6" s="25"/>
      <c r="P6" s="25"/>
      <c r="Q6" s="25"/>
      <c r="R6" s="36">
        <f t="shared" si="3"/>
        <v>10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10</v>
      </c>
      <c r="K7" s="24">
        <f t="shared" si="1"/>
        <v>0</v>
      </c>
      <c r="L7" s="24">
        <f t="shared" si="0"/>
        <v>0</v>
      </c>
      <c r="M7" s="25"/>
      <c r="N7" s="26">
        <f t="shared" si="2"/>
        <v>2</v>
      </c>
      <c r="O7" s="25"/>
      <c r="P7" s="25"/>
      <c r="Q7" s="25"/>
      <c r="R7" s="36">
        <f t="shared" si="3"/>
        <v>10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1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1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20</v>
      </c>
      <c r="K11" s="24">
        <f t="shared" si="1"/>
        <v>0</v>
      </c>
      <c r="L11" s="24">
        <f t="shared" si="0"/>
        <v>0</v>
      </c>
      <c r="M11" s="25"/>
      <c r="N11" s="26">
        <f t="shared" si="2"/>
        <v>5</v>
      </c>
      <c r="O11" s="25"/>
      <c r="P11" s="25"/>
      <c r="Q11" s="25"/>
      <c r="R11" s="36">
        <f t="shared" si="3"/>
        <v>20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5</v>
      </c>
      <c r="K12" s="24">
        <f t="shared" si="1"/>
        <v>0</v>
      </c>
      <c r="L12" s="24">
        <f t="shared" si="0"/>
        <v>0</v>
      </c>
      <c r="M12" s="25"/>
      <c r="N12" s="26">
        <f t="shared" si="2"/>
        <v>1</v>
      </c>
      <c r="O12" s="25"/>
      <c r="P12" s="25"/>
      <c r="Q12" s="25"/>
      <c r="R12" s="36">
        <f t="shared" si="3"/>
        <v>5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30</v>
      </c>
      <c r="K13" s="24">
        <f t="shared" si="1"/>
        <v>0</v>
      </c>
      <c r="L13" s="24">
        <f t="shared" si="0"/>
        <v>0</v>
      </c>
      <c r="M13" s="25"/>
      <c r="N13" s="26">
        <f t="shared" si="2"/>
        <v>7</v>
      </c>
      <c r="O13" s="25"/>
      <c r="P13" s="25"/>
      <c r="Q13" s="25"/>
      <c r="R13" s="36">
        <f t="shared" si="3"/>
        <v>30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2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2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20</v>
      </c>
      <c r="K21" s="24">
        <f t="shared" si="1"/>
        <v>0</v>
      </c>
      <c r="L21" s="24">
        <f t="shared" si="0"/>
        <v>0</v>
      </c>
      <c r="M21" s="25"/>
      <c r="N21" s="26">
        <f t="shared" si="2"/>
        <v>5</v>
      </c>
      <c r="O21" s="25"/>
      <c r="P21" s="25"/>
      <c r="Q21" s="25"/>
      <c r="R21" s="36">
        <f t="shared" si="3"/>
        <v>20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20</v>
      </c>
      <c r="K22" s="24">
        <f t="shared" si="1"/>
        <v>0</v>
      </c>
      <c r="L22" s="24">
        <f t="shared" si="0"/>
        <v>0</v>
      </c>
      <c r="M22" s="25"/>
      <c r="N22" s="26">
        <f t="shared" si="2"/>
        <v>5</v>
      </c>
      <c r="O22" s="25"/>
      <c r="P22" s="25"/>
      <c r="Q22" s="25"/>
      <c r="R22" s="36">
        <f t="shared" si="3"/>
        <v>20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20</v>
      </c>
      <c r="K23" s="24">
        <f t="shared" si="1"/>
        <v>0</v>
      </c>
      <c r="L23" s="24">
        <f t="shared" si="0"/>
        <v>0</v>
      </c>
      <c r="M23" s="25"/>
      <c r="N23" s="26">
        <f t="shared" si="2"/>
        <v>5</v>
      </c>
      <c r="O23" s="25"/>
      <c r="P23" s="25"/>
      <c r="Q23" s="25"/>
      <c r="R23" s="36">
        <f t="shared" si="3"/>
        <v>20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5</v>
      </c>
      <c r="K24" s="24">
        <f t="shared" si="1"/>
        <v>0</v>
      </c>
      <c r="L24" s="24">
        <f t="shared" si="0"/>
        <v>0</v>
      </c>
      <c r="M24" s="25"/>
      <c r="N24" s="26">
        <f t="shared" si="2"/>
        <v>1</v>
      </c>
      <c r="O24" s="25"/>
      <c r="P24" s="25"/>
      <c r="Q24" s="25"/>
      <c r="R24" s="36">
        <f t="shared" si="3"/>
        <v>5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20</v>
      </c>
      <c r="K25" s="24">
        <f t="shared" si="1"/>
        <v>0</v>
      </c>
      <c r="L25" s="24">
        <f t="shared" si="0"/>
        <v>0</v>
      </c>
      <c r="M25" s="25"/>
      <c r="N25" s="26">
        <f t="shared" si="2"/>
        <v>5</v>
      </c>
      <c r="O25" s="25"/>
      <c r="P25" s="25"/>
      <c r="Q25" s="25"/>
      <c r="R25" s="36">
        <f t="shared" si="3"/>
        <v>20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10</v>
      </c>
      <c r="K26" s="24">
        <f t="shared" si="1"/>
        <v>0</v>
      </c>
      <c r="L26" s="24">
        <f t="shared" si="0"/>
        <v>0</v>
      </c>
      <c r="M26" s="25"/>
      <c r="N26" s="26">
        <f t="shared" si="2"/>
        <v>2</v>
      </c>
      <c r="O26" s="25"/>
      <c r="P26" s="25"/>
      <c r="Q26" s="25"/>
      <c r="R26" s="36">
        <f t="shared" si="3"/>
        <v>10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0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0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20</v>
      </c>
      <c r="K33" s="24">
        <f t="shared" si="1"/>
        <v>0</v>
      </c>
      <c r="L33" s="24">
        <f t="shared" si="0"/>
        <v>0</v>
      </c>
      <c r="M33" s="25"/>
      <c r="N33" s="26">
        <f t="shared" si="2"/>
        <v>5</v>
      </c>
      <c r="O33" s="25"/>
      <c r="P33" s="25"/>
      <c r="Q33" s="25"/>
      <c r="R33" s="36">
        <f t="shared" si="3"/>
        <v>20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20</v>
      </c>
      <c r="K35" s="24">
        <f t="shared" si="1"/>
        <v>0</v>
      </c>
      <c r="L35" s="24">
        <f t="shared" si="0"/>
        <v>0</v>
      </c>
      <c r="M35" s="25"/>
      <c r="N35" s="26">
        <f t="shared" si="2"/>
        <v>5</v>
      </c>
      <c r="O35" s="25"/>
      <c r="P35" s="25"/>
      <c r="Q35" s="25"/>
      <c r="R35" s="36">
        <f t="shared" si="3"/>
        <v>20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30</v>
      </c>
      <c r="K38" s="24">
        <f t="shared" si="5"/>
        <v>0</v>
      </c>
      <c r="L38" s="24">
        <f t="shared" si="6"/>
        <v>0</v>
      </c>
      <c r="M38" s="25"/>
      <c r="N38" s="26">
        <f t="shared" si="2"/>
        <v>7</v>
      </c>
      <c r="O38" s="25"/>
      <c r="P38" s="25"/>
      <c r="Q38" s="25"/>
      <c r="R38" s="36">
        <f t="shared" si="7"/>
        <v>30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30</v>
      </c>
      <c r="K39" s="24">
        <f t="shared" si="5"/>
        <v>0</v>
      </c>
      <c r="L39" s="24">
        <f t="shared" si="6"/>
        <v>0</v>
      </c>
      <c r="M39" s="25"/>
      <c r="N39" s="26">
        <f t="shared" si="2"/>
        <v>7</v>
      </c>
      <c r="O39" s="25"/>
      <c r="P39" s="25"/>
      <c r="Q39" s="25"/>
      <c r="R39" s="36">
        <f t="shared" si="7"/>
        <v>30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20</v>
      </c>
      <c r="K40" s="24">
        <f t="shared" si="5"/>
        <v>0</v>
      </c>
      <c r="L40" s="24">
        <f t="shared" si="6"/>
        <v>0</v>
      </c>
      <c r="M40" s="25"/>
      <c r="N40" s="26">
        <f t="shared" si="2"/>
        <v>5</v>
      </c>
      <c r="O40" s="25"/>
      <c r="P40" s="25"/>
      <c r="Q40" s="25"/>
      <c r="R40" s="36">
        <f t="shared" si="7"/>
        <v>20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20</v>
      </c>
      <c r="K41" s="24">
        <f t="shared" si="5"/>
        <v>0</v>
      </c>
      <c r="L41" s="24">
        <f t="shared" si="6"/>
        <v>0</v>
      </c>
      <c r="M41" s="25"/>
      <c r="N41" s="26">
        <f t="shared" si="2"/>
        <v>5</v>
      </c>
      <c r="O41" s="25"/>
      <c r="P41" s="25"/>
      <c r="Q41" s="25"/>
      <c r="R41" s="36">
        <f t="shared" si="7"/>
        <v>20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200</v>
      </c>
      <c r="K43" s="24">
        <f t="shared" si="5"/>
        <v>0</v>
      </c>
      <c r="L43" s="24">
        <f t="shared" si="6"/>
        <v>0</v>
      </c>
      <c r="M43" s="25"/>
      <c r="N43" s="26">
        <f t="shared" si="2"/>
        <v>50</v>
      </c>
      <c r="O43" s="25"/>
      <c r="P43" s="25"/>
      <c r="Q43" s="25"/>
      <c r="R43" s="36">
        <f t="shared" si="7"/>
        <v>200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4</v>
      </c>
      <c r="K44" s="24">
        <f t="shared" si="5"/>
        <v>0</v>
      </c>
      <c r="L44" s="24">
        <f t="shared" si="6"/>
        <v>0</v>
      </c>
      <c r="M44" s="25"/>
      <c r="N44" s="26">
        <f t="shared" si="2"/>
        <v>1</v>
      </c>
      <c r="O44" s="25"/>
      <c r="P44" s="25"/>
      <c r="Q44" s="25"/>
      <c r="R44" s="36">
        <f t="shared" si="7"/>
        <v>4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10</v>
      </c>
      <c r="K45" s="24">
        <f t="shared" si="5"/>
        <v>0</v>
      </c>
      <c r="L45" s="24">
        <f t="shared" si="6"/>
        <v>0</v>
      </c>
      <c r="M45" s="25"/>
      <c r="N45" s="26">
        <f t="shared" si="2"/>
        <v>2</v>
      </c>
      <c r="O45" s="25"/>
      <c r="P45" s="25"/>
      <c r="Q45" s="25"/>
      <c r="R45" s="36">
        <f t="shared" si="7"/>
        <v>10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4</v>
      </c>
      <c r="K46" s="24">
        <f t="shared" si="5"/>
        <v>0</v>
      </c>
      <c r="L46" s="24">
        <f t="shared" si="6"/>
        <v>0</v>
      </c>
      <c r="M46" s="25"/>
      <c r="N46" s="26">
        <f t="shared" si="2"/>
        <v>1</v>
      </c>
      <c r="O46" s="25"/>
      <c r="P46" s="25"/>
      <c r="Q46" s="25"/>
      <c r="R46" s="36">
        <f t="shared" si="7"/>
        <v>4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4</v>
      </c>
      <c r="K48" s="24">
        <f t="shared" si="5"/>
        <v>0</v>
      </c>
      <c r="L48" s="24">
        <f t="shared" si="6"/>
        <v>0</v>
      </c>
      <c r="M48" s="25"/>
      <c r="N48" s="26">
        <f t="shared" si="2"/>
        <v>1</v>
      </c>
      <c r="O48" s="25"/>
      <c r="P48" s="25"/>
      <c r="Q48" s="25"/>
      <c r="R48" s="36">
        <f t="shared" si="7"/>
        <v>4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4</v>
      </c>
      <c r="K49" s="24">
        <f t="shared" si="5"/>
        <v>0</v>
      </c>
      <c r="L49" s="24">
        <f t="shared" si="6"/>
        <v>0</v>
      </c>
      <c r="M49" s="25"/>
      <c r="N49" s="26">
        <f t="shared" si="2"/>
        <v>1</v>
      </c>
      <c r="O49" s="25"/>
      <c r="P49" s="25"/>
      <c r="Q49" s="25"/>
      <c r="R49" s="36">
        <f t="shared" si="7"/>
        <v>4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200</v>
      </c>
      <c r="K50" s="24">
        <f t="shared" si="5"/>
        <v>0</v>
      </c>
      <c r="L50" s="24">
        <f t="shared" si="6"/>
        <v>0</v>
      </c>
      <c r="M50" s="25"/>
      <c r="N50" s="26">
        <f t="shared" si="2"/>
        <v>50</v>
      </c>
      <c r="O50" s="25"/>
      <c r="P50" s="25"/>
      <c r="Q50" s="25"/>
      <c r="R50" s="36">
        <f t="shared" si="7"/>
        <v>200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763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185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763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747656.2300000001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151612.77999999997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22" priority="3" operator="lessThan">
      <formula>0</formula>
    </cfRule>
  </conditionalFormatting>
  <conditionalFormatting sqref="S3:S1048576 S1">
    <cfRule type="cellIs" dxfId="21" priority="4" operator="equal">
      <formula>"ATENÇÃO"</formula>
    </cfRule>
  </conditionalFormatting>
  <conditionalFormatting sqref="S4:S53">
    <cfRule type="containsText" dxfId="20" priority="2" operator="containsText" text="ATENÇÃO">
      <formula>NOT(ISERROR(SEARCH("ATENÇÃO",S4)))</formula>
    </cfRule>
  </conditionalFormatting>
  <conditionalFormatting sqref="T4:AY53">
    <cfRule type="cellIs" dxfId="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3CEE-3126-4C24-A1FD-3A978A03F22A}">
  <dimension ref="A1:AY59"/>
  <sheetViews>
    <sheetView zoomScale="80" zoomScaleNormal="80" workbookViewId="0">
      <pane xSplit="19" topLeftCell="T1" activePane="topRight" state="frozen"/>
      <selection pane="topRight" activeCell="I66" sqref="I66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10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2</v>
      </c>
      <c r="K6" s="24">
        <f t="shared" si="1"/>
        <v>0</v>
      </c>
      <c r="L6" s="24">
        <f t="shared" si="0"/>
        <v>0</v>
      </c>
      <c r="M6" s="25"/>
      <c r="N6" s="26">
        <f t="shared" si="2"/>
        <v>0</v>
      </c>
      <c r="O6" s="25"/>
      <c r="P6" s="25"/>
      <c r="Q6" s="25"/>
      <c r="R6" s="36">
        <f t="shared" si="3"/>
        <v>2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2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2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6</v>
      </c>
      <c r="K11" s="24">
        <f t="shared" si="1"/>
        <v>0</v>
      </c>
      <c r="L11" s="24">
        <f t="shared" si="0"/>
        <v>0</v>
      </c>
      <c r="M11" s="25"/>
      <c r="N11" s="26">
        <f t="shared" si="2"/>
        <v>1</v>
      </c>
      <c r="O11" s="25"/>
      <c r="P11" s="25"/>
      <c r="Q11" s="25"/>
      <c r="R11" s="36">
        <f t="shared" si="3"/>
        <v>6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0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0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6</v>
      </c>
      <c r="K13" s="24">
        <f t="shared" si="1"/>
        <v>0</v>
      </c>
      <c r="L13" s="24">
        <f t="shared" si="0"/>
        <v>0</v>
      </c>
      <c r="M13" s="25"/>
      <c r="N13" s="26">
        <f t="shared" si="2"/>
        <v>1</v>
      </c>
      <c r="O13" s="25"/>
      <c r="P13" s="25"/>
      <c r="Q13" s="25"/>
      <c r="R13" s="36">
        <f t="shared" si="3"/>
        <v>6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0</v>
      </c>
      <c r="K20" s="24">
        <f t="shared" si="1"/>
        <v>0</v>
      </c>
      <c r="L20" s="24">
        <f t="shared" si="0"/>
        <v>0</v>
      </c>
      <c r="M20" s="25"/>
      <c r="N20" s="26">
        <f t="shared" si="2"/>
        <v>0</v>
      </c>
      <c r="O20" s="25"/>
      <c r="P20" s="25"/>
      <c r="Q20" s="25"/>
      <c r="R20" s="36">
        <f t="shared" si="3"/>
        <v>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2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2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0</v>
      </c>
      <c r="K33" s="24">
        <f t="shared" si="1"/>
        <v>0</v>
      </c>
      <c r="L33" s="24">
        <f t="shared" si="0"/>
        <v>0</v>
      </c>
      <c r="M33" s="25"/>
      <c r="N33" s="26">
        <f t="shared" si="2"/>
        <v>0</v>
      </c>
      <c r="O33" s="25"/>
      <c r="P33" s="25"/>
      <c r="Q33" s="25"/>
      <c r="R33" s="36">
        <f t="shared" si="3"/>
        <v>0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10</v>
      </c>
      <c r="K35" s="24">
        <f t="shared" si="1"/>
        <v>0</v>
      </c>
      <c r="L35" s="24">
        <f t="shared" si="0"/>
        <v>0</v>
      </c>
      <c r="M35" s="25"/>
      <c r="N35" s="26">
        <f t="shared" si="2"/>
        <v>2</v>
      </c>
      <c r="O35" s="25"/>
      <c r="P35" s="25"/>
      <c r="Q35" s="25"/>
      <c r="R35" s="36">
        <f t="shared" si="3"/>
        <v>10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32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4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32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161809.68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10850.39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18" priority="3" operator="lessThan">
      <formula>0</formula>
    </cfRule>
  </conditionalFormatting>
  <conditionalFormatting sqref="S3:S1048576 S1">
    <cfRule type="cellIs" dxfId="17" priority="4" operator="equal">
      <formula>"ATENÇÃO"</formula>
    </cfRule>
  </conditionalFormatting>
  <conditionalFormatting sqref="S4:S53">
    <cfRule type="containsText" dxfId="16" priority="2" operator="containsText" text="ATENÇÃO">
      <formula>NOT(ISERROR(SEARCH("ATENÇÃO",S4)))</formula>
    </cfRule>
  </conditionalFormatting>
  <conditionalFormatting sqref="T4:AY53">
    <cfRule type="cellIs" dxfId="1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9F3D-F459-49BD-885A-FFC636D2BB1D}">
  <dimension ref="A1:AY59"/>
  <sheetViews>
    <sheetView zoomScale="80" zoomScaleNormal="80" workbookViewId="0">
      <pane xSplit="19" topLeftCell="T1" activePane="topRight" state="frozen"/>
      <selection pane="topRight" activeCell="J63" sqref="J63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14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10</v>
      </c>
      <c r="K6" s="24">
        <f t="shared" si="1"/>
        <v>0</v>
      </c>
      <c r="L6" s="24">
        <f t="shared" si="0"/>
        <v>0</v>
      </c>
      <c r="M6" s="25"/>
      <c r="N6" s="26">
        <f t="shared" si="2"/>
        <v>2</v>
      </c>
      <c r="O6" s="25"/>
      <c r="P6" s="25"/>
      <c r="Q6" s="25"/>
      <c r="R6" s="36">
        <f t="shared" si="3"/>
        <v>10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10</v>
      </c>
      <c r="K7" s="24">
        <f t="shared" si="1"/>
        <v>0</v>
      </c>
      <c r="L7" s="24">
        <f t="shared" si="0"/>
        <v>0</v>
      </c>
      <c r="M7" s="25"/>
      <c r="N7" s="26">
        <f t="shared" si="2"/>
        <v>2</v>
      </c>
      <c r="O7" s="25"/>
      <c r="P7" s="25"/>
      <c r="Q7" s="25"/>
      <c r="R7" s="36">
        <f t="shared" si="3"/>
        <v>10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5</v>
      </c>
      <c r="K8" s="24">
        <f t="shared" si="1"/>
        <v>0</v>
      </c>
      <c r="L8" s="24">
        <f t="shared" si="0"/>
        <v>0</v>
      </c>
      <c r="M8" s="25"/>
      <c r="N8" s="26">
        <f t="shared" si="2"/>
        <v>1</v>
      </c>
      <c r="O8" s="25"/>
      <c r="P8" s="25"/>
      <c r="Q8" s="25"/>
      <c r="R8" s="36">
        <f t="shared" si="3"/>
        <v>5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1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1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40</v>
      </c>
      <c r="K11" s="24">
        <f t="shared" si="1"/>
        <v>0</v>
      </c>
      <c r="L11" s="24">
        <f t="shared" si="0"/>
        <v>0</v>
      </c>
      <c r="M11" s="25"/>
      <c r="N11" s="26">
        <f t="shared" si="2"/>
        <v>10</v>
      </c>
      <c r="O11" s="25"/>
      <c r="P11" s="25"/>
      <c r="Q11" s="25"/>
      <c r="R11" s="36">
        <f t="shared" si="3"/>
        <v>40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10</v>
      </c>
      <c r="K12" s="24">
        <f t="shared" si="1"/>
        <v>0</v>
      </c>
      <c r="L12" s="24">
        <f t="shared" si="0"/>
        <v>0</v>
      </c>
      <c r="M12" s="25"/>
      <c r="N12" s="26">
        <f t="shared" si="2"/>
        <v>2</v>
      </c>
      <c r="O12" s="25"/>
      <c r="P12" s="25"/>
      <c r="Q12" s="25"/>
      <c r="R12" s="36">
        <f t="shared" si="3"/>
        <v>10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0</v>
      </c>
      <c r="K13" s="24">
        <f t="shared" si="1"/>
        <v>0</v>
      </c>
      <c r="L13" s="24">
        <f t="shared" si="0"/>
        <v>0</v>
      </c>
      <c r="M13" s="25"/>
      <c r="N13" s="26">
        <f t="shared" si="2"/>
        <v>0</v>
      </c>
      <c r="O13" s="25"/>
      <c r="P13" s="25"/>
      <c r="Q13" s="25"/>
      <c r="R13" s="36">
        <f t="shared" si="3"/>
        <v>0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4</v>
      </c>
      <c r="K18" s="24">
        <f t="shared" si="1"/>
        <v>0</v>
      </c>
      <c r="L18" s="24">
        <f t="shared" si="0"/>
        <v>0</v>
      </c>
      <c r="M18" s="25"/>
      <c r="N18" s="26">
        <f t="shared" si="2"/>
        <v>1</v>
      </c>
      <c r="O18" s="25"/>
      <c r="P18" s="25"/>
      <c r="Q18" s="25"/>
      <c r="R18" s="36">
        <f t="shared" si="3"/>
        <v>4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0</v>
      </c>
      <c r="K20" s="24">
        <f t="shared" si="1"/>
        <v>0</v>
      </c>
      <c r="L20" s="24">
        <f t="shared" si="0"/>
        <v>0</v>
      </c>
      <c r="M20" s="25"/>
      <c r="N20" s="26">
        <f t="shared" si="2"/>
        <v>0</v>
      </c>
      <c r="O20" s="25"/>
      <c r="P20" s="25"/>
      <c r="Q20" s="25"/>
      <c r="R20" s="36">
        <f t="shared" si="3"/>
        <v>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10</v>
      </c>
      <c r="K27" s="24">
        <f t="shared" si="1"/>
        <v>0</v>
      </c>
      <c r="L27" s="24">
        <f t="shared" si="0"/>
        <v>0</v>
      </c>
      <c r="M27" s="25"/>
      <c r="N27" s="26">
        <f t="shared" si="2"/>
        <v>2</v>
      </c>
      <c r="O27" s="25"/>
      <c r="P27" s="25"/>
      <c r="Q27" s="25"/>
      <c r="R27" s="36">
        <f t="shared" si="3"/>
        <v>10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10</v>
      </c>
      <c r="K29" s="24">
        <f t="shared" si="1"/>
        <v>0</v>
      </c>
      <c r="L29" s="24">
        <f t="shared" si="0"/>
        <v>0</v>
      </c>
      <c r="M29" s="25"/>
      <c r="N29" s="26">
        <f t="shared" si="2"/>
        <v>2</v>
      </c>
      <c r="O29" s="25"/>
      <c r="P29" s="25"/>
      <c r="Q29" s="25"/>
      <c r="R29" s="36">
        <f t="shared" si="3"/>
        <v>10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14</v>
      </c>
      <c r="K32" s="24">
        <f t="shared" si="1"/>
        <v>0</v>
      </c>
      <c r="L32" s="24">
        <f t="shared" si="0"/>
        <v>0</v>
      </c>
      <c r="M32" s="25"/>
      <c r="N32" s="26">
        <f t="shared" si="2"/>
        <v>3</v>
      </c>
      <c r="O32" s="25"/>
      <c r="P32" s="25"/>
      <c r="Q32" s="25"/>
      <c r="R32" s="36">
        <f t="shared" si="3"/>
        <v>14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5</v>
      </c>
      <c r="K33" s="24">
        <f t="shared" si="1"/>
        <v>0</v>
      </c>
      <c r="L33" s="24">
        <f t="shared" si="0"/>
        <v>0</v>
      </c>
      <c r="M33" s="25"/>
      <c r="N33" s="26">
        <f t="shared" si="2"/>
        <v>1</v>
      </c>
      <c r="O33" s="25"/>
      <c r="P33" s="25"/>
      <c r="Q33" s="25"/>
      <c r="R33" s="36">
        <f t="shared" si="3"/>
        <v>5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13</v>
      </c>
      <c r="K35" s="24">
        <f t="shared" si="1"/>
        <v>0</v>
      </c>
      <c r="L35" s="24">
        <f t="shared" si="0"/>
        <v>0</v>
      </c>
      <c r="M35" s="25"/>
      <c r="N35" s="26">
        <f t="shared" si="2"/>
        <v>3</v>
      </c>
      <c r="O35" s="25"/>
      <c r="P35" s="25"/>
      <c r="Q35" s="25"/>
      <c r="R35" s="36">
        <f t="shared" si="3"/>
        <v>13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4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1</v>
      </c>
      <c r="O36" s="25"/>
      <c r="P36" s="25"/>
      <c r="Q36" s="25"/>
      <c r="R36" s="36">
        <f t="shared" ref="R36:R53" si="7">J36-SUM(T36:AY36)+M36</f>
        <v>4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10</v>
      </c>
      <c r="K37" s="24">
        <f t="shared" si="5"/>
        <v>0</v>
      </c>
      <c r="L37" s="24">
        <f t="shared" si="6"/>
        <v>0</v>
      </c>
      <c r="M37" s="25"/>
      <c r="N37" s="26">
        <f t="shared" si="2"/>
        <v>2</v>
      </c>
      <c r="O37" s="25"/>
      <c r="P37" s="25"/>
      <c r="Q37" s="25"/>
      <c r="R37" s="36">
        <f t="shared" si="7"/>
        <v>10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10</v>
      </c>
      <c r="K46" s="24">
        <f t="shared" si="5"/>
        <v>0</v>
      </c>
      <c r="L46" s="24">
        <f t="shared" si="6"/>
        <v>0</v>
      </c>
      <c r="M46" s="25"/>
      <c r="N46" s="26">
        <f t="shared" si="2"/>
        <v>2</v>
      </c>
      <c r="O46" s="25"/>
      <c r="P46" s="25"/>
      <c r="Q46" s="25"/>
      <c r="R46" s="36">
        <f t="shared" si="7"/>
        <v>10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160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34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160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1082774.08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222501.83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14" priority="3" operator="lessThan">
      <formula>0</formula>
    </cfRule>
  </conditionalFormatting>
  <conditionalFormatting sqref="S3:S1048576 S1">
    <cfRule type="cellIs" dxfId="13" priority="4" operator="equal">
      <formula>"ATENÇÃO"</formula>
    </cfRule>
  </conditionalFormatting>
  <conditionalFormatting sqref="S4:S53">
    <cfRule type="containsText" dxfId="12" priority="2" operator="containsText" text="ATENÇÃO">
      <formula>NOT(ISERROR(SEARCH("ATENÇÃO",S4)))</formula>
    </cfRule>
  </conditionalFormatting>
  <conditionalFormatting sqref="T4:AY53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90A9-5A4D-42A6-ABF3-3B69D8494C56}">
  <dimension ref="A1:AY59"/>
  <sheetViews>
    <sheetView zoomScale="80" zoomScaleNormal="80" workbookViewId="0">
      <pane xSplit="19" topLeftCell="T1" activePane="topRight" state="frozen"/>
      <selection pane="topRight" activeCell="A4" sqref="A4:I53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25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2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2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3</v>
      </c>
      <c r="K6" s="24">
        <f t="shared" si="1"/>
        <v>0</v>
      </c>
      <c r="L6" s="24">
        <f t="shared" si="0"/>
        <v>0</v>
      </c>
      <c r="M6" s="25"/>
      <c r="N6" s="26">
        <f t="shared" si="2"/>
        <v>0</v>
      </c>
      <c r="O6" s="25"/>
      <c r="P6" s="25"/>
      <c r="Q6" s="25"/>
      <c r="R6" s="36">
        <f t="shared" si="3"/>
        <v>3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1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1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8</v>
      </c>
      <c r="K11" s="24">
        <f t="shared" si="1"/>
        <v>0</v>
      </c>
      <c r="L11" s="24">
        <f t="shared" si="0"/>
        <v>0</v>
      </c>
      <c r="M11" s="25"/>
      <c r="N11" s="26">
        <f t="shared" si="2"/>
        <v>2</v>
      </c>
      <c r="O11" s="25"/>
      <c r="P11" s="25"/>
      <c r="Q11" s="25"/>
      <c r="R11" s="36">
        <f t="shared" si="3"/>
        <v>8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1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1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8</v>
      </c>
      <c r="K13" s="24">
        <f t="shared" si="1"/>
        <v>0</v>
      </c>
      <c r="L13" s="24">
        <f t="shared" si="0"/>
        <v>0</v>
      </c>
      <c r="M13" s="25"/>
      <c r="N13" s="26">
        <f t="shared" si="2"/>
        <v>2</v>
      </c>
      <c r="O13" s="25"/>
      <c r="P13" s="25"/>
      <c r="Q13" s="25"/>
      <c r="R13" s="36">
        <f t="shared" si="3"/>
        <v>8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0</v>
      </c>
      <c r="K20" s="24">
        <f t="shared" si="1"/>
        <v>0</v>
      </c>
      <c r="L20" s="24">
        <f t="shared" si="0"/>
        <v>0</v>
      </c>
      <c r="M20" s="25"/>
      <c r="N20" s="26">
        <f t="shared" si="2"/>
        <v>0</v>
      </c>
      <c r="O20" s="25"/>
      <c r="P20" s="25"/>
      <c r="Q20" s="25"/>
      <c r="R20" s="36">
        <f t="shared" si="3"/>
        <v>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27</v>
      </c>
      <c r="K22" s="24">
        <f t="shared" si="1"/>
        <v>0</v>
      </c>
      <c r="L22" s="24">
        <f t="shared" si="0"/>
        <v>0</v>
      </c>
      <c r="M22" s="25"/>
      <c r="N22" s="26">
        <f t="shared" si="2"/>
        <v>6</v>
      </c>
      <c r="O22" s="25"/>
      <c r="P22" s="25"/>
      <c r="Q22" s="25"/>
      <c r="R22" s="36">
        <f t="shared" si="3"/>
        <v>27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54</v>
      </c>
      <c r="K24" s="24">
        <f t="shared" si="1"/>
        <v>0</v>
      </c>
      <c r="L24" s="24">
        <f t="shared" si="0"/>
        <v>0</v>
      </c>
      <c r="M24" s="25"/>
      <c r="N24" s="26">
        <f t="shared" si="2"/>
        <v>13</v>
      </c>
      <c r="O24" s="25"/>
      <c r="P24" s="25"/>
      <c r="Q24" s="25"/>
      <c r="R24" s="36">
        <f t="shared" si="3"/>
        <v>54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2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2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6</v>
      </c>
      <c r="K33" s="24">
        <f t="shared" si="1"/>
        <v>0</v>
      </c>
      <c r="L33" s="24">
        <f t="shared" si="0"/>
        <v>0</v>
      </c>
      <c r="M33" s="25"/>
      <c r="N33" s="26">
        <f t="shared" si="2"/>
        <v>1</v>
      </c>
      <c r="O33" s="25"/>
      <c r="P33" s="25"/>
      <c r="Q33" s="25"/>
      <c r="R33" s="36">
        <f t="shared" si="3"/>
        <v>6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2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2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4</v>
      </c>
      <c r="K35" s="24">
        <f t="shared" si="1"/>
        <v>0</v>
      </c>
      <c r="L35" s="24">
        <f t="shared" si="0"/>
        <v>0</v>
      </c>
      <c r="M35" s="25"/>
      <c r="N35" s="26">
        <f t="shared" si="2"/>
        <v>1</v>
      </c>
      <c r="O35" s="25"/>
      <c r="P35" s="25"/>
      <c r="Q35" s="25"/>
      <c r="R35" s="36">
        <f t="shared" si="3"/>
        <v>4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2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2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124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25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124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207928.03000000003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19018.82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10" priority="3" operator="lessThan">
      <formula>0</formula>
    </cfRule>
  </conditionalFormatting>
  <conditionalFormatting sqref="S3:S1048576 S1">
    <cfRule type="cellIs" dxfId="9" priority="4" operator="equal">
      <formula>"ATENÇÃO"</formula>
    </cfRule>
  </conditionalFormatting>
  <conditionalFormatting sqref="S4:S53">
    <cfRule type="containsText" dxfId="8" priority="2" operator="containsText" text="ATENÇÃO">
      <formula>NOT(ISERROR(SEARCH("ATENÇÃO",S4)))</formula>
    </cfRule>
  </conditionalFormatting>
  <conditionalFormatting sqref="T4:AY53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75"/>
  <sheetViews>
    <sheetView zoomScale="65" zoomScaleNormal="65" workbookViewId="0">
      <pane ySplit="3" topLeftCell="A58" activePane="bottomLeft" state="frozen"/>
      <selection activeCell="E1" sqref="E1"/>
      <selection pane="bottomLeft" activeCell="F77" sqref="F77"/>
    </sheetView>
  </sheetViews>
  <sheetFormatPr defaultColWidth="9.7265625" defaultRowHeight="38.25" customHeight="1" x14ac:dyDescent="0.35"/>
  <cols>
    <col min="1" max="1" width="6.453125" style="1" customWidth="1"/>
    <col min="2" max="2" width="15.26953125" style="1" customWidth="1"/>
    <col min="3" max="3" width="7" style="1" customWidth="1"/>
    <col min="4" max="4" width="30.26953125" style="3" customWidth="1"/>
    <col min="5" max="5" width="19" style="1" customWidth="1"/>
    <col min="6" max="6" width="12.81640625" style="1" customWidth="1"/>
    <col min="7" max="7" width="13" style="1" customWidth="1"/>
    <col min="8" max="8" width="11.81640625" style="1" customWidth="1"/>
    <col min="9" max="9" width="19.453125" style="3" customWidth="1"/>
    <col min="10" max="10" width="22.81640625" style="4" customWidth="1"/>
    <col min="11" max="11" width="19.26953125" style="11" customWidth="1"/>
    <col min="12" max="12" width="15" style="11" customWidth="1"/>
    <col min="13" max="13" width="14.453125" style="11" customWidth="1"/>
    <col min="14" max="14" width="13.26953125" style="11" customWidth="1"/>
    <col min="15" max="15" width="12.453125" style="5" customWidth="1"/>
    <col min="16" max="16" width="22" style="2" bestFit="1" customWidth="1"/>
    <col min="17" max="17" width="20" style="2" customWidth="1"/>
    <col min="18" max="18" width="28.81640625" style="2" customWidth="1"/>
    <col min="19" max="16384" width="9.7265625" style="2"/>
  </cols>
  <sheetData>
    <row r="1" spans="1:18" ht="45.75" customHeight="1" x14ac:dyDescent="0.35">
      <c r="A1" s="159" t="s">
        <v>219</v>
      </c>
      <c r="B1" s="160"/>
      <c r="C1" s="160"/>
      <c r="D1" s="154" t="s">
        <v>94</v>
      </c>
      <c r="E1" s="155"/>
      <c r="F1" s="155"/>
      <c r="G1" s="155"/>
      <c r="H1" s="155"/>
      <c r="I1" s="161"/>
      <c r="J1" s="154" t="s">
        <v>221</v>
      </c>
      <c r="K1" s="155"/>
      <c r="L1" s="155"/>
      <c r="M1" s="155"/>
      <c r="N1" s="155"/>
      <c r="O1" s="155"/>
      <c r="P1" s="155"/>
      <c r="Q1" s="155"/>
      <c r="R1" s="155"/>
    </row>
    <row r="2" spans="1:18" ht="28.5" customHeight="1" x14ac:dyDescent="0.35">
      <c r="A2" s="156" t="s">
        <v>68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s="3" customFormat="1" ht="49.5" customHeight="1" x14ac:dyDescent="0.25">
      <c r="A3" s="9" t="s">
        <v>2</v>
      </c>
      <c r="B3" s="9" t="s">
        <v>20</v>
      </c>
      <c r="C3" s="9" t="s">
        <v>19</v>
      </c>
      <c r="D3" s="9" t="s">
        <v>21</v>
      </c>
      <c r="E3" s="9" t="s">
        <v>22</v>
      </c>
      <c r="F3" s="9" t="s">
        <v>5</v>
      </c>
      <c r="G3" s="9" t="s">
        <v>24</v>
      </c>
      <c r="H3" s="9" t="s">
        <v>23</v>
      </c>
      <c r="I3" s="9" t="s">
        <v>18</v>
      </c>
      <c r="J3" s="9" t="s">
        <v>3</v>
      </c>
      <c r="K3" s="9" t="s">
        <v>35</v>
      </c>
      <c r="L3" s="99" t="s">
        <v>36</v>
      </c>
      <c r="M3" s="10" t="s">
        <v>37</v>
      </c>
      <c r="N3" s="48" t="s">
        <v>38</v>
      </c>
      <c r="O3" s="6" t="s">
        <v>39</v>
      </c>
      <c r="P3" s="32" t="s">
        <v>40</v>
      </c>
      <c r="Q3" s="32" t="s">
        <v>34</v>
      </c>
      <c r="R3" s="32" t="s">
        <v>93</v>
      </c>
    </row>
    <row r="4" spans="1:18" ht="38.2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3">
        <f>'REITORIA-SETIC'!J4+ESAG!J4+CEAD!J4+CEART!J4+FAED!J4+CEFID!J4+CCT!J4+CAV!J4+CEAVI!J4+CEPLAN!J4+CEO!J4+CESFI!J4+CERES!J4+CESMO!J4</f>
        <v>27</v>
      </c>
      <c r="K4" s="12">
        <f>'REITORIA-SETIC'!K4+ESAG!K4+CEAD!K4+CEART!K4+FAED!K4+CEFID!K4+CCT!K4+CAV!K4+CEAVI!K4+CEPLAN!K4+CEO!K4+CESFI!K4+CERES!K4+CESMO!K4</f>
        <v>0</v>
      </c>
      <c r="L4" s="33">
        <f>'REITORIA-SETIC'!L4+ESAG!L4+CEAD!L4+CEART!L4+FAED!L4+CEFID!L4+CCT!L4+CAV!L4+CEAVI!L4+CEPLAN!L4+CEO!L4+CESFI!L4+CERES!L4+CESMO!L4</f>
        <v>0</v>
      </c>
      <c r="M4" s="30">
        <f>J4*0.25-0.5-N4</f>
        <v>6.25</v>
      </c>
      <c r="N4" s="31">
        <f>'REITORIA-SETIC'!O4+'REITORIA-SETIC'!P4+ESAG!O4+ESAG!P4+CEAD!O4+CEAD!P4+CEART!O4+CEART!P4+FAED!O4+FAED!P4+CEFID!O4+CEFID!P4+CCT!O4+CCT!P4+CAV!O4+CAV!P4+CEAVI!O4+CEAVI!P4+CEPLAN!O4+CEPLAN!P4+CEO!O4+CEO!P4+CESFI!O4+CESFI!P4+CERES!O4+CERES!P4+CESMO!O4+CESMO!P4</f>
        <v>0</v>
      </c>
      <c r="O4" s="14">
        <f t="shared" ref="O4:O35" si="0">J4-K4+N4</f>
        <v>27</v>
      </c>
      <c r="P4" s="15">
        <f t="shared" ref="P4:P35" si="1">I4*J4</f>
        <v>197121.87000000002</v>
      </c>
      <c r="Q4" s="15">
        <f t="shared" ref="Q4:Q35" si="2">I4*N4</f>
        <v>0</v>
      </c>
      <c r="R4" s="15">
        <f>I4*K4+Q4</f>
        <v>0</v>
      </c>
    </row>
    <row r="5" spans="1:18" ht="38.2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3">
        <f>'REITORIA-SETIC'!J5+ESAG!J5+CEAD!J5+CEART!J5+FAED!J5+CEFID!J5+CCT!J5+CAV!J5+CEAVI!J5+CEPLAN!J5+CEO!J5+CESFI!J5+CERES!J5+CESMO!J5</f>
        <v>64</v>
      </c>
      <c r="K5" s="12">
        <f>'REITORIA-SETIC'!K5+ESAG!K5+CEAD!K5+CEART!K5+FAED!K5+CEFID!K5+CCT!K5+CAV!K5+CEAVI!K5+CEPLAN!K5+CEO!K5+CESFI!K5+CERES!K5+CESMO!K5</f>
        <v>0</v>
      </c>
      <c r="L5" s="33">
        <f>'REITORIA-SETIC'!L5+ESAG!L5+CEAD!L5+CEART!L5+FAED!L5+CEFID!L5+CCT!L5+CAV!L5+CEAVI!L5+CEPLAN!L5+CEO!L5+CESFI!L5+CERES!L5+CESMO!L5</f>
        <v>0</v>
      </c>
      <c r="M5" s="30">
        <f t="shared" ref="M5:M35" si="3">J5*0.25-0.5-N5</f>
        <v>15.5</v>
      </c>
      <c r="N5" s="31">
        <f>'REITORIA-SETIC'!O5+'REITORIA-SETIC'!P5+ESAG!O5+ESAG!P5+CEAD!O5+CEAD!P5+CEART!O5+CEART!P5+FAED!O5+FAED!P5+CEFID!O5+CEFID!P5+CCT!O5+CCT!P5+CAV!O5+CAV!P5+CEAVI!O5+CEAVI!P5+CEPLAN!O5+CEPLAN!P5+CEO!O5+CEO!P5+CESFI!O5+CESFI!P5+CERES!O5+CERES!P5+CESMO!O5+CESMO!P5</f>
        <v>0</v>
      </c>
      <c r="O5" s="14">
        <f t="shared" si="0"/>
        <v>64</v>
      </c>
      <c r="P5" s="15">
        <f t="shared" si="1"/>
        <v>522163.20000000001</v>
      </c>
      <c r="Q5" s="15">
        <f t="shared" si="2"/>
        <v>0</v>
      </c>
      <c r="R5" s="15">
        <f t="shared" ref="R5:R53" si="4">I5*K5+Q5</f>
        <v>0</v>
      </c>
    </row>
    <row r="6" spans="1:18" ht="38.2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3">
        <f>'REITORIA-SETIC'!J6+ESAG!J6+CEAD!J6+CEART!J6+FAED!J6+CEFID!J6+CCT!J6+CAV!J6+CEAVI!J6+CEPLAN!J6+CEO!J6+CESFI!J6+CERES!J6+CESMO!J6</f>
        <v>135</v>
      </c>
      <c r="K6" s="12">
        <f>'REITORIA-SETIC'!K6+ESAG!K6+CEAD!K6+CEART!K6+FAED!K6+CEFID!K6+CCT!K6+CAV!K6+CEAVI!K6+CEPLAN!K6+CEO!K6+CESFI!K6+CERES!K6+CESMO!K6</f>
        <v>0</v>
      </c>
      <c r="L6" s="33">
        <f>'REITORIA-SETIC'!L6+ESAG!L6+CEAD!L6+CEART!L6+FAED!L6+CEFID!L6+CCT!L6+CAV!L6+CEAVI!L6+CEPLAN!L6+CEO!L6+CESFI!L6+CERES!L6+CESMO!L6</f>
        <v>0</v>
      </c>
      <c r="M6" s="30">
        <f t="shared" si="3"/>
        <v>33.25</v>
      </c>
      <c r="N6" s="31">
        <f>'REITORIA-SETIC'!O6+'REITORIA-SETIC'!P6+ESAG!O6+ESAG!P6+CEAD!O6+CEAD!P6+CEART!O6+CEART!P6+FAED!O6+FAED!P6+CEFID!O6+CEFID!P6+CCT!O6+CCT!P6+CAV!O6+CAV!P6+CEAVI!O6+CEAVI!P6+CEPLAN!O6+CEPLAN!P6+CEO!O6+CEO!P6+CESFI!O6+CESFI!P6+CERES!O6+CERES!P6+CESMO!O6+CESMO!P6</f>
        <v>0</v>
      </c>
      <c r="O6" s="14">
        <f t="shared" si="0"/>
        <v>135</v>
      </c>
      <c r="P6" s="15">
        <f t="shared" si="1"/>
        <v>2067291.45</v>
      </c>
      <c r="Q6" s="15">
        <f t="shared" si="2"/>
        <v>0</v>
      </c>
      <c r="R6" s="15">
        <f t="shared" si="4"/>
        <v>0</v>
      </c>
    </row>
    <row r="7" spans="1:18" ht="38.2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3">
        <f>'REITORIA-SETIC'!J7+ESAG!J7+CEAD!J7+CEART!J7+FAED!J7+CEFID!J7+CCT!J7+CAV!J7+CEAVI!J7+CEPLAN!J7+CEO!J7+CESFI!J7+CERES!J7+CESMO!J7</f>
        <v>69</v>
      </c>
      <c r="K7" s="12">
        <f>'REITORIA-SETIC'!K7+ESAG!K7+CEAD!K7+CEART!K7+FAED!K7+CEFID!K7+CCT!K7+CAV!K7+CEAVI!K7+CEPLAN!K7+CEO!K7+CESFI!K7+CERES!K7+CESMO!K7</f>
        <v>0</v>
      </c>
      <c r="L7" s="33">
        <f>'REITORIA-SETIC'!L7+ESAG!L7+CEAD!L7+CEART!L7+FAED!L7+CEFID!L7+CCT!L7+CAV!L7+CEAVI!L7+CEPLAN!L7+CEO!L7+CESFI!L7+CERES!L7+CESMO!L7</f>
        <v>0</v>
      </c>
      <c r="M7" s="30">
        <f t="shared" si="3"/>
        <v>16.75</v>
      </c>
      <c r="N7" s="31">
        <f>'REITORIA-SETIC'!O7+'REITORIA-SETIC'!P7+ESAG!O7+ESAG!P7+CEAD!O7+CEAD!P7+CEART!O7+CEART!P7+FAED!O7+FAED!P7+CEFID!O7+CEFID!P7+CCT!O7+CCT!P7+CAV!O7+CAV!P7+CEAVI!O7+CEAVI!P7+CEPLAN!O7+CEPLAN!P7+CEO!O7+CEO!P7+CESFI!O7+CESFI!P7+CERES!O7+CERES!P7+CESMO!O7+CESMO!P7</f>
        <v>0</v>
      </c>
      <c r="O7" s="14">
        <f t="shared" si="0"/>
        <v>69</v>
      </c>
      <c r="P7" s="15">
        <f t="shared" si="1"/>
        <v>1620517.44</v>
      </c>
      <c r="Q7" s="15">
        <f t="shared" si="2"/>
        <v>0</v>
      </c>
      <c r="R7" s="15">
        <f t="shared" si="4"/>
        <v>0</v>
      </c>
    </row>
    <row r="8" spans="1:18" ht="38.2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3">
        <f>'REITORIA-SETIC'!J8+ESAG!J8+CEAD!J8+CEART!J8+FAED!J8+CEFID!J8+CCT!J8+CAV!J8+CEAVI!J8+CEPLAN!J8+CEO!J8+CESFI!J8+CERES!J8+CESMO!J8</f>
        <v>18</v>
      </c>
      <c r="K8" s="12">
        <f>'REITORIA-SETIC'!K8+ESAG!K8+CEAD!K8+CEART!K8+FAED!K8+CEFID!K8+CCT!K8+CAV!K8+CEAVI!K8+CEPLAN!K8+CEO!K8+CESFI!K8+CERES!K8+CESMO!K8</f>
        <v>0</v>
      </c>
      <c r="L8" s="33">
        <f>'REITORIA-SETIC'!L8+ESAG!L8+CEAD!L8+CEART!L8+FAED!L8+CEFID!L8+CCT!L8+CAV!L8+CEAVI!L8+CEPLAN!L8+CEO!L8+CESFI!L8+CERES!L8+CESMO!L8</f>
        <v>0</v>
      </c>
      <c r="M8" s="30">
        <f t="shared" si="3"/>
        <v>4</v>
      </c>
      <c r="N8" s="31">
        <f>'REITORIA-SETIC'!O8+'REITORIA-SETIC'!P8+ESAG!O8+ESAG!P8+CEAD!O8+CEAD!P8+CEART!O8+CEART!P8+FAED!O8+FAED!P8+CEFID!O8+CEFID!P8+CCT!O8+CCT!P8+CAV!O8+CAV!P8+CEAVI!O8+CEAVI!P8+CEPLAN!O8+CEPLAN!P8+CEO!O8+CEO!P8+CESFI!O8+CESFI!P8+CERES!O8+CERES!P8+CESMO!O8+CESMO!P8</f>
        <v>0</v>
      </c>
      <c r="O8" s="14">
        <f t="shared" si="0"/>
        <v>18</v>
      </c>
      <c r="P8" s="15">
        <f t="shared" si="1"/>
        <v>170651.34</v>
      </c>
      <c r="Q8" s="15">
        <f t="shared" si="2"/>
        <v>0</v>
      </c>
      <c r="R8" s="15">
        <f t="shared" si="4"/>
        <v>0</v>
      </c>
    </row>
    <row r="9" spans="1:18" ht="38.2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3">
        <f>'REITORIA-SETIC'!J9+ESAG!J9+CEAD!J9+CEART!J9+FAED!J9+CEFID!J9+CCT!J9+CAV!J9+CEAVI!J9+CEPLAN!J9+CEO!J9+CESFI!J9+CERES!J9+CESMO!J9</f>
        <v>13</v>
      </c>
      <c r="K9" s="12">
        <f>'REITORIA-SETIC'!K9+ESAG!K9+CEAD!K9+CEART!K9+FAED!K9+CEFID!K9+CCT!K9+CAV!K9+CEAVI!K9+CEPLAN!K9+CEO!K9+CESFI!K9+CERES!K9+CESMO!K9</f>
        <v>0</v>
      </c>
      <c r="L9" s="33">
        <f>'REITORIA-SETIC'!L9+ESAG!L9+CEAD!L9+CEART!L9+FAED!L9+CEFID!L9+CCT!L9+CAV!L9+CEAVI!L9+CEPLAN!L9+CEO!L9+CESFI!L9+CERES!L9+CESMO!L9</f>
        <v>0</v>
      </c>
      <c r="M9" s="30">
        <f t="shared" si="3"/>
        <v>2.75</v>
      </c>
      <c r="N9" s="31">
        <f>'REITORIA-SETIC'!O9+'REITORIA-SETIC'!P9+ESAG!O9+ESAG!P9+CEAD!O9+CEAD!P9+CEART!O9+CEART!P9+FAED!O9+FAED!P9+CEFID!O9+CEFID!P9+CCT!O9+CCT!P9+CAV!O9+CAV!P9+CEAVI!O9+CEAVI!P9+CEPLAN!O9+CEPLAN!P9+CEO!O9+CEO!P9+CESFI!O9+CESFI!P9+CERES!O9+CERES!P9+CESMO!O9+CESMO!P9</f>
        <v>0</v>
      </c>
      <c r="O9" s="14">
        <f t="shared" si="0"/>
        <v>13</v>
      </c>
      <c r="P9" s="15">
        <f t="shared" si="1"/>
        <v>448206.85</v>
      </c>
      <c r="Q9" s="15">
        <f t="shared" si="2"/>
        <v>0</v>
      </c>
      <c r="R9" s="15">
        <f t="shared" si="4"/>
        <v>0</v>
      </c>
    </row>
    <row r="10" spans="1:18" ht="38.2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3">
        <f>'REITORIA-SETIC'!J10+ESAG!J10+CEAD!J10+CEART!J10+FAED!J10+CEFID!J10+CCT!J10+CAV!J10+CEAVI!J10+CEPLAN!J10+CEO!J10+CESFI!J10+CERES!J10+CESMO!J10</f>
        <v>6</v>
      </c>
      <c r="K10" s="12">
        <f>'REITORIA-SETIC'!K10+ESAG!K10+CEAD!K10+CEART!K10+FAED!K10+CEFID!K10+CCT!K10+CAV!K10+CEAVI!K10+CEPLAN!K10+CEO!K10+CESFI!K10+CERES!K10+CESMO!K10</f>
        <v>0</v>
      </c>
      <c r="L10" s="33">
        <f>'REITORIA-SETIC'!L10+ESAG!L10+CEAD!L10+CEART!L10+FAED!L10+CEFID!L10+CCT!L10+CAV!L10+CEAVI!L10+CEPLAN!L10+CEO!L10+CESFI!L10+CERES!L10+CESMO!L10</f>
        <v>0</v>
      </c>
      <c r="M10" s="30">
        <f t="shared" si="3"/>
        <v>1</v>
      </c>
      <c r="N10" s="31">
        <f>'REITORIA-SETIC'!O10+'REITORIA-SETIC'!P10+ESAG!O10+ESAG!P10+CEAD!O10+CEAD!P10+CEART!O10+CEART!P10+FAED!O10+FAED!P10+CEFID!O10+CEFID!P10+CCT!O10+CCT!P10+CAV!O10+CAV!P10+CEAVI!O10+CEAVI!P10+CEPLAN!O10+CEPLAN!P10+CEO!O10+CEO!P10+CESFI!O10+CESFI!P10+CERES!O10+CERES!P10+CESMO!O10+CESMO!P10</f>
        <v>0</v>
      </c>
      <c r="O10" s="14">
        <f t="shared" si="0"/>
        <v>6</v>
      </c>
      <c r="P10" s="15">
        <f t="shared" si="1"/>
        <v>73329.48</v>
      </c>
      <c r="Q10" s="15">
        <f t="shared" si="2"/>
        <v>0</v>
      </c>
      <c r="R10" s="15">
        <f t="shared" si="4"/>
        <v>0</v>
      </c>
    </row>
    <row r="11" spans="1:18" ht="38.2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3">
        <f>'REITORIA-SETIC'!J11+ESAG!J11+CEAD!J11+CEART!J11+FAED!J11+CEFID!J11+CCT!J11+CAV!J11+CEAVI!J11+CEPLAN!J11+CEO!J11+CESFI!J11+CERES!J11+CESMO!J11</f>
        <v>624</v>
      </c>
      <c r="K11" s="12">
        <f>'REITORIA-SETIC'!K11+ESAG!K11+CEAD!K11+CEART!K11+FAED!K11+CEFID!K11+CCT!K11+CAV!K11+CEAVI!K11+CEPLAN!K11+CEO!K11+CESFI!K11+CERES!K11+CESMO!K11</f>
        <v>0</v>
      </c>
      <c r="L11" s="33">
        <f>'REITORIA-SETIC'!L11+ESAG!L11+CEAD!L11+CEART!L11+FAED!L11+CEFID!L11+CCT!L11+CAV!L11+CEAVI!L11+CEPLAN!L11+CEO!L11+CESFI!L11+CERES!L11+CESMO!L11</f>
        <v>0</v>
      </c>
      <c r="M11" s="30">
        <f t="shared" si="3"/>
        <v>155.5</v>
      </c>
      <c r="N11" s="31">
        <f>'REITORIA-SETIC'!O11+'REITORIA-SETIC'!P11+ESAG!O11+ESAG!P11+CEAD!O11+CEAD!P11+CEART!O11+CEART!P11+FAED!O11+FAED!P11+CEFID!O11+CEFID!P11+CCT!O11+CCT!P11+CAV!O11+CAV!P11+CEAVI!O11+CEAVI!P11+CEPLAN!O11+CEPLAN!P11+CEO!O11+CEO!P11+CESFI!O11+CESFI!P11+CERES!O11+CERES!P11+CESMO!O11+CESMO!P11</f>
        <v>0</v>
      </c>
      <c r="O11" s="14">
        <f t="shared" si="0"/>
        <v>624</v>
      </c>
      <c r="P11" s="15">
        <f t="shared" si="1"/>
        <v>3537069.12</v>
      </c>
      <c r="Q11" s="15">
        <f t="shared" si="2"/>
        <v>0</v>
      </c>
      <c r="R11" s="15">
        <f t="shared" si="4"/>
        <v>0</v>
      </c>
    </row>
    <row r="12" spans="1:18" ht="38.2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3">
        <f>'REITORIA-SETIC'!J12+ESAG!J12+CEAD!J12+CEART!J12+FAED!J12+CEFID!J12+CCT!J12+CAV!J12+CEAVI!J12+CEPLAN!J12+CEO!J12+CESFI!J12+CERES!J12+CESMO!J12</f>
        <v>99</v>
      </c>
      <c r="K12" s="12">
        <f>'REITORIA-SETIC'!K12+ESAG!K12+CEAD!K12+CEART!K12+FAED!K12+CEFID!K12+CCT!K12+CAV!K12+CEAVI!K12+CEPLAN!K12+CEO!K12+CESFI!K12+CERES!K12+CESMO!K12</f>
        <v>0</v>
      </c>
      <c r="L12" s="33">
        <f>'REITORIA-SETIC'!L12+ESAG!L12+CEAD!L12+CEART!L12+FAED!L12+CEFID!L12+CCT!L12+CAV!L12+CEAVI!L12+CEPLAN!L12+CEO!L12+CESFI!L12+CERES!L12+CESMO!L12</f>
        <v>0</v>
      </c>
      <c r="M12" s="30">
        <f t="shared" si="3"/>
        <v>24.25</v>
      </c>
      <c r="N12" s="31">
        <f>'REITORIA-SETIC'!O12+'REITORIA-SETIC'!P12+ESAG!O12+ESAG!P12+CEAD!O12+CEAD!P12+CEART!O12+CEART!P12+FAED!O12+FAED!P12+CEFID!O12+CEFID!P12+CCT!O12+CCT!P12+CAV!O12+CAV!P12+CEAVI!O12+CEAVI!P12+CEPLAN!O12+CEPLAN!P12+CEO!O12+CEO!P12+CESFI!O12+CESFI!P12+CERES!O12+CERES!P12+CESMO!O12+CESMO!P12</f>
        <v>0</v>
      </c>
      <c r="O12" s="14">
        <f t="shared" si="0"/>
        <v>99</v>
      </c>
      <c r="P12" s="15">
        <f t="shared" si="1"/>
        <v>1326417.8400000001</v>
      </c>
      <c r="Q12" s="15">
        <f t="shared" si="2"/>
        <v>0</v>
      </c>
      <c r="R12" s="15">
        <f t="shared" si="4"/>
        <v>0</v>
      </c>
    </row>
    <row r="13" spans="1:18" ht="38.2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3">
        <f>'REITORIA-SETIC'!J13+ESAG!J13+CEAD!J13+CEART!J13+FAED!J13+CEFID!J13+CCT!J13+CAV!J13+CEAVI!J13+CEPLAN!J13+CEO!J13+CESFI!J13+CERES!J13+CESMO!J13</f>
        <v>198</v>
      </c>
      <c r="K13" s="12">
        <f>'REITORIA-SETIC'!K13+ESAG!K13+CEAD!K13+CEART!K13+FAED!K13+CEFID!K13+CCT!K13+CAV!K13+CEAVI!K13+CEPLAN!K13+CEO!K13+CESFI!K13+CERES!K13+CESMO!K13</f>
        <v>0</v>
      </c>
      <c r="L13" s="33">
        <f>'REITORIA-SETIC'!L13+ESAG!L13+CEAD!L13+CEART!L13+FAED!L13+CEFID!L13+CCT!L13+CAV!L13+CEAVI!L13+CEPLAN!L13+CEO!L13+CESFI!L13+CERES!L13+CESMO!L13</f>
        <v>0</v>
      </c>
      <c r="M13" s="30">
        <f t="shared" si="3"/>
        <v>49</v>
      </c>
      <c r="N13" s="31">
        <f>'REITORIA-SETIC'!O13+'REITORIA-SETIC'!P13+ESAG!O13+ESAG!P13+CEAD!O13+CEAD!P13+CEART!O13+CEART!P13+FAED!O13+FAED!P13+CEFID!O13+CEFID!P13+CCT!O13+CCT!P13+CAV!O13+CAV!P13+CEAVI!O13+CEAVI!P13+CEPLAN!O13+CEPLAN!P13+CEO!O13+CEO!P13+CESFI!O13+CESFI!P13+CERES!O13+CERES!P13+CESMO!O13+CESMO!P13</f>
        <v>0</v>
      </c>
      <c r="O13" s="14">
        <f t="shared" si="0"/>
        <v>198</v>
      </c>
      <c r="P13" s="15">
        <f t="shared" si="1"/>
        <v>289477.98</v>
      </c>
      <c r="Q13" s="15">
        <f t="shared" si="2"/>
        <v>0</v>
      </c>
      <c r="R13" s="15">
        <f t="shared" si="4"/>
        <v>0</v>
      </c>
    </row>
    <row r="14" spans="1:18" ht="38.2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3">
        <f>'REITORIA-SETIC'!J14+ESAG!J14+CEAD!J14+CEART!J14+FAED!J14+CEFID!J14+CCT!J14+CAV!J14+CEAVI!J14+CEPLAN!J14+CEO!J14+CESFI!J14+CERES!J14+CESMO!J14</f>
        <v>32</v>
      </c>
      <c r="K14" s="12">
        <f>'REITORIA-SETIC'!K14+ESAG!K14+CEAD!K14+CEART!K14+FAED!K14+CEFID!K14+CCT!K14+CAV!K14+CEAVI!K14+CEPLAN!K14+CEO!K14+CESFI!K14+CERES!K14+CESMO!K14</f>
        <v>0</v>
      </c>
      <c r="L14" s="33">
        <f>'REITORIA-SETIC'!L14+ESAG!L14+CEAD!L14+CEART!L14+FAED!L14+CEFID!L14+CCT!L14+CAV!L14+CEAVI!L14+CEPLAN!L14+CEO!L14+CESFI!L14+CERES!L14+CESMO!L14</f>
        <v>0</v>
      </c>
      <c r="M14" s="30">
        <f t="shared" si="3"/>
        <v>7.5</v>
      </c>
      <c r="N14" s="31">
        <f>'REITORIA-SETIC'!O14+'REITORIA-SETIC'!P14+ESAG!O14+ESAG!P14+CEAD!O14+CEAD!P14+CEART!O14+CEART!P14+FAED!O14+FAED!P14+CEFID!O14+CEFID!P14+CCT!O14+CCT!P14+CAV!O14+CAV!P14+CEAVI!O14+CEAVI!P14+CEPLAN!O14+CEPLAN!P14+CEO!O14+CEO!P14+CESFI!O14+CESFI!P14+CERES!O14+CERES!P14+CESMO!O14+CESMO!P14</f>
        <v>0</v>
      </c>
      <c r="O14" s="14">
        <f t="shared" si="0"/>
        <v>32</v>
      </c>
      <c r="P14" s="15">
        <f t="shared" si="1"/>
        <v>43506.239999999998</v>
      </c>
      <c r="Q14" s="15">
        <f t="shared" si="2"/>
        <v>0</v>
      </c>
      <c r="R14" s="15">
        <f t="shared" si="4"/>
        <v>0</v>
      </c>
    </row>
    <row r="15" spans="1:18" ht="38.2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3">
        <f>'REITORIA-SETIC'!J15+ESAG!J15+CEAD!J15+CEART!J15+FAED!J15+CEFID!J15+CCT!J15+CAV!J15+CEAVI!J15+CEPLAN!J15+CEO!J15+CESFI!J15+CERES!J15+CESMO!J15</f>
        <v>495</v>
      </c>
      <c r="K15" s="12">
        <f>'REITORIA-SETIC'!K15+ESAG!K15+CEAD!K15+CEART!K15+FAED!K15+CEFID!K15+CCT!K15+CAV!K15+CEAVI!K15+CEPLAN!K15+CEO!K15+CESFI!K15+CERES!K15+CESMO!K15</f>
        <v>0</v>
      </c>
      <c r="L15" s="33">
        <f>'REITORIA-SETIC'!L15+ESAG!L15+CEAD!L15+CEART!L15+FAED!L15+CEFID!L15+CCT!L15+CAV!L15+CEAVI!L15+CEPLAN!L15+CEO!L15+CESFI!L15+CERES!L15+CESMO!L15</f>
        <v>0</v>
      </c>
      <c r="M15" s="30">
        <f t="shared" si="3"/>
        <v>123.25</v>
      </c>
      <c r="N15" s="31">
        <f>'REITORIA-SETIC'!O15+'REITORIA-SETIC'!P15+ESAG!O15+ESAG!P15+CEAD!O15+CEAD!P15+CEART!O15+CEART!P15+FAED!O15+FAED!P15+CEFID!O15+CEFID!P15+CCT!O15+CCT!P15+CAV!O15+CAV!P15+CEAVI!O15+CEAVI!P15+CEPLAN!O15+CEPLAN!P15+CEO!O15+CEO!P15+CESFI!O15+CESFI!P15+CERES!O15+CERES!P15+CESMO!O15+CESMO!P15</f>
        <v>0</v>
      </c>
      <c r="O15" s="14">
        <f t="shared" si="0"/>
        <v>495</v>
      </c>
      <c r="P15" s="15">
        <f t="shared" si="1"/>
        <v>258988.95</v>
      </c>
      <c r="Q15" s="15">
        <f t="shared" si="2"/>
        <v>0</v>
      </c>
      <c r="R15" s="15">
        <f t="shared" si="4"/>
        <v>0</v>
      </c>
    </row>
    <row r="16" spans="1:18" ht="38.2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3">
        <f>'REITORIA-SETIC'!J16+ESAG!J16+CEAD!J16+CEART!J16+FAED!J16+CEFID!J16+CCT!J16+CAV!J16+CEAVI!J16+CEPLAN!J16+CEO!J16+CESFI!J16+CERES!J16+CESMO!J16</f>
        <v>246</v>
      </c>
      <c r="K16" s="12">
        <f>'REITORIA-SETIC'!K16+ESAG!K16+CEAD!K16+CEART!K16+FAED!K16+CEFID!K16+CCT!K16+CAV!K16+CEAVI!K16+CEPLAN!K16+CEO!K16+CESFI!K16+CERES!K16+CESMO!K16</f>
        <v>0</v>
      </c>
      <c r="L16" s="33">
        <f>'REITORIA-SETIC'!L16+ESAG!L16+CEAD!L16+CEART!L16+FAED!L16+CEFID!L16+CCT!L16+CAV!L16+CEAVI!L16+CEPLAN!L16+CEO!L16+CESFI!L16+CERES!L16+CESMO!L16</f>
        <v>0</v>
      </c>
      <c r="M16" s="30">
        <f t="shared" si="3"/>
        <v>61</v>
      </c>
      <c r="N16" s="31">
        <f>'REITORIA-SETIC'!O16+'REITORIA-SETIC'!P16+ESAG!O16+ESAG!P16+CEAD!O16+CEAD!P16+CEART!O16+CEART!P16+FAED!O16+FAED!P16+CEFID!O16+CEFID!P16+CCT!O16+CCT!P16+CAV!O16+CAV!P16+CEAVI!O16+CEAVI!P16+CEPLAN!O16+CEPLAN!P16+CEO!O16+CEO!P16+CESFI!O16+CESFI!P16+CERES!O16+CERES!P16+CESMO!O16+CESMO!P16</f>
        <v>0</v>
      </c>
      <c r="O16" s="14">
        <f t="shared" si="0"/>
        <v>246</v>
      </c>
      <c r="P16" s="15">
        <f t="shared" si="1"/>
        <v>128771.16</v>
      </c>
      <c r="Q16" s="15">
        <f t="shared" si="2"/>
        <v>0</v>
      </c>
      <c r="R16" s="15">
        <f t="shared" si="4"/>
        <v>0</v>
      </c>
    </row>
    <row r="17" spans="1:18" ht="38.2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3">
        <f>'REITORIA-SETIC'!J17+ESAG!J17+CEAD!J17+CEART!J17+FAED!J17+CEFID!J17+CCT!J17+CAV!J17+CEAVI!J17+CEPLAN!J17+CEO!J17+CESFI!J17+CERES!J17+CESMO!J17</f>
        <v>32</v>
      </c>
      <c r="K17" s="12">
        <f>'REITORIA-SETIC'!K17+ESAG!K17+CEAD!K17+CEART!K17+FAED!K17+CEFID!K17+CCT!K17+CAV!K17+CEAVI!K17+CEPLAN!K17+CEO!K17+CESFI!K17+CERES!K17+CESMO!K17</f>
        <v>0</v>
      </c>
      <c r="L17" s="33">
        <f>'REITORIA-SETIC'!L17+ESAG!L17+CEAD!L17+CEART!L17+FAED!L17+CEFID!L17+CCT!L17+CAV!L17+CEAVI!L17+CEPLAN!L17+CEO!L17+CESFI!L17+CERES!L17+CESMO!L17</f>
        <v>0</v>
      </c>
      <c r="M17" s="30">
        <f t="shared" si="3"/>
        <v>7.5</v>
      </c>
      <c r="N17" s="31">
        <f>'REITORIA-SETIC'!O17+'REITORIA-SETIC'!P17+ESAG!O17+ESAG!P17+CEAD!O17+CEAD!P17+CEART!O17+CEART!P17+FAED!O17+FAED!P17+CEFID!O17+CEFID!P17+CCT!O17+CCT!P17+CAV!O17+CAV!P17+CEAVI!O17+CEAVI!P17+CEPLAN!O17+CEPLAN!P17+CEO!O17+CEO!P17+CESFI!O17+CESFI!P17+CERES!O17+CERES!P17+CESMO!O17+CESMO!P17</f>
        <v>0</v>
      </c>
      <c r="O17" s="14">
        <f t="shared" si="0"/>
        <v>32</v>
      </c>
      <c r="P17" s="15">
        <f t="shared" si="1"/>
        <v>129762.24000000001</v>
      </c>
      <c r="Q17" s="15">
        <f t="shared" si="2"/>
        <v>0</v>
      </c>
      <c r="R17" s="15">
        <f t="shared" si="4"/>
        <v>0</v>
      </c>
    </row>
    <row r="18" spans="1:18" ht="38.2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3">
        <f>'REITORIA-SETIC'!J18+ESAG!J18+CEAD!J18+CEART!J18+FAED!J18+CEFID!J18+CCT!J18+CAV!J18+CEAVI!J18+CEPLAN!J18+CEO!J18+CESFI!J18+CERES!J18+CESMO!J18</f>
        <v>16</v>
      </c>
      <c r="K18" s="12">
        <f>'REITORIA-SETIC'!K18+ESAG!K18+CEAD!K18+CEART!K18+FAED!K18+CEFID!K18+CCT!K18+CAV!K18+CEAVI!K18+CEPLAN!K18+CEO!K18+CESFI!K18+CERES!K18+CESMO!K18</f>
        <v>0</v>
      </c>
      <c r="L18" s="33">
        <f>'REITORIA-SETIC'!L18+ESAG!L18+CEAD!L18+CEART!L18+FAED!L18+CEFID!L18+CCT!L18+CAV!L18+CEAVI!L18+CEPLAN!L18+CEO!L18+CESFI!L18+CERES!L18+CESMO!L18</f>
        <v>0</v>
      </c>
      <c r="M18" s="30">
        <f t="shared" si="3"/>
        <v>3.5</v>
      </c>
      <c r="N18" s="31">
        <f>'REITORIA-SETIC'!O18+'REITORIA-SETIC'!P18+ESAG!O18+ESAG!P18+CEAD!O18+CEAD!P18+CEART!O18+CEART!P18+FAED!O18+FAED!P18+CEFID!O18+CEFID!P18+CCT!O18+CCT!P18+CAV!O18+CAV!P18+CEAVI!O18+CEAVI!P18+CEPLAN!O18+CEPLAN!P18+CEO!O18+CEO!P18+CESFI!O18+CESFI!P18+CERES!O18+CERES!P18+CESMO!O18+CESMO!P18</f>
        <v>0</v>
      </c>
      <c r="O18" s="14">
        <f t="shared" si="0"/>
        <v>16</v>
      </c>
      <c r="P18" s="15">
        <f t="shared" si="1"/>
        <v>10000</v>
      </c>
      <c r="Q18" s="15">
        <f t="shared" si="2"/>
        <v>0</v>
      </c>
      <c r="R18" s="15">
        <f t="shared" si="4"/>
        <v>0</v>
      </c>
    </row>
    <row r="19" spans="1:18" ht="38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3">
        <f>'REITORIA-SETIC'!J19+ESAG!J19+CEAD!J19+CEART!J19+FAED!J19+CEFID!J19+CCT!J19+CAV!J19+CEAVI!J19+CEPLAN!J19+CEO!J19+CESFI!J19+CERES!J19+CESMO!J19</f>
        <v>4</v>
      </c>
      <c r="K19" s="12">
        <f>'REITORIA-SETIC'!K19+ESAG!K19+CEAD!K19+CEART!K19+FAED!K19+CEFID!K19+CCT!K19+CAV!K19+CEAVI!K19+CEPLAN!K19+CEO!K19+CESFI!K19+CERES!K19+CESMO!K19</f>
        <v>0</v>
      </c>
      <c r="L19" s="33">
        <f>'REITORIA-SETIC'!L19+ESAG!L19+CEAD!L19+CEART!L19+FAED!L19+CEFID!L19+CCT!L19+CAV!L19+CEAVI!L19+CEPLAN!L19+CEO!L19+CESFI!L19+CERES!L19+CESMO!L19</f>
        <v>0</v>
      </c>
      <c r="M19" s="30">
        <f t="shared" si="3"/>
        <v>0.5</v>
      </c>
      <c r="N19" s="31">
        <f>'REITORIA-SETIC'!O19+'REITORIA-SETIC'!P19+ESAG!O19+ESAG!P19+CEAD!O19+CEAD!P19+CEART!O19+CEART!P19+FAED!O19+FAED!P19+CEFID!O19+CEFID!P19+CCT!O19+CCT!P19+CAV!O19+CAV!P19+CEAVI!O19+CEAVI!P19+CEPLAN!O19+CEPLAN!P19+CEO!O19+CEO!P19+CESFI!O19+CESFI!P19+CERES!O19+CERES!P19+CESMO!O19+CESMO!P19</f>
        <v>0</v>
      </c>
      <c r="O19" s="14">
        <f t="shared" si="0"/>
        <v>4</v>
      </c>
      <c r="P19" s="15">
        <f t="shared" si="1"/>
        <v>5413.32</v>
      </c>
      <c r="Q19" s="15">
        <f t="shared" si="2"/>
        <v>0</v>
      </c>
      <c r="R19" s="15">
        <f t="shared" si="4"/>
        <v>0</v>
      </c>
    </row>
    <row r="20" spans="1:18" ht="38.2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3">
        <f>'REITORIA-SETIC'!J20+ESAG!J20+CEAD!J20+CEART!J20+FAED!J20+CEFID!J20+CCT!J20+CAV!J20+CEAVI!J20+CEPLAN!J20+CEO!J20+CESFI!J20+CERES!J20+CESMO!J20</f>
        <v>149</v>
      </c>
      <c r="K20" s="12">
        <f>'REITORIA-SETIC'!K20+ESAG!K20+CEAD!K20+CEART!K20+FAED!K20+CEFID!K20+CCT!K20+CAV!K20+CEAVI!K20+CEPLAN!K20+CEO!K20+CESFI!K20+CERES!K20+CESMO!K20</f>
        <v>0</v>
      </c>
      <c r="L20" s="33">
        <f>'REITORIA-SETIC'!L20+ESAG!L20+CEAD!L20+CEART!L20+FAED!L20+CEFID!L20+CCT!L20+CAV!L20+CEAVI!L20+CEPLAN!L20+CEO!L20+CESFI!L20+CERES!L20+CESMO!L20</f>
        <v>0</v>
      </c>
      <c r="M20" s="30">
        <f t="shared" si="3"/>
        <v>36.75</v>
      </c>
      <c r="N20" s="31">
        <f>'REITORIA-SETIC'!O20+'REITORIA-SETIC'!P20+ESAG!O20+ESAG!P20+CEAD!O20+CEAD!P20+CEART!O20+CEART!P20+FAED!O20+FAED!P20+CEFID!O20+CEFID!P20+CCT!O20+CCT!P20+CAV!O20+CAV!P20+CEAVI!O20+CEAVI!P20+CEPLAN!O20+CEPLAN!P20+CEO!O20+CEO!P20+CESFI!O20+CESFI!P20+CERES!O20+CERES!P20+CESMO!O20+CESMO!P20</f>
        <v>0</v>
      </c>
      <c r="O20" s="14">
        <f t="shared" si="0"/>
        <v>149</v>
      </c>
      <c r="P20" s="15">
        <f t="shared" si="1"/>
        <v>13356.36</v>
      </c>
      <c r="Q20" s="15">
        <f t="shared" si="2"/>
        <v>0</v>
      </c>
      <c r="R20" s="15">
        <f t="shared" si="4"/>
        <v>0</v>
      </c>
    </row>
    <row r="21" spans="1:18" ht="38.2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3">
        <f>'REITORIA-SETIC'!J21+ESAG!J21+CEAD!J21+CEART!J21+FAED!J21+CEFID!J21+CCT!J21+CAV!J21+CEAVI!J21+CEPLAN!J21+CEO!J21+CESFI!J21+CERES!J21+CESMO!J21</f>
        <v>50</v>
      </c>
      <c r="K21" s="12">
        <f>'REITORIA-SETIC'!K21+ESAG!K21+CEAD!K21+CEART!K21+FAED!K21+CEFID!K21+CCT!K21+CAV!K21+CEAVI!K21+CEPLAN!K21+CEO!K21+CESFI!K21+CERES!K21+CESMO!K21</f>
        <v>0</v>
      </c>
      <c r="L21" s="33">
        <f>'REITORIA-SETIC'!L21+ESAG!L21+CEAD!L21+CEART!L21+FAED!L21+CEFID!L21+CCT!L21+CAV!L21+CEAVI!L21+CEPLAN!L21+CEO!L21+CESFI!L21+CERES!L21+CESMO!L21</f>
        <v>0</v>
      </c>
      <c r="M21" s="30">
        <f t="shared" si="3"/>
        <v>12</v>
      </c>
      <c r="N21" s="31">
        <f>'REITORIA-SETIC'!O21+'REITORIA-SETIC'!P21+ESAG!O21+ESAG!P21+CEAD!O21+CEAD!P21+CEART!O21+CEART!P21+FAED!O21+FAED!P21+CEFID!O21+CEFID!P21+CCT!O21+CCT!P21+CAV!O21+CAV!P21+CEAVI!O21+CEAVI!P21+CEPLAN!O21+CEPLAN!P21+CEO!O21+CEO!P21+CESFI!O21+CESFI!P21+CERES!O21+CERES!P21+CESMO!O21+CESMO!P21</f>
        <v>0</v>
      </c>
      <c r="O21" s="14">
        <f t="shared" si="0"/>
        <v>50</v>
      </c>
      <c r="P21" s="15">
        <f t="shared" si="1"/>
        <v>6720.9999999999991</v>
      </c>
      <c r="Q21" s="15">
        <f t="shared" si="2"/>
        <v>0</v>
      </c>
      <c r="R21" s="15">
        <f t="shared" si="4"/>
        <v>0</v>
      </c>
    </row>
    <row r="22" spans="1:18" ht="38.2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3">
        <f>'REITORIA-SETIC'!J22+ESAG!J22+CEAD!J22+CEART!J22+FAED!J22+CEFID!J22+CCT!J22+CAV!J22+CEAVI!J22+CEPLAN!J22+CEO!J22+CESFI!J22+CERES!J22+CESMO!J22</f>
        <v>63</v>
      </c>
      <c r="K22" s="12">
        <f>'REITORIA-SETIC'!K22+ESAG!K22+CEAD!K22+CEART!K22+FAED!K22+CEFID!K22+CCT!K22+CAV!K22+CEAVI!K22+CEPLAN!K22+CEO!K22+CESFI!K22+CERES!K22+CESMO!K22</f>
        <v>0</v>
      </c>
      <c r="L22" s="33">
        <f>'REITORIA-SETIC'!L22+ESAG!L22+CEAD!L22+CEART!L22+FAED!L22+CEFID!L22+CCT!L22+CAV!L22+CEAVI!L22+CEPLAN!L22+CEO!L22+CESFI!L22+CERES!L22+CESMO!L22</f>
        <v>0</v>
      </c>
      <c r="M22" s="30">
        <f t="shared" si="3"/>
        <v>15.25</v>
      </c>
      <c r="N22" s="31">
        <f>'REITORIA-SETIC'!O22+'REITORIA-SETIC'!P22+ESAG!O22+ESAG!P22+CEAD!O22+CEAD!P22+CEART!O22+CEART!P22+FAED!O22+FAED!P22+CEFID!O22+CEFID!P22+CCT!O22+CCT!P22+CAV!O22+CAV!P22+CEAVI!O22+CEAVI!P22+CEPLAN!O22+CEPLAN!P22+CEO!O22+CEO!P22+CESFI!O22+CESFI!P22+CERES!O22+CERES!P22+CESMO!O22+CESMO!P22</f>
        <v>0</v>
      </c>
      <c r="O22" s="14">
        <f t="shared" si="0"/>
        <v>63</v>
      </c>
      <c r="P22" s="15">
        <f t="shared" si="1"/>
        <v>14114.519999999999</v>
      </c>
      <c r="Q22" s="15">
        <f t="shared" si="2"/>
        <v>0</v>
      </c>
      <c r="R22" s="15">
        <f t="shared" si="4"/>
        <v>0</v>
      </c>
    </row>
    <row r="23" spans="1:18" ht="38.2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3">
        <f>'REITORIA-SETIC'!J23+ESAG!J23+CEAD!J23+CEART!J23+FAED!J23+CEFID!J23+CCT!J23+CAV!J23+CEAVI!J23+CEPLAN!J23+CEO!J23+CESFI!J23+CERES!J23+CESMO!J23</f>
        <v>52</v>
      </c>
      <c r="K23" s="12">
        <f>'REITORIA-SETIC'!K23+ESAG!K23+CEAD!K23+CEART!K23+FAED!K23+CEFID!K23+CCT!K23+CAV!K23+CEAVI!K23+CEPLAN!K23+CEO!K23+CESFI!K23+CERES!K23+CESMO!K23</f>
        <v>0</v>
      </c>
      <c r="L23" s="33">
        <f>'REITORIA-SETIC'!L23+ESAG!L23+CEAD!L23+CEART!L23+FAED!L23+CEFID!L23+CCT!L23+CAV!L23+CEAVI!L23+CEPLAN!L23+CEO!L23+CESFI!L23+CERES!L23+CESMO!L23</f>
        <v>0</v>
      </c>
      <c r="M23" s="30">
        <f t="shared" si="3"/>
        <v>12.5</v>
      </c>
      <c r="N23" s="31">
        <f>'REITORIA-SETIC'!O23+'REITORIA-SETIC'!P23+ESAG!O23+ESAG!P23+CEAD!O23+CEAD!P23+CEART!O23+CEART!P23+FAED!O23+FAED!P23+CEFID!O23+CEFID!P23+CCT!O23+CCT!P23+CAV!O23+CAV!P23+CEAVI!O23+CEAVI!P23+CEPLAN!O23+CEPLAN!P23+CEO!O23+CEO!P23+CESFI!O23+CESFI!P23+CERES!O23+CERES!P23+CESMO!O23+CESMO!P23</f>
        <v>0</v>
      </c>
      <c r="O23" s="14">
        <f t="shared" si="0"/>
        <v>52</v>
      </c>
      <c r="P23" s="15">
        <f t="shared" si="1"/>
        <v>12808.12</v>
      </c>
      <c r="Q23" s="15">
        <f t="shared" si="2"/>
        <v>0</v>
      </c>
      <c r="R23" s="15">
        <f t="shared" si="4"/>
        <v>0</v>
      </c>
    </row>
    <row r="24" spans="1:18" ht="38.2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3">
        <f>'REITORIA-SETIC'!J24+ESAG!J24+CEAD!J24+CEART!J24+FAED!J24+CEFID!J24+CCT!J24+CAV!J24+CEAVI!J24+CEPLAN!J24+CEO!J24+CESFI!J24+CERES!J24+CESMO!J24</f>
        <v>97</v>
      </c>
      <c r="K24" s="12">
        <f>'REITORIA-SETIC'!K24+ESAG!K24+CEAD!K24+CEART!K24+FAED!K24+CEFID!K24+CCT!K24+CAV!K24+CEAVI!K24+CEPLAN!K24+CEO!K24+CESFI!K24+CERES!K24+CESMO!K24</f>
        <v>0</v>
      </c>
      <c r="L24" s="33">
        <f>'REITORIA-SETIC'!L24+ESAG!L24+CEAD!L24+CEART!L24+FAED!L24+CEFID!L24+CCT!L24+CAV!L24+CEAVI!L24+CEPLAN!L24+CEO!L24+CESFI!L24+CERES!L24+CESMO!L24</f>
        <v>0</v>
      </c>
      <c r="M24" s="30">
        <f t="shared" si="3"/>
        <v>23.75</v>
      </c>
      <c r="N24" s="31">
        <f>'REITORIA-SETIC'!O24+'REITORIA-SETIC'!P24+ESAG!O24+ESAG!P24+CEAD!O24+CEAD!P24+CEART!O24+CEART!P24+FAED!O24+FAED!P24+CEFID!O24+CEFID!P24+CCT!O24+CCT!P24+CAV!O24+CAV!P24+CEAVI!O24+CEAVI!P24+CEPLAN!O24+CEPLAN!P24+CEO!O24+CEO!P24+CESFI!O24+CESFI!P24+CERES!O24+CERES!P24+CESMO!O24+CESMO!P24</f>
        <v>0</v>
      </c>
      <c r="O24" s="14">
        <f t="shared" si="0"/>
        <v>97</v>
      </c>
      <c r="P24" s="15">
        <f t="shared" si="1"/>
        <v>7604.8</v>
      </c>
      <c r="Q24" s="15">
        <f t="shared" si="2"/>
        <v>0</v>
      </c>
      <c r="R24" s="15">
        <f t="shared" si="4"/>
        <v>0</v>
      </c>
    </row>
    <row r="25" spans="1:18" ht="38.2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3">
        <f>'REITORIA-SETIC'!J25+ESAG!J25+CEAD!J25+CEART!J25+FAED!J25+CEFID!J25+CCT!J25+CAV!J25+CEAVI!J25+CEPLAN!J25+CEO!J25+CESFI!J25+CERES!J25+CESMO!J25</f>
        <v>50</v>
      </c>
      <c r="K25" s="12">
        <f>'REITORIA-SETIC'!K25+ESAG!K25+CEAD!K25+CEART!K25+FAED!K25+CEFID!K25+CCT!K25+CAV!K25+CEAVI!K25+CEPLAN!K25+CEO!K25+CESFI!K25+CERES!K25+CESMO!K25</f>
        <v>0</v>
      </c>
      <c r="L25" s="33">
        <f>'REITORIA-SETIC'!L25+ESAG!L25+CEAD!L25+CEART!L25+FAED!L25+CEFID!L25+CCT!L25+CAV!L25+CEAVI!L25+CEPLAN!L25+CEO!L25+CESFI!L25+CERES!L25+CESMO!L25</f>
        <v>0</v>
      </c>
      <c r="M25" s="30">
        <f t="shared" si="3"/>
        <v>12</v>
      </c>
      <c r="N25" s="31">
        <f>'REITORIA-SETIC'!O25+'REITORIA-SETIC'!P25+ESAG!O25+ESAG!P25+CEAD!O25+CEAD!P25+CEART!O25+CEART!P25+FAED!O25+FAED!P25+CEFID!O25+CEFID!P25+CCT!O25+CCT!P25+CAV!O25+CAV!P25+CEAVI!O25+CEAVI!P25+CEPLAN!O25+CEPLAN!P25+CEO!O25+CEO!P25+CESFI!O25+CESFI!P25+CERES!O25+CERES!P25+CESMO!O25+CESMO!P25</f>
        <v>0</v>
      </c>
      <c r="O25" s="14">
        <f t="shared" si="0"/>
        <v>50</v>
      </c>
      <c r="P25" s="15">
        <f t="shared" si="1"/>
        <v>3931</v>
      </c>
      <c r="Q25" s="15">
        <f t="shared" si="2"/>
        <v>0</v>
      </c>
      <c r="R25" s="15">
        <f t="shared" si="4"/>
        <v>0</v>
      </c>
    </row>
    <row r="26" spans="1:18" ht="38.2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3">
        <f>'REITORIA-SETIC'!J26+ESAG!J26+CEAD!J26+CEART!J26+FAED!J26+CEFID!J26+CCT!J26+CAV!J26+CEAVI!J26+CEPLAN!J26+CEO!J26+CESFI!J26+CERES!J26+CESMO!J26</f>
        <v>34</v>
      </c>
      <c r="K26" s="12">
        <f>'REITORIA-SETIC'!K26+ESAG!K26+CEAD!K26+CEART!K26+FAED!K26+CEFID!K26+CCT!K26+CAV!K26+CEAVI!K26+CEPLAN!K26+CEO!K26+CESFI!K26+CERES!K26+CESMO!K26</f>
        <v>0</v>
      </c>
      <c r="L26" s="33">
        <f>'REITORIA-SETIC'!L26+ESAG!L26+CEAD!L26+CEART!L26+FAED!L26+CEFID!L26+CCT!L26+CAV!L26+CEAVI!L26+CEPLAN!L26+CEO!L26+CESFI!L26+CERES!L26+CESMO!L26</f>
        <v>0</v>
      </c>
      <c r="M26" s="30">
        <f t="shared" si="3"/>
        <v>8</v>
      </c>
      <c r="N26" s="31">
        <f>'REITORIA-SETIC'!O26+'REITORIA-SETIC'!P26+ESAG!O26+ESAG!P26+CEAD!O26+CEAD!P26+CEART!O26+CEART!P26+FAED!O26+FAED!P26+CEFID!O26+CEFID!P26+CCT!O26+CCT!P26+CAV!O26+CAV!P26+CEAVI!O26+CEAVI!P26+CEPLAN!O26+CEPLAN!P26+CEO!O26+CEO!P26+CESFI!O26+CESFI!P26+CERES!O26+CERES!P26+CESMO!O26+CESMO!P26</f>
        <v>0</v>
      </c>
      <c r="O26" s="14">
        <f t="shared" si="0"/>
        <v>34</v>
      </c>
      <c r="P26" s="15">
        <f t="shared" si="1"/>
        <v>2668.32</v>
      </c>
      <c r="Q26" s="15">
        <f t="shared" si="2"/>
        <v>0</v>
      </c>
      <c r="R26" s="15">
        <f t="shared" si="4"/>
        <v>0</v>
      </c>
    </row>
    <row r="27" spans="1:18" ht="38.2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3">
        <f>'REITORIA-SETIC'!J27+ESAG!J27+CEAD!J27+CEART!J27+FAED!J27+CEFID!J27+CCT!J27+CAV!J27+CEAVI!J27+CEPLAN!J27+CEO!J27+CESFI!J27+CERES!J27+CESMO!J27</f>
        <v>82</v>
      </c>
      <c r="K27" s="12">
        <f>'REITORIA-SETIC'!K27+ESAG!K27+CEAD!K27+CEART!K27+FAED!K27+CEFID!K27+CCT!K27+CAV!K27+CEAVI!K27+CEPLAN!K27+CEO!K27+CESFI!K27+CERES!K27+CESMO!K27</f>
        <v>0</v>
      </c>
      <c r="L27" s="33">
        <f>'REITORIA-SETIC'!L27+ESAG!L27+CEAD!L27+CEART!L27+FAED!L27+CEFID!L27+CCT!L27+CAV!L27+CEAVI!L27+CEPLAN!L27+CEO!L27+CESFI!L27+CERES!L27+CESMO!L27</f>
        <v>0</v>
      </c>
      <c r="M27" s="30">
        <f t="shared" si="3"/>
        <v>20</v>
      </c>
      <c r="N27" s="31">
        <f>'REITORIA-SETIC'!O27+'REITORIA-SETIC'!P27+ESAG!O27+ESAG!P27+CEAD!O27+CEAD!P27+CEART!O27+CEART!P27+FAED!O27+FAED!P27+CEFID!O27+CEFID!P27+CCT!O27+CCT!P27+CAV!O27+CAV!P27+CEAVI!O27+CEAVI!P27+CEPLAN!O27+CEPLAN!P27+CEO!O27+CEO!P27+CESFI!O27+CESFI!P27+CERES!O27+CERES!P27+CESMO!O27+CESMO!P27</f>
        <v>0</v>
      </c>
      <c r="O27" s="14">
        <f t="shared" si="0"/>
        <v>82</v>
      </c>
      <c r="P27" s="15">
        <f t="shared" si="1"/>
        <v>14295.880000000001</v>
      </c>
      <c r="Q27" s="15">
        <f t="shared" si="2"/>
        <v>0</v>
      </c>
      <c r="R27" s="15">
        <f t="shared" si="4"/>
        <v>0</v>
      </c>
    </row>
    <row r="28" spans="1:18" ht="38.2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3">
        <f>'REITORIA-SETIC'!J28+ESAG!J28+CEAD!J28+CEART!J28+FAED!J28+CEFID!J28+CCT!J28+CAV!J28+CEAVI!J28+CEPLAN!J28+CEO!J28+CESFI!J28+CERES!J28+CESMO!J28</f>
        <v>14</v>
      </c>
      <c r="K28" s="12">
        <f>'REITORIA-SETIC'!K28+ESAG!K28+CEAD!K28+CEART!K28+FAED!K28+CEFID!K28+CCT!K28+CAV!K28+CEAVI!K28+CEPLAN!K28+CEO!K28+CESFI!K28+CERES!K28+CESMO!K28</f>
        <v>0</v>
      </c>
      <c r="L28" s="33">
        <f>'REITORIA-SETIC'!L28+ESAG!L28+CEAD!L28+CEART!L28+FAED!L28+CEFID!L28+CCT!L28+CAV!L28+CEAVI!L28+CEPLAN!L28+CEO!L28+CESFI!L28+CERES!L28+CESMO!L28</f>
        <v>0</v>
      </c>
      <c r="M28" s="30">
        <f t="shared" si="3"/>
        <v>3</v>
      </c>
      <c r="N28" s="31">
        <f>'REITORIA-SETIC'!O28+'REITORIA-SETIC'!P28+ESAG!O28+ESAG!P28+CEAD!O28+CEAD!P28+CEART!O28+CEART!P28+FAED!O28+FAED!P28+CEFID!O28+CEFID!P28+CCT!O28+CCT!P28+CAV!O28+CAV!P28+CEAVI!O28+CEAVI!P28+CEPLAN!O28+CEPLAN!P28+CEO!O28+CEO!P28+CESFI!O28+CESFI!P28+CERES!O28+CERES!P28+CESMO!O28+CESMO!P28</f>
        <v>0</v>
      </c>
      <c r="O28" s="14">
        <f t="shared" si="0"/>
        <v>14</v>
      </c>
      <c r="P28" s="15">
        <f t="shared" si="1"/>
        <v>833</v>
      </c>
      <c r="Q28" s="15">
        <f t="shared" si="2"/>
        <v>0</v>
      </c>
      <c r="R28" s="15">
        <f t="shared" si="4"/>
        <v>0</v>
      </c>
    </row>
    <row r="29" spans="1:18" ht="38.2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3">
        <f>'REITORIA-SETIC'!J29+ESAG!J29+CEAD!J29+CEART!J29+FAED!J29+CEFID!J29+CCT!J29+CAV!J29+CEAVI!J29+CEPLAN!J29+CEO!J29+CESFI!J29+CERES!J29+CESMO!J29</f>
        <v>46</v>
      </c>
      <c r="K29" s="12">
        <f>'REITORIA-SETIC'!K29+ESAG!K29+CEAD!K29+CEART!K29+FAED!K29+CEFID!K29+CCT!K29+CAV!K29+CEAVI!K29+CEPLAN!K29+CEO!K29+CESFI!K29+CERES!K29+CESMO!K29</f>
        <v>0</v>
      </c>
      <c r="L29" s="33">
        <f>'REITORIA-SETIC'!L29+ESAG!L29+CEAD!L29+CEART!L29+FAED!L29+CEFID!L29+CCT!L29+CAV!L29+CEAVI!L29+CEPLAN!L29+CEO!L29+CESFI!L29+CERES!L29+CESMO!L29</f>
        <v>0</v>
      </c>
      <c r="M29" s="30">
        <f t="shared" si="3"/>
        <v>11</v>
      </c>
      <c r="N29" s="31">
        <f>'REITORIA-SETIC'!O29+'REITORIA-SETIC'!P29+ESAG!O29+ESAG!P29+CEAD!O29+CEAD!P29+CEART!O29+CEART!P29+FAED!O29+FAED!P29+CEFID!O29+CEFID!P29+CCT!O29+CCT!P29+CAV!O29+CAV!P29+CEAVI!O29+CEAVI!P29+CEPLAN!O29+CEPLAN!P29+CEO!O29+CEO!P29+CESFI!O29+CESFI!P29+CERES!O29+CERES!P29+CESMO!O29+CESMO!P29</f>
        <v>0</v>
      </c>
      <c r="O29" s="14">
        <f t="shared" si="0"/>
        <v>46</v>
      </c>
      <c r="P29" s="15">
        <f t="shared" si="1"/>
        <v>12167</v>
      </c>
      <c r="Q29" s="15">
        <f t="shared" si="2"/>
        <v>0</v>
      </c>
      <c r="R29" s="15">
        <f t="shared" si="4"/>
        <v>0</v>
      </c>
    </row>
    <row r="30" spans="1:18" ht="38.2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3">
        <f>'REITORIA-SETIC'!J30+ESAG!J30+CEAD!J30+CEART!J30+FAED!J30+CEFID!J30+CCT!J30+CAV!J30+CEAVI!J30+CEPLAN!J30+CEO!J30+CESFI!J30+CERES!J30+CESMO!J30</f>
        <v>4</v>
      </c>
      <c r="K30" s="12">
        <f>'REITORIA-SETIC'!K30+ESAG!K30+CEAD!K30+CEART!K30+FAED!K30+CEFID!K30+CCT!K30+CAV!K30+CEAVI!K30+CEPLAN!K30+CEO!K30+CESFI!K30+CERES!K30+CESMO!K30</f>
        <v>0</v>
      </c>
      <c r="L30" s="33">
        <f>'REITORIA-SETIC'!L30+ESAG!L30+CEAD!L30+CEART!L30+FAED!L30+CEFID!L30+CCT!L30+CAV!L30+CEAVI!L30+CEPLAN!L30+CEO!L30+CESFI!L30+CERES!L30+CESMO!L30</f>
        <v>0</v>
      </c>
      <c r="M30" s="30">
        <f t="shared" si="3"/>
        <v>0.5</v>
      </c>
      <c r="N30" s="31">
        <f>'REITORIA-SETIC'!O30+'REITORIA-SETIC'!P30+ESAG!O30+ESAG!P30+CEAD!O30+CEAD!P30+CEART!O30+CEART!P30+FAED!O30+FAED!P30+CEFID!O30+CEFID!P30+CCT!O30+CCT!P30+CAV!O30+CAV!P30+CEAVI!O30+CEAVI!P30+CEPLAN!O30+CEPLAN!P30+CEO!O30+CEO!P30+CESFI!O30+CESFI!P30+CERES!O30+CERES!P30+CESMO!O30+CESMO!P30</f>
        <v>0</v>
      </c>
      <c r="O30" s="14">
        <f t="shared" si="0"/>
        <v>4</v>
      </c>
      <c r="P30" s="15">
        <f t="shared" si="1"/>
        <v>1840</v>
      </c>
      <c r="Q30" s="15">
        <f t="shared" si="2"/>
        <v>0</v>
      </c>
      <c r="R30" s="15">
        <f t="shared" si="4"/>
        <v>0</v>
      </c>
    </row>
    <row r="31" spans="1:18" ht="38.2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3">
        <f>'REITORIA-SETIC'!J31+ESAG!J31+CEAD!J31+CEART!J31+FAED!J31+CEFID!J31+CCT!J31+CAV!J31+CEAVI!J31+CEPLAN!J31+CEO!J31+CESFI!J31+CERES!J31+CESMO!J31</f>
        <v>8</v>
      </c>
      <c r="K31" s="12">
        <f>'REITORIA-SETIC'!K31+ESAG!K31+CEAD!K31+CEART!K31+FAED!K31+CEFID!K31+CCT!K31+CAV!K31+CEAVI!K31+CEPLAN!K31+CEO!K31+CESFI!K31+CERES!K31+CESMO!K31</f>
        <v>0</v>
      </c>
      <c r="L31" s="33">
        <f>'REITORIA-SETIC'!L31+ESAG!L31+CEAD!L31+CEART!L31+FAED!L31+CEFID!L31+CCT!L31+CAV!L31+CEAVI!L31+CEPLAN!L31+CEO!L31+CESFI!L31+CERES!L31+CESMO!L31</f>
        <v>0</v>
      </c>
      <c r="M31" s="30">
        <f t="shared" si="3"/>
        <v>1.5</v>
      </c>
      <c r="N31" s="31">
        <f>'REITORIA-SETIC'!O31+'REITORIA-SETIC'!P31+ESAG!O31+ESAG!P31+CEAD!O31+CEAD!P31+CEART!O31+CEART!P31+FAED!O31+FAED!P31+CEFID!O31+CEFID!P31+CCT!O31+CCT!P31+CAV!O31+CAV!P31+CEAVI!O31+CEAVI!P31+CEPLAN!O31+CEPLAN!P31+CEO!O31+CEO!P31+CESFI!O31+CESFI!P31+CERES!O31+CERES!P31+CESMO!O31+CESMO!P31</f>
        <v>0</v>
      </c>
      <c r="O31" s="14">
        <f t="shared" si="0"/>
        <v>8</v>
      </c>
      <c r="P31" s="15">
        <f t="shared" si="1"/>
        <v>9260</v>
      </c>
      <c r="Q31" s="15">
        <f t="shared" si="2"/>
        <v>0</v>
      </c>
      <c r="R31" s="15">
        <f t="shared" si="4"/>
        <v>0</v>
      </c>
    </row>
    <row r="32" spans="1:18" ht="38.2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3">
        <f>'REITORIA-SETIC'!J32+ESAG!J32+CEAD!J32+CEART!J32+FAED!J32+CEFID!J32+CCT!J32+CAV!J32+CEAVI!J32+CEPLAN!J32+CEO!J32+CESFI!J32+CERES!J32+CESMO!J32</f>
        <v>62</v>
      </c>
      <c r="K32" s="12">
        <f>'REITORIA-SETIC'!K32+ESAG!K32+CEAD!K32+CEART!K32+FAED!K32+CEFID!K32+CCT!K32+CAV!K32+CEAVI!K32+CEPLAN!K32+CEO!K32+CESFI!K32+CERES!K32+CESMO!K32</f>
        <v>0</v>
      </c>
      <c r="L32" s="33">
        <f>'REITORIA-SETIC'!L32+ESAG!L32+CEAD!L32+CEART!L32+FAED!L32+CEFID!L32+CCT!L32+CAV!L32+CEAVI!L32+CEPLAN!L32+CEO!L32+CESFI!L32+CERES!L32+CESMO!L32</f>
        <v>0</v>
      </c>
      <c r="M32" s="30">
        <f t="shared" si="3"/>
        <v>15</v>
      </c>
      <c r="N32" s="31">
        <f>'REITORIA-SETIC'!O32+'REITORIA-SETIC'!P32+ESAG!O32+ESAG!P32+CEAD!O32+CEAD!P32+CEART!O32+CEART!P32+FAED!O32+FAED!P32+CEFID!O32+CEFID!P32+CCT!O32+CCT!P32+CAV!O32+CAV!P32+CEAVI!O32+CEAVI!P32+CEPLAN!O32+CEPLAN!P32+CEO!O32+CEO!P32+CESFI!O32+CESFI!P32+CERES!O32+CERES!P32+CESMO!O32+CESMO!P32</f>
        <v>0</v>
      </c>
      <c r="O32" s="14">
        <f t="shared" si="0"/>
        <v>62</v>
      </c>
      <c r="P32" s="15">
        <f t="shared" si="1"/>
        <v>372000</v>
      </c>
      <c r="Q32" s="15">
        <f t="shared" si="2"/>
        <v>0</v>
      </c>
      <c r="R32" s="15">
        <f t="shared" si="4"/>
        <v>0</v>
      </c>
    </row>
    <row r="33" spans="1:18" ht="38.2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3">
        <f>'REITORIA-SETIC'!J33+ESAG!J33+CEAD!J33+CEART!J33+FAED!J33+CEFID!J33+CCT!J33+CAV!J33+CEAVI!J33+CEPLAN!J33+CEO!J33+CESFI!J33+CERES!J33+CESMO!J33</f>
        <v>101</v>
      </c>
      <c r="K33" s="12">
        <f>'REITORIA-SETIC'!K33+ESAG!K33+CEAD!K33+CEART!K33+FAED!K33+CEFID!K33+CCT!K33+CAV!K33+CEAVI!K33+CEPLAN!K33+CEO!K33+CESFI!K33+CERES!K33+CESMO!K33</f>
        <v>0</v>
      </c>
      <c r="L33" s="33">
        <f>'REITORIA-SETIC'!L33+ESAG!L33+CEAD!L33+CEART!L33+FAED!L33+CEFID!L33+CCT!L33+CAV!L33+CEAVI!L33+CEPLAN!L33+CEO!L33+CESFI!L33+CERES!L33+CESMO!L33</f>
        <v>0</v>
      </c>
      <c r="M33" s="30">
        <f t="shared" si="3"/>
        <v>24.75</v>
      </c>
      <c r="N33" s="31">
        <f>'REITORIA-SETIC'!O33+'REITORIA-SETIC'!P33+ESAG!O33+ESAG!P33+CEAD!O33+CEAD!P33+CEART!O33+CEART!P33+FAED!O33+FAED!P33+CEFID!O33+CEFID!P33+CCT!O33+CCT!P33+CAV!O33+CAV!P33+CEAVI!O33+CEAVI!P33+CEPLAN!O33+CEPLAN!P33+CEO!O33+CEO!P33+CESFI!O33+CESFI!P33+CERES!O33+CERES!P33+CESMO!O33+CESMO!P33</f>
        <v>0</v>
      </c>
      <c r="O33" s="14">
        <f t="shared" si="0"/>
        <v>101</v>
      </c>
      <c r="P33" s="15">
        <f t="shared" si="1"/>
        <v>53994.600000000006</v>
      </c>
      <c r="Q33" s="15">
        <f t="shared" si="2"/>
        <v>0</v>
      </c>
      <c r="R33" s="15">
        <f t="shared" si="4"/>
        <v>0</v>
      </c>
    </row>
    <row r="34" spans="1:18" ht="38.2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3">
        <f>'REITORIA-SETIC'!J34+ESAG!J34+CEAD!J34+CEART!J34+FAED!J34+CEFID!J34+CCT!J34+CAV!J34+CEAVI!J34+CEPLAN!J34+CEO!J34+CESFI!J34+CERES!J34+CESMO!J34</f>
        <v>45</v>
      </c>
      <c r="K34" s="12">
        <f>'REITORIA-SETIC'!K34+ESAG!K34+CEAD!K34+CEART!K34+FAED!K34+CEFID!K34+CCT!K34+CAV!K34+CEAVI!K34+CEPLAN!K34+CEO!K34+CESFI!K34+CERES!K34+CESMO!K34</f>
        <v>0</v>
      </c>
      <c r="L34" s="33">
        <f>'REITORIA-SETIC'!L34+ESAG!L34+CEAD!L34+CEART!L34+FAED!L34+CEFID!L34+CCT!L34+CAV!L34+CEAVI!L34+CEPLAN!L34+CEO!L34+CESFI!L34+CERES!L34+CESMO!L34</f>
        <v>0</v>
      </c>
      <c r="M34" s="30">
        <f t="shared" si="3"/>
        <v>10.75</v>
      </c>
      <c r="N34" s="31">
        <f>'REITORIA-SETIC'!O34+'REITORIA-SETIC'!P34+ESAG!O34+ESAG!P34+CEAD!O34+CEAD!P34+CEART!O34+CEART!P34+FAED!O34+FAED!P34+CEFID!O34+CEFID!P34+CCT!O34+CCT!P34+CAV!O34+CAV!P34+CEAVI!O34+CEAVI!P34+CEPLAN!O34+CEPLAN!P34+CEO!O34+CEO!P34+CESFI!O34+CESFI!P34+CERES!O34+CERES!P34+CESMO!O34+CESMO!P34</f>
        <v>0</v>
      </c>
      <c r="O34" s="14">
        <f t="shared" si="0"/>
        <v>45</v>
      </c>
      <c r="P34" s="15">
        <f t="shared" si="1"/>
        <v>72000</v>
      </c>
      <c r="Q34" s="15">
        <f t="shared" si="2"/>
        <v>0</v>
      </c>
      <c r="R34" s="15">
        <f t="shared" si="4"/>
        <v>0</v>
      </c>
    </row>
    <row r="35" spans="1:18" ht="38.2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3">
        <f>'REITORIA-SETIC'!J35+ESAG!J35+CEAD!J35+CEART!J35+FAED!J35+CEFID!J35+CCT!J35+CAV!J35+CEAVI!J35+CEPLAN!J35+CEO!J35+CESFI!J35+CERES!J35+CESMO!J35</f>
        <v>94</v>
      </c>
      <c r="K35" s="12">
        <f>'REITORIA-SETIC'!K35+ESAG!K35+CEAD!K35+CEART!K35+FAED!K35+CEFID!K35+CCT!K35+CAV!K35+CEAVI!K35+CEPLAN!K35+CEO!K35+CESFI!K35+CERES!K35+CESMO!K35</f>
        <v>0</v>
      </c>
      <c r="L35" s="33">
        <f>'REITORIA-SETIC'!L35+ESAG!L35+CEAD!L35+CEART!L35+FAED!L35+CEFID!L35+CCT!L35+CAV!L35+CEAVI!L35+CEPLAN!L35+CEO!L35+CESFI!L35+CERES!L35+CESMO!L35</f>
        <v>0</v>
      </c>
      <c r="M35" s="30">
        <f t="shared" si="3"/>
        <v>23</v>
      </c>
      <c r="N35" s="31">
        <f>'REITORIA-SETIC'!O35+'REITORIA-SETIC'!P35+ESAG!O35+ESAG!P35+CEAD!O35+CEAD!P35+CEART!O35+CEART!P35+FAED!O35+FAED!P35+CEFID!O35+CEFID!P35+CCT!O35+CCT!P35+CAV!O35+CAV!P35+CEAVI!O35+CEAVI!P35+CEPLAN!O35+CEPLAN!P35+CEO!O35+CEO!P35+CESFI!O35+CESFI!P35+CERES!O35+CERES!P35+CESMO!O35+CESMO!P35</f>
        <v>0</v>
      </c>
      <c r="O35" s="14">
        <f t="shared" si="0"/>
        <v>94</v>
      </c>
      <c r="P35" s="15">
        <f t="shared" si="1"/>
        <v>174840</v>
      </c>
      <c r="Q35" s="15">
        <f t="shared" si="2"/>
        <v>0</v>
      </c>
      <c r="R35" s="15">
        <f t="shared" si="4"/>
        <v>0</v>
      </c>
    </row>
    <row r="36" spans="1:18" ht="38.2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3">
        <f>'REITORIA-SETIC'!J36+ESAG!J36+CEAD!J36+CEART!J36+FAED!J36+CEFID!J36+CCT!J36+CAV!J36+CEAVI!J36+CEPLAN!J36+CEO!J36+CESFI!J36+CERES!J36+CESMO!J36</f>
        <v>10</v>
      </c>
      <c r="K36" s="12">
        <f>'REITORIA-SETIC'!K36+ESAG!K36+CEAD!K36+CEART!K36+FAED!K36+CEFID!K36+CCT!K36+CAV!K36+CEAVI!K36+CEPLAN!K36+CEO!K36+CESFI!K36+CERES!K36+CESMO!K36</f>
        <v>0</v>
      </c>
      <c r="L36" s="33">
        <f>'REITORIA-SETIC'!L36+ESAG!L36+CEAD!L36+CEART!L36+FAED!L36+CEFID!L36+CCT!L36+CAV!L36+CEAVI!L36+CEPLAN!L36+CEO!L36+CESFI!L36+CERES!L36+CESMO!L36</f>
        <v>0</v>
      </c>
      <c r="M36" s="30">
        <f t="shared" ref="M36:M52" si="5">J36*0.25-0.5-N36</f>
        <v>2</v>
      </c>
      <c r="N36" s="31">
        <f>'REITORIA-SETIC'!O36+'REITORIA-SETIC'!P36+ESAG!O36+ESAG!P36+CEAD!O36+CEAD!P36+CEART!O36+CEART!P36+FAED!O36+FAED!P36+CEFID!O36+CEFID!P36+CCT!O36+CCT!P36+CAV!O36+CAV!P36+CEAVI!O36+CEAVI!P36+CEPLAN!O36+CEPLAN!P36+CEO!O36+CEO!P36+CESFI!O36+CESFI!P36+CERES!O36+CERES!P36+CESMO!O36+CESMO!P36</f>
        <v>0</v>
      </c>
      <c r="O36" s="14">
        <f t="shared" ref="O36:O52" si="6">J36-K36+N36</f>
        <v>10</v>
      </c>
      <c r="P36" s="15">
        <f t="shared" ref="P36:P53" si="7">I36*J36</f>
        <v>80130</v>
      </c>
      <c r="Q36" s="15">
        <f t="shared" ref="Q36:Q53" si="8">I36*N36</f>
        <v>0</v>
      </c>
      <c r="R36" s="15">
        <f t="shared" si="4"/>
        <v>0</v>
      </c>
    </row>
    <row r="37" spans="1:18" ht="38.2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3">
        <f>'REITORIA-SETIC'!J37+ESAG!J37+CEAD!J37+CEART!J37+FAED!J37+CEFID!J37+CCT!J37+CAV!J37+CEAVI!J37+CEPLAN!J37+CEO!J37+CESFI!J37+CERES!J37+CESMO!J37</f>
        <v>27</v>
      </c>
      <c r="K37" s="12">
        <f>'REITORIA-SETIC'!K37+ESAG!K37+CEAD!K37+CEART!K37+FAED!K37+CEFID!K37+CCT!K37+CAV!K37+CEAVI!K37+CEPLAN!K37+CEO!K37+CESFI!K37+CERES!K37+CESMO!K37</f>
        <v>0</v>
      </c>
      <c r="L37" s="33">
        <f>'REITORIA-SETIC'!L37+ESAG!L37+CEAD!L37+CEART!L37+FAED!L37+CEFID!L37+CCT!L37+CAV!L37+CEAVI!L37+CEPLAN!L37+CEO!L37+CESFI!L37+CERES!L37+CESMO!L37</f>
        <v>0</v>
      </c>
      <c r="M37" s="30">
        <f t="shared" si="5"/>
        <v>6.25</v>
      </c>
      <c r="N37" s="31">
        <f>'REITORIA-SETIC'!O37+'REITORIA-SETIC'!P37+ESAG!O37+ESAG!P37+CEAD!O37+CEAD!P37+CEART!O37+CEART!P37+FAED!O37+FAED!P37+CEFID!O37+CEFID!P37+CCT!O37+CCT!P37+CAV!O37+CAV!P37+CEAVI!O37+CEAVI!P37+CEPLAN!O37+CEPLAN!P37+CEO!O37+CEO!P37+CESFI!O37+CESFI!P37+CERES!O37+CERES!P37+CESMO!O37+CESMO!P37</f>
        <v>0</v>
      </c>
      <c r="O37" s="14">
        <f t="shared" si="6"/>
        <v>27</v>
      </c>
      <c r="P37" s="15">
        <f t="shared" si="7"/>
        <v>244629.99000000002</v>
      </c>
      <c r="Q37" s="15">
        <f t="shared" si="8"/>
        <v>0</v>
      </c>
      <c r="R37" s="15">
        <f t="shared" si="4"/>
        <v>0</v>
      </c>
    </row>
    <row r="38" spans="1:18" ht="38.2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3">
        <f>'REITORIA-SETIC'!J38+ESAG!J38+CEAD!J38+CEART!J38+FAED!J38+CEFID!J38+CCT!J38+CAV!J38+CEAVI!J38+CEPLAN!J38+CEO!J38+CESFI!J38+CERES!J38+CESMO!J38</f>
        <v>110</v>
      </c>
      <c r="K38" s="12">
        <f>'REITORIA-SETIC'!K38+ESAG!K38+CEAD!K38+CEART!K38+FAED!K38+CEFID!K38+CCT!K38+CAV!K38+CEAVI!K38+CEPLAN!K38+CEO!K38+CESFI!K38+CERES!K38+CESMO!K38</f>
        <v>0</v>
      </c>
      <c r="L38" s="33">
        <f>'REITORIA-SETIC'!L38+ESAG!L38+CEAD!L38+CEART!L38+FAED!L38+CEFID!L38+CCT!L38+CAV!L38+CEAVI!L38+CEPLAN!L38+CEO!L38+CESFI!L38+CERES!L38+CESMO!L38</f>
        <v>0</v>
      </c>
      <c r="M38" s="30">
        <f t="shared" si="5"/>
        <v>27</v>
      </c>
      <c r="N38" s="31">
        <f>'REITORIA-SETIC'!O38+'REITORIA-SETIC'!P38+ESAG!O38+ESAG!P38+CEAD!O38+CEAD!P38+CEART!O38+CEART!P38+FAED!O38+FAED!P38+CEFID!O38+CEFID!P38+CCT!O38+CCT!P38+CAV!O38+CAV!P38+CEAVI!O38+CEAVI!P38+CEPLAN!O38+CEPLAN!P38+CEO!O38+CEO!P38+CESFI!O38+CESFI!P38+CERES!O38+CERES!P38+CESMO!O38+CESMO!P38</f>
        <v>0</v>
      </c>
      <c r="O38" s="14">
        <f t="shared" si="6"/>
        <v>110</v>
      </c>
      <c r="P38" s="15">
        <f t="shared" si="7"/>
        <v>11794.2</v>
      </c>
      <c r="Q38" s="15">
        <f t="shared" si="8"/>
        <v>0</v>
      </c>
      <c r="R38" s="15">
        <f t="shared" si="4"/>
        <v>0</v>
      </c>
    </row>
    <row r="39" spans="1:18" ht="38.2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3">
        <f>'REITORIA-SETIC'!J39+ESAG!J39+CEAD!J39+CEART!J39+FAED!J39+CEFID!J39+CCT!J39+CAV!J39+CEAVI!J39+CEPLAN!J39+CEO!J39+CESFI!J39+CERES!J39+CESMO!J39</f>
        <v>160</v>
      </c>
      <c r="K39" s="12">
        <f>'REITORIA-SETIC'!K39+ESAG!K39+CEAD!K39+CEART!K39+FAED!K39+CEFID!K39+CCT!K39+CAV!K39+CEAVI!K39+CEPLAN!K39+CEO!K39+CESFI!K39+CERES!K39+CESMO!K39</f>
        <v>0</v>
      </c>
      <c r="L39" s="33">
        <f>'REITORIA-SETIC'!L39+ESAG!L39+CEAD!L39+CEART!L39+FAED!L39+CEFID!L39+CCT!L39+CAV!L39+CEAVI!L39+CEPLAN!L39+CEO!L39+CESFI!L39+CERES!L39+CESMO!L39</f>
        <v>0</v>
      </c>
      <c r="M39" s="30">
        <f t="shared" si="5"/>
        <v>39.5</v>
      </c>
      <c r="N39" s="31">
        <f>'REITORIA-SETIC'!O39+'REITORIA-SETIC'!P39+ESAG!O39+ESAG!P39+CEAD!O39+CEAD!P39+CEART!O39+CEART!P39+FAED!O39+FAED!P39+CEFID!O39+CEFID!P39+CCT!O39+CCT!P39+CAV!O39+CAV!P39+CEAVI!O39+CEAVI!P39+CEPLAN!O39+CEPLAN!P39+CEO!O39+CEO!P39+CESFI!O39+CESFI!P39+CERES!O39+CERES!P39+CESMO!O39+CESMO!P39</f>
        <v>0</v>
      </c>
      <c r="O39" s="14">
        <f t="shared" si="6"/>
        <v>160</v>
      </c>
      <c r="P39" s="15">
        <f t="shared" si="7"/>
        <v>18027.2</v>
      </c>
      <c r="Q39" s="15">
        <f t="shared" si="8"/>
        <v>0</v>
      </c>
      <c r="R39" s="15">
        <f t="shared" si="4"/>
        <v>0</v>
      </c>
    </row>
    <row r="40" spans="1:18" ht="38.2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3">
        <f>'REITORIA-SETIC'!J40+ESAG!J40+CEAD!J40+CEART!J40+FAED!J40+CEFID!J40+CCT!J40+CAV!J40+CEAVI!J40+CEPLAN!J40+CEO!J40+CESFI!J40+CERES!J40+CESMO!J40</f>
        <v>70</v>
      </c>
      <c r="K40" s="12">
        <f>'REITORIA-SETIC'!K40+ESAG!K40+CEAD!K40+CEART!K40+FAED!K40+CEFID!K40+CCT!K40+CAV!K40+CEAVI!K40+CEPLAN!K40+CEO!K40+CESFI!K40+CERES!K40+CESMO!K40</f>
        <v>0</v>
      </c>
      <c r="L40" s="33">
        <f>'REITORIA-SETIC'!L40+ESAG!L40+CEAD!L40+CEART!L40+FAED!L40+CEFID!L40+CCT!L40+CAV!L40+CEAVI!L40+CEPLAN!L40+CEO!L40+CESFI!L40+CERES!L40+CESMO!L40</f>
        <v>0</v>
      </c>
      <c r="M40" s="30">
        <f t="shared" si="5"/>
        <v>17</v>
      </c>
      <c r="N40" s="31">
        <f>'REITORIA-SETIC'!O40+'REITORIA-SETIC'!P40+ESAG!O40+ESAG!P40+CEAD!O40+CEAD!P40+CEART!O40+CEART!P40+FAED!O40+FAED!P40+CEFID!O40+CEFID!P40+CCT!O40+CCT!P40+CAV!O40+CAV!P40+CEAVI!O40+CEAVI!P40+CEPLAN!O40+CEPLAN!P40+CEO!O40+CEO!P40+CESFI!O40+CESFI!P40+CERES!O40+CERES!P40+CESMO!O40+CESMO!P40</f>
        <v>0</v>
      </c>
      <c r="O40" s="14">
        <f t="shared" si="6"/>
        <v>70</v>
      </c>
      <c r="P40" s="15">
        <f t="shared" si="7"/>
        <v>7175.7000000000007</v>
      </c>
      <c r="Q40" s="15">
        <f t="shared" si="8"/>
        <v>0</v>
      </c>
      <c r="R40" s="15">
        <f t="shared" si="4"/>
        <v>0</v>
      </c>
    </row>
    <row r="41" spans="1:18" ht="38.2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3">
        <f>'REITORIA-SETIC'!J41+ESAG!J41+CEAD!J41+CEART!J41+FAED!J41+CEFID!J41+CCT!J41+CAV!J41+CEAVI!J41+CEPLAN!J41+CEO!J41+CESFI!J41+CERES!J41+CESMO!J41</f>
        <v>80</v>
      </c>
      <c r="K41" s="12">
        <f>'REITORIA-SETIC'!K41+ESAG!K41+CEAD!K41+CEART!K41+FAED!K41+CEFID!K41+CCT!K41+CAV!K41+CEAVI!K41+CEPLAN!K41+CEO!K41+CESFI!K41+CERES!K41+CESMO!K41</f>
        <v>0</v>
      </c>
      <c r="L41" s="33">
        <f>'REITORIA-SETIC'!L41+ESAG!L41+CEAD!L41+CEART!L41+FAED!L41+CEFID!L41+CCT!L41+CAV!L41+CEAVI!L41+CEPLAN!L41+CEO!L41+CESFI!L41+CERES!L41+CESMO!L41</f>
        <v>0</v>
      </c>
      <c r="M41" s="30">
        <f t="shared" si="5"/>
        <v>19.5</v>
      </c>
      <c r="N41" s="31">
        <f>'REITORIA-SETIC'!O41+'REITORIA-SETIC'!P41+ESAG!O41+ESAG!P41+CEAD!O41+CEAD!P41+CEART!O41+CEART!P41+FAED!O41+FAED!P41+CEFID!O41+CEFID!P41+CCT!O41+CCT!P41+CAV!O41+CAV!P41+CEAVI!O41+CEAVI!P41+CEPLAN!O41+CEPLAN!P41+CEO!O41+CEO!P41+CESFI!O41+CESFI!P41+CERES!O41+CERES!P41+CESMO!O41+CESMO!P41</f>
        <v>0</v>
      </c>
      <c r="O41" s="14">
        <f t="shared" si="6"/>
        <v>80</v>
      </c>
      <c r="P41" s="15">
        <f t="shared" si="7"/>
        <v>23488.800000000003</v>
      </c>
      <c r="Q41" s="15">
        <f t="shared" si="8"/>
        <v>0</v>
      </c>
      <c r="R41" s="15">
        <f t="shared" si="4"/>
        <v>0</v>
      </c>
    </row>
    <row r="42" spans="1:18" ht="38.2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3">
        <f>'REITORIA-SETIC'!J42+ESAG!J42+CEAD!J42+CEART!J42+FAED!J42+CEFID!J42+CCT!J42+CAV!J42+CEAVI!J42+CEPLAN!J42+CEO!J42+CESFI!J42+CERES!J42+CESMO!J42</f>
        <v>24</v>
      </c>
      <c r="K42" s="12">
        <f>'REITORIA-SETIC'!K42+ESAG!K42+CEAD!K42+CEART!K42+FAED!K42+CEFID!K42+CCT!K42+CAV!K42+CEAVI!K42+CEPLAN!K42+CEO!K42+CESFI!K42+CERES!K42+CESMO!K42</f>
        <v>0</v>
      </c>
      <c r="L42" s="33">
        <f>'REITORIA-SETIC'!L42+ESAG!L42+CEAD!L42+CEART!L42+FAED!L42+CEFID!L42+CCT!L42+CAV!L42+CEAVI!L42+CEPLAN!L42+CEO!L42+CESFI!L42+CERES!L42+CESMO!L42</f>
        <v>0</v>
      </c>
      <c r="M42" s="30">
        <f t="shared" si="5"/>
        <v>5.5</v>
      </c>
      <c r="N42" s="31">
        <f>'REITORIA-SETIC'!O42+'REITORIA-SETIC'!P42+ESAG!O42+ESAG!P42+CEAD!O42+CEAD!P42+CEART!O42+CEART!P42+FAED!O42+FAED!P42+CEFID!O42+CEFID!P42+CCT!O42+CCT!P42+CAV!O42+CAV!P42+CEAVI!O42+CEAVI!P42+CEPLAN!O42+CEPLAN!P42+CEO!O42+CEO!P42+CESFI!O42+CESFI!P42+CERES!O42+CERES!P42+CESMO!O42+CESMO!P42</f>
        <v>0</v>
      </c>
      <c r="O42" s="14">
        <f t="shared" si="6"/>
        <v>24</v>
      </c>
      <c r="P42" s="15">
        <f t="shared" si="7"/>
        <v>301.68</v>
      </c>
      <c r="Q42" s="15">
        <f t="shared" si="8"/>
        <v>0</v>
      </c>
      <c r="R42" s="15">
        <f t="shared" si="4"/>
        <v>0</v>
      </c>
    </row>
    <row r="43" spans="1:18" ht="38.2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3">
        <f>'REITORIA-SETIC'!J43+ESAG!J43+CEAD!J43+CEART!J43+FAED!J43+CEFID!J43+CCT!J43+CAV!J43+CEAVI!J43+CEPLAN!J43+CEO!J43+CESFI!J43+CERES!J43+CESMO!J43</f>
        <v>800</v>
      </c>
      <c r="K43" s="12">
        <f>'REITORIA-SETIC'!K43+ESAG!K43+CEAD!K43+CEART!K43+FAED!K43+CEFID!K43+CCT!K43+CAV!K43+CEAVI!K43+CEPLAN!K43+CEO!K43+CESFI!K43+CERES!K43+CESMO!K43</f>
        <v>0</v>
      </c>
      <c r="L43" s="33">
        <f>'REITORIA-SETIC'!L43+ESAG!L43+CEAD!L43+CEART!L43+FAED!L43+CEFID!L43+CCT!L43+CAV!L43+CEAVI!L43+CEPLAN!L43+CEO!L43+CESFI!L43+CERES!L43+CESMO!L43</f>
        <v>0</v>
      </c>
      <c r="M43" s="30">
        <f t="shared" si="5"/>
        <v>199.5</v>
      </c>
      <c r="N43" s="31">
        <f>'REITORIA-SETIC'!O43+'REITORIA-SETIC'!P43+ESAG!O43+ESAG!P43+CEAD!O43+CEAD!P43+CEART!O43+CEART!P43+FAED!O43+FAED!P43+CEFID!O43+CEFID!P43+CCT!O43+CCT!P43+CAV!O43+CAV!P43+CEAVI!O43+CEAVI!P43+CEPLAN!O43+CEPLAN!P43+CEO!O43+CEO!P43+CESFI!O43+CESFI!P43+CERES!O43+CERES!P43+CESMO!O43+CESMO!P43</f>
        <v>0</v>
      </c>
      <c r="O43" s="14">
        <f t="shared" si="6"/>
        <v>800</v>
      </c>
      <c r="P43" s="15">
        <f t="shared" si="7"/>
        <v>11960</v>
      </c>
      <c r="Q43" s="15">
        <f t="shared" si="8"/>
        <v>0</v>
      </c>
      <c r="R43" s="15">
        <f t="shared" si="4"/>
        <v>0</v>
      </c>
    </row>
    <row r="44" spans="1:18" ht="38.2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3">
        <f>'REITORIA-SETIC'!J44+ESAG!J44+CEAD!J44+CEART!J44+FAED!J44+CEFID!J44+CCT!J44+CAV!J44+CEAVI!J44+CEPLAN!J44+CEO!J44+CESFI!J44+CERES!J44+CESMO!J44</f>
        <v>44</v>
      </c>
      <c r="K44" s="12">
        <f>'REITORIA-SETIC'!K44+ESAG!K44+CEAD!K44+CEART!K44+FAED!K44+CEFID!K44+CCT!K44+CAV!K44+CEAVI!K44+CEPLAN!K44+CEO!K44+CESFI!K44+CERES!K44+CESMO!K44</f>
        <v>0</v>
      </c>
      <c r="L44" s="33">
        <f>'REITORIA-SETIC'!L44+ESAG!L44+CEAD!L44+CEART!L44+FAED!L44+CEFID!L44+CCT!L44+CAV!L44+CEAVI!L44+CEPLAN!L44+CEO!L44+CESFI!L44+CERES!L44+CESMO!L44</f>
        <v>0</v>
      </c>
      <c r="M44" s="30">
        <f t="shared" si="5"/>
        <v>10.5</v>
      </c>
      <c r="N44" s="31">
        <f>'REITORIA-SETIC'!O44+'REITORIA-SETIC'!P44+ESAG!O44+ESAG!P44+CEAD!O44+CEAD!P44+CEART!O44+CEART!P44+FAED!O44+FAED!P44+CEFID!O44+CEFID!P44+CCT!O44+CCT!P44+CAV!O44+CAV!P44+CEAVI!O44+CEAVI!P44+CEPLAN!O44+CEPLAN!P44+CEO!O44+CEO!P44+CESFI!O44+CESFI!P44+CERES!O44+CERES!P44+CESMO!O44+CESMO!P44</f>
        <v>0</v>
      </c>
      <c r="O44" s="14">
        <f t="shared" si="6"/>
        <v>44</v>
      </c>
      <c r="P44" s="15">
        <f t="shared" si="7"/>
        <v>26477</v>
      </c>
      <c r="Q44" s="15">
        <f t="shared" si="8"/>
        <v>0</v>
      </c>
      <c r="R44" s="15">
        <f t="shared" si="4"/>
        <v>0</v>
      </c>
    </row>
    <row r="45" spans="1:18" ht="38.2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3">
        <f>'REITORIA-SETIC'!J45+ESAG!J45+CEAD!J45+CEART!J45+FAED!J45+CEFID!J45+CCT!J45+CAV!J45+CEAVI!J45+CEPLAN!J45+CEO!J45+CESFI!J45+CERES!J45+CESMO!J45</f>
        <v>142</v>
      </c>
      <c r="K45" s="12">
        <f>'REITORIA-SETIC'!K45+ESAG!K45+CEAD!K45+CEART!K45+FAED!K45+CEFID!K45+CCT!K45+CAV!K45+CEAVI!K45+CEPLAN!K45+CEO!K45+CESFI!K45+CERES!K45+CESMO!K45</f>
        <v>0</v>
      </c>
      <c r="L45" s="33">
        <f>'REITORIA-SETIC'!L45+ESAG!L45+CEAD!L45+CEART!L45+FAED!L45+CEFID!L45+CCT!L45+CAV!L45+CEAVI!L45+CEPLAN!L45+CEO!L45+CESFI!L45+CERES!L45+CESMO!L45</f>
        <v>0</v>
      </c>
      <c r="M45" s="30">
        <f t="shared" si="5"/>
        <v>35</v>
      </c>
      <c r="N45" s="31">
        <f>'REITORIA-SETIC'!O45+'REITORIA-SETIC'!P45+ESAG!O45+ESAG!P45+CEAD!O45+CEAD!P45+CEART!O45+CEART!P45+FAED!O45+FAED!P45+CEFID!O45+CEFID!P45+CCT!O45+CCT!P45+CAV!O45+CAV!P45+CEAVI!O45+CEAVI!P45+CEPLAN!O45+CEPLAN!P45+CEO!O45+CEO!P45+CESFI!O45+CESFI!P45+CERES!O45+CERES!P45+CESMO!O45+CESMO!P45</f>
        <v>0</v>
      </c>
      <c r="O45" s="14">
        <f t="shared" si="6"/>
        <v>142</v>
      </c>
      <c r="P45" s="15">
        <f t="shared" si="7"/>
        <v>3763</v>
      </c>
      <c r="Q45" s="15">
        <f t="shared" si="8"/>
        <v>0</v>
      </c>
      <c r="R45" s="15">
        <f t="shared" si="4"/>
        <v>0</v>
      </c>
    </row>
    <row r="46" spans="1:18" ht="38.2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3">
        <f>'REITORIA-SETIC'!J46+ESAG!J46+CEAD!J46+CEART!J46+FAED!J46+CEFID!J46+CCT!J46+CAV!J46+CEAVI!J46+CEPLAN!J46+CEO!J46+CESFI!J46+CERES!J46+CESMO!J46</f>
        <v>106</v>
      </c>
      <c r="K46" s="12">
        <f>'REITORIA-SETIC'!K46+ESAG!K46+CEAD!K46+CEART!K46+FAED!K46+CEFID!K46+CCT!K46+CAV!K46+CEAVI!K46+CEPLAN!K46+CEO!K46+CESFI!K46+CERES!K46+CESMO!K46</f>
        <v>0</v>
      </c>
      <c r="L46" s="33">
        <f>'REITORIA-SETIC'!L46+ESAG!L46+CEAD!L46+CEART!L46+FAED!L46+CEFID!L46+CCT!L46+CAV!L46+CEAVI!L46+CEPLAN!L46+CEO!L46+CESFI!L46+CERES!L46+CESMO!L46</f>
        <v>0</v>
      </c>
      <c r="M46" s="30">
        <f t="shared" si="5"/>
        <v>26</v>
      </c>
      <c r="N46" s="31">
        <f>'REITORIA-SETIC'!O46+'REITORIA-SETIC'!P46+ESAG!O46+ESAG!P46+CEAD!O46+CEAD!P46+CEART!O46+CEART!P46+FAED!O46+FAED!P46+CEFID!O46+CEFID!P46+CCT!O46+CCT!P46+CAV!O46+CAV!P46+CEAVI!O46+CEAVI!P46+CEPLAN!O46+CEPLAN!P46+CEO!O46+CEO!P46+CESFI!O46+CESFI!P46+CERES!O46+CERES!P46+CESMO!O46+CESMO!P46</f>
        <v>0</v>
      </c>
      <c r="O46" s="14">
        <f t="shared" si="6"/>
        <v>106</v>
      </c>
      <c r="P46" s="15">
        <f t="shared" si="7"/>
        <v>10176</v>
      </c>
      <c r="Q46" s="15">
        <f t="shared" si="8"/>
        <v>0</v>
      </c>
      <c r="R46" s="15">
        <f t="shared" si="4"/>
        <v>0</v>
      </c>
    </row>
    <row r="47" spans="1:18" ht="38.2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3">
        <f>'REITORIA-SETIC'!J47+ESAG!J47+CEAD!J47+CEART!J47+FAED!J47+CEFID!J47+CCT!J47+CAV!J47+CEAVI!J47+CEPLAN!J47+CEO!J47+CESFI!J47+CERES!J47+CESMO!J47</f>
        <v>24</v>
      </c>
      <c r="K47" s="12">
        <f>'REITORIA-SETIC'!K47+ESAG!K47+CEAD!K47+CEART!K47+FAED!K47+CEFID!K47+CCT!K47+CAV!K47+CEAVI!K47+CEPLAN!K47+CEO!K47+CESFI!K47+CERES!K47+CESMO!K47</f>
        <v>0</v>
      </c>
      <c r="L47" s="33">
        <f>'REITORIA-SETIC'!L47+ESAG!L47+CEAD!L47+CEART!L47+FAED!L47+CEFID!L47+CCT!L47+CAV!L47+CEAVI!L47+CEPLAN!L47+CEO!L47+CESFI!L47+CERES!L47+CESMO!L47</f>
        <v>0</v>
      </c>
      <c r="M47" s="30">
        <f t="shared" si="5"/>
        <v>5.5</v>
      </c>
      <c r="N47" s="31">
        <f>'REITORIA-SETIC'!O47+'REITORIA-SETIC'!P47+ESAG!O47+ESAG!P47+CEAD!O47+CEAD!P47+CEART!O47+CEART!P47+FAED!O47+FAED!P47+CEFID!O47+CEFID!P47+CCT!O47+CCT!P47+CAV!O47+CAV!P47+CEAVI!O47+CEAVI!P47+CEPLAN!O47+CEPLAN!P47+CEO!O47+CEO!P47+CESFI!O47+CESFI!P47+CERES!O47+CERES!P47+CESMO!O47+CESMO!P47</f>
        <v>0</v>
      </c>
      <c r="O47" s="14">
        <f t="shared" si="6"/>
        <v>24</v>
      </c>
      <c r="P47" s="15">
        <f t="shared" si="7"/>
        <v>3840</v>
      </c>
      <c r="Q47" s="15">
        <f t="shared" si="8"/>
        <v>0</v>
      </c>
      <c r="R47" s="15">
        <f t="shared" si="4"/>
        <v>0</v>
      </c>
    </row>
    <row r="48" spans="1:18" ht="38.2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3">
        <f>'REITORIA-SETIC'!J48+ESAG!J48+CEAD!J48+CEART!J48+FAED!J48+CEFID!J48+CCT!J48+CAV!J48+CEAVI!J48+CEPLAN!J48+CEO!J48+CESFI!J48+CERES!J48+CESMO!J48</f>
        <v>36</v>
      </c>
      <c r="K48" s="12">
        <f>'REITORIA-SETIC'!K48+ESAG!K48+CEAD!K48+CEART!K48+FAED!K48+CEFID!K48+CCT!K48+CAV!K48+CEAVI!K48+CEPLAN!K48+CEO!K48+CESFI!K48+CERES!K48+CESMO!K48</f>
        <v>0</v>
      </c>
      <c r="L48" s="33">
        <f>'REITORIA-SETIC'!L48+ESAG!L48+CEAD!L48+CEART!L48+FAED!L48+CEFID!L48+CCT!L48+CAV!L48+CEAVI!L48+CEPLAN!L48+CEO!L48+CESFI!L48+CERES!L48+CESMO!L48</f>
        <v>0</v>
      </c>
      <c r="M48" s="30">
        <f t="shared" si="5"/>
        <v>8.5</v>
      </c>
      <c r="N48" s="31">
        <f>'REITORIA-SETIC'!O48+'REITORIA-SETIC'!P48+ESAG!O48+ESAG!P48+CEAD!O48+CEAD!P48+CEART!O48+CEART!P48+FAED!O48+FAED!P48+CEFID!O48+CEFID!P48+CCT!O48+CCT!P48+CAV!O48+CAV!P48+CEAVI!O48+CEAVI!P48+CEPLAN!O48+CEPLAN!P48+CEO!O48+CEO!P48+CESFI!O48+CESFI!P48+CERES!O48+CERES!P48+CESMO!O48+CESMO!P48</f>
        <v>0</v>
      </c>
      <c r="O48" s="14">
        <f t="shared" si="6"/>
        <v>36</v>
      </c>
      <c r="P48" s="15">
        <f t="shared" si="7"/>
        <v>3564</v>
      </c>
      <c r="Q48" s="15">
        <f t="shared" si="8"/>
        <v>0</v>
      </c>
      <c r="R48" s="15">
        <f t="shared" si="4"/>
        <v>0</v>
      </c>
    </row>
    <row r="49" spans="1:18" ht="38.2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3">
        <f>'REITORIA-SETIC'!J49+ESAG!J49+CEAD!J49+CEART!J49+FAED!J49+CEFID!J49+CCT!J49+CAV!J49+CEAVI!J49+CEPLAN!J49+CEO!J49+CESFI!J49+CERES!J49+CESMO!J49</f>
        <v>16</v>
      </c>
      <c r="K49" s="12">
        <f>'REITORIA-SETIC'!K49+ESAG!K49+CEAD!K49+CEART!K49+FAED!K49+CEFID!K49+CCT!K49+CAV!K49+CEAVI!K49+CEPLAN!K49+CEO!K49+CESFI!K49+CERES!K49+CESMO!K49</f>
        <v>0</v>
      </c>
      <c r="L49" s="33">
        <f>'REITORIA-SETIC'!L49+ESAG!L49+CEAD!L49+CEART!L49+FAED!L49+CEFID!L49+CCT!L49+CAV!L49+CEAVI!L49+CEPLAN!L49+CEO!L49+CESFI!L49+CERES!L49+CESMO!L49</f>
        <v>0</v>
      </c>
      <c r="M49" s="30">
        <f t="shared" si="5"/>
        <v>3.5</v>
      </c>
      <c r="N49" s="31">
        <f>'REITORIA-SETIC'!O49+'REITORIA-SETIC'!P49+ESAG!O49+ESAG!P49+CEAD!O49+CEAD!P49+CEART!O49+CEART!P49+FAED!O49+FAED!P49+CEFID!O49+CEFID!P49+CCT!O49+CCT!P49+CAV!O49+CAV!P49+CEAVI!O49+CEAVI!P49+CEPLAN!O49+CEPLAN!P49+CEO!O49+CEO!P49+CESFI!O49+CESFI!P49+CERES!O49+CERES!P49+CESMO!O49+CESMO!P49</f>
        <v>0</v>
      </c>
      <c r="O49" s="14">
        <f t="shared" si="6"/>
        <v>16</v>
      </c>
      <c r="P49" s="15">
        <f t="shared" si="7"/>
        <v>2160</v>
      </c>
      <c r="Q49" s="15">
        <f t="shared" si="8"/>
        <v>0</v>
      </c>
      <c r="R49" s="15">
        <f t="shared" si="4"/>
        <v>0</v>
      </c>
    </row>
    <row r="50" spans="1:18" ht="38.2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3">
        <f>'REITORIA-SETIC'!J50+ESAG!J50+CEAD!J50+CEART!J50+FAED!J50+CEFID!J50+CCT!J50+CAV!J50+CEAVI!J50+CEPLAN!J50+CEO!J50+CESFI!J50+CERES!J50+CESMO!J50</f>
        <v>1200</v>
      </c>
      <c r="K50" s="12">
        <f>'REITORIA-SETIC'!K50+ESAG!K50+CEAD!K50+CEART!K50+FAED!K50+CEFID!K50+CCT!K50+CAV!K50+CEAVI!K50+CEPLAN!K50+CEO!K50+CESFI!K50+CERES!K50+CESMO!K50</f>
        <v>0</v>
      </c>
      <c r="L50" s="33">
        <f>'REITORIA-SETIC'!L50+ESAG!L50+CEAD!L50+CEART!L50+FAED!L50+CEFID!L50+CCT!L50+CAV!L50+CEAVI!L50+CEPLAN!L50+CEO!L50+CESFI!L50+CERES!L50+CESMO!L50</f>
        <v>0</v>
      </c>
      <c r="M50" s="30">
        <f t="shared" si="5"/>
        <v>299.5</v>
      </c>
      <c r="N50" s="31">
        <f>'REITORIA-SETIC'!O50+'REITORIA-SETIC'!P50+ESAG!O50+ESAG!P50+CEAD!O50+CEAD!P50+CEART!O50+CEART!P50+FAED!O50+FAED!P50+CEFID!O50+CEFID!P50+CCT!O50+CCT!P50+CAV!O50+CAV!P50+CEAVI!O50+CEAVI!P50+CEPLAN!O50+CEPLAN!P50+CEO!O50+CEO!P50+CESFI!O50+CESFI!P50+CERES!O50+CERES!P50+CESMO!O50+CESMO!P50</f>
        <v>0</v>
      </c>
      <c r="O50" s="14">
        <f t="shared" si="6"/>
        <v>1200</v>
      </c>
      <c r="P50" s="15">
        <f t="shared" si="7"/>
        <v>17160</v>
      </c>
      <c r="Q50" s="15">
        <f t="shared" si="8"/>
        <v>0</v>
      </c>
      <c r="R50" s="15">
        <f t="shared" si="4"/>
        <v>0</v>
      </c>
    </row>
    <row r="51" spans="1:18" ht="38.2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3">
        <f>'REITORIA-SETIC'!J51+ESAG!J51+CEAD!J51+CEART!J51+FAED!J51+CEFID!J51+CCT!J51+CAV!J51+CEAVI!J51+CEPLAN!J51+CEO!J51+CESFI!J51+CERES!J51+CESMO!J51</f>
        <v>4</v>
      </c>
      <c r="K51" s="12">
        <f>'REITORIA-SETIC'!K51+ESAG!K51+CEAD!K51+CEART!K51+FAED!K51+CEFID!K51+CCT!K51+CAV!K51+CEAVI!K51+CEPLAN!K51+CEO!K51+CESFI!K51+CERES!K51+CESMO!K51</f>
        <v>0</v>
      </c>
      <c r="L51" s="33">
        <f>'REITORIA-SETIC'!L51+ESAG!L51+CEAD!L51+CEART!L51+FAED!L51+CEFID!L51+CCT!L51+CAV!L51+CEAVI!L51+CEPLAN!L51+CEO!L51+CESFI!L51+CERES!L51+CESMO!L51</f>
        <v>0</v>
      </c>
      <c r="M51" s="30">
        <f t="shared" si="5"/>
        <v>0.5</v>
      </c>
      <c r="N51" s="31">
        <f>'REITORIA-SETIC'!O51+'REITORIA-SETIC'!P51+ESAG!O51+ESAG!P51+CEAD!O51+CEAD!P51+CEART!O51+CEART!P51+FAED!O51+FAED!P51+CEFID!O51+CEFID!P51+CCT!O51+CCT!P51+CAV!O51+CAV!P51+CEAVI!O51+CEAVI!P51+CEPLAN!O51+CEPLAN!P51+CEO!O51+CEO!P51+CESFI!O51+CESFI!P51+CERES!O51+CERES!P51+CESMO!O51+CESMO!P51</f>
        <v>0</v>
      </c>
      <c r="O51" s="14">
        <f t="shared" si="6"/>
        <v>4</v>
      </c>
      <c r="P51" s="15">
        <f t="shared" si="7"/>
        <v>13000</v>
      </c>
      <c r="Q51" s="15">
        <f t="shared" si="8"/>
        <v>0</v>
      </c>
      <c r="R51" s="15">
        <f t="shared" si="4"/>
        <v>0</v>
      </c>
    </row>
    <row r="52" spans="1:18" ht="38.2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3">
        <f>'REITORIA-SETIC'!J52+ESAG!J52+CEAD!J52+CEART!J52+FAED!J52+CEFID!J52+CCT!J52+CAV!J52+CEAVI!J52+CEPLAN!J52+CEO!J52+CESFI!J52+CERES!J52+CESMO!J52</f>
        <v>140</v>
      </c>
      <c r="K52" s="12">
        <f>'REITORIA-SETIC'!K52+ESAG!K52+CEAD!K52+CEART!K52+FAED!K52+CEFID!K52+CCT!K52+CAV!K52+CEAVI!K52+CEPLAN!K52+CEO!K52+CESFI!K52+CERES!K52+CESMO!K52</f>
        <v>0</v>
      </c>
      <c r="L52" s="33">
        <f>'REITORIA-SETIC'!L52+ESAG!L52+CEAD!L52+CEART!L52+FAED!L52+CEFID!L52+CCT!L52+CAV!L52+CEAVI!L52+CEPLAN!L52+CEO!L52+CESFI!L52+CERES!L52+CESMO!L52</f>
        <v>0</v>
      </c>
      <c r="M52" s="30">
        <f t="shared" si="5"/>
        <v>34.5</v>
      </c>
      <c r="N52" s="31">
        <f>'REITORIA-SETIC'!O52+'REITORIA-SETIC'!P52+ESAG!O52+ESAG!P52+CEAD!O52+CEAD!P52+CEART!O52+CEART!P52+FAED!O52+FAED!P52+CEFID!O52+CEFID!P52+CCT!O52+CCT!P52+CAV!O52+CAV!P52+CEAVI!O52+CEAVI!P52+CEPLAN!O52+CEPLAN!P52+CEO!O52+CEO!P52+CESFI!O52+CESFI!P52+CERES!O52+CERES!P52+CESMO!O52+CESMO!P52</f>
        <v>0</v>
      </c>
      <c r="O52" s="14">
        <f t="shared" si="6"/>
        <v>140</v>
      </c>
      <c r="P52" s="15">
        <f t="shared" si="7"/>
        <v>59399.199999999997</v>
      </c>
      <c r="Q52" s="15">
        <f t="shared" si="8"/>
        <v>0</v>
      </c>
      <c r="R52" s="15">
        <f t="shared" si="4"/>
        <v>0</v>
      </c>
    </row>
    <row r="53" spans="1:18" ht="38.2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3">
        <f>'REITORIA-SETIC'!J53+ESAG!J53+CEAD!J53+CEART!J53+FAED!J53+CEFID!J53+CCT!J53+CAV!J53+CEAVI!J53+CEPLAN!J53+CEO!J53+CESFI!J53+CERES!J53+CESMO!J53</f>
        <v>1</v>
      </c>
      <c r="K53" s="12">
        <f>'REITORIA-SETIC'!K53+ESAG!K53+CEAD!K53+CEART!K53+FAED!K53+CEFID!K53+CCT!K53+CAV!K53+CEAVI!K53+CEPLAN!K53+CEO!K53+CESFI!K53+CERES!K53+CESMO!K53</f>
        <v>0</v>
      </c>
      <c r="L53" s="33">
        <f>'REITORIA-SETIC'!L53+ESAG!L53+CEAD!L53+CEART!L53+FAED!L53+CEFID!L53+CCT!L53+CAV!L53+CEAVI!L53+CEPLAN!L53+CEO!L53+CESFI!L53+CERES!L53+CESMO!L53</f>
        <v>0</v>
      </c>
      <c r="M53" s="30">
        <f t="shared" ref="M53" si="9">J53*0.25-0.5-N53</f>
        <v>-0.25</v>
      </c>
      <c r="N53" s="31">
        <f>'REITORIA-SETIC'!O53+'REITORIA-SETIC'!P53+ESAG!O53+ESAG!P53+CEAD!O53+CEAD!P53+CEART!O53+CEART!P53+FAED!O53+FAED!P53+CEFID!O53+CEFID!P53+CCT!O53+CCT!P53+CAV!O53+CAV!P53+CEAVI!O53+CEAVI!P53+CEPLAN!O53+CEPLAN!P53+CEO!O53+CEO!P53+CESFI!O53+CESFI!P53+CERES!O53+CERES!P53+CESMO!O53+CESMO!P53</f>
        <v>0</v>
      </c>
      <c r="O53" s="14">
        <f t="shared" ref="O53" si="10">J53-K53+N53</f>
        <v>1</v>
      </c>
      <c r="P53" s="15">
        <f t="shared" si="7"/>
        <v>150000</v>
      </c>
      <c r="Q53" s="15">
        <f t="shared" si="8"/>
        <v>0</v>
      </c>
      <c r="R53" s="15">
        <f t="shared" si="4"/>
        <v>0</v>
      </c>
    </row>
    <row r="54" spans="1:18" ht="38.25" customHeight="1" thickBot="1" x14ac:dyDescent="0.4">
      <c r="H54" s="20" t="s">
        <v>17</v>
      </c>
      <c r="I54" s="79">
        <f>SUM(I4:I53)</f>
        <v>324970.57000000007</v>
      </c>
      <c r="J54" s="131">
        <f>SUM(J4:J53)</f>
        <v>6023</v>
      </c>
      <c r="K54" s="20"/>
      <c r="L54" s="141">
        <f>SUM(L4:L53)</f>
        <v>0</v>
      </c>
      <c r="M54" s="20"/>
      <c r="N54" s="20"/>
      <c r="O54" s="20"/>
      <c r="P54" s="16">
        <f>SUM(P4:P53)</f>
        <v>12288169.849999998</v>
      </c>
      <c r="Q54" s="16">
        <f>SUM(Q4:Q53)</f>
        <v>0</v>
      </c>
      <c r="R54" s="16">
        <f>SUM(R4:R53)</f>
        <v>0</v>
      </c>
    </row>
    <row r="55" spans="1:18" ht="38.25" customHeight="1" thickTop="1" x14ac:dyDescent="0.35">
      <c r="J55" s="41"/>
      <c r="K55" s="41"/>
      <c r="L55" s="41"/>
      <c r="M55" s="41"/>
      <c r="N55" s="41"/>
      <c r="O55" s="41"/>
    </row>
    <row r="56" spans="1:18" ht="29.25" customHeight="1" x14ac:dyDescent="0.35">
      <c r="I56" s="151" t="str">
        <f>D1</f>
        <v>OBJETO: Aquisição de equipamentos de rede (Switches, Access Points) e de equipamentos UPS (Nobreaks e baterias) para a UDESC.</v>
      </c>
      <c r="J56" s="152"/>
      <c r="K56" s="152"/>
      <c r="L56" s="152"/>
      <c r="M56" s="152"/>
      <c r="N56" s="152"/>
      <c r="O56" s="152"/>
      <c r="P56" s="152"/>
      <c r="Q56" s="152"/>
      <c r="R56" s="153"/>
    </row>
    <row r="57" spans="1:18" ht="28.5" customHeight="1" x14ac:dyDescent="0.35">
      <c r="I57" s="151" t="str">
        <f>J1</f>
        <v>VIGÊNCIA DA ATA: 26/06/2026 até 26/06/2027</v>
      </c>
      <c r="J57" s="152"/>
      <c r="K57" s="152"/>
      <c r="L57" s="152"/>
      <c r="M57" s="152"/>
      <c r="N57" s="152"/>
      <c r="O57" s="152"/>
      <c r="P57" s="152"/>
      <c r="Q57" s="152"/>
      <c r="R57" s="153"/>
    </row>
    <row r="58" spans="1:18" ht="48.75" customHeight="1" x14ac:dyDescent="0.35">
      <c r="I58" s="129" t="s">
        <v>41</v>
      </c>
      <c r="J58" s="129" t="s">
        <v>42</v>
      </c>
      <c r="K58" s="129" t="s">
        <v>43</v>
      </c>
      <c r="L58" s="130" t="s">
        <v>44</v>
      </c>
      <c r="M58" s="129" t="s">
        <v>63</v>
      </c>
      <c r="N58" s="129" t="s">
        <v>45</v>
      </c>
      <c r="O58" s="98" t="s">
        <v>46</v>
      </c>
      <c r="P58" s="129" t="s">
        <v>47</v>
      </c>
      <c r="Q58" s="129" t="s">
        <v>48</v>
      </c>
      <c r="R58" s="129" t="s">
        <v>49</v>
      </c>
    </row>
    <row r="59" spans="1:18" ht="48.75" hidden="1" customHeight="1" x14ac:dyDescent="0.35">
      <c r="I59" s="60"/>
      <c r="J59" s="59" t="s">
        <v>72</v>
      </c>
      <c r="K59" s="59" t="s">
        <v>73</v>
      </c>
      <c r="L59" s="61"/>
      <c r="M59" s="59" t="s">
        <v>74</v>
      </c>
      <c r="N59" s="59" t="s">
        <v>75</v>
      </c>
      <c r="O59" s="60"/>
      <c r="P59" s="59" t="s">
        <v>76</v>
      </c>
      <c r="Q59" s="60"/>
      <c r="R59" s="60"/>
    </row>
    <row r="60" spans="1:18" ht="38.25" customHeight="1" x14ac:dyDescent="0.35">
      <c r="I60" s="50" t="s">
        <v>222</v>
      </c>
      <c r="J60" s="37">
        <f>'REITORIA-SETIC'!J55</f>
        <v>1532857.21</v>
      </c>
      <c r="K60" s="49">
        <f>'REITORIA-SETIC'!K55</f>
        <v>0</v>
      </c>
      <c r="L60" s="38">
        <f>K60/J60</f>
        <v>0</v>
      </c>
      <c r="M60" s="55">
        <f>'REITORIA-SETIC'!M55</f>
        <v>0</v>
      </c>
      <c r="N60" s="58">
        <f>'REITORIA-SETIC'!O55+'REITORIA-SETIC'!P55</f>
        <v>0</v>
      </c>
      <c r="O60" s="38">
        <f>N60/J60</f>
        <v>0</v>
      </c>
      <c r="P60" s="52">
        <f>'REITORIA-SETIC'!L55</f>
        <v>0</v>
      </c>
      <c r="Q60" s="42">
        <f>P60/J60</f>
        <v>0</v>
      </c>
      <c r="R60" s="39">
        <f>N60+J60</f>
        <v>1532857.21</v>
      </c>
    </row>
    <row r="61" spans="1:18" ht="38.25" customHeight="1" x14ac:dyDescent="0.35">
      <c r="I61" s="50" t="s">
        <v>51</v>
      </c>
      <c r="J61" s="37">
        <f>ESAG!J55</f>
        <v>444092.38</v>
      </c>
      <c r="K61" s="49">
        <f>ESAG!K55</f>
        <v>0</v>
      </c>
      <c r="L61" s="38">
        <f t="shared" ref="L61:L73" si="11">K61/J61</f>
        <v>0</v>
      </c>
      <c r="M61" s="55">
        <f>ESAG!M55</f>
        <v>0</v>
      </c>
      <c r="N61" s="58">
        <f>ESAG!O55+ESAG!P55</f>
        <v>0</v>
      </c>
      <c r="O61" s="38">
        <f t="shared" ref="O61:O73" si="12">N61/J61</f>
        <v>0</v>
      </c>
      <c r="P61" s="52">
        <f>ESAG!L55</f>
        <v>0</v>
      </c>
      <c r="Q61" s="42">
        <f t="shared" ref="Q61:Q73" si="13">P61/J61</f>
        <v>0</v>
      </c>
      <c r="R61" s="39">
        <f t="shared" ref="R61:R73" si="14">N61+J61</f>
        <v>444092.38</v>
      </c>
    </row>
    <row r="62" spans="1:18" ht="38.25" customHeight="1" x14ac:dyDescent="0.35">
      <c r="I62" s="50" t="s">
        <v>54</v>
      </c>
      <c r="J62" s="37">
        <f>CEAD!J55</f>
        <v>269612.42</v>
      </c>
      <c r="K62" s="49">
        <f>CEAD!K55</f>
        <v>0</v>
      </c>
      <c r="L62" s="38">
        <f t="shared" si="11"/>
        <v>0</v>
      </c>
      <c r="M62" s="55">
        <f>CEAD!M55</f>
        <v>0</v>
      </c>
      <c r="N62" s="58">
        <f>CEAD!O55+CEAD!P55</f>
        <v>0</v>
      </c>
      <c r="O62" s="38">
        <f t="shared" si="12"/>
        <v>0</v>
      </c>
      <c r="P62" s="52">
        <f>CEAD!L55</f>
        <v>0</v>
      </c>
      <c r="Q62" s="42">
        <f t="shared" si="13"/>
        <v>0</v>
      </c>
      <c r="R62" s="39">
        <f t="shared" si="14"/>
        <v>269612.42</v>
      </c>
    </row>
    <row r="63" spans="1:18" ht="38.25" customHeight="1" x14ac:dyDescent="0.35">
      <c r="I63" s="50" t="s">
        <v>52</v>
      </c>
      <c r="J63" s="37">
        <f>CEART!J55</f>
        <v>793103.36999999976</v>
      </c>
      <c r="K63" s="49">
        <f>CEART!K55</f>
        <v>0</v>
      </c>
      <c r="L63" s="38">
        <f t="shared" si="11"/>
        <v>0</v>
      </c>
      <c r="M63" s="55">
        <f>CEART!M55</f>
        <v>0</v>
      </c>
      <c r="N63" s="58">
        <f>CEART!O55+CEART!P55</f>
        <v>0</v>
      </c>
      <c r="O63" s="38">
        <f t="shared" si="12"/>
        <v>0</v>
      </c>
      <c r="P63" s="52">
        <f>CEART!L55</f>
        <v>0</v>
      </c>
      <c r="Q63" s="42">
        <f t="shared" si="13"/>
        <v>0</v>
      </c>
      <c r="R63" s="39">
        <f t="shared" si="14"/>
        <v>793103.36999999976</v>
      </c>
    </row>
    <row r="64" spans="1:18" ht="38.25" customHeight="1" x14ac:dyDescent="0.35">
      <c r="I64" s="50" t="s">
        <v>53</v>
      </c>
      <c r="J64" s="37">
        <f>FAED!J55</f>
        <v>890751.08000000007</v>
      </c>
      <c r="K64" s="49">
        <f>FAED!K55</f>
        <v>0</v>
      </c>
      <c r="L64" s="38">
        <f t="shared" si="11"/>
        <v>0</v>
      </c>
      <c r="M64" s="55">
        <f>FAED!M55</f>
        <v>0</v>
      </c>
      <c r="N64" s="58">
        <f>FAED!O55+FAED!P55</f>
        <v>0</v>
      </c>
      <c r="O64" s="38">
        <f t="shared" si="12"/>
        <v>0</v>
      </c>
      <c r="P64" s="52">
        <f>FAED!L55</f>
        <v>0</v>
      </c>
      <c r="Q64" s="42">
        <f t="shared" si="13"/>
        <v>0</v>
      </c>
      <c r="R64" s="39">
        <f t="shared" si="14"/>
        <v>890751.08000000007</v>
      </c>
    </row>
    <row r="65" spans="9:18" ht="38.25" customHeight="1" x14ac:dyDescent="0.35">
      <c r="I65" s="51" t="s">
        <v>55</v>
      </c>
      <c r="J65" s="37">
        <f>CEFID!J55</f>
        <v>789489.20000000019</v>
      </c>
      <c r="K65" s="49">
        <f>CEFID!K55</f>
        <v>0</v>
      </c>
      <c r="L65" s="38">
        <f t="shared" si="11"/>
        <v>0</v>
      </c>
      <c r="M65" s="55">
        <f>CEFID!M55</f>
        <v>0</v>
      </c>
      <c r="N65" s="58">
        <f>CEFID!O55+CEFID!P55</f>
        <v>0</v>
      </c>
      <c r="O65" s="38">
        <f t="shared" si="12"/>
        <v>0</v>
      </c>
      <c r="P65" s="52">
        <f>CEFID!L55</f>
        <v>0</v>
      </c>
      <c r="Q65" s="42">
        <f t="shared" si="13"/>
        <v>0</v>
      </c>
      <c r="R65" s="39">
        <f t="shared" si="14"/>
        <v>789489.20000000019</v>
      </c>
    </row>
    <row r="66" spans="9:18" ht="38.25" customHeight="1" x14ac:dyDescent="0.35">
      <c r="I66" s="51" t="s">
        <v>57</v>
      </c>
      <c r="J66" s="37">
        <f>CCT!J55</f>
        <v>2835563.4800000018</v>
      </c>
      <c r="K66" s="49">
        <f>CCT!K55</f>
        <v>0</v>
      </c>
      <c r="L66" s="38">
        <f t="shared" si="11"/>
        <v>0</v>
      </c>
      <c r="M66" s="55">
        <f>CCT!M55</f>
        <v>0</v>
      </c>
      <c r="N66" s="58">
        <f>CCT!O55+CCT!P55</f>
        <v>0</v>
      </c>
      <c r="O66" s="38">
        <f t="shared" si="12"/>
        <v>0</v>
      </c>
      <c r="P66" s="52">
        <f>CCT!L55</f>
        <v>0</v>
      </c>
      <c r="Q66" s="42">
        <f t="shared" si="13"/>
        <v>0</v>
      </c>
      <c r="R66" s="39">
        <f t="shared" si="14"/>
        <v>2835563.4800000018</v>
      </c>
    </row>
    <row r="67" spans="9:18" ht="38.25" customHeight="1" x14ac:dyDescent="0.35">
      <c r="I67" s="51" t="s">
        <v>60</v>
      </c>
      <c r="J67" s="37">
        <f>CAV!J55</f>
        <v>831160.19000000006</v>
      </c>
      <c r="K67" s="49">
        <f>CAV!K55</f>
        <v>0</v>
      </c>
      <c r="L67" s="38">
        <f t="shared" si="11"/>
        <v>0</v>
      </c>
      <c r="M67" s="55">
        <f>CAV!M55</f>
        <v>0</v>
      </c>
      <c r="N67" s="58">
        <f>CAV!O55+CAV!P55</f>
        <v>0</v>
      </c>
      <c r="O67" s="38">
        <f t="shared" si="12"/>
        <v>0</v>
      </c>
      <c r="P67" s="52">
        <f>CAV!L55</f>
        <v>0</v>
      </c>
      <c r="Q67" s="42">
        <f t="shared" si="13"/>
        <v>0</v>
      </c>
      <c r="R67" s="39">
        <f t="shared" si="14"/>
        <v>831160.19000000006</v>
      </c>
    </row>
    <row r="68" spans="9:18" ht="38.25" customHeight="1" x14ac:dyDescent="0.35">
      <c r="I68" s="50" t="s">
        <v>59</v>
      </c>
      <c r="J68" s="37">
        <f>CEAVI!J55</f>
        <v>1485729.34</v>
      </c>
      <c r="K68" s="49">
        <f>CEAVI!K55</f>
        <v>0</v>
      </c>
      <c r="L68" s="38">
        <f t="shared" si="11"/>
        <v>0</v>
      </c>
      <c r="M68" s="55">
        <f>CEAVI!M55</f>
        <v>0</v>
      </c>
      <c r="N68" s="58">
        <f>CEAVI!O55+CEAVI!P55</f>
        <v>0</v>
      </c>
      <c r="O68" s="38">
        <f t="shared" si="12"/>
        <v>0</v>
      </c>
      <c r="P68" s="52">
        <f>CEAVI!L55</f>
        <v>0</v>
      </c>
      <c r="Q68" s="42">
        <f t="shared" si="13"/>
        <v>0</v>
      </c>
      <c r="R68" s="39">
        <f t="shared" si="14"/>
        <v>1485729.34</v>
      </c>
    </row>
    <row r="69" spans="9:18" ht="38.25" customHeight="1" x14ac:dyDescent="0.35">
      <c r="I69" s="50" t="s">
        <v>58</v>
      </c>
      <c r="J69" s="37">
        <f>CEPLAN!J55</f>
        <v>215643.16</v>
      </c>
      <c r="K69" s="49">
        <f>CEPLAN!K55</f>
        <v>0</v>
      </c>
      <c r="L69" s="38">
        <f t="shared" si="11"/>
        <v>0</v>
      </c>
      <c r="M69" s="55">
        <f>CEPLAN!M55</f>
        <v>0</v>
      </c>
      <c r="N69" s="58">
        <f>CEPLAN!O55+CEPLAN!P55</f>
        <v>0</v>
      </c>
      <c r="O69" s="38">
        <f t="shared" si="12"/>
        <v>0</v>
      </c>
      <c r="P69" s="52">
        <f>CEPLAN!L55</f>
        <v>0</v>
      </c>
      <c r="Q69" s="42">
        <f t="shared" si="13"/>
        <v>0</v>
      </c>
      <c r="R69" s="39">
        <f t="shared" si="14"/>
        <v>215643.16</v>
      </c>
    </row>
    <row r="70" spans="9:18" ht="38.25" customHeight="1" x14ac:dyDescent="0.35">
      <c r="I70" s="50" t="s">
        <v>61</v>
      </c>
      <c r="J70" s="37">
        <f>CEO!J55</f>
        <v>747656.2300000001</v>
      </c>
      <c r="K70" s="49">
        <f>CEO!K55</f>
        <v>0</v>
      </c>
      <c r="L70" s="38">
        <f t="shared" si="11"/>
        <v>0</v>
      </c>
      <c r="M70" s="55">
        <f>CEO!M55</f>
        <v>0</v>
      </c>
      <c r="N70" s="58">
        <f>CEO!O55+CEO!P55</f>
        <v>0</v>
      </c>
      <c r="O70" s="38">
        <f t="shared" si="12"/>
        <v>0</v>
      </c>
      <c r="P70" s="52">
        <f>CEO!L55</f>
        <v>0</v>
      </c>
      <c r="Q70" s="42">
        <f t="shared" si="13"/>
        <v>0</v>
      </c>
      <c r="R70" s="39">
        <f t="shared" si="14"/>
        <v>747656.2300000001</v>
      </c>
    </row>
    <row r="71" spans="9:18" ht="38.25" customHeight="1" x14ac:dyDescent="0.35">
      <c r="I71" s="50" t="s">
        <v>50</v>
      </c>
      <c r="J71" s="37">
        <f>CESFI!J55</f>
        <v>161809.68</v>
      </c>
      <c r="K71" s="49">
        <f>CESFI!K55</f>
        <v>0</v>
      </c>
      <c r="L71" s="38">
        <f t="shared" si="11"/>
        <v>0</v>
      </c>
      <c r="M71" s="55">
        <f>CESFI!M55</f>
        <v>0</v>
      </c>
      <c r="N71" s="58">
        <f>CESFI!O55+CESFI!P55</f>
        <v>0</v>
      </c>
      <c r="O71" s="38">
        <f t="shared" si="12"/>
        <v>0</v>
      </c>
      <c r="P71" s="52">
        <f>CESFI!L55</f>
        <v>0</v>
      </c>
      <c r="Q71" s="42">
        <f t="shared" si="13"/>
        <v>0</v>
      </c>
      <c r="R71" s="39">
        <f t="shared" si="14"/>
        <v>161809.68</v>
      </c>
    </row>
    <row r="72" spans="9:18" ht="38.25" customHeight="1" x14ac:dyDescent="0.35">
      <c r="I72" s="51" t="s">
        <v>56</v>
      </c>
      <c r="J72" s="37">
        <f>CERES!J55</f>
        <v>1082774.08</v>
      </c>
      <c r="K72" s="49">
        <f>CERES!K55</f>
        <v>0</v>
      </c>
      <c r="L72" s="38">
        <f t="shared" si="11"/>
        <v>0</v>
      </c>
      <c r="M72" s="55">
        <f>CERES!M55</f>
        <v>0</v>
      </c>
      <c r="N72" s="58">
        <f>CERES!O55+CERES!P55</f>
        <v>0</v>
      </c>
      <c r="O72" s="38">
        <f t="shared" si="12"/>
        <v>0</v>
      </c>
      <c r="P72" s="52">
        <f>CERES!L55</f>
        <v>0</v>
      </c>
      <c r="Q72" s="42">
        <f t="shared" si="13"/>
        <v>0</v>
      </c>
      <c r="R72" s="39">
        <f t="shared" si="14"/>
        <v>1082774.08</v>
      </c>
    </row>
    <row r="73" spans="9:18" ht="38.25" customHeight="1" x14ac:dyDescent="0.35">
      <c r="I73" s="50" t="s">
        <v>62</v>
      </c>
      <c r="J73" s="53">
        <f>CESMO!J55</f>
        <v>207928.03000000003</v>
      </c>
      <c r="K73" s="136">
        <f>CESMO!K55</f>
        <v>0</v>
      </c>
      <c r="L73" s="38">
        <f t="shared" si="11"/>
        <v>0</v>
      </c>
      <c r="M73" s="137">
        <f>CESMO!M55</f>
        <v>0</v>
      </c>
      <c r="N73" s="138">
        <f>CESMO!O55+CESMO!P55</f>
        <v>0</v>
      </c>
      <c r="O73" s="57">
        <f t="shared" si="12"/>
        <v>0</v>
      </c>
      <c r="P73" s="139">
        <f>CESMO!L55</f>
        <v>0</v>
      </c>
      <c r="Q73" s="57">
        <f t="shared" si="13"/>
        <v>0</v>
      </c>
      <c r="R73" s="44">
        <f t="shared" si="14"/>
        <v>207928.03000000003</v>
      </c>
    </row>
    <row r="74" spans="9:18" ht="38.25" customHeight="1" x14ac:dyDescent="0.35">
      <c r="I74" s="40" t="s">
        <v>17</v>
      </c>
      <c r="J74" s="43">
        <f t="shared" ref="J74:Q74" si="15">SUM(J60:J73)</f>
        <v>12288169.850000003</v>
      </c>
      <c r="K74" s="132">
        <f t="shared" si="15"/>
        <v>0</v>
      </c>
      <c r="L74" s="140">
        <f t="shared" si="15"/>
        <v>0</v>
      </c>
      <c r="M74" s="133">
        <f t="shared" si="15"/>
        <v>0</v>
      </c>
      <c r="N74" s="134">
        <f t="shared" si="15"/>
        <v>0</v>
      </c>
      <c r="O74" s="56">
        <f t="shared" si="15"/>
        <v>0</v>
      </c>
      <c r="P74" s="134">
        <f t="shared" si="15"/>
        <v>0</v>
      </c>
      <c r="Q74" s="135">
        <f t="shared" si="15"/>
        <v>0</v>
      </c>
      <c r="R74" s="43">
        <f t="shared" ref="R74" si="16">N74+J74</f>
        <v>12288169.850000003</v>
      </c>
    </row>
    <row r="75" spans="9:18" ht="33" customHeight="1" x14ac:dyDescent="0.35">
      <c r="I75" s="147" t="s">
        <v>223</v>
      </c>
      <c r="J75" s="148"/>
      <c r="K75" s="148"/>
      <c r="L75" s="149"/>
      <c r="M75" s="148"/>
      <c r="N75" s="148"/>
      <c r="O75" s="148"/>
      <c r="P75" s="148"/>
      <c r="Q75" s="148"/>
      <c r="R75" s="150"/>
    </row>
  </sheetData>
  <sortState xmlns:xlrd2="http://schemas.microsoft.com/office/spreadsheetml/2017/richdata2" ref="I60:R73">
    <sortCondition descending="1" ref="L60:L73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7">
    <mergeCell ref="A32:A34"/>
    <mergeCell ref="B32:B34"/>
    <mergeCell ref="A24:A27"/>
    <mergeCell ref="B24:B27"/>
    <mergeCell ref="A28:A29"/>
    <mergeCell ref="B28:B29"/>
    <mergeCell ref="A30:A31"/>
    <mergeCell ref="B30:B31"/>
    <mergeCell ref="A11:A14"/>
    <mergeCell ref="B11:B14"/>
    <mergeCell ref="A15:A17"/>
    <mergeCell ref="B15:B17"/>
    <mergeCell ref="A20:A23"/>
    <mergeCell ref="B20:B23"/>
    <mergeCell ref="J1:R1"/>
    <mergeCell ref="A2:R2"/>
    <mergeCell ref="A1:C1"/>
    <mergeCell ref="D1:I1"/>
    <mergeCell ref="A4:A9"/>
    <mergeCell ref="B4:B9"/>
    <mergeCell ref="A38:A45"/>
    <mergeCell ref="B38:B45"/>
    <mergeCell ref="A46:A50"/>
    <mergeCell ref="B46:B50"/>
    <mergeCell ref="I75:R75"/>
    <mergeCell ref="I56:R56"/>
    <mergeCell ref="I57:R57"/>
  </mergeCells>
  <conditionalFormatting sqref="O4:O53 O58:O74 O76:O1048576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5116-FACA-4E1C-AF82-BBBBB02D3FC0}">
  <sheetPr>
    <tabColor rgb="FF00B0F0"/>
  </sheetPr>
  <dimension ref="A1:AR62"/>
  <sheetViews>
    <sheetView zoomScale="60" zoomScaleNormal="60" workbookViewId="0">
      <pane xSplit="6" ySplit="2" topLeftCell="G45" activePane="bottomRight" state="frozen"/>
      <selection pane="topRight" activeCell="G1" sqref="G1"/>
      <selection pane="bottomLeft" activeCell="A3" sqref="A3"/>
      <selection pane="bottomRight" activeCell="D68" sqref="D68"/>
    </sheetView>
  </sheetViews>
  <sheetFormatPr defaultColWidth="9.7265625" defaultRowHeight="37.5" customHeight="1" x14ac:dyDescent="0.35"/>
  <cols>
    <col min="1" max="1" width="8.26953125" style="75" customWidth="1"/>
    <col min="2" max="2" width="16.26953125" style="76" customWidth="1"/>
    <col min="3" max="3" width="34.26953125" style="1" customWidth="1"/>
    <col min="4" max="4" width="29.26953125" style="1" customWidth="1"/>
    <col min="5" max="5" width="20.453125" style="1" customWidth="1"/>
    <col min="6" max="6" width="14.1796875" style="4" customWidth="1"/>
    <col min="7" max="7" width="12.81640625" style="4" customWidth="1"/>
    <col min="8" max="8" width="12.54296875" style="4" customWidth="1"/>
    <col min="9" max="9" width="11.81640625" style="4" customWidth="1"/>
    <col min="10" max="21" width="12.54296875" style="4" customWidth="1"/>
    <col min="22" max="22" width="14.7265625" style="4" customWidth="1"/>
    <col min="23" max="23" width="18.81640625" style="2" customWidth="1"/>
    <col min="24" max="24" width="19.26953125" style="2" customWidth="1"/>
    <col min="25" max="44" width="20.54296875" style="4" customWidth="1"/>
    <col min="45" max="16384" width="9.7265625" style="2"/>
  </cols>
  <sheetData>
    <row r="1" spans="1:44" ht="52.5" customHeight="1" x14ac:dyDescent="0.35">
      <c r="A1" s="215" t="s">
        <v>219</v>
      </c>
      <c r="B1" s="216"/>
      <c r="C1" s="217" t="s">
        <v>94</v>
      </c>
      <c r="D1" s="218"/>
      <c r="E1" s="218"/>
      <c r="F1" s="218"/>
      <c r="G1" s="218"/>
      <c r="H1" s="218"/>
      <c r="I1" s="218"/>
      <c r="J1" s="219" t="s">
        <v>220</v>
      </c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  <c r="Y1" s="63" t="s">
        <v>77</v>
      </c>
      <c r="Z1" s="63" t="s">
        <v>77</v>
      </c>
      <c r="AA1" s="63" t="s">
        <v>77</v>
      </c>
      <c r="AB1" s="95" t="s">
        <v>77</v>
      </c>
      <c r="AC1" s="63" t="s">
        <v>77</v>
      </c>
      <c r="AD1" s="63" t="s">
        <v>77</v>
      </c>
      <c r="AE1" s="63" t="s">
        <v>77</v>
      </c>
      <c r="AF1" s="63" t="s">
        <v>77</v>
      </c>
      <c r="AG1" s="63" t="s">
        <v>77</v>
      </c>
      <c r="AH1" s="63" t="s">
        <v>77</v>
      </c>
      <c r="AI1" s="63" t="s">
        <v>77</v>
      </c>
      <c r="AJ1" s="63" t="s">
        <v>77</v>
      </c>
      <c r="AK1" s="63" t="s">
        <v>77</v>
      </c>
      <c r="AL1" s="63" t="s">
        <v>77</v>
      </c>
      <c r="AM1" s="63" t="s">
        <v>77</v>
      </c>
      <c r="AN1" s="63" t="s">
        <v>77</v>
      </c>
      <c r="AO1" s="63" t="s">
        <v>77</v>
      </c>
      <c r="AP1" s="63" t="s">
        <v>77</v>
      </c>
      <c r="AQ1" s="63" t="s">
        <v>77</v>
      </c>
      <c r="AR1" s="63" t="s">
        <v>77</v>
      </c>
    </row>
    <row r="2" spans="1:44" ht="37.5" customHeight="1" x14ac:dyDescent="0.35">
      <c r="A2" s="222" t="s">
        <v>78</v>
      </c>
      <c r="B2" s="223"/>
      <c r="C2" s="223"/>
      <c r="D2" s="223"/>
      <c r="E2" s="223"/>
      <c r="F2" s="224"/>
      <c r="G2" s="225" t="s">
        <v>224</v>
      </c>
      <c r="H2" s="225"/>
      <c r="I2" s="225"/>
      <c r="J2" s="226" t="s">
        <v>225</v>
      </c>
      <c r="K2" s="226"/>
      <c r="L2" s="226"/>
      <c r="M2" s="227" t="s">
        <v>226</v>
      </c>
      <c r="N2" s="227"/>
      <c r="O2" s="227"/>
      <c r="P2" s="228" t="s">
        <v>227</v>
      </c>
      <c r="Q2" s="228"/>
      <c r="R2" s="228"/>
      <c r="S2" s="229" t="s">
        <v>17</v>
      </c>
      <c r="T2" s="229"/>
      <c r="U2" s="229"/>
      <c r="V2" s="229"/>
      <c r="W2" s="230" t="s">
        <v>79</v>
      </c>
      <c r="X2" s="231"/>
      <c r="Y2" s="64" t="s">
        <v>80</v>
      </c>
      <c r="Z2" s="64" t="s">
        <v>80</v>
      </c>
      <c r="AA2" s="64" t="s">
        <v>80</v>
      </c>
      <c r="AB2" s="64" t="s">
        <v>80</v>
      </c>
      <c r="AC2" s="64" t="s">
        <v>80</v>
      </c>
      <c r="AD2" s="64" t="s">
        <v>80</v>
      </c>
      <c r="AE2" s="64" t="s">
        <v>80</v>
      </c>
      <c r="AF2" s="64" t="s">
        <v>80</v>
      </c>
      <c r="AG2" s="64" t="s">
        <v>80</v>
      </c>
      <c r="AH2" s="64" t="s">
        <v>80</v>
      </c>
      <c r="AI2" s="64" t="s">
        <v>80</v>
      </c>
      <c r="AJ2" s="64" t="s">
        <v>80</v>
      </c>
      <c r="AK2" s="64" t="s">
        <v>80</v>
      </c>
      <c r="AL2" s="64" t="s">
        <v>80</v>
      </c>
      <c r="AM2" s="64" t="s">
        <v>80</v>
      </c>
      <c r="AN2" s="64" t="s">
        <v>80</v>
      </c>
      <c r="AO2" s="64" t="s">
        <v>80</v>
      </c>
      <c r="AP2" s="64" t="s">
        <v>80</v>
      </c>
      <c r="AQ2" s="64" t="s">
        <v>80</v>
      </c>
      <c r="AR2" s="64" t="s">
        <v>80</v>
      </c>
    </row>
    <row r="3" spans="1:44" s="91" customFormat="1" ht="57.75" customHeight="1" x14ac:dyDescent="0.25">
      <c r="A3" s="80" t="s">
        <v>19</v>
      </c>
      <c r="B3" s="80" t="s">
        <v>20</v>
      </c>
      <c r="C3" s="80" t="s">
        <v>81</v>
      </c>
      <c r="D3" s="80" t="s">
        <v>22</v>
      </c>
      <c r="E3" s="80" t="s">
        <v>23</v>
      </c>
      <c r="F3" s="81" t="s">
        <v>82</v>
      </c>
      <c r="G3" s="82" t="s">
        <v>83</v>
      </c>
      <c r="H3" s="82" t="s">
        <v>84</v>
      </c>
      <c r="I3" s="82" t="s">
        <v>85</v>
      </c>
      <c r="J3" s="83" t="s">
        <v>83</v>
      </c>
      <c r="K3" s="83" t="s">
        <v>84</v>
      </c>
      <c r="L3" s="83" t="s">
        <v>85</v>
      </c>
      <c r="M3" s="84" t="s">
        <v>83</v>
      </c>
      <c r="N3" s="84" t="s">
        <v>84</v>
      </c>
      <c r="O3" s="84" t="s">
        <v>85</v>
      </c>
      <c r="P3" s="85" t="s">
        <v>83</v>
      </c>
      <c r="Q3" s="85" t="s">
        <v>84</v>
      </c>
      <c r="R3" s="85" t="s">
        <v>85</v>
      </c>
      <c r="S3" s="86" t="s">
        <v>83</v>
      </c>
      <c r="T3" s="86" t="s">
        <v>86</v>
      </c>
      <c r="U3" s="86" t="s">
        <v>87</v>
      </c>
      <c r="V3" s="87" t="s">
        <v>85</v>
      </c>
      <c r="W3" s="88" t="s">
        <v>88</v>
      </c>
      <c r="X3" s="89" t="s">
        <v>40</v>
      </c>
      <c r="Y3" s="90" t="s">
        <v>89</v>
      </c>
      <c r="Z3" s="90" t="s">
        <v>89</v>
      </c>
      <c r="AA3" s="90" t="s">
        <v>89</v>
      </c>
      <c r="AB3" s="90" t="s">
        <v>89</v>
      </c>
      <c r="AC3" s="90" t="s">
        <v>89</v>
      </c>
      <c r="AD3" s="90" t="s">
        <v>89</v>
      </c>
      <c r="AE3" s="90" t="s">
        <v>89</v>
      </c>
      <c r="AF3" s="90" t="s">
        <v>89</v>
      </c>
      <c r="AG3" s="90" t="s">
        <v>89</v>
      </c>
      <c r="AH3" s="90" t="s">
        <v>89</v>
      </c>
      <c r="AI3" s="90" t="s">
        <v>89</v>
      </c>
      <c r="AJ3" s="90" t="s">
        <v>89</v>
      </c>
      <c r="AK3" s="90" t="s">
        <v>89</v>
      </c>
      <c r="AL3" s="90" t="s">
        <v>89</v>
      </c>
      <c r="AM3" s="90" t="s">
        <v>89</v>
      </c>
      <c r="AN3" s="90" t="s">
        <v>89</v>
      </c>
      <c r="AO3" s="90" t="s">
        <v>89</v>
      </c>
      <c r="AP3" s="90" t="s">
        <v>89</v>
      </c>
      <c r="AQ3" s="90" t="s">
        <v>89</v>
      </c>
      <c r="AR3" s="90" t="s">
        <v>89</v>
      </c>
    </row>
    <row r="4" spans="1:44" ht="37.5" customHeight="1" x14ac:dyDescent="0.35">
      <c r="A4" s="62">
        <v>1</v>
      </c>
      <c r="B4" s="163" t="s">
        <v>100</v>
      </c>
      <c r="C4" s="105" t="s">
        <v>101</v>
      </c>
      <c r="D4" s="105" t="s">
        <v>102</v>
      </c>
      <c r="E4" s="142" t="s">
        <v>4</v>
      </c>
      <c r="F4" s="65">
        <v>27</v>
      </c>
      <c r="G4" s="66">
        <f t="shared" ref="G4:G22" si="0">IF(ROUNDDOWN($F4*0.5,0)&gt;$V4,$V4+H4,ROUNDDOWN($F4*0.5,0))</f>
        <v>13</v>
      </c>
      <c r="H4" s="66">
        <f t="shared" ref="H4:H35" si="1">SUMIF($W$2:$AF$2,$G$2,W4:AF4)</f>
        <v>0</v>
      </c>
      <c r="I4" s="66">
        <f>G4-H4</f>
        <v>13</v>
      </c>
      <c r="J4" s="67">
        <f t="shared" ref="J4:J22" si="2">IF(ROUNDDOWN($F4*0.5,0)&gt;$V4,$V4+K4,ROUNDDOWN($F4*0.5,0))</f>
        <v>13</v>
      </c>
      <c r="K4" s="67">
        <f t="shared" ref="K4:K35" si="3">SUMIF($W$2:$AF$2,$J$2,W4:AF4)</f>
        <v>0</v>
      </c>
      <c r="L4" s="67">
        <f>J4-K4</f>
        <v>13</v>
      </c>
      <c r="M4" s="68">
        <f t="shared" ref="M4:M22" si="4">IF(ROUNDDOWN($F4*0.5,0)&gt;$V4,$V4+N4,ROUNDDOWN($F4*0.5,0))</f>
        <v>13</v>
      </c>
      <c r="N4" s="68">
        <f t="shared" ref="N4:N35" si="5">SUMIF($W$2:$AF$2,$M$2,W4:AF4)</f>
        <v>0</v>
      </c>
      <c r="O4" s="68">
        <f>M4-N4</f>
        <v>13</v>
      </c>
      <c r="P4" s="69">
        <f t="shared" ref="P4:P22" si="6">IF(ROUNDDOWN($F4*0.5,0)&gt;$V4,$V4+Q4,ROUNDDOWN($F4*0.5,0))</f>
        <v>13</v>
      </c>
      <c r="Q4" s="69">
        <f t="shared" ref="Q4:Q35" si="7">SUMIF($W$2:$AF$2,$P$2,W4:AF4)</f>
        <v>0</v>
      </c>
      <c r="R4" s="69">
        <f>P4-Q4</f>
        <v>13</v>
      </c>
      <c r="S4" s="70">
        <f>F4*2</f>
        <v>54</v>
      </c>
      <c r="T4" s="71">
        <f>GESTOR!N4</f>
        <v>0</v>
      </c>
      <c r="U4" s="70">
        <f t="shared" ref="U4:U35" si="8">(SUM(Y4:AR4))</f>
        <v>0</v>
      </c>
      <c r="V4" s="70">
        <f>S4-U4-T4</f>
        <v>54</v>
      </c>
      <c r="W4" s="72">
        <v>7300.81</v>
      </c>
      <c r="X4" s="72">
        <f>W4*F4</f>
        <v>197121.87000000002</v>
      </c>
      <c r="Y4" s="73"/>
      <c r="Z4" s="74"/>
      <c r="AA4" s="73"/>
      <c r="AB4" s="74"/>
      <c r="AC4" s="73"/>
      <c r="AD4" s="74"/>
      <c r="AE4" s="73"/>
      <c r="AF4" s="74"/>
      <c r="AG4" s="73"/>
      <c r="AH4" s="74"/>
      <c r="AI4" s="73"/>
      <c r="AJ4" s="74"/>
      <c r="AK4" s="73"/>
      <c r="AL4" s="74"/>
      <c r="AM4" s="73"/>
      <c r="AN4" s="74"/>
      <c r="AO4" s="73"/>
      <c r="AP4" s="74"/>
      <c r="AQ4" s="73"/>
      <c r="AR4" s="74"/>
    </row>
    <row r="5" spans="1:44" ht="37.5" customHeight="1" x14ac:dyDescent="0.35">
      <c r="A5" s="62">
        <v>2</v>
      </c>
      <c r="B5" s="164"/>
      <c r="C5" s="105" t="s">
        <v>103</v>
      </c>
      <c r="D5" s="105" t="s">
        <v>104</v>
      </c>
      <c r="E5" s="142" t="s">
        <v>4</v>
      </c>
      <c r="F5" s="65">
        <v>64</v>
      </c>
      <c r="G5" s="66">
        <f t="shared" si="0"/>
        <v>32</v>
      </c>
      <c r="H5" s="66">
        <f t="shared" si="1"/>
        <v>0</v>
      </c>
      <c r="I5" s="66">
        <f t="shared" ref="I5:I53" si="9">G5-H5</f>
        <v>32</v>
      </c>
      <c r="J5" s="67">
        <f t="shared" si="2"/>
        <v>32</v>
      </c>
      <c r="K5" s="67">
        <f t="shared" si="3"/>
        <v>0</v>
      </c>
      <c r="L5" s="67">
        <f t="shared" ref="L5:L53" si="10">J5-K5</f>
        <v>32</v>
      </c>
      <c r="M5" s="68">
        <f t="shared" si="4"/>
        <v>32</v>
      </c>
      <c r="N5" s="68">
        <f t="shared" si="5"/>
        <v>0</v>
      </c>
      <c r="O5" s="68">
        <f t="shared" ref="O5:O53" si="11">M5-N5</f>
        <v>32</v>
      </c>
      <c r="P5" s="69">
        <f t="shared" si="6"/>
        <v>32</v>
      </c>
      <c r="Q5" s="69">
        <f t="shared" si="7"/>
        <v>0</v>
      </c>
      <c r="R5" s="69">
        <f t="shared" ref="R5:R53" si="12">P5-Q5</f>
        <v>32</v>
      </c>
      <c r="S5" s="70">
        <f t="shared" ref="S5:S53" si="13">F5*2</f>
        <v>128</v>
      </c>
      <c r="T5" s="71">
        <f>GESTOR!N5</f>
        <v>0</v>
      </c>
      <c r="U5" s="70">
        <f t="shared" si="8"/>
        <v>0</v>
      </c>
      <c r="V5" s="70">
        <f t="shared" ref="V5:V53" si="14">S5-U5-T5</f>
        <v>128</v>
      </c>
      <c r="W5" s="72">
        <v>8158.8</v>
      </c>
      <c r="X5" s="72">
        <f t="shared" ref="X5:X53" si="15">W5*F5</f>
        <v>522163.20000000001</v>
      </c>
      <c r="Y5" s="73"/>
      <c r="Z5" s="74"/>
      <c r="AA5" s="73"/>
      <c r="AB5" s="74"/>
      <c r="AC5" s="73"/>
      <c r="AD5" s="74"/>
      <c r="AE5" s="73"/>
      <c r="AF5" s="74"/>
      <c r="AG5" s="73"/>
      <c r="AH5" s="74"/>
      <c r="AI5" s="73"/>
      <c r="AJ5" s="74"/>
      <c r="AK5" s="73"/>
      <c r="AL5" s="74"/>
      <c r="AM5" s="73"/>
      <c r="AN5" s="74"/>
      <c r="AO5" s="73"/>
      <c r="AP5" s="74"/>
      <c r="AQ5" s="73"/>
      <c r="AR5" s="74"/>
    </row>
    <row r="6" spans="1:44" ht="37.5" customHeight="1" x14ac:dyDescent="0.35">
      <c r="A6" s="62">
        <v>3</v>
      </c>
      <c r="B6" s="164"/>
      <c r="C6" s="105" t="s">
        <v>105</v>
      </c>
      <c r="D6" s="105" t="s">
        <v>106</v>
      </c>
      <c r="E6" s="142" t="s">
        <v>4</v>
      </c>
      <c r="F6" s="65">
        <v>135</v>
      </c>
      <c r="G6" s="66">
        <f t="shared" si="0"/>
        <v>67</v>
      </c>
      <c r="H6" s="66">
        <f t="shared" si="1"/>
        <v>0</v>
      </c>
      <c r="I6" s="66">
        <f t="shared" si="9"/>
        <v>67</v>
      </c>
      <c r="J6" s="67">
        <f t="shared" si="2"/>
        <v>67</v>
      </c>
      <c r="K6" s="67">
        <f t="shared" si="3"/>
        <v>0</v>
      </c>
      <c r="L6" s="67">
        <f t="shared" si="10"/>
        <v>67</v>
      </c>
      <c r="M6" s="68">
        <f t="shared" si="4"/>
        <v>67</v>
      </c>
      <c r="N6" s="68">
        <f t="shared" si="5"/>
        <v>0</v>
      </c>
      <c r="O6" s="68">
        <f t="shared" si="11"/>
        <v>67</v>
      </c>
      <c r="P6" s="69">
        <f t="shared" si="6"/>
        <v>67</v>
      </c>
      <c r="Q6" s="69">
        <f t="shared" si="7"/>
        <v>0</v>
      </c>
      <c r="R6" s="69">
        <f t="shared" si="12"/>
        <v>67</v>
      </c>
      <c r="S6" s="70">
        <f t="shared" si="13"/>
        <v>270</v>
      </c>
      <c r="T6" s="71">
        <f>GESTOR!N6</f>
        <v>0</v>
      </c>
      <c r="U6" s="70">
        <f t="shared" si="8"/>
        <v>0</v>
      </c>
      <c r="V6" s="70">
        <f t="shared" si="14"/>
        <v>270</v>
      </c>
      <c r="W6" s="72">
        <v>15313.27</v>
      </c>
      <c r="X6" s="72">
        <f t="shared" si="15"/>
        <v>2067291.45</v>
      </c>
      <c r="Y6" s="73"/>
      <c r="Z6" s="74"/>
      <c r="AA6" s="73"/>
      <c r="AB6" s="74"/>
      <c r="AC6" s="73"/>
      <c r="AD6" s="74"/>
      <c r="AE6" s="73"/>
      <c r="AF6" s="74"/>
      <c r="AG6" s="73"/>
      <c r="AH6" s="74"/>
      <c r="AI6" s="73"/>
      <c r="AJ6" s="74"/>
      <c r="AK6" s="73"/>
      <c r="AL6" s="74"/>
      <c r="AM6" s="73"/>
      <c r="AN6" s="74"/>
      <c r="AO6" s="73"/>
      <c r="AP6" s="74"/>
      <c r="AQ6" s="73"/>
      <c r="AR6" s="74"/>
    </row>
    <row r="7" spans="1:44" ht="37.5" customHeight="1" x14ac:dyDescent="0.35">
      <c r="A7" s="62">
        <v>4</v>
      </c>
      <c r="B7" s="164"/>
      <c r="C7" s="105" t="s">
        <v>107</v>
      </c>
      <c r="D7" s="105" t="s">
        <v>108</v>
      </c>
      <c r="E7" s="142" t="s">
        <v>4</v>
      </c>
      <c r="F7" s="65">
        <v>69</v>
      </c>
      <c r="G7" s="66">
        <f t="shared" si="0"/>
        <v>34</v>
      </c>
      <c r="H7" s="66">
        <f t="shared" si="1"/>
        <v>0</v>
      </c>
      <c r="I7" s="66">
        <f t="shared" si="9"/>
        <v>34</v>
      </c>
      <c r="J7" s="67">
        <f t="shared" si="2"/>
        <v>34</v>
      </c>
      <c r="K7" s="67">
        <f t="shared" si="3"/>
        <v>0</v>
      </c>
      <c r="L7" s="67">
        <f t="shared" si="10"/>
        <v>34</v>
      </c>
      <c r="M7" s="68">
        <f t="shared" si="4"/>
        <v>34</v>
      </c>
      <c r="N7" s="68">
        <f t="shared" si="5"/>
        <v>0</v>
      </c>
      <c r="O7" s="68">
        <f t="shared" si="11"/>
        <v>34</v>
      </c>
      <c r="P7" s="69">
        <f t="shared" si="6"/>
        <v>34</v>
      </c>
      <c r="Q7" s="69">
        <f t="shared" si="7"/>
        <v>0</v>
      </c>
      <c r="R7" s="69">
        <f t="shared" si="12"/>
        <v>34</v>
      </c>
      <c r="S7" s="70">
        <f t="shared" si="13"/>
        <v>138</v>
      </c>
      <c r="T7" s="71">
        <f>GESTOR!N7</f>
        <v>0</v>
      </c>
      <c r="U7" s="70">
        <f t="shared" si="8"/>
        <v>0</v>
      </c>
      <c r="V7" s="70">
        <f t="shared" si="14"/>
        <v>138</v>
      </c>
      <c r="W7" s="72">
        <v>23485.759999999998</v>
      </c>
      <c r="X7" s="72">
        <f t="shared" si="15"/>
        <v>1620517.44</v>
      </c>
      <c r="Y7" s="73"/>
      <c r="Z7" s="74"/>
      <c r="AA7" s="73"/>
      <c r="AB7" s="74"/>
      <c r="AC7" s="73"/>
      <c r="AD7" s="74"/>
      <c r="AE7" s="73"/>
      <c r="AF7" s="74"/>
      <c r="AG7" s="73"/>
      <c r="AH7" s="74"/>
      <c r="AI7" s="73"/>
      <c r="AJ7" s="74"/>
      <c r="AK7" s="73"/>
      <c r="AL7" s="74"/>
      <c r="AM7" s="73"/>
      <c r="AN7" s="74"/>
      <c r="AO7" s="73"/>
      <c r="AP7" s="74"/>
      <c r="AQ7" s="73"/>
      <c r="AR7" s="74"/>
    </row>
    <row r="8" spans="1:44" ht="37.5" customHeight="1" x14ac:dyDescent="0.35">
      <c r="A8" s="62">
        <v>5</v>
      </c>
      <c r="B8" s="164"/>
      <c r="C8" s="105" t="s">
        <v>109</v>
      </c>
      <c r="D8" s="105" t="s">
        <v>110</v>
      </c>
      <c r="E8" s="142" t="s">
        <v>4</v>
      </c>
      <c r="F8" s="65">
        <v>18</v>
      </c>
      <c r="G8" s="66">
        <f t="shared" si="0"/>
        <v>9</v>
      </c>
      <c r="H8" s="66">
        <f t="shared" si="1"/>
        <v>0</v>
      </c>
      <c r="I8" s="66">
        <f t="shared" si="9"/>
        <v>9</v>
      </c>
      <c r="J8" s="67">
        <f t="shared" si="2"/>
        <v>9</v>
      </c>
      <c r="K8" s="67">
        <f t="shared" si="3"/>
        <v>0</v>
      </c>
      <c r="L8" s="67">
        <f t="shared" si="10"/>
        <v>9</v>
      </c>
      <c r="M8" s="68">
        <f t="shared" si="4"/>
        <v>9</v>
      </c>
      <c r="N8" s="68">
        <f t="shared" si="5"/>
        <v>0</v>
      </c>
      <c r="O8" s="68">
        <f t="shared" si="11"/>
        <v>9</v>
      </c>
      <c r="P8" s="69">
        <f t="shared" si="6"/>
        <v>9</v>
      </c>
      <c r="Q8" s="69">
        <f t="shared" si="7"/>
        <v>0</v>
      </c>
      <c r="R8" s="69">
        <f t="shared" si="12"/>
        <v>9</v>
      </c>
      <c r="S8" s="70">
        <f t="shared" si="13"/>
        <v>36</v>
      </c>
      <c r="T8" s="71">
        <f>GESTOR!N8</f>
        <v>0</v>
      </c>
      <c r="U8" s="70">
        <f t="shared" si="8"/>
        <v>0</v>
      </c>
      <c r="V8" s="70">
        <f t="shared" si="14"/>
        <v>36</v>
      </c>
      <c r="W8" s="72">
        <v>9480.6299999999992</v>
      </c>
      <c r="X8" s="72">
        <f t="shared" si="15"/>
        <v>170651.34</v>
      </c>
      <c r="Y8" s="73"/>
      <c r="Z8" s="74"/>
      <c r="AA8" s="73"/>
      <c r="AB8" s="74"/>
      <c r="AC8" s="73"/>
      <c r="AD8" s="74"/>
      <c r="AE8" s="73"/>
      <c r="AF8" s="74"/>
      <c r="AG8" s="73"/>
      <c r="AH8" s="74"/>
      <c r="AI8" s="73"/>
      <c r="AJ8" s="74"/>
      <c r="AK8" s="73"/>
      <c r="AL8" s="74"/>
      <c r="AM8" s="73"/>
      <c r="AN8" s="74"/>
      <c r="AO8" s="73"/>
      <c r="AP8" s="74"/>
      <c r="AQ8" s="73"/>
      <c r="AR8" s="74"/>
    </row>
    <row r="9" spans="1:44" ht="37.5" customHeight="1" x14ac:dyDescent="0.35">
      <c r="A9" s="62">
        <v>6</v>
      </c>
      <c r="B9" s="165"/>
      <c r="C9" s="105" t="s">
        <v>111</v>
      </c>
      <c r="D9" s="105" t="s">
        <v>112</v>
      </c>
      <c r="E9" s="142" t="s">
        <v>4</v>
      </c>
      <c r="F9" s="65">
        <v>13</v>
      </c>
      <c r="G9" s="66">
        <f t="shared" si="0"/>
        <v>6</v>
      </c>
      <c r="H9" s="66">
        <f t="shared" si="1"/>
        <v>0</v>
      </c>
      <c r="I9" s="66">
        <f t="shared" si="9"/>
        <v>6</v>
      </c>
      <c r="J9" s="67">
        <f t="shared" si="2"/>
        <v>6</v>
      </c>
      <c r="K9" s="67">
        <f t="shared" si="3"/>
        <v>0</v>
      </c>
      <c r="L9" s="67">
        <f t="shared" si="10"/>
        <v>6</v>
      </c>
      <c r="M9" s="68">
        <f t="shared" si="4"/>
        <v>6</v>
      </c>
      <c r="N9" s="68">
        <f t="shared" si="5"/>
        <v>0</v>
      </c>
      <c r="O9" s="68">
        <f t="shared" si="11"/>
        <v>6</v>
      </c>
      <c r="P9" s="69">
        <f t="shared" si="6"/>
        <v>6</v>
      </c>
      <c r="Q9" s="69">
        <f t="shared" si="7"/>
        <v>0</v>
      </c>
      <c r="R9" s="69">
        <f t="shared" si="12"/>
        <v>6</v>
      </c>
      <c r="S9" s="70">
        <f t="shared" si="13"/>
        <v>26</v>
      </c>
      <c r="T9" s="71">
        <f>GESTOR!N9</f>
        <v>0</v>
      </c>
      <c r="U9" s="70">
        <f t="shared" si="8"/>
        <v>0</v>
      </c>
      <c r="V9" s="70">
        <f t="shared" si="14"/>
        <v>26</v>
      </c>
      <c r="W9" s="72">
        <v>34477.449999999997</v>
      </c>
      <c r="X9" s="72">
        <f t="shared" si="15"/>
        <v>448206.85</v>
      </c>
      <c r="Y9" s="73"/>
      <c r="Z9" s="74"/>
      <c r="AA9" s="73"/>
      <c r="AB9" s="74"/>
      <c r="AC9" s="73"/>
      <c r="AD9" s="74"/>
      <c r="AE9" s="73"/>
      <c r="AF9" s="74"/>
      <c r="AG9" s="73"/>
      <c r="AH9" s="74"/>
      <c r="AI9" s="73"/>
      <c r="AJ9" s="74"/>
      <c r="AK9" s="73"/>
      <c r="AL9" s="74"/>
      <c r="AM9" s="73"/>
      <c r="AN9" s="74"/>
      <c r="AO9" s="73"/>
      <c r="AP9" s="74"/>
      <c r="AQ9" s="73"/>
      <c r="AR9" s="74"/>
    </row>
    <row r="10" spans="1:44" ht="37.5" customHeight="1" x14ac:dyDescent="0.35">
      <c r="A10" s="62">
        <v>7</v>
      </c>
      <c r="B10" s="110" t="s">
        <v>113</v>
      </c>
      <c r="C10" s="111" t="s">
        <v>114</v>
      </c>
      <c r="D10" s="111" t="s">
        <v>115</v>
      </c>
      <c r="E10" s="142" t="s">
        <v>4</v>
      </c>
      <c r="F10" s="65">
        <v>6</v>
      </c>
      <c r="G10" s="66">
        <f t="shared" si="0"/>
        <v>3</v>
      </c>
      <c r="H10" s="66">
        <f t="shared" si="1"/>
        <v>0</v>
      </c>
      <c r="I10" s="66">
        <f t="shared" si="9"/>
        <v>3</v>
      </c>
      <c r="J10" s="67">
        <f t="shared" si="2"/>
        <v>3</v>
      </c>
      <c r="K10" s="67">
        <f t="shared" si="3"/>
        <v>0</v>
      </c>
      <c r="L10" s="67">
        <f t="shared" si="10"/>
        <v>3</v>
      </c>
      <c r="M10" s="68">
        <f t="shared" si="4"/>
        <v>3</v>
      </c>
      <c r="N10" s="68">
        <f t="shared" si="5"/>
        <v>0</v>
      </c>
      <c r="O10" s="68">
        <f t="shared" si="11"/>
        <v>3</v>
      </c>
      <c r="P10" s="69">
        <f t="shared" si="6"/>
        <v>3</v>
      </c>
      <c r="Q10" s="69">
        <f t="shared" si="7"/>
        <v>0</v>
      </c>
      <c r="R10" s="69">
        <f t="shared" si="12"/>
        <v>3</v>
      </c>
      <c r="S10" s="70">
        <f t="shared" si="13"/>
        <v>12</v>
      </c>
      <c r="T10" s="71">
        <f>GESTOR!N10</f>
        <v>0</v>
      </c>
      <c r="U10" s="70">
        <f t="shared" si="8"/>
        <v>0</v>
      </c>
      <c r="V10" s="70">
        <f t="shared" si="14"/>
        <v>12</v>
      </c>
      <c r="W10" s="72">
        <v>12221.58</v>
      </c>
      <c r="X10" s="72">
        <f t="shared" si="15"/>
        <v>73329.48</v>
      </c>
      <c r="Y10" s="73"/>
      <c r="Z10" s="74"/>
      <c r="AA10" s="73"/>
      <c r="AB10" s="74"/>
      <c r="AC10" s="73"/>
      <c r="AD10" s="74"/>
      <c r="AE10" s="73"/>
      <c r="AF10" s="74"/>
      <c r="AG10" s="73"/>
      <c r="AH10" s="74"/>
      <c r="AI10" s="73"/>
      <c r="AJ10" s="74"/>
      <c r="AK10" s="73"/>
      <c r="AL10" s="74"/>
      <c r="AM10" s="73"/>
      <c r="AN10" s="74"/>
      <c r="AO10" s="73"/>
      <c r="AP10" s="74"/>
      <c r="AQ10" s="73"/>
      <c r="AR10" s="74"/>
    </row>
    <row r="11" spans="1:44" ht="37.5" customHeight="1" x14ac:dyDescent="0.35">
      <c r="A11" s="62">
        <v>8</v>
      </c>
      <c r="B11" s="167" t="s">
        <v>100</v>
      </c>
      <c r="C11" s="105" t="s">
        <v>116</v>
      </c>
      <c r="D11" s="105" t="s">
        <v>117</v>
      </c>
      <c r="E11" s="142" t="s">
        <v>4</v>
      </c>
      <c r="F11" s="65">
        <v>624</v>
      </c>
      <c r="G11" s="66">
        <f t="shared" si="0"/>
        <v>312</v>
      </c>
      <c r="H11" s="66">
        <f t="shared" si="1"/>
        <v>0</v>
      </c>
      <c r="I11" s="66">
        <f t="shared" si="9"/>
        <v>312</v>
      </c>
      <c r="J11" s="67">
        <f t="shared" si="2"/>
        <v>312</v>
      </c>
      <c r="K11" s="67">
        <f t="shared" si="3"/>
        <v>0</v>
      </c>
      <c r="L11" s="67">
        <f t="shared" si="10"/>
        <v>312</v>
      </c>
      <c r="M11" s="68">
        <f t="shared" si="4"/>
        <v>312</v>
      </c>
      <c r="N11" s="68">
        <f t="shared" si="5"/>
        <v>0</v>
      </c>
      <c r="O11" s="68">
        <f t="shared" si="11"/>
        <v>312</v>
      </c>
      <c r="P11" s="69">
        <f t="shared" si="6"/>
        <v>312</v>
      </c>
      <c r="Q11" s="69">
        <f t="shared" si="7"/>
        <v>0</v>
      </c>
      <c r="R11" s="69">
        <f t="shared" si="12"/>
        <v>312</v>
      </c>
      <c r="S11" s="70">
        <f t="shared" si="13"/>
        <v>1248</v>
      </c>
      <c r="T11" s="71">
        <f>GESTOR!N11</f>
        <v>0</v>
      </c>
      <c r="U11" s="70">
        <f t="shared" si="8"/>
        <v>0</v>
      </c>
      <c r="V11" s="70">
        <f t="shared" si="14"/>
        <v>1248</v>
      </c>
      <c r="W11" s="72">
        <v>5668.38</v>
      </c>
      <c r="X11" s="72">
        <f t="shared" si="15"/>
        <v>3537069.12</v>
      </c>
      <c r="Y11" s="73"/>
      <c r="Z11" s="74"/>
      <c r="AA11" s="73"/>
      <c r="AB11" s="74"/>
      <c r="AC11" s="73"/>
      <c r="AD11" s="74"/>
      <c r="AE11" s="73"/>
      <c r="AF11" s="74"/>
      <c r="AG11" s="73"/>
      <c r="AH11" s="74"/>
      <c r="AI11" s="73"/>
      <c r="AJ11" s="74"/>
      <c r="AK11" s="73"/>
      <c r="AL11" s="74"/>
      <c r="AM11" s="73"/>
      <c r="AN11" s="74"/>
      <c r="AO11" s="73"/>
      <c r="AP11" s="74"/>
      <c r="AQ11" s="73"/>
      <c r="AR11" s="74"/>
    </row>
    <row r="12" spans="1:44" ht="37.5" customHeight="1" x14ac:dyDescent="0.35">
      <c r="A12" s="62">
        <v>9</v>
      </c>
      <c r="B12" s="168"/>
      <c r="C12" s="105" t="s">
        <v>118</v>
      </c>
      <c r="D12" s="105" t="s">
        <v>119</v>
      </c>
      <c r="E12" s="142" t="s">
        <v>4</v>
      </c>
      <c r="F12" s="65">
        <v>99</v>
      </c>
      <c r="G12" s="66">
        <f t="shared" si="0"/>
        <v>49</v>
      </c>
      <c r="H12" s="66">
        <f t="shared" si="1"/>
        <v>0</v>
      </c>
      <c r="I12" s="66">
        <f t="shared" si="9"/>
        <v>49</v>
      </c>
      <c r="J12" s="67">
        <f t="shared" si="2"/>
        <v>49</v>
      </c>
      <c r="K12" s="67">
        <f t="shared" si="3"/>
        <v>0</v>
      </c>
      <c r="L12" s="67">
        <f t="shared" si="10"/>
        <v>49</v>
      </c>
      <c r="M12" s="68">
        <f t="shared" si="4"/>
        <v>49</v>
      </c>
      <c r="N12" s="68">
        <f t="shared" si="5"/>
        <v>0</v>
      </c>
      <c r="O12" s="68">
        <f t="shared" si="11"/>
        <v>49</v>
      </c>
      <c r="P12" s="69">
        <f t="shared" si="6"/>
        <v>49</v>
      </c>
      <c r="Q12" s="69">
        <f t="shared" si="7"/>
        <v>0</v>
      </c>
      <c r="R12" s="69">
        <f t="shared" si="12"/>
        <v>49</v>
      </c>
      <c r="S12" s="70">
        <f t="shared" si="13"/>
        <v>198</v>
      </c>
      <c r="T12" s="71">
        <f>GESTOR!N12</f>
        <v>0</v>
      </c>
      <c r="U12" s="70">
        <f t="shared" si="8"/>
        <v>0</v>
      </c>
      <c r="V12" s="70">
        <f t="shared" si="14"/>
        <v>198</v>
      </c>
      <c r="W12" s="72">
        <v>13398.16</v>
      </c>
      <c r="X12" s="72">
        <f t="shared" si="15"/>
        <v>1326417.8400000001</v>
      </c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</row>
    <row r="13" spans="1:44" ht="37.5" customHeight="1" x14ac:dyDescent="0.35">
      <c r="A13" s="62">
        <v>10</v>
      </c>
      <c r="B13" s="168"/>
      <c r="C13" s="105" t="s">
        <v>120</v>
      </c>
      <c r="D13" s="105" t="s">
        <v>121</v>
      </c>
      <c r="E13" s="142" t="s">
        <v>4</v>
      </c>
      <c r="F13" s="65">
        <v>198</v>
      </c>
      <c r="G13" s="66">
        <f t="shared" si="0"/>
        <v>99</v>
      </c>
      <c r="H13" s="66">
        <f t="shared" si="1"/>
        <v>0</v>
      </c>
      <c r="I13" s="66">
        <f t="shared" si="9"/>
        <v>99</v>
      </c>
      <c r="J13" s="67">
        <f t="shared" si="2"/>
        <v>99</v>
      </c>
      <c r="K13" s="67">
        <f t="shared" si="3"/>
        <v>0</v>
      </c>
      <c r="L13" s="67">
        <f t="shared" si="10"/>
        <v>99</v>
      </c>
      <c r="M13" s="68">
        <f t="shared" si="4"/>
        <v>99</v>
      </c>
      <c r="N13" s="68">
        <f t="shared" si="5"/>
        <v>0</v>
      </c>
      <c r="O13" s="68">
        <f t="shared" si="11"/>
        <v>99</v>
      </c>
      <c r="P13" s="69">
        <f t="shared" si="6"/>
        <v>99</v>
      </c>
      <c r="Q13" s="69">
        <f t="shared" si="7"/>
        <v>0</v>
      </c>
      <c r="R13" s="69">
        <f t="shared" si="12"/>
        <v>99</v>
      </c>
      <c r="S13" s="70">
        <f t="shared" si="13"/>
        <v>396</v>
      </c>
      <c r="T13" s="71">
        <f>GESTOR!N13</f>
        <v>0</v>
      </c>
      <c r="U13" s="70">
        <f t="shared" si="8"/>
        <v>0</v>
      </c>
      <c r="V13" s="70">
        <f t="shared" si="14"/>
        <v>396</v>
      </c>
      <c r="W13" s="72">
        <v>1462.01</v>
      </c>
      <c r="X13" s="72">
        <f t="shared" si="15"/>
        <v>289477.98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</row>
    <row r="14" spans="1:44" ht="37.5" customHeight="1" x14ac:dyDescent="0.35">
      <c r="A14" s="62">
        <v>11</v>
      </c>
      <c r="B14" s="169"/>
      <c r="C14" s="111" t="s">
        <v>122</v>
      </c>
      <c r="D14" s="111" t="s">
        <v>123</v>
      </c>
      <c r="E14" s="142" t="s">
        <v>216</v>
      </c>
      <c r="F14" s="65">
        <v>32</v>
      </c>
      <c r="G14" s="66">
        <f t="shared" si="0"/>
        <v>16</v>
      </c>
      <c r="H14" s="66">
        <f t="shared" si="1"/>
        <v>0</v>
      </c>
      <c r="I14" s="66">
        <f t="shared" si="9"/>
        <v>16</v>
      </c>
      <c r="J14" s="67">
        <f t="shared" si="2"/>
        <v>16</v>
      </c>
      <c r="K14" s="67">
        <f t="shared" si="3"/>
        <v>0</v>
      </c>
      <c r="L14" s="67">
        <f t="shared" si="10"/>
        <v>16</v>
      </c>
      <c r="M14" s="68">
        <f t="shared" si="4"/>
        <v>16</v>
      </c>
      <c r="N14" s="68">
        <f t="shared" si="5"/>
        <v>0</v>
      </c>
      <c r="O14" s="68">
        <f t="shared" si="11"/>
        <v>16</v>
      </c>
      <c r="P14" s="69">
        <f t="shared" si="6"/>
        <v>16</v>
      </c>
      <c r="Q14" s="69">
        <f t="shared" si="7"/>
        <v>0</v>
      </c>
      <c r="R14" s="69">
        <f t="shared" si="12"/>
        <v>16</v>
      </c>
      <c r="S14" s="70">
        <f t="shared" si="13"/>
        <v>64</v>
      </c>
      <c r="T14" s="71">
        <f>GESTOR!N14</f>
        <v>0</v>
      </c>
      <c r="U14" s="70">
        <f t="shared" si="8"/>
        <v>0</v>
      </c>
      <c r="V14" s="70">
        <f t="shared" si="14"/>
        <v>64</v>
      </c>
      <c r="W14" s="72">
        <v>1359.57</v>
      </c>
      <c r="X14" s="72">
        <f t="shared" si="15"/>
        <v>43506.239999999998</v>
      </c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</row>
    <row r="15" spans="1:44" ht="37.5" customHeight="1" x14ac:dyDescent="0.35">
      <c r="A15" s="62">
        <v>12</v>
      </c>
      <c r="B15" s="167" t="s">
        <v>124</v>
      </c>
      <c r="C15" s="111" t="s">
        <v>125</v>
      </c>
      <c r="D15" s="111" t="s">
        <v>126</v>
      </c>
      <c r="E15" s="142" t="s">
        <v>217</v>
      </c>
      <c r="F15" s="65">
        <v>495</v>
      </c>
      <c r="G15" s="66">
        <f t="shared" si="0"/>
        <v>247</v>
      </c>
      <c r="H15" s="66">
        <f t="shared" si="1"/>
        <v>0</v>
      </c>
      <c r="I15" s="66">
        <f t="shared" si="9"/>
        <v>247</v>
      </c>
      <c r="J15" s="67">
        <f t="shared" si="2"/>
        <v>247</v>
      </c>
      <c r="K15" s="67">
        <f t="shared" si="3"/>
        <v>0</v>
      </c>
      <c r="L15" s="67">
        <f t="shared" si="10"/>
        <v>247</v>
      </c>
      <c r="M15" s="68">
        <f t="shared" si="4"/>
        <v>247</v>
      </c>
      <c r="N15" s="68">
        <f t="shared" si="5"/>
        <v>0</v>
      </c>
      <c r="O15" s="68">
        <f t="shared" si="11"/>
        <v>247</v>
      </c>
      <c r="P15" s="69">
        <f t="shared" si="6"/>
        <v>247</v>
      </c>
      <c r="Q15" s="69">
        <f t="shared" si="7"/>
        <v>0</v>
      </c>
      <c r="R15" s="69">
        <f t="shared" si="12"/>
        <v>247</v>
      </c>
      <c r="S15" s="70">
        <f t="shared" si="13"/>
        <v>990</v>
      </c>
      <c r="T15" s="71">
        <f>GESTOR!N15</f>
        <v>0</v>
      </c>
      <c r="U15" s="70">
        <f t="shared" si="8"/>
        <v>0</v>
      </c>
      <c r="V15" s="70">
        <f t="shared" si="14"/>
        <v>990</v>
      </c>
      <c r="W15" s="72">
        <v>523.21</v>
      </c>
      <c r="X15" s="72">
        <f t="shared" si="15"/>
        <v>258988.95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</row>
    <row r="16" spans="1:44" ht="37.5" customHeight="1" x14ac:dyDescent="0.35">
      <c r="A16" s="62">
        <v>13</v>
      </c>
      <c r="B16" s="168"/>
      <c r="C16" s="111" t="s">
        <v>127</v>
      </c>
      <c r="D16" s="111" t="s">
        <v>128</v>
      </c>
      <c r="E16" s="142" t="s">
        <v>217</v>
      </c>
      <c r="F16" s="65">
        <v>246</v>
      </c>
      <c r="G16" s="66">
        <f t="shared" si="0"/>
        <v>123</v>
      </c>
      <c r="H16" s="66">
        <f t="shared" si="1"/>
        <v>0</v>
      </c>
      <c r="I16" s="66">
        <f t="shared" si="9"/>
        <v>123</v>
      </c>
      <c r="J16" s="67">
        <f t="shared" si="2"/>
        <v>123</v>
      </c>
      <c r="K16" s="67">
        <f t="shared" si="3"/>
        <v>0</v>
      </c>
      <c r="L16" s="67">
        <f t="shared" si="10"/>
        <v>123</v>
      </c>
      <c r="M16" s="68">
        <f t="shared" si="4"/>
        <v>123</v>
      </c>
      <c r="N16" s="68">
        <f t="shared" si="5"/>
        <v>0</v>
      </c>
      <c r="O16" s="68">
        <f t="shared" si="11"/>
        <v>123</v>
      </c>
      <c r="P16" s="69">
        <f t="shared" si="6"/>
        <v>123</v>
      </c>
      <c r="Q16" s="69">
        <f t="shared" si="7"/>
        <v>0</v>
      </c>
      <c r="R16" s="69">
        <f t="shared" si="12"/>
        <v>123</v>
      </c>
      <c r="S16" s="70">
        <f t="shared" si="13"/>
        <v>492</v>
      </c>
      <c r="T16" s="71">
        <f>GESTOR!N16</f>
        <v>0</v>
      </c>
      <c r="U16" s="70">
        <f t="shared" si="8"/>
        <v>0</v>
      </c>
      <c r="V16" s="70">
        <f t="shared" si="14"/>
        <v>492</v>
      </c>
      <c r="W16" s="72">
        <v>523.46</v>
      </c>
      <c r="X16" s="72">
        <f t="shared" si="15"/>
        <v>128771.16</v>
      </c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</row>
    <row r="17" spans="1:44" ht="37.5" customHeight="1" x14ac:dyDescent="0.35">
      <c r="A17" s="62">
        <v>14</v>
      </c>
      <c r="B17" s="169"/>
      <c r="C17" s="111" t="s">
        <v>122</v>
      </c>
      <c r="D17" s="111" t="s">
        <v>129</v>
      </c>
      <c r="E17" s="142" t="s">
        <v>216</v>
      </c>
      <c r="F17" s="65">
        <v>32</v>
      </c>
      <c r="G17" s="66">
        <f t="shared" si="0"/>
        <v>16</v>
      </c>
      <c r="H17" s="66">
        <f t="shared" si="1"/>
        <v>0</v>
      </c>
      <c r="I17" s="66">
        <f t="shared" si="9"/>
        <v>16</v>
      </c>
      <c r="J17" s="67">
        <f t="shared" si="2"/>
        <v>16</v>
      </c>
      <c r="K17" s="67">
        <f t="shared" si="3"/>
        <v>0</v>
      </c>
      <c r="L17" s="67">
        <f t="shared" si="10"/>
        <v>16</v>
      </c>
      <c r="M17" s="68">
        <f t="shared" si="4"/>
        <v>16</v>
      </c>
      <c r="N17" s="68">
        <f t="shared" si="5"/>
        <v>0</v>
      </c>
      <c r="O17" s="68">
        <f t="shared" si="11"/>
        <v>16</v>
      </c>
      <c r="P17" s="69">
        <f t="shared" si="6"/>
        <v>16</v>
      </c>
      <c r="Q17" s="69">
        <f t="shared" si="7"/>
        <v>0</v>
      </c>
      <c r="R17" s="69">
        <f t="shared" si="12"/>
        <v>16</v>
      </c>
      <c r="S17" s="70">
        <f t="shared" si="13"/>
        <v>64</v>
      </c>
      <c r="T17" s="71">
        <f>GESTOR!N17</f>
        <v>0</v>
      </c>
      <c r="U17" s="70">
        <f t="shared" si="8"/>
        <v>0</v>
      </c>
      <c r="V17" s="70">
        <f t="shared" si="14"/>
        <v>64</v>
      </c>
      <c r="W17" s="72">
        <v>4055.07</v>
      </c>
      <c r="X17" s="72">
        <f t="shared" si="15"/>
        <v>129762.24000000001</v>
      </c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</row>
    <row r="18" spans="1:44" ht="37.5" customHeight="1" x14ac:dyDescent="0.35">
      <c r="A18" s="62">
        <v>15</v>
      </c>
      <c r="B18" s="102" t="s">
        <v>130</v>
      </c>
      <c r="C18" s="105" t="s">
        <v>131</v>
      </c>
      <c r="D18" s="105" t="s">
        <v>132</v>
      </c>
      <c r="E18" s="142" t="s">
        <v>4</v>
      </c>
      <c r="F18" s="65">
        <v>16</v>
      </c>
      <c r="G18" s="66">
        <f t="shared" si="0"/>
        <v>8</v>
      </c>
      <c r="H18" s="66">
        <f t="shared" si="1"/>
        <v>0</v>
      </c>
      <c r="I18" s="66">
        <f t="shared" si="9"/>
        <v>8</v>
      </c>
      <c r="J18" s="67">
        <f t="shared" si="2"/>
        <v>8</v>
      </c>
      <c r="K18" s="67">
        <f t="shared" si="3"/>
        <v>0</v>
      </c>
      <c r="L18" s="67">
        <f t="shared" si="10"/>
        <v>8</v>
      </c>
      <c r="M18" s="68">
        <f t="shared" si="4"/>
        <v>8</v>
      </c>
      <c r="N18" s="68">
        <f t="shared" si="5"/>
        <v>0</v>
      </c>
      <c r="O18" s="68">
        <f t="shared" si="11"/>
        <v>8</v>
      </c>
      <c r="P18" s="69">
        <f t="shared" si="6"/>
        <v>8</v>
      </c>
      <c r="Q18" s="69">
        <f t="shared" si="7"/>
        <v>0</v>
      </c>
      <c r="R18" s="94">
        <f t="shared" si="12"/>
        <v>8</v>
      </c>
      <c r="S18" s="70">
        <f t="shared" si="13"/>
        <v>32</v>
      </c>
      <c r="T18" s="71">
        <f>GESTOR!N18</f>
        <v>0</v>
      </c>
      <c r="U18" s="70">
        <f t="shared" si="8"/>
        <v>0</v>
      </c>
      <c r="V18" s="70">
        <f t="shared" si="14"/>
        <v>32</v>
      </c>
      <c r="W18" s="72">
        <v>625</v>
      </c>
      <c r="X18" s="72">
        <f t="shared" si="15"/>
        <v>10000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</row>
    <row r="19" spans="1:44" ht="37.5" customHeight="1" x14ac:dyDescent="0.35">
      <c r="A19" s="62">
        <v>16</v>
      </c>
      <c r="B19" s="102" t="s">
        <v>133</v>
      </c>
      <c r="C19" s="115" t="s">
        <v>134</v>
      </c>
      <c r="D19" s="115" t="s">
        <v>135</v>
      </c>
      <c r="E19" s="142" t="s">
        <v>4</v>
      </c>
      <c r="F19" s="65">
        <v>4</v>
      </c>
      <c r="G19" s="66">
        <f t="shared" si="0"/>
        <v>2</v>
      </c>
      <c r="H19" s="66">
        <f t="shared" si="1"/>
        <v>0</v>
      </c>
      <c r="I19" s="66">
        <f t="shared" si="9"/>
        <v>2</v>
      </c>
      <c r="J19" s="67">
        <f t="shared" si="2"/>
        <v>2</v>
      </c>
      <c r="K19" s="67">
        <f t="shared" si="3"/>
        <v>0</v>
      </c>
      <c r="L19" s="67">
        <f t="shared" si="10"/>
        <v>2</v>
      </c>
      <c r="M19" s="68">
        <f t="shared" si="4"/>
        <v>2</v>
      </c>
      <c r="N19" s="68">
        <f t="shared" si="5"/>
        <v>0</v>
      </c>
      <c r="O19" s="68">
        <f t="shared" si="11"/>
        <v>2</v>
      </c>
      <c r="P19" s="69">
        <f t="shared" si="6"/>
        <v>2</v>
      </c>
      <c r="Q19" s="69">
        <f t="shared" si="7"/>
        <v>0</v>
      </c>
      <c r="R19" s="69">
        <f t="shared" si="12"/>
        <v>2</v>
      </c>
      <c r="S19" s="70">
        <f t="shared" si="13"/>
        <v>8</v>
      </c>
      <c r="T19" s="71">
        <f>GESTOR!N19</f>
        <v>0</v>
      </c>
      <c r="U19" s="70">
        <f t="shared" si="8"/>
        <v>0</v>
      </c>
      <c r="V19" s="70">
        <f t="shared" si="14"/>
        <v>8</v>
      </c>
      <c r="W19" s="72">
        <v>1353.33</v>
      </c>
      <c r="X19" s="72">
        <f t="shared" si="15"/>
        <v>5413.32</v>
      </c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</row>
    <row r="20" spans="1:44" ht="37.5" customHeight="1" x14ac:dyDescent="0.35">
      <c r="A20" s="62">
        <v>17</v>
      </c>
      <c r="B20" s="163" t="s">
        <v>136</v>
      </c>
      <c r="C20" s="105" t="s">
        <v>137</v>
      </c>
      <c r="D20" s="105" t="s">
        <v>138</v>
      </c>
      <c r="E20" s="142" t="s">
        <v>188</v>
      </c>
      <c r="F20" s="65">
        <v>149</v>
      </c>
      <c r="G20" s="66">
        <f t="shared" si="0"/>
        <v>74</v>
      </c>
      <c r="H20" s="66">
        <f t="shared" si="1"/>
        <v>0</v>
      </c>
      <c r="I20" s="66">
        <f t="shared" si="9"/>
        <v>74</v>
      </c>
      <c r="J20" s="67">
        <f t="shared" si="2"/>
        <v>74</v>
      </c>
      <c r="K20" s="67">
        <f t="shared" si="3"/>
        <v>0</v>
      </c>
      <c r="L20" s="67">
        <f t="shared" si="10"/>
        <v>74</v>
      </c>
      <c r="M20" s="68">
        <f t="shared" si="4"/>
        <v>74</v>
      </c>
      <c r="N20" s="68">
        <f t="shared" si="5"/>
        <v>0</v>
      </c>
      <c r="O20" s="68">
        <f t="shared" si="11"/>
        <v>74</v>
      </c>
      <c r="P20" s="69">
        <f t="shared" si="6"/>
        <v>74</v>
      </c>
      <c r="Q20" s="69">
        <f t="shared" si="7"/>
        <v>0</v>
      </c>
      <c r="R20" s="69">
        <f t="shared" si="12"/>
        <v>74</v>
      </c>
      <c r="S20" s="70">
        <f t="shared" si="13"/>
        <v>298</v>
      </c>
      <c r="T20" s="71">
        <f>GESTOR!N20</f>
        <v>0</v>
      </c>
      <c r="U20" s="70">
        <f t="shared" si="8"/>
        <v>0</v>
      </c>
      <c r="V20" s="70">
        <f t="shared" si="14"/>
        <v>298</v>
      </c>
      <c r="W20" s="72">
        <v>89.64</v>
      </c>
      <c r="X20" s="72">
        <f t="shared" si="15"/>
        <v>13356.36</v>
      </c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</row>
    <row r="21" spans="1:44" ht="37.5" customHeight="1" x14ac:dyDescent="0.35">
      <c r="A21" s="62">
        <v>18</v>
      </c>
      <c r="B21" s="164"/>
      <c r="C21" s="105" t="s">
        <v>139</v>
      </c>
      <c r="D21" s="105" t="s">
        <v>140</v>
      </c>
      <c r="E21" s="142" t="s">
        <v>188</v>
      </c>
      <c r="F21" s="65">
        <v>50</v>
      </c>
      <c r="G21" s="66">
        <f t="shared" si="0"/>
        <v>25</v>
      </c>
      <c r="H21" s="66">
        <f t="shared" si="1"/>
        <v>0</v>
      </c>
      <c r="I21" s="66">
        <f t="shared" si="9"/>
        <v>25</v>
      </c>
      <c r="J21" s="67">
        <f t="shared" si="2"/>
        <v>25</v>
      </c>
      <c r="K21" s="67">
        <f t="shared" si="3"/>
        <v>0</v>
      </c>
      <c r="L21" s="67">
        <f t="shared" si="10"/>
        <v>25</v>
      </c>
      <c r="M21" s="68">
        <f t="shared" si="4"/>
        <v>25</v>
      </c>
      <c r="N21" s="68">
        <f t="shared" si="5"/>
        <v>0</v>
      </c>
      <c r="O21" s="68">
        <f t="shared" si="11"/>
        <v>25</v>
      </c>
      <c r="P21" s="69">
        <f t="shared" si="6"/>
        <v>25</v>
      </c>
      <c r="Q21" s="69">
        <f t="shared" si="7"/>
        <v>0</v>
      </c>
      <c r="R21" s="69">
        <f t="shared" si="12"/>
        <v>25</v>
      </c>
      <c r="S21" s="70">
        <f t="shared" si="13"/>
        <v>100</v>
      </c>
      <c r="T21" s="71">
        <f>GESTOR!N21</f>
        <v>0</v>
      </c>
      <c r="U21" s="70">
        <f t="shared" si="8"/>
        <v>0</v>
      </c>
      <c r="V21" s="70">
        <f t="shared" si="14"/>
        <v>100</v>
      </c>
      <c r="W21" s="72">
        <v>134.41999999999999</v>
      </c>
      <c r="X21" s="72">
        <f t="shared" si="15"/>
        <v>6720.9999999999991</v>
      </c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</row>
    <row r="22" spans="1:44" ht="37.5" customHeight="1" x14ac:dyDescent="0.35">
      <c r="A22" s="62">
        <v>19</v>
      </c>
      <c r="B22" s="164"/>
      <c r="C22" s="105" t="s">
        <v>141</v>
      </c>
      <c r="D22" s="105" t="s">
        <v>142</v>
      </c>
      <c r="E22" s="142" t="s">
        <v>188</v>
      </c>
      <c r="F22" s="65">
        <v>63</v>
      </c>
      <c r="G22" s="66">
        <f t="shared" si="0"/>
        <v>31</v>
      </c>
      <c r="H22" s="66">
        <f t="shared" si="1"/>
        <v>0</v>
      </c>
      <c r="I22" s="66">
        <f t="shared" si="9"/>
        <v>31</v>
      </c>
      <c r="J22" s="67">
        <f t="shared" si="2"/>
        <v>31</v>
      </c>
      <c r="K22" s="67">
        <f t="shared" si="3"/>
        <v>0</v>
      </c>
      <c r="L22" s="67">
        <f t="shared" si="10"/>
        <v>31</v>
      </c>
      <c r="M22" s="68">
        <f t="shared" si="4"/>
        <v>31</v>
      </c>
      <c r="N22" s="68">
        <f t="shared" si="5"/>
        <v>0</v>
      </c>
      <c r="O22" s="68">
        <f t="shared" si="11"/>
        <v>31</v>
      </c>
      <c r="P22" s="69">
        <f t="shared" si="6"/>
        <v>31</v>
      </c>
      <c r="Q22" s="69">
        <f t="shared" si="7"/>
        <v>0</v>
      </c>
      <c r="R22" s="69">
        <f t="shared" si="12"/>
        <v>31</v>
      </c>
      <c r="S22" s="70">
        <f t="shared" si="13"/>
        <v>126</v>
      </c>
      <c r="T22" s="71">
        <f>GESTOR!N22</f>
        <v>0</v>
      </c>
      <c r="U22" s="70">
        <f t="shared" si="8"/>
        <v>0</v>
      </c>
      <c r="V22" s="70">
        <f t="shared" si="14"/>
        <v>126</v>
      </c>
      <c r="W22" s="72">
        <v>224.04</v>
      </c>
      <c r="X22" s="72">
        <f t="shared" si="15"/>
        <v>14114.519999999999</v>
      </c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</row>
    <row r="23" spans="1:44" ht="37.5" customHeight="1" x14ac:dyDescent="0.35">
      <c r="A23" s="62">
        <v>20</v>
      </c>
      <c r="B23" s="165"/>
      <c r="C23" s="105" t="s">
        <v>143</v>
      </c>
      <c r="D23" s="105" t="s">
        <v>144</v>
      </c>
      <c r="E23" s="142" t="s">
        <v>188</v>
      </c>
      <c r="F23" s="65">
        <v>52</v>
      </c>
      <c r="G23" s="66">
        <f t="shared" ref="G23:G52" si="16">IF(ROUNDDOWN($F23*0.5,0)&gt;$V23,$V23+H23,ROUNDDOWN($F23*0.5,0))</f>
        <v>26</v>
      </c>
      <c r="H23" s="66">
        <f t="shared" si="1"/>
        <v>0</v>
      </c>
      <c r="I23" s="66">
        <f t="shared" ref="I23:I52" si="17">G23-H23</f>
        <v>26</v>
      </c>
      <c r="J23" s="67">
        <f t="shared" ref="J23:J52" si="18">IF(ROUNDDOWN($F23*0.5,0)&gt;$V23,$V23+K23,ROUNDDOWN($F23*0.5,0))</f>
        <v>26</v>
      </c>
      <c r="K23" s="67">
        <f t="shared" si="3"/>
        <v>0</v>
      </c>
      <c r="L23" s="67">
        <f t="shared" ref="L23:L52" si="19">J23-K23</f>
        <v>26</v>
      </c>
      <c r="M23" s="68">
        <f t="shared" ref="M23:M52" si="20">IF(ROUNDDOWN($F23*0.5,0)&gt;$V23,$V23+N23,ROUNDDOWN($F23*0.5,0))</f>
        <v>26</v>
      </c>
      <c r="N23" s="68">
        <f t="shared" si="5"/>
        <v>0</v>
      </c>
      <c r="O23" s="68">
        <f t="shared" ref="O23:O52" si="21">M23-N23</f>
        <v>26</v>
      </c>
      <c r="P23" s="69">
        <f t="shared" ref="P23:P52" si="22">IF(ROUNDDOWN($F23*0.5,0)&gt;$V23,$V23+Q23,ROUNDDOWN($F23*0.5,0))</f>
        <v>26</v>
      </c>
      <c r="Q23" s="69">
        <f t="shared" si="7"/>
        <v>0</v>
      </c>
      <c r="R23" s="94">
        <f t="shared" ref="R23:R52" si="23">P23-Q23</f>
        <v>26</v>
      </c>
      <c r="S23" s="70">
        <f t="shared" ref="S23:S52" si="24">F23*2</f>
        <v>104</v>
      </c>
      <c r="T23" s="71">
        <f>GESTOR!N23</f>
        <v>0</v>
      </c>
      <c r="U23" s="70">
        <f t="shared" si="8"/>
        <v>0</v>
      </c>
      <c r="V23" s="70">
        <f t="shared" ref="V23:V52" si="25">S23-U23-T23</f>
        <v>104</v>
      </c>
      <c r="W23" s="72">
        <v>246.31</v>
      </c>
      <c r="X23" s="72">
        <f t="shared" si="15"/>
        <v>12808.12</v>
      </c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</row>
    <row r="24" spans="1:44" ht="37.5" customHeight="1" x14ac:dyDescent="0.35">
      <c r="A24" s="62">
        <v>21</v>
      </c>
      <c r="B24" s="163" t="s">
        <v>136</v>
      </c>
      <c r="C24" s="111" t="s">
        <v>145</v>
      </c>
      <c r="D24" s="111" t="s">
        <v>146</v>
      </c>
      <c r="E24" s="142" t="s">
        <v>4</v>
      </c>
      <c r="F24" s="65">
        <v>97</v>
      </c>
      <c r="G24" s="66">
        <f t="shared" si="16"/>
        <v>48</v>
      </c>
      <c r="H24" s="66">
        <f t="shared" si="1"/>
        <v>0</v>
      </c>
      <c r="I24" s="66">
        <f t="shared" si="17"/>
        <v>48</v>
      </c>
      <c r="J24" s="67">
        <f t="shared" si="18"/>
        <v>48</v>
      </c>
      <c r="K24" s="67">
        <f t="shared" si="3"/>
        <v>0</v>
      </c>
      <c r="L24" s="67">
        <f t="shared" si="19"/>
        <v>48</v>
      </c>
      <c r="M24" s="68">
        <f t="shared" si="20"/>
        <v>48</v>
      </c>
      <c r="N24" s="68">
        <f t="shared" si="5"/>
        <v>0</v>
      </c>
      <c r="O24" s="68">
        <f t="shared" si="21"/>
        <v>48</v>
      </c>
      <c r="P24" s="69">
        <f t="shared" si="22"/>
        <v>48</v>
      </c>
      <c r="Q24" s="69">
        <f t="shared" si="7"/>
        <v>0</v>
      </c>
      <c r="R24" s="69">
        <f t="shared" si="23"/>
        <v>48</v>
      </c>
      <c r="S24" s="70">
        <f t="shared" si="24"/>
        <v>194</v>
      </c>
      <c r="T24" s="71">
        <f>GESTOR!N24</f>
        <v>0</v>
      </c>
      <c r="U24" s="70">
        <f t="shared" si="8"/>
        <v>0</v>
      </c>
      <c r="V24" s="70">
        <f t="shared" si="25"/>
        <v>194</v>
      </c>
      <c r="W24" s="72">
        <v>78.400000000000006</v>
      </c>
      <c r="X24" s="72">
        <f t="shared" si="15"/>
        <v>7604.8</v>
      </c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</row>
    <row r="25" spans="1:44" ht="37.5" customHeight="1" x14ac:dyDescent="0.35">
      <c r="A25" s="62">
        <v>22</v>
      </c>
      <c r="B25" s="164"/>
      <c r="C25" s="111" t="s">
        <v>147</v>
      </c>
      <c r="D25" s="111" t="s">
        <v>148</v>
      </c>
      <c r="E25" s="142" t="s">
        <v>4</v>
      </c>
      <c r="F25" s="65">
        <v>50</v>
      </c>
      <c r="G25" s="66">
        <f t="shared" si="16"/>
        <v>25</v>
      </c>
      <c r="H25" s="66">
        <f t="shared" si="1"/>
        <v>0</v>
      </c>
      <c r="I25" s="66">
        <f t="shared" si="17"/>
        <v>25</v>
      </c>
      <c r="J25" s="67">
        <f t="shared" si="18"/>
        <v>25</v>
      </c>
      <c r="K25" s="67">
        <f t="shared" si="3"/>
        <v>0</v>
      </c>
      <c r="L25" s="67">
        <f t="shared" si="19"/>
        <v>25</v>
      </c>
      <c r="M25" s="68">
        <f t="shared" si="20"/>
        <v>25</v>
      </c>
      <c r="N25" s="68">
        <f t="shared" si="5"/>
        <v>0</v>
      </c>
      <c r="O25" s="68">
        <f t="shared" si="21"/>
        <v>25</v>
      </c>
      <c r="P25" s="69">
        <f t="shared" si="22"/>
        <v>25</v>
      </c>
      <c r="Q25" s="69">
        <f t="shared" si="7"/>
        <v>0</v>
      </c>
      <c r="R25" s="69">
        <f t="shared" si="23"/>
        <v>25</v>
      </c>
      <c r="S25" s="70">
        <f t="shared" si="24"/>
        <v>100</v>
      </c>
      <c r="T25" s="71">
        <f>GESTOR!N25</f>
        <v>0</v>
      </c>
      <c r="U25" s="70">
        <f t="shared" si="8"/>
        <v>0</v>
      </c>
      <c r="V25" s="70">
        <f t="shared" si="25"/>
        <v>100</v>
      </c>
      <c r="W25" s="72">
        <v>78.62</v>
      </c>
      <c r="X25" s="72">
        <f t="shared" si="15"/>
        <v>3931</v>
      </c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</row>
    <row r="26" spans="1:44" ht="37.5" customHeight="1" x14ac:dyDescent="0.35">
      <c r="A26" s="62">
        <v>23</v>
      </c>
      <c r="B26" s="164"/>
      <c r="C26" s="111" t="s">
        <v>149</v>
      </c>
      <c r="D26" s="111" t="s">
        <v>150</v>
      </c>
      <c r="E26" s="142" t="s">
        <v>4</v>
      </c>
      <c r="F26" s="65">
        <v>34</v>
      </c>
      <c r="G26" s="66">
        <f t="shared" si="16"/>
        <v>17</v>
      </c>
      <c r="H26" s="66">
        <f t="shared" si="1"/>
        <v>0</v>
      </c>
      <c r="I26" s="66">
        <f t="shared" si="17"/>
        <v>17</v>
      </c>
      <c r="J26" s="67">
        <f t="shared" si="18"/>
        <v>17</v>
      </c>
      <c r="K26" s="67">
        <f t="shared" si="3"/>
        <v>0</v>
      </c>
      <c r="L26" s="67">
        <f t="shared" si="19"/>
        <v>17</v>
      </c>
      <c r="M26" s="68">
        <f t="shared" si="20"/>
        <v>17</v>
      </c>
      <c r="N26" s="68">
        <f t="shared" si="5"/>
        <v>0</v>
      </c>
      <c r="O26" s="68">
        <f t="shared" si="21"/>
        <v>17</v>
      </c>
      <c r="P26" s="69">
        <f t="shared" si="22"/>
        <v>17</v>
      </c>
      <c r="Q26" s="69">
        <f t="shared" si="7"/>
        <v>0</v>
      </c>
      <c r="R26" s="69">
        <f t="shared" si="23"/>
        <v>17</v>
      </c>
      <c r="S26" s="70">
        <f t="shared" si="24"/>
        <v>68</v>
      </c>
      <c r="T26" s="71">
        <f>GESTOR!N26</f>
        <v>0</v>
      </c>
      <c r="U26" s="70">
        <f t="shared" si="8"/>
        <v>0</v>
      </c>
      <c r="V26" s="70">
        <f t="shared" si="25"/>
        <v>68</v>
      </c>
      <c r="W26" s="72">
        <v>78.48</v>
      </c>
      <c r="X26" s="72">
        <f t="shared" si="15"/>
        <v>2668.32</v>
      </c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</row>
    <row r="27" spans="1:44" ht="37.5" customHeight="1" x14ac:dyDescent="0.35">
      <c r="A27" s="62">
        <v>24</v>
      </c>
      <c r="B27" s="165"/>
      <c r="C27" s="105" t="s">
        <v>151</v>
      </c>
      <c r="D27" s="105" t="s">
        <v>152</v>
      </c>
      <c r="E27" s="142" t="s">
        <v>4</v>
      </c>
      <c r="F27" s="65">
        <v>82</v>
      </c>
      <c r="G27" s="66">
        <f t="shared" si="16"/>
        <v>41</v>
      </c>
      <c r="H27" s="66">
        <f t="shared" si="1"/>
        <v>0</v>
      </c>
      <c r="I27" s="66">
        <f t="shared" si="17"/>
        <v>41</v>
      </c>
      <c r="J27" s="67">
        <f t="shared" si="18"/>
        <v>41</v>
      </c>
      <c r="K27" s="67">
        <f t="shared" si="3"/>
        <v>0</v>
      </c>
      <c r="L27" s="67">
        <f t="shared" si="19"/>
        <v>41</v>
      </c>
      <c r="M27" s="68">
        <f t="shared" si="20"/>
        <v>41</v>
      </c>
      <c r="N27" s="68">
        <f t="shared" si="5"/>
        <v>0</v>
      </c>
      <c r="O27" s="68">
        <f t="shared" si="21"/>
        <v>41</v>
      </c>
      <c r="P27" s="69">
        <f t="shared" si="22"/>
        <v>41</v>
      </c>
      <c r="Q27" s="69">
        <f t="shared" si="7"/>
        <v>0</v>
      </c>
      <c r="R27" s="69">
        <f t="shared" si="23"/>
        <v>41</v>
      </c>
      <c r="S27" s="70">
        <f t="shared" si="24"/>
        <v>164</v>
      </c>
      <c r="T27" s="71">
        <f>GESTOR!N27</f>
        <v>0</v>
      </c>
      <c r="U27" s="70">
        <f t="shared" si="8"/>
        <v>0</v>
      </c>
      <c r="V27" s="70">
        <f t="shared" si="25"/>
        <v>164</v>
      </c>
      <c r="W27" s="72">
        <v>174.34</v>
      </c>
      <c r="X27" s="72">
        <f t="shared" si="15"/>
        <v>14295.880000000001</v>
      </c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</row>
    <row r="28" spans="1:44" ht="37.5" customHeight="1" x14ac:dyDescent="0.35">
      <c r="A28" s="62">
        <v>25</v>
      </c>
      <c r="B28" s="163" t="s">
        <v>136</v>
      </c>
      <c r="C28" s="105" t="s">
        <v>153</v>
      </c>
      <c r="D28" s="105" t="s">
        <v>154</v>
      </c>
      <c r="E28" s="142" t="s">
        <v>4</v>
      </c>
      <c r="F28" s="65">
        <v>14</v>
      </c>
      <c r="G28" s="66">
        <f t="shared" si="16"/>
        <v>7</v>
      </c>
      <c r="H28" s="66">
        <f t="shared" si="1"/>
        <v>0</v>
      </c>
      <c r="I28" s="66">
        <f t="shared" si="17"/>
        <v>7</v>
      </c>
      <c r="J28" s="67">
        <f t="shared" si="18"/>
        <v>7</v>
      </c>
      <c r="K28" s="67">
        <f t="shared" si="3"/>
        <v>0</v>
      </c>
      <c r="L28" s="67">
        <f t="shared" si="19"/>
        <v>7</v>
      </c>
      <c r="M28" s="68">
        <f t="shared" si="20"/>
        <v>7</v>
      </c>
      <c r="N28" s="68">
        <f t="shared" si="5"/>
        <v>0</v>
      </c>
      <c r="O28" s="68">
        <f t="shared" si="21"/>
        <v>7</v>
      </c>
      <c r="P28" s="69">
        <f t="shared" si="22"/>
        <v>7</v>
      </c>
      <c r="Q28" s="69">
        <f t="shared" si="7"/>
        <v>0</v>
      </c>
      <c r="R28" s="69">
        <f t="shared" si="23"/>
        <v>7</v>
      </c>
      <c r="S28" s="70">
        <f t="shared" si="24"/>
        <v>28</v>
      </c>
      <c r="T28" s="71">
        <f>GESTOR!N28</f>
        <v>0</v>
      </c>
      <c r="U28" s="70">
        <f t="shared" si="8"/>
        <v>0</v>
      </c>
      <c r="V28" s="70">
        <f t="shared" si="25"/>
        <v>28</v>
      </c>
      <c r="W28" s="72">
        <v>59.5</v>
      </c>
      <c r="X28" s="72">
        <f t="shared" si="15"/>
        <v>833</v>
      </c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</row>
    <row r="29" spans="1:44" ht="37.5" customHeight="1" x14ac:dyDescent="0.35">
      <c r="A29" s="62">
        <v>26</v>
      </c>
      <c r="B29" s="165"/>
      <c r="C29" s="105" t="s">
        <v>155</v>
      </c>
      <c r="D29" s="105" t="s">
        <v>156</v>
      </c>
      <c r="E29" s="142" t="s">
        <v>4</v>
      </c>
      <c r="F29" s="65">
        <v>46</v>
      </c>
      <c r="G29" s="66">
        <f t="shared" si="16"/>
        <v>23</v>
      </c>
      <c r="H29" s="66">
        <f t="shared" si="1"/>
        <v>0</v>
      </c>
      <c r="I29" s="66">
        <f t="shared" si="17"/>
        <v>23</v>
      </c>
      <c r="J29" s="67">
        <f t="shared" si="18"/>
        <v>23</v>
      </c>
      <c r="K29" s="67">
        <f t="shared" si="3"/>
        <v>0</v>
      </c>
      <c r="L29" s="67">
        <f t="shared" si="19"/>
        <v>23</v>
      </c>
      <c r="M29" s="68">
        <f t="shared" si="20"/>
        <v>23</v>
      </c>
      <c r="N29" s="68">
        <f t="shared" si="5"/>
        <v>0</v>
      </c>
      <c r="O29" s="68">
        <f t="shared" si="21"/>
        <v>23</v>
      </c>
      <c r="P29" s="69">
        <f t="shared" si="22"/>
        <v>23</v>
      </c>
      <c r="Q29" s="69">
        <f t="shared" si="7"/>
        <v>0</v>
      </c>
      <c r="R29" s="69">
        <f t="shared" si="23"/>
        <v>23</v>
      </c>
      <c r="S29" s="70">
        <f t="shared" si="24"/>
        <v>92</v>
      </c>
      <c r="T29" s="71">
        <f>GESTOR!N29</f>
        <v>0</v>
      </c>
      <c r="U29" s="70">
        <f t="shared" si="8"/>
        <v>0</v>
      </c>
      <c r="V29" s="70">
        <f t="shared" si="25"/>
        <v>92</v>
      </c>
      <c r="W29" s="72">
        <v>264.5</v>
      </c>
      <c r="X29" s="72">
        <f t="shared" si="15"/>
        <v>12167</v>
      </c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</row>
    <row r="30" spans="1:44" ht="37.5" customHeight="1" x14ac:dyDescent="0.35">
      <c r="A30" s="62">
        <v>27</v>
      </c>
      <c r="B30" s="171" t="s">
        <v>136</v>
      </c>
      <c r="C30" s="111" t="s">
        <v>157</v>
      </c>
      <c r="D30" s="111" t="s">
        <v>158</v>
      </c>
      <c r="E30" s="142" t="s">
        <v>4</v>
      </c>
      <c r="F30" s="65">
        <v>4</v>
      </c>
      <c r="G30" s="66">
        <f t="shared" si="16"/>
        <v>2</v>
      </c>
      <c r="H30" s="66">
        <f t="shared" si="1"/>
        <v>0</v>
      </c>
      <c r="I30" s="66">
        <f t="shared" si="17"/>
        <v>2</v>
      </c>
      <c r="J30" s="67">
        <f t="shared" si="18"/>
        <v>2</v>
      </c>
      <c r="K30" s="67">
        <f t="shared" si="3"/>
        <v>0</v>
      </c>
      <c r="L30" s="67">
        <f t="shared" si="19"/>
        <v>2</v>
      </c>
      <c r="M30" s="68">
        <f t="shared" si="20"/>
        <v>2</v>
      </c>
      <c r="N30" s="68">
        <f t="shared" si="5"/>
        <v>0</v>
      </c>
      <c r="O30" s="68">
        <f t="shared" si="21"/>
        <v>2</v>
      </c>
      <c r="P30" s="69">
        <f t="shared" si="22"/>
        <v>2</v>
      </c>
      <c r="Q30" s="69">
        <f t="shared" si="7"/>
        <v>0</v>
      </c>
      <c r="R30" s="69">
        <f t="shared" si="23"/>
        <v>2</v>
      </c>
      <c r="S30" s="70">
        <f t="shared" si="24"/>
        <v>8</v>
      </c>
      <c r="T30" s="71">
        <f>GESTOR!N30</f>
        <v>0</v>
      </c>
      <c r="U30" s="70">
        <f t="shared" si="8"/>
        <v>0</v>
      </c>
      <c r="V30" s="70">
        <f t="shared" si="25"/>
        <v>8</v>
      </c>
      <c r="W30" s="72">
        <v>460</v>
      </c>
      <c r="X30" s="72">
        <f t="shared" si="15"/>
        <v>1840</v>
      </c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</row>
    <row r="31" spans="1:44" ht="37.5" customHeight="1" x14ac:dyDescent="0.35">
      <c r="A31" s="62">
        <v>28</v>
      </c>
      <c r="B31" s="172"/>
      <c r="C31" s="111" t="s">
        <v>159</v>
      </c>
      <c r="D31" s="111" t="s">
        <v>160</v>
      </c>
      <c r="E31" s="142" t="s">
        <v>4</v>
      </c>
      <c r="F31" s="65">
        <v>8</v>
      </c>
      <c r="G31" s="66">
        <f t="shared" si="16"/>
        <v>4</v>
      </c>
      <c r="H31" s="66">
        <f t="shared" si="1"/>
        <v>0</v>
      </c>
      <c r="I31" s="66">
        <f t="shared" si="17"/>
        <v>4</v>
      </c>
      <c r="J31" s="67">
        <f t="shared" si="18"/>
        <v>4</v>
      </c>
      <c r="K31" s="67">
        <f t="shared" si="3"/>
        <v>0</v>
      </c>
      <c r="L31" s="67">
        <f t="shared" si="19"/>
        <v>4</v>
      </c>
      <c r="M31" s="68">
        <f t="shared" si="20"/>
        <v>4</v>
      </c>
      <c r="N31" s="68">
        <f t="shared" si="5"/>
        <v>0</v>
      </c>
      <c r="O31" s="68">
        <f t="shared" si="21"/>
        <v>4</v>
      </c>
      <c r="P31" s="69">
        <f t="shared" si="22"/>
        <v>4</v>
      </c>
      <c r="Q31" s="69">
        <f t="shared" si="7"/>
        <v>0</v>
      </c>
      <c r="R31" s="94">
        <f t="shared" si="23"/>
        <v>4</v>
      </c>
      <c r="S31" s="70">
        <f t="shared" si="24"/>
        <v>16</v>
      </c>
      <c r="T31" s="71">
        <f>GESTOR!N31</f>
        <v>0</v>
      </c>
      <c r="U31" s="70">
        <f t="shared" si="8"/>
        <v>0</v>
      </c>
      <c r="V31" s="70">
        <f t="shared" si="25"/>
        <v>16</v>
      </c>
      <c r="W31" s="72">
        <v>1157.5</v>
      </c>
      <c r="X31" s="72">
        <f t="shared" si="15"/>
        <v>9260</v>
      </c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</row>
    <row r="32" spans="1:44" ht="37.5" customHeight="1" x14ac:dyDescent="0.35">
      <c r="A32" s="62">
        <v>29</v>
      </c>
      <c r="B32" s="174" t="s">
        <v>161</v>
      </c>
      <c r="C32" s="111" t="s">
        <v>162</v>
      </c>
      <c r="D32" s="111" t="s">
        <v>163</v>
      </c>
      <c r="E32" s="142" t="s">
        <v>4</v>
      </c>
      <c r="F32" s="65">
        <v>62</v>
      </c>
      <c r="G32" s="66">
        <f t="shared" si="16"/>
        <v>31</v>
      </c>
      <c r="H32" s="66">
        <f t="shared" si="1"/>
        <v>0</v>
      </c>
      <c r="I32" s="66">
        <f t="shared" si="17"/>
        <v>31</v>
      </c>
      <c r="J32" s="67">
        <f t="shared" si="18"/>
        <v>31</v>
      </c>
      <c r="K32" s="67">
        <f t="shared" si="3"/>
        <v>0</v>
      </c>
      <c r="L32" s="67">
        <f t="shared" si="19"/>
        <v>31</v>
      </c>
      <c r="M32" s="68">
        <f t="shared" si="20"/>
        <v>31</v>
      </c>
      <c r="N32" s="68">
        <f t="shared" si="5"/>
        <v>0</v>
      </c>
      <c r="O32" s="68">
        <f t="shared" si="21"/>
        <v>31</v>
      </c>
      <c r="P32" s="69">
        <f t="shared" si="22"/>
        <v>31</v>
      </c>
      <c r="Q32" s="69">
        <f t="shared" si="7"/>
        <v>0</v>
      </c>
      <c r="R32" s="69">
        <f t="shared" si="23"/>
        <v>31</v>
      </c>
      <c r="S32" s="70">
        <f t="shared" si="24"/>
        <v>124</v>
      </c>
      <c r="T32" s="71">
        <f>GESTOR!N32</f>
        <v>0</v>
      </c>
      <c r="U32" s="70">
        <f t="shared" si="8"/>
        <v>0</v>
      </c>
      <c r="V32" s="70">
        <f t="shared" si="25"/>
        <v>124</v>
      </c>
      <c r="W32" s="72">
        <v>6000</v>
      </c>
      <c r="X32" s="72">
        <f t="shared" si="15"/>
        <v>372000</v>
      </c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</row>
    <row r="33" spans="1:44" ht="37.5" customHeight="1" x14ac:dyDescent="0.35">
      <c r="A33" s="62">
        <v>30</v>
      </c>
      <c r="B33" s="175"/>
      <c r="C33" s="111" t="s">
        <v>164</v>
      </c>
      <c r="D33" s="111" t="s">
        <v>165</v>
      </c>
      <c r="E33" s="142" t="s">
        <v>4</v>
      </c>
      <c r="F33" s="65">
        <v>101</v>
      </c>
      <c r="G33" s="66">
        <f t="shared" si="16"/>
        <v>50</v>
      </c>
      <c r="H33" s="66">
        <f t="shared" si="1"/>
        <v>0</v>
      </c>
      <c r="I33" s="66">
        <f t="shared" si="17"/>
        <v>50</v>
      </c>
      <c r="J33" s="67">
        <f t="shared" si="18"/>
        <v>50</v>
      </c>
      <c r="K33" s="67">
        <f t="shared" si="3"/>
        <v>0</v>
      </c>
      <c r="L33" s="67">
        <f t="shared" si="19"/>
        <v>50</v>
      </c>
      <c r="M33" s="68">
        <f t="shared" si="20"/>
        <v>50</v>
      </c>
      <c r="N33" s="68">
        <f t="shared" si="5"/>
        <v>0</v>
      </c>
      <c r="O33" s="68">
        <f t="shared" si="21"/>
        <v>50</v>
      </c>
      <c r="P33" s="69">
        <f t="shared" si="22"/>
        <v>50</v>
      </c>
      <c r="Q33" s="69">
        <f t="shared" si="7"/>
        <v>0</v>
      </c>
      <c r="R33" s="69">
        <f t="shared" si="23"/>
        <v>50</v>
      </c>
      <c r="S33" s="70">
        <f t="shared" si="24"/>
        <v>202</v>
      </c>
      <c r="T33" s="71">
        <f>GESTOR!N33</f>
        <v>0</v>
      </c>
      <c r="U33" s="70">
        <f t="shared" si="8"/>
        <v>0</v>
      </c>
      <c r="V33" s="70">
        <f t="shared" si="25"/>
        <v>202</v>
      </c>
      <c r="W33" s="72">
        <v>534.6</v>
      </c>
      <c r="X33" s="72">
        <f t="shared" si="15"/>
        <v>53994.600000000006</v>
      </c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</row>
    <row r="34" spans="1:44" ht="37.5" customHeight="1" x14ac:dyDescent="0.35">
      <c r="A34" s="62">
        <v>31</v>
      </c>
      <c r="B34" s="176"/>
      <c r="C34" s="111" t="s">
        <v>166</v>
      </c>
      <c r="D34" s="111" t="s">
        <v>167</v>
      </c>
      <c r="E34" s="142" t="s">
        <v>4</v>
      </c>
      <c r="F34" s="65">
        <v>45</v>
      </c>
      <c r="G34" s="66">
        <f t="shared" si="16"/>
        <v>22</v>
      </c>
      <c r="H34" s="66">
        <f t="shared" si="1"/>
        <v>0</v>
      </c>
      <c r="I34" s="66">
        <f t="shared" si="17"/>
        <v>22</v>
      </c>
      <c r="J34" s="67">
        <f t="shared" si="18"/>
        <v>22</v>
      </c>
      <c r="K34" s="67">
        <f t="shared" si="3"/>
        <v>0</v>
      </c>
      <c r="L34" s="67">
        <f t="shared" si="19"/>
        <v>22</v>
      </c>
      <c r="M34" s="68">
        <f t="shared" si="20"/>
        <v>22</v>
      </c>
      <c r="N34" s="68">
        <f t="shared" si="5"/>
        <v>0</v>
      </c>
      <c r="O34" s="68">
        <f t="shared" si="21"/>
        <v>22</v>
      </c>
      <c r="P34" s="69">
        <f t="shared" si="22"/>
        <v>22</v>
      </c>
      <c r="Q34" s="69">
        <f t="shared" si="7"/>
        <v>0</v>
      </c>
      <c r="R34" s="69">
        <f t="shared" si="23"/>
        <v>22</v>
      </c>
      <c r="S34" s="70">
        <f t="shared" si="24"/>
        <v>90</v>
      </c>
      <c r="T34" s="71">
        <f>GESTOR!N34</f>
        <v>0</v>
      </c>
      <c r="U34" s="70">
        <f t="shared" si="8"/>
        <v>0</v>
      </c>
      <c r="V34" s="70">
        <f t="shared" si="25"/>
        <v>90</v>
      </c>
      <c r="W34" s="72">
        <v>1600</v>
      </c>
      <c r="X34" s="72">
        <f t="shared" si="15"/>
        <v>72000</v>
      </c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</row>
    <row r="35" spans="1:44" ht="37.5" customHeight="1" x14ac:dyDescent="0.35">
      <c r="A35" s="62">
        <v>32</v>
      </c>
      <c r="B35" s="102" t="s">
        <v>168</v>
      </c>
      <c r="C35" s="105" t="s">
        <v>169</v>
      </c>
      <c r="D35" s="105" t="s">
        <v>170</v>
      </c>
      <c r="E35" s="142" t="s">
        <v>4</v>
      </c>
      <c r="F35" s="65">
        <v>94</v>
      </c>
      <c r="G35" s="66">
        <f t="shared" si="16"/>
        <v>47</v>
      </c>
      <c r="H35" s="66">
        <f t="shared" si="1"/>
        <v>0</v>
      </c>
      <c r="I35" s="66">
        <f t="shared" si="17"/>
        <v>47</v>
      </c>
      <c r="J35" s="67">
        <f t="shared" si="18"/>
        <v>47</v>
      </c>
      <c r="K35" s="67">
        <f t="shared" si="3"/>
        <v>0</v>
      </c>
      <c r="L35" s="67">
        <f t="shared" si="19"/>
        <v>47</v>
      </c>
      <c r="M35" s="68">
        <f t="shared" si="20"/>
        <v>47</v>
      </c>
      <c r="N35" s="68">
        <f t="shared" si="5"/>
        <v>0</v>
      </c>
      <c r="O35" s="68">
        <f t="shared" si="21"/>
        <v>47</v>
      </c>
      <c r="P35" s="69">
        <f t="shared" si="22"/>
        <v>47</v>
      </c>
      <c r="Q35" s="69">
        <f t="shared" si="7"/>
        <v>0</v>
      </c>
      <c r="R35" s="69">
        <f t="shared" si="23"/>
        <v>47</v>
      </c>
      <c r="S35" s="70">
        <f t="shared" si="24"/>
        <v>188</v>
      </c>
      <c r="T35" s="71">
        <f>GESTOR!N35</f>
        <v>0</v>
      </c>
      <c r="U35" s="70">
        <f t="shared" si="8"/>
        <v>0</v>
      </c>
      <c r="V35" s="70">
        <f t="shared" si="25"/>
        <v>188</v>
      </c>
      <c r="W35" s="72">
        <v>1860</v>
      </c>
      <c r="X35" s="72">
        <f t="shared" si="15"/>
        <v>174840</v>
      </c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</row>
    <row r="36" spans="1:44" ht="37.5" customHeight="1" x14ac:dyDescent="0.35">
      <c r="A36" s="62">
        <v>33</v>
      </c>
      <c r="B36" s="104" t="s">
        <v>161</v>
      </c>
      <c r="C36" s="115" t="s">
        <v>171</v>
      </c>
      <c r="D36" s="115" t="s">
        <v>172</v>
      </c>
      <c r="E36" s="142" t="s">
        <v>4</v>
      </c>
      <c r="F36" s="65">
        <v>10</v>
      </c>
      <c r="G36" s="66">
        <f t="shared" si="16"/>
        <v>5</v>
      </c>
      <c r="H36" s="66">
        <f t="shared" ref="H36:H53" si="26">SUMIF($W$2:$AF$2,$G$2,W36:AF36)</f>
        <v>0</v>
      </c>
      <c r="I36" s="66">
        <f t="shared" si="17"/>
        <v>5</v>
      </c>
      <c r="J36" s="67">
        <f t="shared" si="18"/>
        <v>5</v>
      </c>
      <c r="K36" s="67">
        <f t="shared" ref="K36:K53" si="27">SUMIF($W$2:$AF$2,$J$2,W36:AF36)</f>
        <v>0</v>
      </c>
      <c r="L36" s="67">
        <f t="shared" si="19"/>
        <v>5</v>
      </c>
      <c r="M36" s="68">
        <f t="shared" si="20"/>
        <v>5</v>
      </c>
      <c r="N36" s="68">
        <f t="shared" ref="N36:N53" si="28">SUMIF($W$2:$AF$2,$M$2,W36:AF36)</f>
        <v>0</v>
      </c>
      <c r="O36" s="68">
        <f t="shared" si="21"/>
        <v>5</v>
      </c>
      <c r="P36" s="69">
        <f t="shared" si="22"/>
        <v>5</v>
      </c>
      <c r="Q36" s="69">
        <f t="shared" ref="Q36:Q53" si="29">SUMIF($W$2:$AF$2,$P$2,W36:AF36)</f>
        <v>0</v>
      </c>
      <c r="R36" s="69">
        <f t="shared" si="23"/>
        <v>5</v>
      </c>
      <c r="S36" s="70">
        <f t="shared" si="24"/>
        <v>20</v>
      </c>
      <c r="T36" s="71">
        <f>GESTOR!N36</f>
        <v>0</v>
      </c>
      <c r="U36" s="70">
        <f t="shared" ref="U36:U53" si="30">(SUM(Y36:AR36))</f>
        <v>0</v>
      </c>
      <c r="V36" s="70">
        <f t="shared" si="25"/>
        <v>20</v>
      </c>
      <c r="W36" s="72">
        <v>8013</v>
      </c>
      <c r="X36" s="72">
        <f t="shared" si="15"/>
        <v>80130</v>
      </c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</row>
    <row r="37" spans="1:44" ht="37.5" customHeight="1" x14ac:dyDescent="0.35">
      <c r="A37" s="62">
        <v>34</v>
      </c>
      <c r="B37" s="104" t="s">
        <v>133</v>
      </c>
      <c r="C37" s="119" t="s">
        <v>173</v>
      </c>
      <c r="D37" s="119" t="s">
        <v>174</v>
      </c>
      <c r="E37" s="142" t="s">
        <v>4</v>
      </c>
      <c r="F37" s="65">
        <v>27</v>
      </c>
      <c r="G37" s="66">
        <f t="shared" si="16"/>
        <v>13</v>
      </c>
      <c r="H37" s="66">
        <f t="shared" si="26"/>
        <v>0</v>
      </c>
      <c r="I37" s="66">
        <f t="shared" si="17"/>
        <v>13</v>
      </c>
      <c r="J37" s="67">
        <f t="shared" si="18"/>
        <v>13</v>
      </c>
      <c r="K37" s="67">
        <f t="shared" si="27"/>
        <v>0</v>
      </c>
      <c r="L37" s="67">
        <f t="shared" si="19"/>
        <v>13</v>
      </c>
      <c r="M37" s="68">
        <f t="shared" si="20"/>
        <v>13</v>
      </c>
      <c r="N37" s="68">
        <f t="shared" si="28"/>
        <v>0</v>
      </c>
      <c r="O37" s="68">
        <f t="shared" si="21"/>
        <v>13</v>
      </c>
      <c r="P37" s="69">
        <f t="shared" si="22"/>
        <v>13</v>
      </c>
      <c r="Q37" s="69">
        <f t="shared" si="29"/>
        <v>0</v>
      </c>
      <c r="R37" s="69">
        <f t="shared" si="23"/>
        <v>13</v>
      </c>
      <c r="S37" s="70">
        <f t="shared" si="24"/>
        <v>54</v>
      </c>
      <c r="T37" s="71">
        <f>GESTOR!N37</f>
        <v>0</v>
      </c>
      <c r="U37" s="70">
        <f t="shared" si="30"/>
        <v>0</v>
      </c>
      <c r="V37" s="70">
        <f t="shared" si="25"/>
        <v>54</v>
      </c>
      <c r="W37" s="72">
        <v>9060.3700000000008</v>
      </c>
      <c r="X37" s="72">
        <f t="shared" si="15"/>
        <v>244629.99000000002</v>
      </c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</row>
    <row r="38" spans="1:44" ht="37.5" customHeight="1" x14ac:dyDescent="0.35">
      <c r="A38" s="62">
        <v>35</v>
      </c>
      <c r="B38" s="144" t="s">
        <v>175</v>
      </c>
      <c r="C38" s="119" t="s">
        <v>176</v>
      </c>
      <c r="D38" s="119" t="s">
        <v>177</v>
      </c>
      <c r="E38" s="142" t="s">
        <v>4</v>
      </c>
      <c r="F38" s="65">
        <v>110</v>
      </c>
      <c r="G38" s="66">
        <f t="shared" si="16"/>
        <v>55</v>
      </c>
      <c r="H38" s="66">
        <f t="shared" si="26"/>
        <v>0</v>
      </c>
      <c r="I38" s="66">
        <f t="shared" si="17"/>
        <v>55</v>
      </c>
      <c r="J38" s="67">
        <f t="shared" si="18"/>
        <v>55</v>
      </c>
      <c r="K38" s="67">
        <f t="shared" si="27"/>
        <v>0</v>
      </c>
      <c r="L38" s="67">
        <f t="shared" si="19"/>
        <v>55</v>
      </c>
      <c r="M38" s="68">
        <f t="shared" si="20"/>
        <v>55</v>
      </c>
      <c r="N38" s="68">
        <f t="shared" si="28"/>
        <v>0</v>
      </c>
      <c r="O38" s="68">
        <f t="shared" si="21"/>
        <v>55</v>
      </c>
      <c r="P38" s="69">
        <f t="shared" si="22"/>
        <v>55</v>
      </c>
      <c r="Q38" s="69">
        <f t="shared" si="29"/>
        <v>0</v>
      </c>
      <c r="R38" s="69">
        <f t="shared" si="23"/>
        <v>55</v>
      </c>
      <c r="S38" s="70">
        <f t="shared" si="24"/>
        <v>220</v>
      </c>
      <c r="T38" s="71">
        <f>GESTOR!N38</f>
        <v>0</v>
      </c>
      <c r="U38" s="70">
        <f t="shared" si="30"/>
        <v>0</v>
      </c>
      <c r="V38" s="70">
        <f t="shared" si="25"/>
        <v>220</v>
      </c>
      <c r="W38" s="72">
        <v>107.22</v>
      </c>
      <c r="X38" s="72">
        <f t="shared" si="15"/>
        <v>11794.2</v>
      </c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</row>
    <row r="39" spans="1:44" ht="37.5" customHeight="1" x14ac:dyDescent="0.35">
      <c r="A39" s="62">
        <v>36</v>
      </c>
      <c r="B39" s="145"/>
      <c r="C39" s="119" t="s">
        <v>178</v>
      </c>
      <c r="D39" s="119" t="s">
        <v>179</v>
      </c>
      <c r="E39" s="142" t="s">
        <v>4</v>
      </c>
      <c r="F39" s="65">
        <v>160</v>
      </c>
      <c r="G39" s="66">
        <f t="shared" si="16"/>
        <v>80</v>
      </c>
      <c r="H39" s="66">
        <f t="shared" si="26"/>
        <v>0</v>
      </c>
      <c r="I39" s="66">
        <f t="shared" si="17"/>
        <v>80</v>
      </c>
      <c r="J39" s="67">
        <f t="shared" si="18"/>
        <v>80</v>
      </c>
      <c r="K39" s="67">
        <f t="shared" si="27"/>
        <v>0</v>
      </c>
      <c r="L39" s="67">
        <f t="shared" si="19"/>
        <v>80</v>
      </c>
      <c r="M39" s="68">
        <f t="shared" si="20"/>
        <v>80</v>
      </c>
      <c r="N39" s="68">
        <f t="shared" si="28"/>
        <v>0</v>
      </c>
      <c r="O39" s="68">
        <f t="shared" si="21"/>
        <v>80</v>
      </c>
      <c r="P39" s="69">
        <f t="shared" si="22"/>
        <v>80</v>
      </c>
      <c r="Q39" s="69">
        <f t="shared" si="29"/>
        <v>0</v>
      </c>
      <c r="R39" s="69">
        <f t="shared" si="23"/>
        <v>80</v>
      </c>
      <c r="S39" s="70">
        <f t="shared" si="24"/>
        <v>320</v>
      </c>
      <c r="T39" s="71">
        <f>GESTOR!N39</f>
        <v>0</v>
      </c>
      <c r="U39" s="70">
        <f t="shared" si="30"/>
        <v>0</v>
      </c>
      <c r="V39" s="70">
        <f t="shared" si="25"/>
        <v>320</v>
      </c>
      <c r="W39" s="72">
        <v>112.67</v>
      </c>
      <c r="X39" s="72">
        <f t="shared" si="15"/>
        <v>18027.2</v>
      </c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</row>
    <row r="40" spans="1:44" ht="37.5" customHeight="1" x14ac:dyDescent="0.35">
      <c r="A40" s="62">
        <v>37</v>
      </c>
      <c r="B40" s="145"/>
      <c r="C40" s="119" t="s">
        <v>180</v>
      </c>
      <c r="D40" s="119" t="s">
        <v>181</v>
      </c>
      <c r="E40" s="142" t="s">
        <v>4</v>
      </c>
      <c r="F40" s="65">
        <v>70</v>
      </c>
      <c r="G40" s="66">
        <f t="shared" si="16"/>
        <v>35</v>
      </c>
      <c r="H40" s="66">
        <f t="shared" si="26"/>
        <v>0</v>
      </c>
      <c r="I40" s="66">
        <f t="shared" si="17"/>
        <v>35</v>
      </c>
      <c r="J40" s="67">
        <f t="shared" si="18"/>
        <v>35</v>
      </c>
      <c r="K40" s="67">
        <f t="shared" si="27"/>
        <v>0</v>
      </c>
      <c r="L40" s="67">
        <f t="shared" si="19"/>
        <v>35</v>
      </c>
      <c r="M40" s="68">
        <f t="shared" si="20"/>
        <v>35</v>
      </c>
      <c r="N40" s="68">
        <f t="shared" si="28"/>
        <v>0</v>
      </c>
      <c r="O40" s="68">
        <f t="shared" si="21"/>
        <v>35</v>
      </c>
      <c r="P40" s="69">
        <f t="shared" si="22"/>
        <v>35</v>
      </c>
      <c r="Q40" s="69">
        <f t="shared" si="29"/>
        <v>0</v>
      </c>
      <c r="R40" s="69">
        <f t="shared" si="23"/>
        <v>35</v>
      </c>
      <c r="S40" s="70">
        <f t="shared" si="24"/>
        <v>140</v>
      </c>
      <c r="T40" s="71">
        <f>GESTOR!N40</f>
        <v>0</v>
      </c>
      <c r="U40" s="70">
        <f t="shared" si="30"/>
        <v>0</v>
      </c>
      <c r="V40" s="70">
        <f t="shared" si="25"/>
        <v>140</v>
      </c>
      <c r="W40" s="72">
        <v>102.51</v>
      </c>
      <c r="X40" s="72">
        <f t="shared" si="15"/>
        <v>7175.7000000000007</v>
      </c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</row>
    <row r="41" spans="1:44" ht="37.5" customHeight="1" x14ac:dyDescent="0.35">
      <c r="A41" s="62">
        <v>38</v>
      </c>
      <c r="B41" s="145"/>
      <c r="C41" s="119" t="s">
        <v>182</v>
      </c>
      <c r="D41" s="119" t="s">
        <v>183</v>
      </c>
      <c r="E41" s="142" t="s">
        <v>4</v>
      </c>
      <c r="F41" s="65">
        <v>80</v>
      </c>
      <c r="G41" s="66">
        <f t="shared" si="16"/>
        <v>40</v>
      </c>
      <c r="H41" s="66">
        <f t="shared" si="26"/>
        <v>0</v>
      </c>
      <c r="I41" s="66">
        <f t="shared" si="17"/>
        <v>40</v>
      </c>
      <c r="J41" s="67">
        <f t="shared" si="18"/>
        <v>40</v>
      </c>
      <c r="K41" s="67">
        <f t="shared" si="27"/>
        <v>0</v>
      </c>
      <c r="L41" s="67">
        <f t="shared" si="19"/>
        <v>40</v>
      </c>
      <c r="M41" s="68">
        <f t="shared" si="20"/>
        <v>40</v>
      </c>
      <c r="N41" s="68">
        <f t="shared" si="28"/>
        <v>0</v>
      </c>
      <c r="O41" s="68">
        <f t="shared" si="21"/>
        <v>40</v>
      </c>
      <c r="P41" s="69">
        <f t="shared" si="22"/>
        <v>40</v>
      </c>
      <c r="Q41" s="69">
        <f t="shared" si="29"/>
        <v>0</v>
      </c>
      <c r="R41" s="69">
        <f t="shared" si="23"/>
        <v>40</v>
      </c>
      <c r="S41" s="70">
        <f t="shared" si="24"/>
        <v>160</v>
      </c>
      <c r="T41" s="71">
        <f>GESTOR!N41</f>
        <v>0</v>
      </c>
      <c r="U41" s="70">
        <f t="shared" si="30"/>
        <v>0</v>
      </c>
      <c r="V41" s="70">
        <f t="shared" si="25"/>
        <v>160</v>
      </c>
      <c r="W41" s="72">
        <v>293.61</v>
      </c>
      <c r="X41" s="72">
        <f t="shared" si="15"/>
        <v>23488.800000000003</v>
      </c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</row>
    <row r="42" spans="1:44" ht="37.5" customHeight="1" x14ac:dyDescent="0.35">
      <c r="A42" s="62">
        <v>39</v>
      </c>
      <c r="B42" s="145"/>
      <c r="C42" s="119" t="s">
        <v>184</v>
      </c>
      <c r="D42" s="119" t="s">
        <v>185</v>
      </c>
      <c r="E42" s="142" t="s">
        <v>4</v>
      </c>
      <c r="F42" s="65">
        <v>24</v>
      </c>
      <c r="G42" s="66">
        <f t="shared" si="16"/>
        <v>12</v>
      </c>
      <c r="H42" s="66">
        <f t="shared" si="26"/>
        <v>0</v>
      </c>
      <c r="I42" s="66">
        <f t="shared" si="17"/>
        <v>12</v>
      </c>
      <c r="J42" s="67">
        <f t="shared" si="18"/>
        <v>12</v>
      </c>
      <c r="K42" s="67">
        <f t="shared" si="27"/>
        <v>0</v>
      </c>
      <c r="L42" s="67">
        <f t="shared" si="19"/>
        <v>12</v>
      </c>
      <c r="M42" s="68">
        <f t="shared" si="20"/>
        <v>12</v>
      </c>
      <c r="N42" s="68">
        <f t="shared" si="28"/>
        <v>0</v>
      </c>
      <c r="O42" s="68">
        <f t="shared" si="21"/>
        <v>12</v>
      </c>
      <c r="P42" s="69">
        <f t="shared" si="22"/>
        <v>12</v>
      </c>
      <c r="Q42" s="69">
        <f t="shared" si="29"/>
        <v>0</v>
      </c>
      <c r="R42" s="69">
        <f t="shared" si="23"/>
        <v>12</v>
      </c>
      <c r="S42" s="70">
        <f t="shared" si="24"/>
        <v>48</v>
      </c>
      <c r="T42" s="71">
        <f>GESTOR!N42</f>
        <v>0</v>
      </c>
      <c r="U42" s="70">
        <f t="shared" si="30"/>
        <v>0</v>
      </c>
      <c r="V42" s="70">
        <f t="shared" si="25"/>
        <v>48</v>
      </c>
      <c r="W42" s="72">
        <v>12.57</v>
      </c>
      <c r="X42" s="72">
        <f t="shared" si="15"/>
        <v>301.68</v>
      </c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</row>
    <row r="43" spans="1:44" ht="37.5" customHeight="1" x14ac:dyDescent="0.35">
      <c r="A43" s="62">
        <v>40</v>
      </c>
      <c r="B43" s="145"/>
      <c r="C43" s="119" t="s">
        <v>186</v>
      </c>
      <c r="D43" s="119" t="s">
        <v>187</v>
      </c>
      <c r="E43" s="142" t="s">
        <v>188</v>
      </c>
      <c r="F43" s="65">
        <v>800</v>
      </c>
      <c r="G43" s="66">
        <f t="shared" si="16"/>
        <v>400</v>
      </c>
      <c r="H43" s="66">
        <f t="shared" si="26"/>
        <v>0</v>
      </c>
      <c r="I43" s="66">
        <f t="shared" si="17"/>
        <v>400</v>
      </c>
      <c r="J43" s="67">
        <f t="shared" si="18"/>
        <v>400</v>
      </c>
      <c r="K43" s="67">
        <f t="shared" si="27"/>
        <v>0</v>
      </c>
      <c r="L43" s="67">
        <f t="shared" si="19"/>
        <v>400</v>
      </c>
      <c r="M43" s="68">
        <f t="shared" si="20"/>
        <v>400</v>
      </c>
      <c r="N43" s="68">
        <f t="shared" si="28"/>
        <v>0</v>
      </c>
      <c r="O43" s="68">
        <f t="shared" si="21"/>
        <v>400</v>
      </c>
      <c r="P43" s="69">
        <f t="shared" si="22"/>
        <v>400</v>
      </c>
      <c r="Q43" s="69">
        <f t="shared" si="29"/>
        <v>0</v>
      </c>
      <c r="R43" s="69">
        <f t="shared" si="23"/>
        <v>400</v>
      </c>
      <c r="S43" s="70">
        <f t="shared" si="24"/>
        <v>1600</v>
      </c>
      <c r="T43" s="71">
        <f>GESTOR!N43</f>
        <v>0</v>
      </c>
      <c r="U43" s="70">
        <f t="shared" si="30"/>
        <v>0</v>
      </c>
      <c r="V43" s="70">
        <f t="shared" si="25"/>
        <v>1600</v>
      </c>
      <c r="W43" s="72">
        <v>14.95</v>
      </c>
      <c r="X43" s="72">
        <f t="shared" si="15"/>
        <v>11960</v>
      </c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</row>
    <row r="44" spans="1:44" ht="37.5" customHeight="1" x14ac:dyDescent="0.35">
      <c r="A44" s="62">
        <v>41</v>
      </c>
      <c r="B44" s="145"/>
      <c r="C44" s="119" t="s">
        <v>189</v>
      </c>
      <c r="D44" s="119" t="s">
        <v>190</v>
      </c>
      <c r="E44" s="142" t="s">
        <v>4</v>
      </c>
      <c r="F44" s="65">
        <v>44</v>
      </c>
      <c r="G44" s="66">
        <f t="shared" si="16"/>
        <v>22</v>
      </c>
      <c r="H44" s="66">
        <f t="shared" si="26"/>
        <v>0</v>
      </c>
      <c r="I44" s="66">
        <f t="shared" si="17"/>
        <v>22</v>
      </c>
      <c r="J44" s="67">
        <f t="shared" si="18"/>
        <v>22</v>
      </c>
      <c r="K44" s="67">
        <f t="shared" si="27"/>
        <v>0</v>
      </c>
      <c r="L44" s="67">
        <f t="shared" si="19"/>
        <v>22</v>
      </c>
      <c r="M44" s="68">
        <f t="shared" si="20"/>
        <v>22</v>
      </c>
      <c r="N44" s="68">
        <f t="shared" si="28"/>
        <v>0</v>
      </c>
      <c r="O44" s="68">
        <f t="shared" si="21"/>
        <v>22</v>
      </c>
      <c r="P44" s="69">
        <f t="shared" si="22"/>
        <v>22</v>
      </c>
      <c r="Q44" s="69">
        <f t="shared" si="29"/>
        <v>0</v>
      </c>
      <c r="R44" s="94">
        <f t="shared" si="23"/>
        <v>22</v>
      </c>
      <c r="S44" s="70">
        <f t="shared" si="24"/>
        <v>88</v>
      </c>
      <c r="T44" s="71">
        <f>GESTOR!N44</f>
        <v>0</v>
      </c>
      <c r="U44" s="70">
        <f t="shared" si="30"/>
        <v>0</v>
      </c>
      <c r="V44" s="70">
        <f t="shared" si="25"/>
        <v>88</v>
      </c>
      <c r="W44" s="72">
        <v>601.75</v>
      </c>
      <c r="X44" s="72">
        <f t="shared" si="15"/>
        <v>26477</v>
      </c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</row>
    <row r="45" spans="1:44" ht="37.5" customHeight="1" x14ac:dyDescent="0.35">
      <c r="A45" s="62">
        <v>42</v>
      </c>
      <c r="B45" s="146"/>
      <c r="C45" s="119" t="s">
        <v>191</v>
      </c>
      <c r="D45" s="119" t="s">
        <v>190</v>
      </c>
      <c r="E45" s="142" t="s">
        <v>4</v>
      </c>
      <c r="F45" s="65">
        <v>142</v>
      </c>
      <c r="G45" s="66">
        <f t="shared" si="16"/>
        <v>71</v>
      </c>
      <c r="H45" s="66">
        <f t="shared" si="26"/>
        <v>0</v>
      </c>
      <c r="I45" s="66">
        <f t="shared" si="17"/>
        <v>71</v>
      </c>
      <c r="J45" s="67">
        <f t="shared" si="18"/>
        <v>71</v>
      </c>
      <c r="K45" s="67">
        <f t="shared" si="27"/>
        <v>0</v>
      </c>
      <c r="L45" s="67">
        <f t="shared" si="19"/>
        <v>71</v>
      </c>
      <c r="M45" s="68">
        <f t="shared" si="20"/>
        <v>71</v>
      </c>
      <c r="N45" s="68">
        <f t="shared" si="28"/>
        <v>0</v>
      </c>
      <c r="O45" s="68">
        <f t="shared" si="21"/>
        <v>71</v>
      </c>
      <c r="P45" s="69">
        <f t="shared" si="22"/>
        <v>71</v>
      </c>
      <c r="Q45" s="69">
        <f t="shared" si="29"/>
        <v>0</v>
      </c>
      <c r="R45" s="94">
        <f t="shared" si="23"/>
        <v>71</v>
      </c>
      <c r="S45" s="70">
        <f t="shared" si="24"/>
        <v>284</v>
      </c>
      <c r="T45" s="71">
        <f>GESTOR!N45</f>
        <v>0</v>
      </c>
      <c r="U45" s="70">
        <f t="shared" si="30"/>
        <v>0</v>
      </c>
      <c r="V45" s="70">
        <f t="shared" si="25"/>
        <v>284</v>
      </c>
      <c r="W45" s="72">
        <v>26.5</v>
      </c>
      <c r="X45" s="72">
        <f t="shared" si="15"/>
        <v>3763</v>
      </c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</row>
    <row r="46" spans="1:44" ht="37.5" customHeight="1" x14ac:dyDescent="0.35">
      <c r="A46" s="62">
        <v>43</v>
      </c>
      <c r="B46" s="144" t="s">
        <v>192</v>
      </c>
      <c r="C46" s="119" t="s">
        <v>193</v>
      </c>
      <c r="D46" s="119" t="s">
        <v>194</v>
      </c>
      <c r="E46" s="142" t="s">
        <v>4</v>
      </c>
      <c r="F46" s="65">
        <v>106</v>
      </c>
      <c r="G46" s="66">
        <f t="shared" si="16"/>
        <v>53</v>
      </c>
      <c r="H46" s="66">
        <f t="shared" si="26"/>
        <v>0</v>
      </c>
      <c r="I46" s="66">
        <f t="shared" si="17"/>
        <v>53</v>
      </c>
      <c r="J46" s="67">
        <f t="shared" si="18"/>
        <v>53</v>
      </c>
      <c r="K46" s="67">
        <f t="shared" si="27"/>
        <v>0</v>
      </c>
      <c r="L46" s="67">
        <f t="shared" si="19"/>
        <v>53</v>
      </c>
      <c r="M46" s="68">
        <f t="shared" si="20"/>
        <v>53</v>
      </c>
      <c r="N46" s="68">
        <f t="shared" si="28"/>
        <v>0</v>
      </c>
      <c r="O46" s="68">
        <f t="shared" si="21"/>
        <v>53</v>
      </c>
      <c r="P46" s="69">
        <f t="shared" si="22"/>
        <v>53</v>
      </c>
      <c r="Q46" s="69">
        <f t="shared" si="29"/>
        <v>0</v>
      </c>
      <c r="R46" s="94">
        <f t="shared" si="23"/>
        <v>53</v>
      </c>
      <c r="S46" s="70">
        <f t="shared" si="24"/>
        <v>212</v>
      </c>
      <c r="T46" s="71">
        <f>GESTOR!N46</f>
        <v>0</v>
      </c>
      <c r="U46" s="70">
        <f t="shared" si="30"/>
        <v>0</v>
      </c>
      <c r="V46" s="70">
        <f t="shared" si="25"/>
        <v>212</v>
      </c>
      <c r="W46" s="72">
        <v>96</v>
      </c>
      <c r="X46" s="72">
        <f t="shared" si="15"/>
        <v>10176</v>
      </c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</row>
    <row r="47" spans="1:44" ht="37.5" customHeight="1" x14ac:dyDescent="0.35">
      <c r="A47" s="62">
        <v>44</v>
      </c>
      <c r="B47" s="145"/>
      <c r="C47" s="119" t="s">
        <v>195</v>
      </c>
      <c r="D47" s="119" t="s">
        <v>196</v>
      </c>
      <c r="E47" s="142" t="s">
        <v>4</v>
      </c>
      <c r="F47" s="65">
        <v>24</v>
      </c>
      <c r="G47" s="66">
        <f t="shared" si="16"/>
        <v>12</v>
      </c>
      <c r="H47" s="66">
        <f t="shared" si="26"/>
        <v>0</v>
      </c>
      <c r="I47" s="66">
        <f t="shared" si="17"/>
        <v>12</v>
      </c>
      <c r="J47" s="67">
        <f t="shared" si="18"/>
        <v>12</v>
      </c>
      <c r="K47" s="67">
        <f t="shared" si="27"/>
        <v>0</v>
      </c>
      <c r="L47" s="67">
        <f t="shared" si="19"/>
        <v>12</v>
      </c>
      <c r="M47" s="68">
        <f t="shared" si="20"/>
        <v>12</v>
      </c>
      <c r="N47" s="68">
        <f t="shared" si="28"/>
        <v>0</v>
      </c>
      <c r="O47" s="68">
        <f t="shared" si="21"/>
        <v>12</v>
      </c>
      <c r="P47" s="69">
        <f t="shared" si="22"/>
        <v>12</v>
      </c>
      <c r="Q47" s="69">
        <f t="shared" si="29"/>
        <v>0</v>
      </c>
      <c r="R47" s="69">
        <f t="shared" si="23"/>
        <v>12</v>
      </c>
      <c r="S47" s="70">
        <f t="shared" si="24"/>
        <v>48</v>
      </c>
      <c r="T47" s="71">
        <f>GESTOR!N47</f>
        <v>0</v>
      </c>
      <c r="U47" s="70">
        <f t="shared" si="30"/>
        <v>0</v>
      </c>
      <c r="V47" s="70">
        <f t="shared" si="25"/>
        <v>48</v>
      </c>
      <c r="W47" s="72">
        <v>160</v>
      </c>
      <c r="X47" s="72">
        <f t="shared" si="15"/>
        <v>3840</v>
      </c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</row>
    <row r="48" spans="1:44" ht="37.5" customHeight="1" x14ac:dyDescent="0.35">
      <c r="A48" s="62">
        <v>45</v>
      </c>
      <c r="B48" s="145"/>
      <c r="C48" s="119" t="s">
        <v>197</v>
      </c>
      <c r="D48" s="119" t="s">
        <v>198</v>
      </c>
      <c r="E48" s="142" t="s">
        <v>4</v>
      </c>
      <c r="F48" s="65">
        <v>36</v>
      </c>
      <c r="G48" s="66">
        <f t="shared" si="16"/>
        <v>18</v>
      </c>
      <c r="H48" s="66">
        <f t="shared" si="26"/>
        <v>0</v>
      </c>
      <c r="I48" s="66">
        <f t="shared" si="17"/>
        <v>18</v>
      </c>
      <c r="J48" s="67">
        <f t="shared" si="18"/>
        <v>18</v>
      </c>
      <c r="K48" s="67">
        <f t="shared" si="27"/>
        <v>0</v>
      </c>
      <c r="L48" s="67">
        <f t="shared" si="19"/>
        <v>18</v>
      </c>
      <c r="M48" s="68">
        <f t="shared" si="20"/>
        <v>18</v>
      </c>
      <c r="N48" s="68">
        <f t="shared" si="28"/>
        <v>0</v>
      </c>
      <c r="O48" s="68">
        <f t="shared" si="21"/>
        <v>18</v>
      </c>
      <c r="P48" s="69">
        <f t="shared" si="22"/>
        <v>18</v>
      </c>
      <c r="Q48" s="69">
        <f t="shared" si="29"/>
        <v>0</v>
      </c>
      <c r="R48" s="69">
        <f t="shared" si="23"/>
        <v>18</v>
      </c>
      <c r="S48" s="70">
        <f t="shared" si="24"/>
        <v>72</v>
      </c>
      <c r="T48" s="71">
        <f>GESTOR!N48</f>
        <v>0</v>
      </c>
      <c r="U48" s="70">
        <f t="shared" si="30"/>
        <v>0</v>
      </c>
      <c r="V48" s="70">
        <f t="shared" si="25"/>
        <v>72</v>
      </c>
      <c r="W48" s="72">
        <v>99</v>
      </c>
      <c r="X48" s="72">
        <f t="shared" si="15"/>
        <v>3564</v>
      </c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</row>
    <row r="49" spans="1:44" ht="37.5" customHeight="1" x14ac:dyDescent="0.35">
      <c r="A49" s="62">
        <v>46</v>
      </c>
      <c r="B49" s="145"/>
      <c r="C49" s="119" t="s">
        <v>199</v>
      </c>
      <c r="D49" s="119" t="s">
        <v>200</v>
      </c>
      <c r="E49" s="142" t="s">
        <v>4</v>
      </c>
      <c r="F49" s="65">
        <v>16</v>
      </c>
      <c r="G49" s="66">
        <f t="shared" si="16"/>
        <v>8</v>
      </c>
      <c r="H49" s="66">
        <f t="shared" si="26"/>
        <v>0</v>
      </c>
      <c r="I49" s="66">
        <f t="shared" si="17"/>
        <v>8</v>
      </c>
      <c r="J49" s="67">
        <f t="shared" si="18"/>
        <v>8</v>
      </c>
      <c r="K49" s="67">
        <f t="shared" si="27"/>
        <v>0</v>
      </c>
      <c r="L49" s="67">
        <f t="shared" si="19"/>
        <v>8</v>
      </c>
      <c r="M49" s="68">
        <f t="shared" si="20"/>
        <v>8</v>
      </c>
      <c r="N49" s="68">
        <f t="shared" si="28"/>
        <v>0</v>
      </c>
      <c r="O49" s="68">
        <f t="shared" si="21"/>
        <v>8</v>
      </c>
      <c r="P49" s="69">
        <f t="shared" si="22"/>
        <v>8</v>
      </c>
      <c r="Q49" s="69">
        <f t="shared" si="29"/>
        <v>0</v>
      </c>
      <c r="R49" s="69">
        <f t="shared" si="23"/>
        <v>8</v>
      </c>
      <c r="S49" s="70">
        <f t="shared" si="24"/>
        <v>32</v>
      </c>
      <c r="T49" s="71">
        <f>GESTOR!N49</f>
        <v>0</v>
      </c>
      <c r="U49" s="70">
        <f t="shared" si="30"/>
        <v>0</v>
      </c>
      <c r="V49" s="70">
        <f t="shared" si="25"/>
        <v>32</v>
      </c>
      <c r="W49" s="72">
        <v>135</v>
      </c>
      <c r="X49" s="72">
        <f t="shared" si="15"/>
        <v>2160</v>
      </c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</row>
    <row r="50" spans="1:44" ht="37.5" customHeight="1" x14ac:dyDescent="0.35">
      <c r="A50" s="62">
        <v>47</v>
      </c>
      <c r="B50" s="146"/>
      <c r="C50" s="119" t="s">
        <v>201</v>
      </c>
      <c r="D50" s="119" t="s">
        <v>202</v>
      </c>
      <c r="E50" s="142" t="s">
        <v>188</v>
      </c>
      <c r="F50" s="65">
        <v>1200</v>
      </c>
      <c r="G50" s="66">
        <f t="shared" si="16"/>
        <v>600</v>
      </c>
      <c r="H50" s="66">
        <f t="shared" si="26"/>
        <v>0</v>
      </c>
      <c r="I50" s="66">
        <f t="shared" si="17"/>
        <v>600</v>
      </c>
      <c r="J50" s="67">
        <f t="shared" si="18"/>
        <v>600</v>
      </c>
      <c r="K50" s="67">
        <f t="shared" si="27"/>
        <v>0</v>
      </c>
      <c r="L50" s="67">
        <f t="shared" si="19"/>
        <v>600</v>
      </c>
      <c r="M50" s="68">
        <f t="shared" si="20"/>
        <v>600</v>
      </c>
      <c r="N50" s="68">
        <f t="shared" si="28"/>
        <v>0</v>
      </c>
      <c r="O50" s="68">
        <f t="shared" si="21"/>
        <v>600</v>
      </c>
      <c r="P50" s="69">
        <f t="shared" si="22"/>
        <v>600</v>
      </c>
      <c r="Q50" s="69">
        <f t="shared" si="29"/>
        <v>0</v>
      </c>
      <c r="R50" s="69">
        <f t="shared" si="23"/>
        <v>600</v>
      </c>
      <c r="S50" s="70">
        <f t="shared" si="24"/>
        <v>2400</v>
      </c>
      <c r="T50" s="71">
        <f>GESTOR!N50</f>
        <v>0</v>
      </c>
      <c r="U50" s="70">
        <f t="shared" si="30"/>
        <v>0</v>
      </c>
      <c r="V50" s="70">
        <f t="shared" si="25"/>
        <v>2400</v>
      </c>
      <c r="W50" s="72">
        <v>14.3</v>
      </c>
      <c r="X50" s="72">
        <f t="shared" si="15"/>
        <v>17160</v>
      </c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</row>
    <row r="51" spans="1:44" ht="37.5" customHeight="1" x14ac:dyDescent="0.35">
      <c r="A51" s="62">
        <v>48</v>
      </c>
      <c r="B51" s="104" t="s">
        <v>203</v>
      </c>
      <c r="C51" s="115" t="s">
        <v>204</v>
      </c>
      <c r="D51" s="115" t="s">
        <v>205</v>
      </c>
      <c r="E51" s="142" t="s">
        <v>4</v>
      </c>
      <c r="F51" s="65">
        <v>4</v>
      </c>
      <c r="G51" s="66">
        <f t="shared" si="16"/>
        <v>2</v>
      </c>
      <c r="H51" s="66">
        <f t="shared" si="26"/>
        <v>0</v>
      </c>
      <c r="I51" s="66">
        <f t="shared" si="17"/>
        <v>2</v>
      </c>
      <c r="J51" s="67">
        <f t="shared" si="18"/>
        <v>2</v>
      </c>
      <c r="K51" s="67">
        <f t="shared" si="27"/>
        <v>0</v>
      </c>
      <c r="L51" s="67">
        <f t="shared" si="19"/>
        <v>2</v>
      </c>
      <c r="M51" s="68">
        <f t="shared" si="20"/>
        <v>2</v>
      </c>
      <c r="N51" s="68">
        <f t="shared" si="28"/>
        <v>0</v>
      </c>
      <c r="O51" s="68">
        <f t="shared" si="21"/>
        <v>2</v>
      </c>
      <c r="P51" s="69">
        <f t="shared" si="22"/>
        <v>2</v>
      </c>
      <c r="Q51" s="69">
        <f t="shared" si="29"/>
        <v>0</v>
      </c>
      <c r="R51" s="69">
        <f t="shared" si="23"/>
        <v>2</v>
      </c>
      <c r="S51" s="70">
        <f t="shared" si="24"/>
        <v>8</v>
      </c>
      <c r="T51" s="71">
        <f>GESTOR!N51</f>
        <v>0</v>
      </c>
      <c r="U51" s="70">
        <f t="shared" si="30"/>
        <v>0</v>
      </c>
      <c r="V51" s="70">
        <f t="shared" si="25"/>
        <v>8</v>
      </c>
      <c r="W51" s="72">
        <v>3250</v>
      </c>
      <c r="X51" s="72">
        <f t="shared" si="15"/>
        <v>13000</v>
      </c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</row>
    <row r="52" spans="1:44" ht="37.5" customHeight="1" x14ac:dyDescent="0.35">
      <c r="A52" s="62">
        <v>49</v>
      </c>
      <c r="B52" s="104" t="s">
        <v>206</v>
      </c>
      <c r="C52" s="119" t="s">
        <v>207</v>
      </c>
      <c r="D52" s="119" t="s">
        <v>208</v>
      </c>
      <c r="E52" s="142" t="s">
        <v>4</v>
      </c>
      <c r="F52" s="65">
        <v>140</v>
      </c>
      <c r="G52" s="66">
        <f t="shared" si="16"/>
        <v>70</v>
      </c>
      <c r="H52" s="66">
        <f t="shared" si="26"/>
        <v>0</v>
      </c>
      <c r="I52" s="66">
        <f t="shared" si="17"/>
        <v>70</v>
      </c>
      <c r="J52" s="67">
        <f t="shared" si="18"/>
        <v>70</v>
      </c>
      <c r="K52" s="67">
        <f t="shared" si="27"/>
        <v>0</v>
      </c>
      <c r="L52" s="67">
        <f t="shared" si="19"/>
        <v>70</v>
      </c>
      <c r="M52" s="68">
        <f t="shared" si="20"/>
        <v>70</v>
      </c>
      <c r="N52" s="68">
        <f t="shared" si="28"/>
        <v>0</v>
      </c>
      <c r="O52" s="68">
        <f t="shared" si="21"/>
        <v>70</v>
      </c>
      <c r="P52" s="69">
        <f t="shared" si="22"/>
        <v>70</v>
      </c>
      <c r="Q52" s="69">
        <f t="shared" si="29"/>
        <v>0</v>
      </c>
      <c r="R52" s="94">
        <f t="shared" si="23"/>
        <v>70</v>
      </c>
      <c r="S52" s="70">
        <f t="shared" si="24"/>
        <v>280</v>
      </c>
      <c r="T52" s="71">
        <f>GESTOR!N52</f>
        <v>0</v>
      </c>
      <c r="U52" s="70">
        <f t="shared" si="30"/>
        <v>0</v>
      </c>
      <c r="V52" s="70">
        <f t="shared" si="25"/>
        <v>280</v>
      </c>
      <c r="W52" s="72">
        <v>424.28</v>
      </c>
      <c r="X52" s="72">
        <f t="shared" si="15"/>
        <v>59399.199999999997</v>
      </c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</row>
    <row r="53" spans="1:44" ht="37.5" customHeight="1" x14ac:dyDescent="0.35">
      <c r="A53" s="62">
        <v>50</v>
      </c>
      <c r="B53" s="104" t="s">
        <v>209</v>
      </c>
      <c r="C53" s="125" t="s">
        <v>210</v>
      </c>
      <c r="D53" s="125" t="s">
        <v>211</v>
      </c>
      <c r="E53" s="142" t="s">
        <v>4</v>
      </c>
      <c r="F53" s="65">
        <v>1</v>
      </c>
      <c r="G53" s="66">
        <f>IF(ROUNDDOWN($F53*0.5,0)&gt;$V53,$V53+H53,ROUNDDOWN($F53*0.5,0))</f>
        <v>0</v>
      </c>
      <c r="H53" s="66">
        <f t="shared" si="26"/>
        <v>0</v>
      </c>
      <c r="I53" s="66">
        <f t="shared" si="9"/>
        <v>0</v>
      </c>
      <c r="J53" s="67">
        <f>IF(ROUNDDOWN($F53*0.5,0)&gt;$V53,$V53+K53,ROUNDDOWN($F53*0.5,0))</f>
        <v>0</v>
      </c>
      <c r="K53" s="67">
        <f t="shared" si="27"/>
        <v>0</v>
      </c>
      <c r="L53" s="67">
        <f t="shared" si="10"/>
        <v>0</v>
      </c>
      <c r="M53" s="68">
        <f>IF(ROUNDDOWN($F53*0.5,0)&gt;$V53,$V53+N53,ROUNDDOWN($F53*0.5,0))</f>
        <v>0</v>
      </c>
      <c r="N53" s="68">
        <f t="shared" si="28"/>
        <v>0</v>
      </c>
      <c r="O53" s="68">
        <f t="shared" si="11"/>
        <v>0</v>
      </c>
      <c r="P53" s="69">
        <f>IF(ROUNDDOWN($F53*0.5,0)&gt;$V53,$V53+Q53,ROUNDDOWN($F53*0.5,0))</f>
        <v>0</v>
      </c>
      <c r="Q53" s="69">
        <f t="shared" si="29"/>
        <v>0</v>
      </c>
      <c r="R53" s="69">
        <f t="shared" si="12"/>
        <v>0</v>
      </c>
      <c r="S53" s="70">
        <f t="shared" si="13"/>
        <v>2</v>
      </c>
      <c r="T53" s="71">
        <f>GESTOR!N53</f>
        <v>0</v>
      </c>
      <c r="U53" s="70">
        <f t="shared" si="30"/>
        <v>0</v>
      </c>
      <c r="V53" s="70">
        <f t="shared" si="14"/>
        <v>2</v>
      </c>
      <c r="W53" s="72">
        <v>150000</v>
      </c>
      <c r="X53" s="72">
        <f t="shared" si="15"/>
        <v>150000</v>
      </c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</row>
    <row r="54" spans="1:44" ht="37.5" customHeight="1" x14ac:dyDescent="0.35">
      <c r="W54" s="77">
        <f>SUM(W4:W53)</f>
        <v>324970.57000000007</v>
      </c>
      <c r="X54" s="77">
        <f>SUM(X4:X53)</f>
        <v>12288169.849999998</v>
      </c>
      <c r="Y54" s="78">
        <f t="shared" ref="Y54:AR54" si="31">SUMPRODUCT($W$4:$W$53,Y4:Y53)</f>
        <v>0</v>
      </c>
      <c r="Z54" s="78">
        <f t="shared" si="31"/>
        <v>0</v>
      </c>
      <c r="AA54" s="78">
        <f t="shared" si="31"/>
        <v>0</v>
      </c>
      <c r="AB54" s="78">
        <f t="shared" si="31"/>
        <v>0</v>
      </c>
      <c r="AC54" s="78">
        <f t="shared" si="31"/>
        <v>0</v>
      </c>
      <c r="AD54" s="78">
        <f t="shared" si="31"/>
        <v>0</v>
      </c>
      <c r="AE54" s="78">
        <f t="shared" si="31"/>
        <v>0</v>
      </c>
      <c r="AF54" s="78">
        <f t="shared" si="31"/>
        <v>0</v>
      </c>
      <c r="AG54" s="78">
        <f t="shared" si="31"/>
        <v>0</v>
      </c>
      <c r="AH54" s="78">
        <f t="shared" si="31"/>
        <v>0</v>
      </c>
      <c r="AI54" s="78">
        <f t="shared" si="31"/>
        <v>0</v>
      </c>
      <c r="AJ54" s="78">
        <f t="shared" si="31"/>
        <v>0</v>
      </c>
      <c r="AK54" s="78">
        <f t="shared" si="31"/>
        <v>0</v>
      </c>
      <c r="AL54" s="78">
        <f t="shared" si="31"/>
        <v>0</v>
      </c>
      <c r="AM54" s="78">
        <f t="shared" si="31"/>
        <v>0</v>
      </c>
      <c r="AN54" s="78">
        <f t="shared" si="31"/>
        <v>0</v>
      </c>
      <c r="AO54" s="78">
        <f t="shared" si="31"/>
        <v>0</v>
      </c>
      <c r="AP54" s="78">
        <f t="shared" si="31"/>
        <v>0</v>
      </c>
      <c r="AQ54" s="78">
        <f t="shared" si="31"/>
        <v>0</v>
      </c>
      <c r="AR54" s="78">
        <f t="shared" si="31"/>
        <v>0</v>
      </c>
    </row>
    <row r="56" spans="1:44" ht="24.75" customHeight="1" x14ac:dyDescent="0.35">
      <c r="B56" s="203" t="str">
        <f>A1</f>
        <v>PE 0636/2026 SRP - (SGPE DE ORIGEM: 42176/2025)</v>
      </c>
      <c r="C56" s="204"/>
      <c r="D56" s="204"/>
      <c r="E56" s="204"/>
      <c r="F56" s="205"/>
    </row>
    <row r="57" spans="1:44" ht="36.75" customHeight="1" x14ac:dyDescent="0.35">
      <c r="B57" s="203" t="str">
        <f>C1</f>
        <v>OBJETO: Aquisição de equipamentos de rede (Switches, Access Points) e de equipamentos UPS (Nobreaks e baterias) para a UDESC.</v>
      </c>
      <c r="C57" s="204"/>
      <c r="D57" s="204"/>
      <c r="E57" s="204"/>
      <c r="F57" s="205"/>
    </row>
    <row r="58" spans="1:44" ht="22.5" customHeight="1" x14ac:dyDescent="0.35">
      <c r="B58" s="206" t="str">
        <f>J1</f>
        <v>VIGÊNCIA DA ATA: 26/06/2026 até 26/06/2027</v>
      </c>
      <c r="C58" s="207"/>
      <c r="D58" s="207"/>
      <c r="E58" s="207"/>
      <c r="F58" s="208"/>
    </row>
    <row r="59" spans="1:44" ht="27" customHeight="1" x14ac:dyDescent="0.35">
      <c r="B59" s="209" t="s">
        <v>90</v>
      </c>
      <c r="C59" s="210"/>
      <c r="D59" s="92"/>
      <c r="E59" s="211">
        <f>X54</f>
        <v>12288169.849999998</v>
      </c>
      <c r="F59" s="212"/>
    </row>
    <row r="60" spans="1:44" ht="21" customHeight="1" x14ac:dyDescent="0.35">
      <c r="B60" s="209" t="s">
        <v>91</v>
      </c>
      <c r="C60" s="210"/>
      <c r="D60" s="92"/>
      <c r="E60" s="213">
        <f>SUM(Y54:AR54)</f>
        <v>0</v>
      </c>
      <c r="F60" s="214"/>
    </row>
    <row r="61" spans="1:44" ht="23.25" customHeight="1" x14ac:dyDescent="0.35">
      <c r="B61" s="198" t="s">
        <v>92</v>
      </c>
      <c r="C61" s="199"/>
      <c r="D61" s="199"/>
      <c r="E61" s="199"/>
      <c r="F61" s="93">
        <f>E60/E59</f>
        <v>0</v>
      </c>
    </row>
    <row r="62" spans="1:44" ht="25.5" customHeight="1" x14ac:dyDescent="0.35">
      <c r="B62" s="200" t="s">
        <v>228</v>
      </c>
      <c r="C62" s="201"/>
      <c r="D62" s="201"/>
      <c r="E62" s="201"/>
      <c r="F62" s="202"/>
    </row>
  </sheetData>
  <autoFilter ref="A2:AR54" xr:uid="{17D45116-FACA-4E1C-AF82-BBBBB02D3FC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</autoFilter>
  <mergeCells count="29">
    <mergeCell ref="B56:F56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4:B9"/>
    <mergeCell ref="B11:B14"/>
    <mergeCell ref="B15:B17"/>
    <mergeCell ref="B20:B23"/>
    <mergeCell ref="B24:B27"/>
    <mergeCell ref="B61:E61"/>
    <mergeCell ref="B62:F62"/>
    <mergeCell ref="B57:F57"/>
    <mergeCell ref="B58:F58"/>
    <mergeCell ref="B59:C59"/>
    <mergeCell ref="E59:F59"/>
    <mergeCell ref="B60:C60"/>
    <mergeCell ref="E60:F60"/>
    <mergeCell ref="B28:B29"/>
    <mergeCell ref="B30:B31"/>
    <mergeCell ref="B32:B34"/>
    <mergeCell ref="B38:B45"/>
    <mergeCell ref="B46:B50"/>
  </mergeCells>
  <conditionalFormatting sqref="I4:I53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R53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BDA7-A5D3-400F-9D53-AD4AD284BD40}">
  <dimension ref="A1:AY59"/>
  <sheetViews>
    <sheetView zoomScale="80" zoomScaleNormal="80" workbookViewId="0">
      <pane xSplit="19" topLeftCell="T1" activePane="topRight" state="frozen"/>
      <selection pane="topRight" activeCell="E64" sqref="E64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21" width="12.54296875" style="4" customWidth="1"/>
    <col min="22" max="22" width="11.81640625" style="4" customWidth="1"/>
    <col min="23" max="31" width="11.81640625" style="4"/>
    <col min="3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6.25" customHeight="1" x14ac:dyDescent="0.35">
      <c r="A2" s="190" t="s">
        <v>15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34"/>
      <c r="U4" s="34"/>
      <c r="V4" s="128"/>
      <c r="W4" s="128"/>
      <c r="X4" s="128"/>
      <c r="Y4" s="128"/>
      <c r="Z4" s="128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34"/>
      <c r="U5" s="34"/>
      <c r="V5" s="128"/>
      <c r="W5" s="128"/>
      <c r="X5" s="128"/>
      <c r="Y5" s="128"/>
      <c r="Z5" s="128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0</v>
      </c>
      <c r="K6" s="24">
        <f t="shared" si="1"/>
        <v>0</v>
      </c>
      <c r="L6" s="24">
        <f t="shared" si="0"/>
        <v>0</v>
      </c>
      <c r="M6" s="25"/>
      <c r="N6" s="26">
        <f t="shared" si="2"/>
        <v>0</v>
      </c>
      <c r="O6" s="25"/>
      <c r="P6" s="25"/>
      <c r="Q6" s="25"/>
      <c r="R6" s="36">
        <f t="shared" si="3"/>
        <v>0</v>
      </c>
      <c r="S6" s="17" t="str">
        <f t="shared" si="4"/>
        <v>OK</v>
      </c>
      <c r="T6" s="34"/>
      <c r="U6" s="34"/>
      <c r="V6" s="128"/>
      <c r="W6" s="128"/>
      <c r="X6" s="128"/>
      <c r="Y6" s="128"/>
      <c r="Z6" s="128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0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0</v>
      </c>
      <c r="S7" s="17" t="str">
        <f t="shared" si="4"/>
        <v>OK</v>
      </c>
      <c r="T7" s="34"/>
      <c r="U7" s="34"/>
      <c r="V7" s="128"/>
      <c r="W7" s="128"/>
      <c r="X7" s="128"/>
      <c r="Y7" s="128"/>
      <c r="Z7" s="128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34"/>
      <c r="U8" s="34"/>
      <c r="V8" s="128"/>
      <c r="W8" s="128"/>
      <c r="X8" s="128"/>
      <c r="Y8" s="128"/>
      <c r="Z8" s="128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34"/>
      <c r="U9" s="34"/>
      <c r="V9" s="128"/>
      <c r="W9" s="128"/>
      <c r="X9" s="128"/>
      <c r="Y9" s="128"/>
      <c r="Z9" s="128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34"/>
      <c r="U10" s="34"/>
      <c r="V10" s="128"/>
      <c r="W10" s="128"/>
      <c r="X10" s="128"/>
      <c r="Y10" s="128"/>
      <c r="Z10" s="128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75</v>
      </c>
      <c r="K11" s="24">
        <f t="shared" si="1"/>
        <v>0</v>
      </c>
      <c r="L11" s="24">
        <f t="shared" si="0"/>
        <v>0</v>
      </c>
      <c r="M11" s="25"/>
      <c r="N11" s="26">
        <f t="shared" si="2"/>
        <v>18</v>
      </c>
      <c r="O11" s="25"/>
      <c r="P11" s="25"/>
      <c r="Q11" s="25"/>
      <c r="R11" s="36">
        <f t="shared" si="3"/>
        <v>75</v>
      </c>
      <c r="S11" s="17" t="str">
        <f t="shared" si="4"/>
        <v>OK</v>
      </c>
      <c r="T11" s="34"/>
      <c r="U11" s="34"/>
      <c r="V11" s="128"/>
      <c r="W11" s="128"/>
      <c r="X11" s="128"/>
      <c r="Y11" s="128"/>
      <c r="Z11" s="128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0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0</v>
      </c>
      <c r="S12" s="17" t="str">
        <f t="shared" si="4"/>
        <v>OK</v>
      </c>
      <c r="T12" s="34"/>
      <c r="U12" s="34"/>
      <c r="V12" s="128"/>
      <c r="W12" s="128"/>
      <c r="X12" s="128"/>
      <c r="Y12" s="128"/>
      <c r="Z12" s="128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0</v>
      </c>
      <c r="K13" s="24">
        <f t="shared" si="1"/>
        <v>0</v>
      </c>
      <c r="L13" s="24">
        <f t="shared" si="0"/>
        <v>0</v>
      </c>
      <c r="M13" s="25"/>
      <c r="N13" s="26">
        <f t="shared" si="2"/>
        <v>0</v>
      </c>
      <c r="O13" s="25"/>
      <c r="P13" s="25"/>
      <c r="Q13" s="25"/>
      <c r="R13" s="36">
        <f t="shared" si="3"/>
        <v>0</v>
      </c>
      <c r="S13" s="17" t="str">
        <f t="shared" si="4"/>
        <v>OK</v>
      </c>
      <c r="T13" s="34"/>
      <c r="U13" s="34"/>
      <c r="V13" s="128"/>
      <c r="W13" s="128"/>
      <c r="X13" s="128"/>
      <c r="Y13" s="128"/>
      <c r="Z13" s="128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34"/>
      <c r="U14" s="34"/>
      <c r="V14" s="34"/>
      <c r="W14" s="128"/>
      <c r="X14" s="128"/>
      <c r="Y14" s="128"/>
      <c r="Z14" s="128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34"/>
      <c r="U15" s="34"/>
      <c r="V15" s="128"/>
      <c r="W15" s="128"/>
      <c r="X15" s="128"/>
      <c r="Y15" s="128"/>
      <c r="Z15" s="128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34"/>
      <c r="U16" s="34"/>
      <c r="V16" s="128"/>
      <c r="W16" s="128"/>
      <c r="X16" s="128"/>
      <c r="Y16" s="128"/>
      <c r="Z16" s="128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34"/>
      <c r="U17" s="34"/>
      <c r="V17" s="128"/>
      <c r="W17" s="128"/>
      <c r="X17" s="128"/>
      <c r="Y17" s="128"/>
      <c r="Z17" s="128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34"/>
      <c r="U18" s="34"/>
      <c r="V18" s="128"/>
      <c r="W18" s="128"/>
      <c r="X18" s="128"/>
      <c r="Y18" s="128"/>
      <c r="Z18" s="128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34"/>
      <c r="U19" s="34"/>
      <c r="V19" s="128"/>
      <c r="W19" s="128"/>
      <c r="X19" s="128"/>
      <c r="Y19" s="128"/>
      <c r="Z19" s="128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0</v>
      </c>
      <c r="K20" s="24">
        <f t="shared" si="1"/>
        <v>0</v>
      </c>
      <c r="L20" s="24">
        <f t="shared" si="0"/>
        <v>0</v>
      </c>
      <c r="M20" s="25"/>
      <c r="N20" s="26">
        <f t="shared" si="2"/>
        <v>0</v>
      </c>
      <c r="O20" s="25"/>
      <c r="P20" s="25"/>
      <c r="Q20" s="25"/>
      <c r="R20" s="36">
        <f t="shared" si="3"/>
        <v>0</v>
      </c>
      <c r="S20" s="17" t="str">
        <f t="shared" si="4"/>
        <v>OK</v>
      </c>
      <c r="T20" s="34"/>
      <c r="U20" s="34"/>
      <c r="V20" s="128"/>
      <c r="W20" s="128"/>
      <c r="X20" s="128"/>
      <c r="Y20" s="128"/>
      <c r="Z20" s="128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34"/>
      <c r="U21" s="34"/>
      <c r="V21" s="128"/>
      <c r="W21" s="128"/>
      <c r="X21" s="128"/>
      <c r="Y21" s="128"/>
      <c r="Z21" s="128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34"/>
      <c r="U22" s="34"/>
      <c r="V22" s="128"/>
      <c r="W22" s="128"/>
      <c r="X22" s="128"/>
      <c r="Y22" s="128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34"/>
      <c r="U23" s="34"/>
      <c r="V23" s="128"/>
      <c r="W23" s="128"/>
      <c r="X23" s="128"/>
      <c r="Y23" s="128"/>
      <c r="Z23" s="128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34"/>
      <c r="U24" s="34"/>
      <c r="V24" s="128"/>
      <c r="W24" s="128"/>
      <c r="X24" s="128"/>
      <c r="Y24" s="128"/>
      <c r="Z24" s="128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34"/>
      <c r="U25" s="34"/>
      <c r="V25" s="128"/>
      <c r="W25" s="128"/>
      <c r="X25" s="128"/>
      <c r="Y25" s="128"/>
      <c r="Z25" s="128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34"/>
      <c r="U26" s="34"/>
      <c r="V26" s="128"/>
      <c r="W26" s="128"/>
      <c r="X26" s="128"/>
      <c r="Y26" s="128"/>
      <c r="Z26" s="128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34"/>
      <c r="U27" s="34"/>
      <c r="V27" s="128"/>
      <c r="W27" s="128"/>
      <c r="X27" s="128"/>
      <c r="Y27" s="128"/>
      <c r="Z27" s="128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34"/>
      <c r="U28" s="34"/>
      <c r="V28" s="128"/>
      <c r="W28" s="128"/>
      <c r="X28" s="128"/>
      <c r="Y28" s="128"/>
      <c r="Z28" s="128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34"/>
      <c r="U29" s="34"/>
      <c r="V29" s="128"/>
      <c r="W29" s="128"/>
      <c r="X29" s="128"/>
      <c r="Y29" s="128"/>
      <c r="Z29" s="128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34"/>
      <c r="U30" s="34"/>
      <c r="V30" s="128"/>
      <c r="W30" s="128"/>
      <c r="X30" s="128"/>
      <c r="Y30" s="128"/>
      <c r="Z30" s="128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34"/>
      <c r="U31" s="34"/>
      <c r="V31" s="128"/>
      <c r="W31" s="128"/>
      <c r="X31" s="128"/>
      <c r="Y31" s="128"/>
      <c r="Z31" s="128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1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1</v>
      </c>
      <c r="S32" s="17" t="str">
        <f t="shared" si="4"/>
        <v>OK</v>
      </c>
      <c r="T32" s="34"/>
      <c r="U32" s="34"/>
      <c r="V32" s="128"/>
      <c r="W32" s="128"/>
      <c r="X32" s="128"/>
      <c r="Y32" s="128"/>
      <c r="Z32" s="128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1</v>
      </c>
      <c r="K33" s="24">
        <f t="shared" si="1"/>
        <v>0</v>
      </c>
      <c r="L33" s="24">
        <f t="shared" si="0"/>
        <v>0</v>
      </c>
      <c r="M33" s="25"/>
      <c r="N33" s="26">
        <f t="shared" si="2"/>
        <v>0</v>
      </c>
      <c r="O33" s="25"/>
      <c r="P33" s="25"/>
      <c r="Q33" s="25"/>
      <c r="R33" s="36">
        <f t="shared" si="3"/>
        <v>1</v>
      </c>
      <c r="S33" s="17" t="str">
        <f t="shared" si="4"/>
        <v>OK</v>
      </c>
      <c r="T33" s="34"/>
      <c r="U33" s="34"/>
      <c r="V33" s="128"/>
      <c r="W33" s="128"/>
      <c r="X33" s="128"/>
      <c r="Y33" s="128"/>
      <c r="Z33" s="128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1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1</v>
      </c>
      <c r="S34" s="17" t="str">
        <f t="shared" si="4"/>
        <v>OK</v>
      </c>
      <c r="T34" s="34"/>
      <c r="U34" s="34"/>
      <c r="V34" s="128"/>
      <c r="W34" s="128"/>
      <c r="X34" s="128"/>
      <c r="Y34" s="128"/>
      <c r="Z34" s="128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0</v>
      </c>
      <c r="K35" s="24">
        <f t="shared" si="1"/>
        <v>0</v>
      </c>
      <c r="L35" s="24">
        <f t="shared" si="0"/>
        <v>0</v>
      </c>
      <c r="M35" s="25"/>
      <c r="N35" s="26">
        <f t="shared" si="2"/>
        <v>0</v>
      </c>
      <c r="O35" s="25"/>
      <c r="P35" s="25"/>
      <c r="Q35" s="25"/>
      <c r="R35" s="36">
        <f t="shared" si="3"/>
        <v>0</v>
      </c>
      <c r="S35" s="17" t="str">
        <f t="shared" si="4"/>
        <v>OK</v>
      </c>
      <c r="T35" s="34"/>
      <c r="U35" s="34"/>
      <c r="V35" s="128"/>
      <c r="W35" s="128"/>
      <c r="X35" s="128"/>
      <c r="Y35" s="128"/>
      <c r="Z35" s="128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34"/>
      <c r="U36" s="34"/>
      <c r="V36" s="128"/>
      <c r="W36" s="128"/>
      <c r="X36" s="128"/>
      <c r="Y36" s="128"/>
      <c r="Z36" s="128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34"/>
      <c r="U37" s="34"/>
      <c r="V37" s="128"/>
      <c r="W37" s="34"/>
      <c r="X37" s="128"/>
      <c r="Y37" s="128"/>
      <c r="Z37" s="128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34"/>
      <c r="U38" s="34"/>
      <c r="V38" s="128"/>
      <c r="W38" s="34"/>
      <c r="X38" s="128"/>
      <c r="Y38" s="128"/>
      <c r="Z38" s="128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34"/>
      <c r="U39" s="34"/>
      <c r="V39" s="128"/>
      <c r="W39" s="34"/>
      <c r="X39" s="128"/>
      <c r="Y39" s="128"/>
      <c r="Z39" s="128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34"/>
      <c r="U40" s="34"/>
      <c r="V40" s="128"/>
      <c r="W40" s="34"/>
      <c r="X40" s="128"/>
      <c r="Y40" s="128"/>
      <c r="Z40" s="128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34"/>
      <c r="U41" s="34"/>
      <c r="V41" s="128"/>
      <c r="W41" s="34"/>
      <c r="X41" s="128"/>
      <c r="Y41" s="128"/>
      <c r="Z41" s="128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34"/>
      <c r="U42" s="34"/>
      <c r="V42" s="128"/>
      <c r="W42" s="34"/>
      <c r="X42" s="128"/>
      <c r="Y42" s="128"/>
      <c r="Z42" s="128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34"/>
      <c r="U43" s="34"/>
      <c r="V43" s="128"/>
      <c r="W43" s="34"/>
      <c r="X43" s="128"/>
      <c r="Y43" s="128"/>
      <c r="Z43" s="128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34"/>
      <c r="U44" s="34"/>
      <c r="V44" s="128"/>
      <c r="W44" s="128"/>
      <c r="X44" s="128"/>
      <c r="Y44" s="128"/>
      <c r="Z44" s="128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34"/>
      <c r="U45" s="34"/>
      <c r="V45" s="128"/>
      <c r="W45" s="128"/>
      <c r="X45" s="128"/>
      <c r="Y45" s="128"/>
      <c r="Z45" s="128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34"/>
      <c r="U46" s="34"/>
      <c r="V46" s="128"/>
      <c r="W46" s="128"/>
      <c r="X46" s="128"/>
      <c r="Y46" s="128"/>
      <c r="Z46" s="128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34"/>
      <c r="U47" s="34"/>
      <c r="V47" s="128"/>
      <c r="W47" s="128"/>
      <c r="X47" s="128"/>
      <c r="Y47" s="128"/>
      <c r="Z47" s="128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34"/>
      <c r="U48" s="34"/>
      <c r="V48" s="128"/>
      <c r="W48" s="128"/>
      <c r="X48" s="128"/>
      <c r="Y48" s="128"/>
      <c r="Z48" s="128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34"/>
      <c r="U49" s="34"/>
      <c r="V49" s="128"/>
      <c r="W49" s="128"/>
      <c r="X49" s="128"/>
      <c r="Y49" s="128"/>
      <c r="Z49" s="128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34"/>
      <c r="U50" s="34"/>
      <c r="V50" s="128"/>
      <c r="W50" s="128"/>
      <c r="X50" s="128"/>
      <c r="Y50" s="128"/>
      <c r="Z50" s="128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34"/>
      <c r="U51" s="34"/>
      <c r="V51" s="128"/>
      <c r="W51" s="128"/>
      <c r="X51" s="128"/>
      <c r="Y51" s="128"/>
      <c r="Z51" s="128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34"/>
      <c r="U52" s="34"/>
      <c r="V52" s="128"/>
      <c r="W52" s="128"/>
      <c r="X52" s="128"/>
      <c r="Y52" s="128"/>
      <c r="Z52" s="128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34"/>
      <c r="U53" s="34"/>
      <c r="V53" s="128"/>
      <c r="W53" s="128"/>
      <c r="X53" s="128"/>
      <c r="Y53" s="128"/>
      <c r="Z53" s="128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16.5" customHeight="1" x14ac:dyDescent="0.35">
      <c r="I54" s="47"/>
      <c r="J54" s="45">
        <f t="shared" ref="J54:R54" si="8">SUM(J4:J53)</f>
        <v>82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18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82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444092.38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102030.84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2:I2"/>
    <mergeCell ref="J2:S2"/>
    <mergeCell ref="A1:C1"/>
    <mergeCell ref="D1:I1"/>
    <mergeCell ref="J1:S1"/>
    <mergeCell ref="A4:A9"/>
    <mergeCell ref="B4:B9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A32:A34"/>
    <mergeCell ref="B32:B34"/>
    <mergeCell ref="A38:A45"/>
    <mergeCell ref="B38:B45"/>
    <mergeCell ref="A46:A50"/>
    <mergeCell ref="B46:B50"/>
    <mergeCell ref="B57:J57"/>
    <mergeCell ref="B58:J58"/>
    <mergeCell ref="B59:J59"/>
  </mergeCells>
  <conditionalFormatting sqref="R4:R53">
    <cfRule type="cellIs" dxfId="58" priority="3" operator="lessThan">
      <formula>0</formula>
    </cfRule>
  </conditionalFormatting>
  <conditionalFormatting sqref="S3:S1048576 S1">
    <cfRule type="cellIs" dxfId="57" priority="4" operator="equal">
      <formula>"ATENÇÃO"</formula>
    </cfRule>
  </conditionalFormatting>
  <conditionalFormatting sqref="S4:S53">
    <cfRule type="containsText" dxfId="56" priority="2" operator="containsText" text="ATENÇÃO">
      <formula>NOT(ISERROR(SEARCH("ATENÇÃO",S4)))</formula>
    </cfRule>
  </conditionalFormatting>
  <conditionalFormatting sqref="T4:AY53">
    <cfRule type="cellIs" dxfId="5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3521-E09B-4E26-87BA-70142CC8C7B2}">
  <dimension ref="A1:AY59"/>
  <sheetViews>
    <sheetView zoomScale="85" zoomScaleNormal="85" workbookViewId="0">
      <pane xSplit="19" topLeftCell="T1" activePane="topRight" state="frozen"/>
      <selection pane="topRight" activeCell="E64" sqref="E64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21" width="12.54296875" style="4" customWidth="1"/>
    <col min="22" max="22" width="11.81640625" style="4" customWidth="1"/>
    <col min="23" max="31" width="11.81640625" style="4"/>
    <col min="3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4.75" customHeight="1" x14ac:dyDescent="0.35">
      <c r="A2" s="190" t="s">
        <v>67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34"/>
      <c r="U4" s="34"/>
      <c r="V4" s="128"/>
      <c r="W4" s="128"/>
      <c r="X4" s="128"/>
      <c r="Y4" s="128"/>
      <c r="Z4" s="128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34"/>
      <c r="U5" s="34"/>
      <c r="V5" s="128"/>
      <c r="W5" s="128"/>
      <c r="X5" s="128"/>
      <c r="Y5" s="128"/>
      <c r="Z5" s="128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12</v>
      </c>
      <c r="K6" s="24">
        <f t="shared" si="1"/>
        <v>0</v>
      </c>
      <c r="L6" s="24">
        <f t="shared" si="0"/>
        <v>0</v>
      </c>
      <c r="M6" s="25"/>
      <c r="N6" s="26">
        <f t="shared" si="2"/>
        <v>3</v>
      </c>
      <c r="O6" s="25"/>
      <c r="P6" s="25"/>
      <c r="Q6" s="25"/>
      <c r="R6" s="36">
        <f t="shared" si="3"/>
        <v>12</v>
      </c>
      <c r="S6" s="17" t="str">
        <f t="shared" si="4"/>
        <v>OK</v>
      </c>
      <c r="T6" s="34"/>
      <c r="U6" s="34"/>
      <c r="V6" s="128"/>
      <c r="W6" s="128"/>
      <c r="X6" s="128"/>
      <c r="Y6" s="128"/>
      <c r="Z6" s="128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0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0</v>
      </c>
      <c r="S7" s="17" t="str">
        <f t="shared" si="4"/>
        <v>OK</v>
      </c>
      <c r="T7" s="34"/>
      <c r="U7" s="34"/>
      <c r="V7" s="128"/>
      <c r="W7" s="128"/>
      <c r="X7" s="128"/>
      <c r="Y7" s="128"/>
      <c r="Z7" s="128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34"/>
      <c r="U8" s="34"/>
      <c r="V8" s="128"/>
      <c r="W8" s="128"/>
      <c r="X8" s="128"/>
      <c r="Y8" s="128"/>
      <c r="Z8" s="128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34"/>
      <c r="U9" s="34"/>
      <c r="V9" s="128"/>
      <c r="W9" s="128"/>
      <c r="X9" s="128"/>
      <c r="Y9" s="128"/>
      <c r="Z9" s="128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34"/>
      <c r="U10" s="34"/>
      <c r="V10" s="128"/>
      <c r="W10" s="128"/>
      <c r="X10" s="128"/>
      <c r="Y10" s="128"/>
      <c r="Z10" s="128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10</v>
      </c>
      <c r="K11" s="24">
        <f t="shared" si="1"/>
        <v>0</v>
      </c>
      <c r="L11" s="24">
        <f t="shared" si="0"/>
        <v>0</v>
      </c>
      <c r="M11" s="25"/>
      <c r="N11" s="26">
        <f t="shared" si="2"/>
        <v>2</v>
      </c>
      <c r="O11" s="25"/>
      <c r="P11" s="25"/>
      <c r="Q11" s="25"/>
      <c r="R11" s="36">
        <f t="shared" si="3"/>
        <v>10</v>
      </c>
      <c r="S11" s="17" t="str">
        <f t="shared" si="4"/>
        <v>OK</v>
      </c>
      <c r="T11" s="34"/>
      <c r="U11" s="34"/>
      <c r="V11" s="128"/>
      <c r="W11" s="128"/>
      <c r="X11" s="128"/>
      <c r="Y11" s="128"/>
      <c r="Z11" s="128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0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0</v>
      </c>
      <c r="S12" s="17" t="str">
        <f t="shared" si="4"/>
        <v>OK</v>
      </c>
      <c r="T12" s="34"/>
      <c r="U12" s="34"/>
      <c r="V12" s="128"/>
      <c r="W12" s="128"/>
      <c r="X12" s="128"/>
      <c r="Y12" s="128"/>
      <c r="Z12" s="128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10</v>
      </c>
      <c r="K13" s="24">
        <f t="shared" si="1"/>
        <v>0</v>
      </c>
      <c r="L13" s="24">
        <f t="shared" si="0"/>
        <v>0</v>
      </c>
      <c r="M13" s="25"/>
      <c r="N13" s="26">
        <f t="shared" si="2"/>
        <v>2</v>
      </c>
      <c r="O13" s="25"/>
      <c r="P13" s="25"/>
      <c r="Q13" s="25"/>
      <c r="R13" s="36">
        <f t="shared" si="3"/>
        <v>10</v>
      </c>
      <c r="S13" s="17" t="str">
        <f t="shared" si="4"/>
        <v>OK</v>
      </c>
      <c r="T13" s="34"/>
      <c r="U13" s="34"/>
      <c r="V13" s="128"/>
      <c r="W13" s="128"/>
      <c r="X13" s="128"/>
      <c r="Y13" s="128"/>
      <c r="Z13" s="128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34"/>
      <c r="U14" s="34"/>
      <c r="V14" s="34"/>
      <c r="W14" s="128"/>
      <c r="X14" s="128"/>
      <c r="Y14" s="128"/>
      <c r="Z14" s="128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34"/>
      <c r="U15" s="34"/>
      <c r="V15" s="128"/>
      <c r="W15" s="128"/>
      <c r="X15" s="128"/>
      <c r="Y15" s="128"/>
      <c r="Z15" s="128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34"/>
      <c r="U16" s="34"/>
      <c r="V16" s="128"/>
      <c r="W16" s="128"/>
      <c r="X16" s="128"/>
      <c r="Y16" s="128"/>
      <c r="Z16" s="128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34"/>
      <c r="U17" s="34"/>
      <c r="V17" s="128"/>
      <c r="W17" s="128"/>
      <c r="X17" s="128"/>
      <c r="Y17" s="128"/>
      <c r="Z17" s="128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34"/>
      <c r="U18" s="34"/>
      <c r="V18" s="128"/>
      <c r="W18" s="128"/>
      <c r="X18" s="128"/>
      <c r="Y18" s="128"/>
      <c r="Z18" s="128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34"/>
      <c r="U19" s="34"/>
      <c r="V19" s="128"/>
      <c r="W19" s="128"/>
      <c r="X19" s="128"/>
      <c r="Y19" s="128"/>
      <c r="Z19" s="128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0</v>
      </c>
      <c r="K20" s="24">
        <f t="shared" si="1"/>
        <v>0</v>
      </c>
      <c r="L20" s="24">
        <f t="shared" si="0"/>
        <v>0</v>
      </c>
      <c r="M20" s="25"/>
      <c r="N20" s="26">
        <f t="shared" si="2"/>
        <v>0</v>
      </c>
      <c r="O20" s="25"/>
      <c r="P20" s="25"/>
      <c r="Q20" s="25"/>
      <c r="R20" s="36">
        <f t="shared" si="3"/>
        <v>0</v>
      </c>
      <c r="S20" s="17" t="str">
        <f t="shared" si="4"/>
        <v>OK</v>
      </c>
      <c r="T20" s="34"/>
      <c r="U20" s="34"/>
      <c r="V20" s="128"/>
      <c r="W20" s="128"/>
      <c r="X20" s="128"/>
      <c r="Y20" s="128"/>
      <c r="Z20" s="128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34"/>
      <c r="U21" s="34"/>
      <c r="V21" s="128"/>
      <c r="W21" s="128"/>
      <c r="X21" s="128"/>
      <c r="Y21" s="128"/>
      <c r="Z21" s="128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34"/>
      <c r="U22" s="34"/>
      <c r="V22" s="128"/>
      <c r="W22" s="128"/>
      <c r="X22" s="128"/>
      <c r="Y22" s="128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34"/>
      <c r="U23" s="34"/>
      <c r="V23" s="128"/>
      <c r="W23" s="128"/>
      <c r="X23" s="128"/>
      <c r="Y23" s="128"/>
      <c r="Z23" s="128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34"/>
      <c r="U24" s="34"/>
      <c r="V24" s="128"/>
      <c r="W24" s="128"/>
      <c r="X24" s="128"/>
      <c r="Y24" s="128"/>
      <c r="Z24" s="128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34"/>
      <c r="U25" s="34"/>
      <c r="V25" s="128"/>
      <c r="W25" s="128"/>
      <c r="X25" s="128"/>
      <c r="Y25" s="128"/>
      <c r="Z25" s="128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34"/>
      <c r="U26" s="34"/>
      <c r="V26" s="128"/>
      <c r="W26" s="128"/>
      <c r="X26" s="128"/>
      <c r="Y26" s="128"/>
      <c r="Z26" s="128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34"/>
      <c r="U27" s="34"/>
      <c r="V27" s="128"/>
      <c r="W27" s="128"/>
      <c r="X27" s="128"/>
      <c r="Y27" s="128"/>
      <c r="Z27" s="128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34"/>
      <c r="U28" s="34"/>
      <c r="V28" s="128"/>
      <c r="W28" s="128"/>
      <c r="X28" s="128"/>
      <c r="Y28" s="128"/>
      <c r="Z28" s="128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34"/>
      <c r="U29" s="34"/>
      <c r="V29" s="128"/>
      <c r="W29" s="128"/>
      <c r="X29" s="128"/>
      <c r="Y29" s="128"/>
      <c r="Z29" s="128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34"/>
      <c r="U30" s="34"/>
      <c r="V30" s="128"/>
      <c r="W30" s="128"/>
      <c r="X30" s="128"/>
      <c r="Y30" s="128"/>
      <c r="Z30" s="128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34"/>
      <c r="U31" s="34"/>
      <c r="V31" s="128"/>
      <c r="W31" s="128"/>
      <c r="X31" s="128"/>
      <c r="Y31" s="128"/>
      <c r="Z31" s="128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0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0</v>
      </c>
      <c r="S32" s="17" t="str">
        <f t="shared" si="4"/>
        <v>OK</v>
      </c>
      <c r="T32" s="34"/>
      <c r="U32" s="34"/>
      <c r="V32" s="128"/>
      <c r="W32" s="128"/>
      <c r="X32" s="128"/>
      <c r="Y32" s="128"/>
      <c r="Z32" s="128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0</v>
      </c>
      <c r="K33" s="24">
        <f t="shared" si="1"/>
        <v>0</v>
      </c>
      <c r="L33" s="24">
        <f t="shared" si="0"/>
        <v>0</v>
      </c>
      <c r="M33" s="25"/>
      <c r="N33" s="26">
        <f t="shared" si="2"/>
        <v>0</v>
      </c>
      <c r="O33" s="25"/>
      <c r="P33" s="25"/>
      <c r="Q33" s="25"/>
      <c r="R33" s="36">
        <f t="shared" si="3"/>
        <v>0</v>
      </c>
      <c r="S33" s="17" t="str">
        <f t="shared" si="4"/>
        <v>OK</v>
      </c>
      <c r="T33" s="34"/>
      <c r="U33" s="34"/>
      <c r="V33" s="128"/>
      <c r="W33" s="128"/>
      <c r="X33" s="128"/>
      <c r="Y33" s="128"/>
      <c r="Z33" s="128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34"/>
      <c r="U34" s="34"/>
      <c r="V34" s="128"/>
      <c r="W34" s="128"/>
      <c r="X34" s="128"/>
      <c r="Y34" s="128"/>
      <c r="Z34" s="128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2</v>
      </c>
      <c r="K35" s="24">
        <f t="shared" si="1"/>
        <v>0</v>
      </c>
      <c r="L35" s="24">
        <f t="shared" si="0"/>
        <v>0</v>
      </c>
      <c r="M35" s="25"/>
      <c r="N35" s="26">
        <f t="shared" si="2"/>
        <v>0</v>
      </c>
      <c r="O35" s="25"/>
      <c r="P35" s="25"/>
      <c r="Q35" s="25"/>
      <c r="R35" s="36">
        <f t="shared" si="3"/>
        <v>2</v>
      </c>
      <c r="S35" s="17" t="str">
        <f t="shared" si="4"/>
        <v>OK</v>
      </c>
      <c r="T35" s="34"/>
      <c r="U35" s="34"/>
      <c r="V35" s="128"/>
      <c r="W35" s="128"/>
      <c r="X35" s="128"/>
      <c r="Y35" s="128"/>
      <c r="Z35" s="128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34"/>
      <c r="U36" s="34"/>
      <c r="V36" s="128"/>
      <c r="W36" s="128"/>
      <c r="X36" s="128"/>
      <c r="Y36" s="128"/>
      <c r="Z36" s="128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34"/>
      <c r="U37" s="34"/>
      <c r="V37" s="128"/>
      <c r="W37" s="34"/>
      <c r="X37" s="128"/>
      <c r="Y37" s="128"/>
      <c r="Z37" s="128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34"/>
      <c r="U38" s="34"/>
      <c r="V38" s="128"/>
      <c r="W38" s="34"/>
      <c r="X38" s="128"/>
      <c r="Y38" s="128"/>
      <c r="Z38" s="128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34"/>
      <c r="U39" s="34"/>
      <c r="V39" s="128"/>
      <c r="W39" s="34"/>
      <c r="X39" s="128"/>
      <c r="Y39" s="128"/>
      <c r="Z39" s="128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34"/>
      <c r="U40" s="34"/>
      <c r="V40" s="128"/>
      <c r="W40" s="34"/>
      <c r="X40" s="128"/>
      <c r="Y40" s="128"/>
      <c r="Z40" s="128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34"/>
      <c r="U41" s="34"/>
      <c r="V41" s="128"/>
      <c r="W41" s="34"/>
      <c r="X41" s="128"/>
      <c r="Y41" s="128"/>
      <c r="Z41" s="128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34"/>
      <c r="U42" s="34"/>
      <c r="V42" s="128"/>
      <c r="W42" s="34"/>
      <c r="X42" s="128"/>
      <c r="Y42" s="128"/>
      <c r="Z42" s="128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34"/>
      <c r="U43" s="34"/>
      <c r="V43" s="128"/>
      <c r="W43" s="34"/>
      <c r="X43" s="128"/>
      <c r="Y43" s="128"/>
      <c r="Z43" s="128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34"/>
      <c r="U44" s="34"/>
      <c r="V44" s="128"/>
      <c r="W44" s="128"/>
      <c r="X44" s="128"/>
      <c r="Y44" s="128"/>
      <c r="Z44" s="128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34"/>
      <c r="U45" s="34"/>
      <c r="V45" s="128"/>
      <c r="W45" s="128"/>
      <c r="X45" s="128"/>
      <c r="Y45" s="128"/>
      <c r="Z45" s="128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34"/>
      <c r="U46" s="34"/>
      <c r="V46" s="128"/>
      <c r="W46" s="128"/>
      <c r="X46" s="128"/>
      <c r="Y46" s="128"/>
      <c r="Z46" s="128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34"/>
      <c r="U47" s="34"/>
      <c r="V47" s="128"/>
      <c r="W47" s="128"/>
      <c r="X47" s="128"/>
      <c r="Y47" s="128"/>
      <c r="Z47" s="128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34"/>
      <c r="U48" s="34"/>
      <c r="V48" s="128"/>
      <c r="W48" s="128"/>
      <c r="X48" s="128"/>
      <c r="Y48" s="128"/>
      <c r="Z48" s="128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34"/>
      <c r="U49" s="34"/>
      <c r="V49" s="128"/>
      <c r="W49" s="128"/>
      <c r="X49" s="128"/>
      <c r="Y49" s="128"/>
      <c r="Z49" s="128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34"/>
      <c r="U50" s="34"/>
      <c r="V50" s="128"/>
      <c r="W50" s="128"/>
      <c r="X50" s="128"/>
      <c r="Y50" s="128"/>
      <c r="Z50" s="128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34"/>
      <c r="U51" s="34"/>
      <c r="V51" s="128"/>
      <c r="W51" s="128"/>
      <c r="X51" s="128"/>
      <c r="Y51" s="128"/>
      <c r="Z51" s="128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34"/>
      <c r="U52" s="34"/>
      <c r="V52" s="128"/>
      <c r="W52" s="128"/>
      <c r="X52" s="128"/>
      <c r="Y52" s="128"/>
      <c r="Z52" s="128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34"/>
      <c r="U53" s="34"/>
      <c r="V53" s="128"/>
      <c r="W53" s="128"/>
      <c r="X53" s="128"/>
      <c r="Y53" s="128"/>
      <c r="Z53" s="128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16.5" customHeight="1" x14ac:dyDescent="0.35">
      <c r="I54" s="47"/>
      <c r="J54" s="45">
        <f t="shared" ref="J54:R54" si="8">SUM(J4:J53)</f>
        <v>38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7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38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269612.42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60200.59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2:I2"/>
    <mergeCell ref="J2:S2"/>
    <mergeCell ref="A1:C1"/>
    <mergeCell ref="D1:I1"/>
    <mergeCell ref="J1:S1"/>
    <mergeCell ref="A4:A9"/>
    <mergeCell ref="B4:B9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A32:A34"/>
    <mergeCell ref="B32:B34"/>
    <mergeCell ref="A38:A45"/>
    <mergeCell ref="B38:B45"/>
    <mergeCell ref="A46:A50"/>
    <mergeCell ref="B46:B50"/>
    <mergeCell ref="B57:J57"/>
    <mergeCell ref="B58:J58"/>
    <mergeCell ref="B59:J59"/>
  </mergeCells>
  <conditionalFormatting sqref="R4:R53">
    <cfRule type="cellIs" dxfId="54" priority="3" operator="lessThan">
      <formula>0</formula>
    </cfRule>
  </conditionalFormatting>
  <conditionalFormatting sqref="S3:S1048576 S1">
    <cfRule type="cellIs" dxfId="53" priority="4" operator="equal">
      <formula>"ATENÇÃO"</formula>
    </cfRule>
  </conditionalFormatting>
  <conditionalFormatting sqref="S4:S53">
    <cfRule type="containsText" dxfId="52" priority="2" operator="containsText" text="ATENÇÃO">
      <formula>NOT(ISERROR(SEARCH("ATENÇÃO",S4)))</formula>
    </cfRule>
  </conditionalFormatting>
  <conditionalFormatting sqref="T4:AY53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E707-1252-4CBB-B4A0-6F4F3F181307}">
  <dimension ref="A1:AY59"/>
  <sheetViews>
    <sheetView zoomScale="80" zoomScaleNormal="80" workbookViewId="0">
      <pane xSplit="19" topLeftCell="AP1" activePane="topRight" state="frozen"/>
      <selection pane="topRight" activeCell="E64" sqref="E64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81640625" style="4" customWidth="1"/>
    <col min="32" max="51" width="13.816406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196" t="s">
        <v>96</v>
      </c>
      <c r="U1" s="196" t="s">
        <v>96</v>
      </c>
      <c r="V1" s="196" t="s">
        <v>96</v>
      </c>
      <c r="W1" s="196" t="s">
        <v>96</v>
      </c>
      <c r="X1" s="196" t="s">
        <v>96</v>
      </c>
      <c r="Y1" s="196" t="s">
        <v>96</v>
      </c>
      <c r="Z1" s="196" t="s">
        <v>96</v>
      </c>
      <c r="AA1" s="196" t="s">
        <v>96</v>
      </c>
      <c r="AB1" s="196" t="s">
        <v>96</v>
      </c>
      <c r="AC1" s="196" t="s">
        <v>96</v>
      </c>
      <c r="AD1" s="196" t="s">
        <v>96</v>
      </c>
      <c r="AE1" s="196" t="s">
        <v>96</v>
      </c>
      <c r="AF1" s="196" t="s">
        <v>96</v>
      </c>
      <c r="AG1" s="196" t="s">
        <v>96</v>
      </c>
      <c r="AH1" s="196" t="s">
        <v>96</v>
      </c>
      <c r="AI1" s="196" t="s">
        <v>96</v>
      </c>
      <c r="AJ1" s="196" t="s">
        <v>96</v>
      </c>
      <c r="AK1" s="196" t="s">
        <v>96</v>
      </c>
      <c r="AL1" s="196" t="s">
        <v>96</v>
      </c>
      <c r="AM1" s="1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7" customHeight="1" x14ac:dyDescent="0.35">
      <c r="A2" s="190" t="s">
        <v>8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34"/>
      <c r="U4" s="34"/>
      <c r="V4" s="128"/>
      <c r="W4" s="128"/>
      <c r="X4" s="128"/>
      <c r="Y4" s="128"/>
      <c r="Z4" s="128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34"/>
      <c r="U5" s="34"/>
      <c r="V5" s="128"/>
      <c r="W5" s="128"/>
      <c r="X5" s="128"/>
      <c r="Y5" s="128"/>
      <c r="Z5" s="128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4</v>
      </c>
      <c r="K6" s="24">
        <f t="shared" si="1"/>
        <v>0</v>
      </c>
      <c r="L6" s="24">
        <f t="shared" si="0"/>
        <v>0</v>
      </c>
      <c r="M6" s="25"/>
      <c r="N6" s="26">
        <f t="shared" si="2"/>
        <v>1</v>
      </c>
      <c r="O6" s="25"/>
      <c r="P6" s="25"/>
      <c r="Q6" s="25"/>
      <c r="R6" s="36">
        <f t="shared" si="3"/>
        <v>4</v>
      </c>
      <c r="S6" s="17" t="str">
        <f t="shared" si="4"/>
        <v>OK</v>
      </c>
      <c r="T6" s="34"/>
      <c r="U6" s="34"/>
      <c r="V6" s="128"/>
      <c r="W6" s="128"/>
      <c r="X6" s="128"/>
      <c r="Y6" s="128"/>
      <c r="Z6" s="128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8</v>
      </c>
      <c r="K7" s="24">
        <f t="shared" si="1"/>
        <v>0</v>
      </c>
      <c r="L7" s="24">
        <f t="shared" si="0"/>
        <v>0</v>
      </c>
      <c r="M7" s="25"/>
      <c r="N7" s="26">
        <f t="shared" si="2"/>
        <v>2</v>
      </c>
      <c r="O7" s="25"/>
      <c r="P7" s="25"/>
      <c r="Q7" s="25"/>
      <c r="R7" s="36">
        <f t="shared" si="3"/>
        <v>8</v>
      </c>
      <c r="S7" s="17" t="str">
        <f t="shared" si="4"/>
        <v>OK</v>
      </c>
      <c r="T7" s="34"/>
      <c r="U7" s="34"/>
      <c r="V7" s="128"/>
      <c r="W7" s="128"/>
      <c r="X7" s="128"/>
      <c r="Y7" s="128"/>
      <c r="Z7" s="128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34"/>
      <c r="U8" s="34"/>
      <c r="V8" s="128"/>
      <c r="W8" s="128"/>
      <c r="X8" s="128"/>
      <c r="Y8" s="128"/>
      <c r="Z8" s="128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1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1</v>
      </c>
      <c r="S9" s="17" t="str">
        <f t="shared" si="4"/>
        <v>OK</v>
      </c>
      <c r="T9" s="34"/>
      <c r="U9" s="34"/>
      <c r="V9" s="128"/>
      <c r="W9" s="128"/>
      <c r="X9" s="128"/>
      <c r="Y9" s="128"/>
      <c r="Z9" s="128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34"/>
      <c r="U10" s="34"/>
      <c r="V10" s="128"/>
      <c r="W10" s="128"/>
      <c r="X10" s="128"/>
      <c r="Y10" s="128"/>
      <c r="Z10" s="128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60</v>
      </c>
      <c r="K11" s="24">
        <f t="shared" si="1"/>
        <v>0</v>
      </c>
      <c r="L11" s="24">
        <f t="shared" si="0"/>
        <v>0</v>
      </c>
      <c r="M11" s="25"/>
      <c r="N11" s="26">
        <f t="shared" si="2"/>
        <v>15</v>
      </c>
      <c r="O11" s="25"/>
      <c r="P11" s="25"/>
      <c r="Q11" s="25"/>
      <c r="R11" s="36">
        <f t="shared" si="3"/>
        <v>60</v>
      </c>
      <c r="S11" s="17" t="str">
        <f t="shared" si="4"/>
        <v>OK</v>
      </c>
      <c r="T11" s="34"/>
      <c r="U11" s="34"/>
      <c r="V11" s="128"/>
      <c r="W11" s="128"/>
      <c r="X11" s="128"/>
      <c r="Y11" s="128"/>
      <c r="Z11" s="128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10</v>
      </c>
      <c r="K12" s="24">
        <f t="shared" si="1"/>
        <v>0</v>
      </c>
      <c r="L12" s="24">
        <f t="shared" si="0"/>
        <v>0</v>
      </c>
      <c r="M12" s="25"/>
      <c r="N12" s="26">
        <f t="shared" si="2"/>
        <v>2</v>
      </c>
      <c r="O12" s="25"/>
      <c r="P12" s="25"/>
      <c r="Q12" s="25"/>
      <c r="R12" s="36">
        <f t="shared" si="3"/>
        <v>10</v>
      </c>
      <c r="S12" s="17" t="str">
        <f t="shared" si="4"/>
        <v>OK</v>
      </c>
      <c r="T12" s="34"/>
      <c r="U12" s="34"/>
      <c r="V12" s="128"/>
      <c r="W12" s="128"/>
      <c r="X12" s="128"/>
      <c r="Y12" s="128"/>
      <c r="Z12" s="128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0</v>
      </c>
      <c r="K13" s="24">
        <f t="shared" si="1"/>
        <v>0</v>
      </c>
      <c r="L13" s="24">
        <f t="shared" si="0"/>
        <v>0</v>
      </c>
      <c r="M13" s="25"/>
      <c r="N13" s="26">
        <f t="shared" si="2"/>
        <v>0</v>
      </c>
      <c r="O13" s="25"/>
      <c r="P13" s="25"/>
      <c r="Q13" s="25"/>
      <c r="R13" s="36">
        <f t="shared" si="3"/>
        <v>0</v>
      </c>
      <c r="S13" s="17" t="str">
        <f t="shared" si="4"/>
        <v>OK</v>
      </c>
      <c r="T13" s="34"/>
      <c r="U13" s="34"/>
      <c r="V13" s="128"/>
      <c r="W13" s="128"/>
      <c r="X13" s="128"/>
      <c r="Y13" s="128"/>
      <c r="Z13" s="128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34"/>
      <c r="U14" s="34"/>
      <c r="V14" s="34"/>
      <c r="W14" s="128"/>
      <c r="X14" s="128"/>
      <c r="Y14" s="128"/>
      <c r="Z14" s="128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34"/>
      <c r="U15" s="34"/>
      <c r="V15" s="128"/>
      <c r="W15" s="128"/>
      <c r="X15" s="128"/>
      <c r="Y15" s="128"/>
      <c r="Z15" s="128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34"/>
      <c r="U16" s="34"/>
      <c r="V16" s="128"/>
      <c r="W16" s="128"/>
      <c r="X16" s="128"/>
      <c r="Y16" s="128"/>
      <c r="Z16" s="128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34"/>
      <c r="U17" s="34"/>
      <c r="V17" s="128"/>
      <c r="W17" s="128"/>
      <c r="X17" s="128"/>
      <c r="Y17" s="128"/>
      <c r="Z17" s="128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34"/>
      <c r="U18" s="34"/>
      <c r="V18" s="128"/>
      <c r="W18" s="128"/>
      <c r="X18" s="128"/>
      <c r="Y18" s="128"/>
      <c r="Z18" s="128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34"/>
      <c r="U19" s="34"/>
      <c r="V19" s="128"/>
      <c r="W19" s="128"/>
      <c r="X19" s="128"/>
      <c r="Y19" s="128"/>
      <c r="Z19" s="128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15</v>
      </c>
      <c r="K20" s="24">
        <f t="shared" si="1"/>
        <v>0</v>
      </c>
      <c r="L20" s="24">
        <f t="shared" si="0"/>
        <v>0</v>
      </c>
      <c r="M20" s="25"/>
      <c r="N20" s="26">
        <f t="shared" si="2"/>
        <v>3</v>
      </c>
      <c r="O20" s="25"/>
      <c r="P20" s="25"/>
      <c r="Q20" s="25"/>
      <c r="R20" s="36">
        <f t="shared" si="3"/>
        <v>15</v>
      </c>
      <c r="S20" s="17" t="str">
        <f t="shared" si="4"/>
        <v>OK</v>
      </c>
      <c r="T20" s="34"/>
      <c r="U20" s="34"/>
      <c r="V20" s="128"/>
      <c r="W20" s="128"/>
      <c r="X20" s="128"/>
      <c r="Y20" s="128"/>
      <c r="Z20" s="128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34"/>
      <c r="U21" s="34"/>
      <c r="V21" s="128"/>
      <c r="W21" s="128"/>
      <c r="X21" s="128"/>
      <c r="Y21" s="128"/>
      <c r="Z21" s="128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34"/>
      <c r="U22" s="34"/>
      <c r="V22" s="128"/>
      <c r="W22" s="128"/>
      <c r="X22" s="128"/>
      <c r="Y22" s="128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34"/>
      <c r="U23" s="34"/>
      <c r="V23" s="128"/>
      <c r="W23" s="128"/>
      <c r="X23" s="128"/>
      <c r="Y23" s="128"/>
      <c r="Z23" s="128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8</v>
      </c>
      <c r="K24" s="24">
        <f t="shared" si="1"/>
        <v>0</v>
      </c>
      <c r="L24" s="24">
        <f t="shared" si="0"/>
        <v>0</v>
      </c>
      <c r="M24" s="25"/>
      <c r="N24" s="26">
        <f t="shared" si="2"/>
        <v>2</v>
      </c>
      <c r="O24" s="25"/>
      <c r="P24" s="25"/>
      <c r="Q24" s="25"/>
      <c r="R24" s="36">
        <f t="shared" si="3"/>
        <v>8</v>
      </c>
      <c r="S24" s="17" t="str">
        <f t="shared" si="4"/>
        <v>OK</v>
      </c>
      <c r="T24" s="34"/>
      <c r="U24" s="34"/>
      <c r="V24" s="128"/>
      <c r="W24" s="128"/>
      <c r="X24" s="128"/>
      <c r="Y24" s="128"/>
      <c r="Z24" s="128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34"/>
      <c r="U25" s="34"/>
      <c r="V25" s="128"/>
      <c r="W25" s="128"/>
      <c r="X25" s="128"/>
      <c r="Y25" s="128"/>
      <c r="Z25" s="128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34"/>
      <c r="U26" s="34"/>
      <c r="V26" s="128"/>
      <c r="W26" s="128"/>
      <c r="X26" s="128"/>
      <c r="Y26" s="128"/>
      <c r="Z26" s="128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12</v>
      </c>
      <c r="K27" s="24">
        <f t="shared" si="1"/>
        <v>0</v>
      </c>
      <c r="L27" s="24">
        <f t="shared" si="0"/>
        <v>0</v>
      </c>
      <c r="M27" s="25"/>
      <c r="N27" s="26">
        <f t="shared" si="2"/>
        <v>3</v>
      </c>
      <c r="O27" s="25"/>
      <c r="P27" s="25"/>
      <c r="Q27" s="25"/>
      <c r="R27" s="36">
        <f t="shared" si="3"/>
        <v>12</v>
      </c>
      <c r="S27" s="17" t="str">
        <f t="shared" si="4"/>
        <v>OK</v>
      </c>
      <c r="T27" s="34"/>
      <c r="U27" s="34"/>
      <c r="V27" s="128"/>
      <c r="W27" s="128"/>
      <c r="X27" s="128"/>
      <c r="Y27" s="128"/>
      <c r="Z27" s="128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34"/>
      <c r="U28" s="34"/>
      <c r="V28" s="128"/>
      <c r="W28" s="128"/>
      <c r="X28" s="128"/>
      <c r="Y28" s="128"/>
      <c r="Z28" s="128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34"/>
      <c r="U29" s="34"/>
      <c r="V29" s="128"/>
      <c r="W29" s="128"/>
      <c r="X29" s="128"/>
      <c r="Y29" s="128"/>
      <c r="Z29" s="128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34"/>
      <c r="U30" s="34"/>
      <c r="V30" s="128"/>
      <c r="W30" s="128"/>
      <c r="X30" s="128"/>
      <c r="Y30" s="128"/>
      <c r="Z30" s="128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34"/>
      <c r="U31" s="34"/>
      <c r="V31" s="128"/>
      <c r="W31" s="128"/>
      <c r="X31" s="128"/>
      <c r="Y31" s="128"/>
      <c r="Z31" s="128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2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2</v>
      </c>
      <c r="S32" s="17" t="str">
        <f t="shared" si="4"/>
        <v>OK</v>
      </c>
      <c r="T32" s="34"/>
      <c r="U32" s="34"/>
      <c r="V32" s="128"/>
      <c r="W32" s="128"/>
      <c r="X32" s="128"/>
      <c r="Y32" s="128"/>
      <c r="Z32" s="128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2</v>
      </c>
      <c r="K33" s="24">
        <f t="shared" si="1"/>
        <v>0</v>
      </c>
      <c r="L33" s="24">
        <f t="shared" si="0"/>
        <v>0</v>
      </c>
      <c r="M33" s="25"/>
      <c r="N33" s="26">
        <f t="shared" si="2"/>
        <v>0</v>
      </c>
      <c r="O33" s="25"/>
      <c r="P33" s="25"/>
      <c r="Q33" s="25"/>
      <c r="R33" s="36">
        <f t="shared" si="3"/>
        <v>2</v>
      </c>
      <c r="S33" s="17" t="str">
        <f t="shared" si="4"/>
        <v>OK</v>
      </c>
      <c r="T33" s="34"/>
      <c r="U33" s="34"/>
      <c r="V33" s="128"/>
      <c r="W33" s="128"/>
      <c r="X33" s="128"/>
      <c r="Y33" s="128"/>
      <c r="Z33" s="128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34"/>
      <c r="U34" s="34"/>
      <c r="V34" s="128"/>
      <c r="W34" s="128"/>
      <c r="X34" s="128"/>
      <c r="Y34" s="128"/>
      <c r="Z34" s="128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4</v>
      </c>
      <c r="K35" s="24">
        <f t="shared" si="1"/>
        <v>0</v>
      </c>
      <c r="L35" s="24">
        <f t="shared" si="0"/>
        <v>0</v>
      </c>
      <c r="M35" s="25"/>
      <c r="N35" s="26">
        <f t="shared" si="2"/>
        <v>1</v>
      </c>
      <c r="O35" s="25"/>
      <c r="P35" s="25"/>
      <c r="Q35" s="25"/>
      <c r="R35" s="36">
        <f t="shared" si="3"/>
        <v>4</v>
      </c>
      <c r="S35" s="17" t="str">
        <f t="shared" si="4"/>
        <v>OK</v>
      </c>
      <c r="T35" s="34"/>
      <c r="U35" s="34"/>
      <c r="V35" s="128"/>
      <c r="W35" s="128"/>
      <c r="X35" s="128"/>
      <c r="Y35" s="128"/>
      <c r="Z35" s="128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34"/>
      <c r="U36" s="34"/>
      <c r="V36" s="128"/>
      <c r="W36" s="128"/>
      <c r="X36" s="128"/>
      <c r="Y36" s="128"/>
      <c r="Z36" s="128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34"/>
      <c r="U37" s="34"/>
      <c r="V37" s="128"/>
      <c r="W37" s="34"/>
      <c r="X37" s="128"/>
      <c r="Y37" s="128"/>
      <c r="Z37" s="128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34"/>
      <c r="U38" s="34"/>
      <c r="V38" s="128"/>
      <c r="W38" s="34"/>
      <c r="X38" s="128"/>
      <c r="Y38" s="128"/>
      <c r="Z38" s="128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34"/>
      <c r="U39" s="34"/>
      <c r="V39" s="128"/>
      <c r="W39" s="34"/>
      <c r="X39" s="128"/>
      <c r="Y39" s="128"/>
      <c r="Z39" s="128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34"/>
      <c r="U40" s="34"/>
      <c r="V40" s="128"/>
      <c r="W40" s="34"/>
      <c r="X40" s="128"/>
      <c r="Y40" s="128"/>
      <c r="Z40" s="128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34"/>
      <c r="U41" s="34"/>
      <c r="V41" s="128"/>
      <c r="W41" s="34"/>
      <c r="X41" s="128"/>
      <c r="Y41" s="128"/>
      <c r="Z41" s="128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34"/>
      <c r="U42" s="34"/>
      <c r="V42" s="128"/>
      <c r="W42" s="34"/>
      <c r="X42" s="128"/>
      <c r="Y42" s="128"/>
      <c r="Z42" s="128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34"/>
      <c r="U43" s="34"/>
      <c r="V43" s="128"/>
      <c r="W43" s="34"/>
      <c r="X43" s="128"/>
      <c r="Y43" s="128"/>
      <c r="Z43" s="128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34"/>
      <c r="U44" s="34"/>
      <c r="V44" s="128"/>
      <c r="W44" s="128"/>
      <c r="X44" s="128"/>
      <c r="Y44" s="128"/>
      <c r="Z44" s="128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34"/>
      <c r="U45" s="34"/>
      <c r="V45" s="128"/>
      <c r="W45" s="128"/>
      <c r="X45" s="128"/>
      <c r="Y45" s="128"/>
      <c r="Z45" s="128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34"/>
      <c r="U46" s="34"/>
      <c r="V46" s="128"/>
      <c r="W46" s="128"/>
      <c r="X46" s="128"/>
      <c r="Y46" s="128"/>
      <c r="Z46" s="128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34"/>
      <c r="U47" s="34"/>
      <c r="V47" s="128"/>
      <c r="W47" s="128"/>
      <c r="X47" s="128"/>
      <c r="Y47" s="128"/>
      <c r="Z47" s="128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34"/>
      <c r="U48" s="34"/>
      <c r="V48" s="128"/>
      <c r="W48" s="128"/>
      <c r="X48" s="128"/>
      <c r="Y48" s="128"/>
      <c r="Z48" s="128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34"/>
      <c r="U49" s="34"/>
      <c r="V49" s="128"/>
      <c r="W49" s="128"/>
      <c r="X49" s="128"/>
      <c r="Y49" s="128"/>
      <c r="Z49" s="128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34"/>
      <c r="U50" s="34"/>
      <c r="V50" s="128"/>
      <c r="W50" s="128"/>
      <c r="X50" s="128"/>
      <c r="Y50" s="128"/>
      <c r="Z50" s="128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34"/>
      <c r="U51" s="34"/>
      <c r="V51" s="128"/>
      <c r="W51" s="128"/>
      <c r="X51" s="128"/>
      <c r="Y51" s="128"/>
      <c r="Z51" s="128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34"/>
      <c r="U52" s="34"/>
      <c r="V52" s="128"/>
      <c r="W52" s="128"/>
      <c r="X52" s="128"/>
      <c r="Y52" s="128"/>
      <c r="Z52" s="128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34"/>
      <c r="U53" s="34"/>
      <c r="V53" s="128"/>
      <c r="W53" s="128"/>
      <c r="X53" s="128"/>
      <c r="Y53" s="128"/>
      <c r="Z53" s="128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16.5" customHeight="1" x14ac:dyDescent="0.35">
      <c r="I54" s="47"/>
      <c r="J54" s="45">
        <f t="shared" ref="J54:R54" si="8">SUM(J4:J53)</f>
        <v>130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29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130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793103.36999999976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176915.55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48">
    <mergeCell ref="V1:V2"/>
    <mergeCell ref="AL1:AL2"/>
    <mergeCell ref="AM1:AM2"/>
    <mergeCell ref="AC1:AC2"/>
    <mergeCell ref="AD1:AD2"/>
    <mergeCell ref="AE1:AE2"/>
    <mergeCell ref="AF1:AF2"/>
    <mergeCell ref="AG1:AG2"/>
    <mergeCell ref="AH1:AH2"/>
    <mergeCell ref="A2:I2"/>
    <mergeCell ref="J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4:A9"/>
    <mergeCell ref="B4:B9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A32:A34"/>
    <mergeCell ref="B32:B34"/>
    <mergeCell ref="A38:A45"/>
    <mergeCell ref="B38:B45"/>
    <mergeCell ref="A46:A50"/>
    <mergeCell ref="B46:B50"/>
    <mergeCell ref="B57:J57"/>
    <mergeCell ref="B58:J58"/>
    <mergeCell ref="B59:J59"/>
  </mergeCells>
  <conditionalFormatting sqref="R4:R53">
    <cfRule type="cellIs" dxfId="50" priority="3" operator="lessThan">
      <formula>0</formula>
    </cfRule>
  </conditionalFormatting>
  <conditionalFormatting sqref="S3:S1048576 S1">
    <cfRule type="cellIs" dxfId="49" priority="4" operator="equal">
      <formula>"ATENÇÃO"</formula>
    </cfRule>
  </conditionalFormatting>
  <conditionalFormatting sqref="S4:S53">
    <cfRule type="containsText" dxfId="48" priority="2" operator="containsText" text="ATENÇÃO">
      <formula>NOT(ISERROR(SEARCH("ATENÇÃO",S4)))</formula>
    </cfRule>
  </conditionalFormatting>
  <conditionalFormatting sqref="T4:AY53">
    <cfRule type="cellIs" dxfId="4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BD58-0FCC-436C-BCEA-67D894B6FC9D}">
  <dimension ref="A1:AY59"/>
  <sheetViews>
    <sheetView zoomScale="80" zoomScaleNormal="80" workbookViewId="0">
      <pane xSplit="19" topLeftCell="T1" activePane="topRight" state="frozen"/>
      <selection pane="topRight" activeCell="F65" sqref="F65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16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2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2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10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2</v>
      </c>
      <c r="O5" s="25"/>
      <c r="P5" s="25"/>
      <c r="Q5" s="25"/>
      <c r="R5" s="36">
        <f t="shared" ref="R5:R35" si="3">J5-SUM(T5:AY5)+M5</f>
        <v>10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10</v>
      </c>
      <c r="K6" s="24">
        <f t="shared" si="1"/>
        <v>0</v>
      </c>
      <c r="L6" s="24">
        <f t="shared" si="0"/>
        <v>0</v>
      </c>
      <c r="M6" s="25"/>
      <c r="N6" s="26">
        <f t="shared" si="2"/>
        <v>2</v>
      </c>
      <c r="O6" s="25"/>
      <c r="P6" s="25"/>
      <c r="Q6" s="25"/>
      <c r="R6" s="36">
        <f t="shared" si="3"/>
        <v>10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2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2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1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1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1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1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65</v>
      </c>
      <c r="K11" s="24">
        <f t="shared" si="1"/>
        <v>0</v>
      </c>
      <c r="L11" s="24">
        <f t="shared" si="0"/>
        <v>0</v>
      </c>
      <c r="M11" s="25"/>
      <c r="N11" s="26">
        <f t="shared" si="2"/>
        <v>16</v>
      </c>
      <c r="O11" s="25"/>
      <c r="P11" s="25"/>
      <c r="Q11" s="25"/>
      <c r="R11" s="36">
        <f t="shared" si="3"/>
        <v>65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4</v>
      </c>
      <c r="K12" s="24">
        <f t="shared" si="1"/>
        <v>0</v>
      </c>
      <c r="L12" s="24">
        <f t="shared" si="0"/>
        <v>0</v>
      </c>
      <c r="M12" s="25"/>
      <c r="N12" s="26">
        <f t="shared" si="2"/>
        <v>1</v>
      </c>
      <c r="O12" s="25"/>
      <c r="P12" s="25"/>
      <c r="Q12" s="25"/>
      <c r="R12" s="36">
        <f t="shared" si="3"/>
        <v>4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20</v>
      </c>
      <c r="K13" s="24">
        <f t="shared" si="1"/>
        <v>0</v>
      </c>
      <c r="L13" s="24">
        <f t="shared" si="0"/>
        <v>0</v>
      </c>
      <c r="M13" s="25"/>
      <c r="N13" s="26">
        <f t="shared" si="2"/>
        <v>5</v>
      </c>
      <c r="O13" s="25"/>
      <c r="P13" s="25"/>
      <c r="Q13" s="25"/>
      <c r="R13" s="36">
        <f t="shared" si="3"/>
        <v>20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10</v>
      </c>
      <c r="K20" s="24">
        <f t="shared" si="1"/>
        <v>0</v>
      </c>
      <c r="L20" s="24">
        <f t="shared" si="0"/>
        <v>0</v>
      </c>
      <c r="M20" s="25"/>
      <c r="N20" s="26">
        <f t="shared" si="2"/>
        <v>2</v>
      </c>
      <c r="O20" s="25"/>
      <c r="P20" s="25"/>
      <c r="Q20" s="25"/>
      <c r="R20" s="36">
        <f t="shared" si="3"/>
        <v>10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2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2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4</v>
      </c>
      <c r="K32" s="24">
        <f t="shared" si="1"/>
        <v>0</v>
      </c>
      <c r="L32" s="24">
        <f t="shared" si="0"/>
        <v>0</v>
      </c>
      <c r="M32" s="25"/>
      <c r="N32" s="26">
        <f t="shared" si="2"/>
        <v>1</v>
      </c>
      <c r="O32" s="25"/>
      <c r="P32" s="25"/>
      <c r="Q32" s="25"/>
      <c r="R32" s="36">
        <f t="shared" si="3"/>
        <v>4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4</v>
      </c>
      <c r="K33" s="24">
        <f t="shared" si="1"/>
        <v>0</v>
      </c>
      <c r="L33" s="24">
        <f t="shared" si="0"/>
        <v>0</v>
      </c>
      <c r="M33" s="25"/>
      <c r="N33" s="26">
        <f t="shared" si="2"/>
        <v>1</v>
      </c>
      <c r="O33" s="25"/>
      <c r="P33" s="25"/>
      <c r="Q33" s="25"/>
      <c r="R33" s="36">
        <f t="shared" si="3"/>
        <v>4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4</v>
      </c>
      <c r="K34" s="24">
        <f t="shared" si="1"/>
        <v>0</v>
      </c>
      <c r="L34" s="24">
        <f t="shared" si="0"/>
        <v>0</v>
      </c>
      <c r="M34" s="25"/>
      <c r="N34" s="26">
        <f t="shared" si="2"/>
        <v>1</v>
      </c>
      <c r="O34" s="25"/>
      <c r="P34" s="25"/>
      <c r="Q34" s="25"/>
      <c r="R34" s="36">
        <f t="shared" si="3"/>
        <v>4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8</v>
      </c>
      <c r="K35" s="24">
        <f t="shared" si="1"/>
        <v>0</v>
      </c>
      <c r="L35" s="24">
        <f t="shared" si="0"/>
        <v>0</v>
      </c>
      <c r="M35" s="25"/>
      <c r="N35" s="26">
        <f t="shared" si="2"/>
        <v>2</v>
      </c>
      <c r="O35" s="25"/>
      <c r="P35" s="25"/>
      <c r="Q35" s="25"/>
      <c r="R35" s="36">
        <f t="shared" si="3"/>
        <v>8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2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2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2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2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10</v>
      </c>
      <c r="K39" s="24">
        <f t="shared" si="5"/>
        <v>0</v>
      </c>
      <c r="L39" s="24">
        <f t="shared" si="6"/>
        <v>0</v>
      </c>
      <c r="M39" s="25"/>
      <c r="N39" s="26">
        <f t="shared" si="2"/>
        <v>2</v>
      </c>
      <c r="O39" s="25"/>
      <c r="P39" s="25"/>
      <c r="Q39" s="25"/>
      <c r="R39" s="36">
        <f t="shared" si="7"/>
        <v>10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10</v>
      </c>
      <c r="K40" s="24">
        <f t="shared" si="5"/>
        <v>0</v>
      </c>
      <c r="L40" s="24">
        <f t="shared" si="6"/>
        <v>0</v>
      </c>
      <c r="M40" s="25"/>
      <c r="N40" s="26">
        <f t="shared" si="2"/>
        <v>2</v>
      </c>
      <c r="O40" s="25"/>
      <c r="P40" s="25"/>
      <c r="Q40" s="25"/>
      <c r="R40" s="36">
        <f t="shared" si="7"/>
        <v>10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1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1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176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37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176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890751.08000000007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170810.66999999998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2:I2"/>
    <mergeCell ref="J2:S2"/>
    <mergeCell ref="A1:C1"/>
    <mergeCell ref="D1:I1"/>
    <mergeCell ref="J1:S1"/>
    <mergeCell ref="A4:A9"/>
    <mergeCell ref="B4:B9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A32:A34"/>
    <mergeCell ref="B32:B34"/>
    <mergeCell ref="A38:A45"/>
    <mergeCell ref="B38:B45"/>
    <mergeCell ref="A46:A50"/>
    <mergeCell ref="B46:B50"/>
    <mergeCell ref="B57:J57"/>
    <mergeCell ref="B58:J58"/>
    <mergeCell ref="B59:J59"/>
  </mergeCells>
  <conditionalFormatting sqref="R4:R53">
    <cfRule type="cellIs" dxfId="46" priority="3" operator="lessThan">
      <formula>0</formula>
    </cfRule>
  </conditionalFormatting>
  <conditionalFormatting sqref="S3:S1048576 S1">
    <cfRule type="cellIs" dxfId="45" priority="4" operator="equal">
      <formula>"ATENÇÃO"</formula>
    </cfRule>
  </conditionalFormatting>
  <conditionalFormatting sqref="S4:S53">
    <cfRule type="containsText" dxfId="44" priority="2" operator="containsText" text="ATENÇÃO">
      <formula>NOT(ISERROR(SEARCH("ATENÇÃO",S4)))</formula>
    </cfRule>
  </conditionalFormatting>
  <conditionalFormatting sqref="T4:AY53">
    <cfRule type="cellIs" dxfId="4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4966-1946-47E2-87C1-27C721B5B04D}">
  <dimension ref="A1:AY59"/>
  <sheetViews>
    <sheetView zoomScale="80" zoomScaleNormal="80" workbookViewId="0">
      <pane xSplit="19" topLeftCell="T1" activePane="topRight" state="frozen"/>
      <selection pane="topRight" activeCell="E64" sqref="E64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11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12</v>
      </c>
      <c r="K6" s="24">
        <f t="shared" si="1"/>
        <v>0</v>
      </c>
      <c r="L6" s="24">
        <f t="shared" si="0"/>
        <v>0</v>
      </c>
      <c r="M6" s="25"/>
      <c r="N6" s="26">
        <f t="shared" si="2"/>
        <v>3</v>
      </c>
      <c r="O6" s="25"/>
      <c r="P6" s="25"/>
      <c r="Q6" s="25"/>
      <c r="R6" s="36">
        <f t="shared" si="3"/>
        <v>12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8</v>
      </c>
      <c r="K7" s="24">
        <f t="shared" si="1"/>
        <v>0</v>
      </c>
      <c r="L7" s="24">
        <f t="shared" si="0"/>
        <v>0</v>
      </c>
      <c r="M7" s="25"/>
      <c r="N7" s="26">
        <f t="shared" si="2"/>
        <v>2</v>
      </c>
      <c r="O7" s="25"/>
      <c r="P7" s="25"/>
      <c r="Q7" s="25"/>
      <c r="R7" s="36">
        <f t="shared" si="3"/>
        <v>8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1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1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50</v>
      </c>
      <c r="K11" s="24">
        <f t="shared" si="1"/>
        <v>0</v>
      </c>
      <c r="L11" s="24">
        <f t="shared" si="0"/>
        <v>0</v>
      </c>
      <c r="M11" s="25"/>
      <c r="N11" s="26">
        <f t="shared" si="2"/>
        <v>12</v>
      </c>
      <c r="O11" s="25"/>
      <c r="P11" s="25"/>
      <c r="Q11" s="25"/>
      <c r="R11" s="36">
        <f t="shared" si="3"/>
        <v>50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0</v>
      </c>
      <c r="K12" s="24">
        <f t="shared" si="1"/>
        <v>0</v>
      </c>
      <c r="L12" s="24">
        <f t="shared" si="0"/>
        <v>0</v>
      </c>
      <c r="M12" s="25"/>
      <c r="N12" s="26">
        <f t="shared" si="2"/>
        <v>0</v>
      </c>
      <c r="O12" s="25"/>
      <c r="P12" s="25"/>
      <c r="Q12" s="25"/>
      <c r="R12" s="36">
        <f t="shared" si="3"/>
        <v>0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15</v>
      </c>
      <c r="K13" s="24">
        <f t="shared" si="1"/>
        <v>0</v>
      </c>
      <c r="L13" s="24">
        <f t="shared" si="0"/>
        <v>0</v>
      </c>
      <c r="M13" s="25"/>
      <c r="N13" s="26">
        <f t="shared" si="2"/>
        <v>3</v>
      </c>
      <c r="O13" s="25"/>
      <c r="P13" s="25"/>
      <c r="Q13" s="25"/>
      <c r="R13" s="36">
        <f t="shared" si="3"/>
        <v>15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2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2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0</v>
      </c>
      <c r="K21" s="24">
        <f t="shared" si="1"/>
        <v>0</v>
      </c>
      <c r="L21" s="24">
        <f t="shared" si="0"/>
        <v>0</v>
      </c>
      <c r="M21" s="25"/>
      <c r="N21" s="26">
        <f t="shared" si="2"/>
        <v>0</v>
      </c>
      <c r="O21" s="25"/>
      <c r="P21" s="25"/>
      <c r="Q21" s="25"/>
      <c r="R21" s="36">
        <f t="shared" si="3"/>
        <v>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0</v>
      </c>
      <c r="K24" s="24">
        <f t="shared" si="1"/>
        <v>0</v>
      </c>
      <c r="L24" s="24">
        <f t="shared" si="0"/>
        <v>0</v>
      </c>
      <c r="M24" s="25"/>
      <c r="N24" s="26">
        <f t="shared" si="2"/>
        <v>0</v>
      </c>
      <c r="O24" s="25"/>
      <c r="P24" s="25"/>
      <c r="Q24" s="25"/>
      <c r="R24" s="36">
        <f t="shared" si="3"/>
        <v>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20</v>
      </c>
      <c r="K27" s="24">
        <f t="shared" si="1"/>
        <v>0</v>
      </c>
      <c r="L27" s="24">
        <f t="shared" si="0"/>
        <v>0</v>
      </c>
      <c r="M27" s="25"/>
      <c r="N27" s="26">
        <f t="shared" si="2"/>
        <v>5</v>
      </c>
      <c r="O27" s="25"/>
      <c r="P27" s="25"/>
      <c r="Q27" s="25"/>
      <c r="R27" s="36">
        <f t="shared" si="3"/>
        <v>20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5</v>
      </c>
      <c r="K32" s="24">
        <f t="shared" si="1"/>
        <v>0</v>
      </c>
      <c r="L32" s="24">
        <f t="shared" si="0"/>
        <v>0</v>
      </c>
      <c r="M32" s="25"/>
      <c r="N32" s="26">
        <f t="shared" si="2"/>
        <v>1</v>
      </c>
      <c r="O32" s="25"/>
      <c r="P32" s="25"/>
      <c r="Q32" s="25"/>
      <c r="R32" s="36">
        <f t="shared" si="3"/>
        <v>5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9</v>
      </c>
      <c r="K33" s="24">
        <f t="shared" si="1"/>
        <v>0</v>
      </c>
      <c r="L33" s="24">
        <f t="shared" si="0"/>
        <v>0</v>
      </c>
      <c r="M33" s="25"/>
      <c r="N33" s="26">
        <f t="shared" si="2"/>
        <v>2</v>
      </c>
      <c r="O33" s="25"/>
      <c r="P33" s="25"/>
      <c r="Q33" s="25"/>
      <c r="R33" s="36">
        <f t="shared" si="3"/>
        <v>9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10</v>
      </c>
      <c r="K34" s="24">
        <f t="shared" si="1"/>
        <v>0</v>
      </c>
      <c r="L34" s="24">
        <f t="shared" si="0"/>
        <v>0</v>
      </c>
      <c r="M34" s="25"/>
      <c r="N34" s="26">
        <f t="shared" si="2"/>
        <v>2</v>
      </c>
      <c r="O34" s="25"/>
      <c r="P34" s="25"/>
      <c r="Q34" s="25"/>
      <c r="R34" s="36">
        <f t="shared" si="3"/>
        <v>10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4</v>
      </c>
      <c r="K35" s="24">
        <f t="shared" si="1"/>
        <v>0</v>
      </c>
      <c r="L35" s="24">
        <f t="shared" si="0"/>
        <v>0</v>
      </c>
      <c r="M35" s="25"/>
      <c r="N35" s="26">
        <f t="shared" si="2"/>
        <v>1</v>
      </c>
      <c r="O35" s="25"/>
      <c r="P35" s="25"/>
      <c r="Q35" s="25"/>
      <c r="R35" s="36">
        <f t="shared" si="3"/>
        <v>4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4</v>
      </c>
      <c r="K44" s="24">
        <f t="shared" si="5"/>
        <v>0</v>
      </c>
      <c r="L44" s="24">
        <f t="shared" si="6"/>
        <v>0</v>
      </c>
      <c r="M44" s="25"/>
      <c r="N44" s="26">
        <f t="shared" si="2"/>
        <v>1</v>
      </c>
      <c r="O44" s="25"/>
      <c r="P44" s="25"/>
      <c r="Q44" s="25"/>
      <c r="R44" s="36">
        <f t="shared" si="7"/>
        <v>4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164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37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164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789489.20000000019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179368.77000000002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42" priority="3" operator="lessThan">
      <formula>0</formula>
    </cfRule>
  </conditionalFormatting>
  <conditionalFormatting sqref="S3:S1048576 S1">
    <cfRule type="cellIs" dxfId="41" priority="4" operator="equal">
      <formula>"ATENÇÃO"</formula>
    </cfRule>
  </conditionalFormatting>
  <conditionalFormatting sqref="S4:S53">
    <cfRule type="containsText" dxfId="40" priority="2" operator="containsText" text="ATENÇÃO">
      <formula>NOT(ISERROR(SEARCH("ATENÇÃO",S4)))</formula>
    </cfRule>
  </conditionalFormatting>
  <conditionalFormatting sqref="T4:AY53">
    <cfRule type="cellIs" dxfId="3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5905-2ABA-492D-830B-BEA3FA87C5DD}">
  <dimension ref="A1:AY59"/>
  <sheetViews>
    <sheetView zoomScale="80" zoomScaleNormal="80" workbookViewId="0">
      <pane xSplit="19" topLeftCell="T1" activePane="topRight" state="frozen"/>
      <selection pane="topRight" activeCell="H64" sqref="H64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7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0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0</v>
      </c>
      <c r="O4" s="25"/>
      <c r="P4" s="25"/>
      <c r="Q4" s="25"/>
      <c r="R4" s="36">
        <f>J4-SUM(T4:AY4)+M4</f>
        <v>0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50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12</v>
      </c>
      <c r="O5" s="25"/>
      <c r="P5" s="25"/>
      <c r="Q5" s="25"/>
      <c r="R5" s="36">
        <f t="shared" ref="R5:R35" si="3">J5-SUM(T5:AY5)+M5</f>
        <v>50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45</v>
      </c>
      <c r="K6" s="24">
        <f t="shared" si="1"/>
        <v>0</v>
      </c>
      <c r="L6" s="24">
        <f t="shared" si="0"/>
        <v>0</v>
      </c>
      <c r="M6" s="25"/>
      <c r="N6" s="26">
        <f t="shared" si="2"/>
        <v>11</v>
      </c>
      <c r="O6" s="25"/>
      <c r="P6" s="25"/>
      <c r="Q6" s="25"/>
      <c r="R6" s="36">
        <f t="shared" si="3"/>
        <v>45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0</v>
      </c>
      <c r="K7" s="24">
        <f t="shared" si="1"/>
        <v>0</v>
      </c>
      <c r="L7" s="24">
        <f t="shared" si="0"/>
        <v>0</v>
      </c>
      <c r="M7" s="25"/>
      <c r="N7" s="26">
        <f t="shared" si="2"/>
        <v>0</v>
      </c>
      <c r="O7" s="25"/>
      <c r="P7" s="25"/>
      <c r="Q7" s="25"/>
      <c r="R7" s="36">
        <f t="shared" si="3"/>
        <v>0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8</v>
      </c>
      <c r="K8" s="24">
        <f t="shared" si="1"/>
        <v>0</v>
      </c>
      <c r="L8" s="24">
        <f t="shared" si="0"/>
        <v>0</v>
      </c>
      <c r="M8" s="25"/>
      <c r="N8" s="26">
        <f t="shared" si="2"/>
        <v>2</v>
      </c>
      <c r="O8" s="25"/>
      <c r="P8" s="25"/>
      <c r="Q8" s="25"/>
      <c r="R8" s="36">
        <f t="shared" si="3"/>
        <v>8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4</v>
      </c>
      <c r="K9" s="24">
        <f t="shared" si="1"/>
        <v>0</v>
      </c>
      <c r="L9" s="24">
        <f t="shared" si="0"/>
        <v>0</v>
      </c>
      <c r="M9" s="25"/>
      <c r="N9" s="26">
        <f t="shared" si="2"/>
        <v>1</v>
      </c>
      <c r="O9" s="25"/>
      <c r="P9" s="25"/>
      <c r="Q9" s="25"/>
      <c r="R9" s="36">
        <f t="shared" si="3"/>
        <v>4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2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2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160</v>
      </c>
      <c r="K11" s="24">
        <f t="shared" si="1"/>
        <v>0</v>
      </c>
      <c r="L11" s="24">
        <f t="shared" si="0"/>
        <v>0</v>
      </c>
      <c r="M11" s="25"/>
      <c r="N11" s="26">
        <f t="shared" si="2"/>
        <v>40</v>
      </c>
      <c r="O11" s="25"/>
      <c r="P11" s="25"/>
      <c r="Q11" s="25"/>
      <c r="R11" s="36">
        <f t="shared" si="3"/>
        <v>160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25</v>
      </c>
      <c r="K12" s="24">
        <f t="shared" si="1"/>
        <v>0</v>
      </c>
      <c r="L12" s="24">
        <f t="shared" si="0"/>
        <v>0</v>
      </c>
      <c r="M12" s="25"/>
      <c r="N12" s="26">
        <f t="shared" si="2"/>
        <v>6</v>
      </c>
      <c r="O12" s="25"/>
      <c r="P12" s="25"/>
      <c r="Q12" s="25"/>
      <c r="R12" s="36">
        <f t="shared" si="3"/>
        <v>25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20</v>
      </c>
      <c r="K13" s="24">
        <f t="shared" si="1"/>
        <v>0</v>
      </c>
      <c r="L13" s="24">
        <f t="shared" si="0"/>
        <v>0</v>
      </c>
      <c r="M13" s="25"/>
      <c r="N13" s="26">
        <f t="shared" si="2"/>
        <v>5</v>
      </c>
      <c r="O13" s="25"/>
      <c r="P13" s="25"/>
      <c r="Q13" s="25"/>
      <c r="R13" s="36">
        <f t="shared" si="3"/>
        <v>20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4</v>
      </c>
      <c r="K18" s="24">
        <f t="shared" si="1"/>
        <v>0</v>
      </c>
      <c r="L18" s="24">
        <f t="shared" si="0"/>
        <v>0</v>
      </c>
      <c r="M18" s="25"/>
      <c r="N18" s="26">
        <f t="shared" si="2"/>
        <v>1</v>
      </c>
      <c r="O18" s="25"/>
      <c r="P18" s="25"/>
      <c r="Q18" s="25"/>
      <c r="R18" s="36">
        <f t="shared" si="3"/>
        <v>4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2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2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8</v>
      </c>
      <c r="K21" s="24">
        <f t="shared" si="1"/>
        <v>0</v>
      </c>
      <c r="L21" s="24">
        <f t="shared" si="0"/>
        <v>0</v>
      </c>
      <c r="M21" s="25"/>
      <c r="N21" s="26">
        <f t="shared" si="2"/>
        <v>2</v>
      </c>
      <c r="O21" s="25"/>
      <c r="P21" s="25"/>
      <c r="Q21" s="25"/>
      <c r="R21" s="36">
        <f t="shared" si="3"/>
        <v>8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4</v>
      </c>
      <c r="K22" s="24">
        <f t="shared" si="1"/>
        <v>0</v>
      </c>
      <c r="L22" s="24">
        <f t="shared" si="0"/>
        <v>0</v>
      </c>
      <c r="M22" s="25"/>
      <c r="N22" s="26">
        <f t="shared" si="2"/>
        <v>1</v>
      </c>
      <c r="O22" s="25"/>
      <c r="P22" s="25"/>
      <c r="Q22" s="25"/>
      <c r="R22" s="36">
        <f t="shared" si="3"/>
        <v>4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4</v>
      </c>
      <c r="K23" s="24">
        <f t="shared" si="1"/>
        <v>0</v>
      </c>
      <c r="L23" s="24">
        <f t="shared" si="0"/>
        <v>0</v>
      </c>
      <c r="M23" s="25"/>
      <c r="N23" s="26">
        <f t="shared" si="2"/>
        <v>1</v>
      </c>
      <c r="O23" s="25"/>
      <c r="P23" s="25"/>
      <c r="Q23" s="25"/>
      <c r="R23" s="36">
        <f t="shared" si="3"/>
        <v>4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4</v>
      </c>
      <c r="K24" s="24">
        <f t="shared" si="1"/>
        <v>0</v>
      </c>
      <c r="L24" s="24">
        <f t="shared" si="0"/>
        <v>0</v>
      </c>
      <c r="M24" s="25"/>
      <c r="N24" s="26">
        <f t="shared" si="2"/>
        <v>1</v>
      </c>
      <c r="O24" s="25"/>
      <c r="P24" s="25"/>
      <c r="Q24" s="25"/>
      <c r="R24" s="36">
        <f t="shared" si="3"/>
        <v>4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10</v>
      </c>
      <c r="K25" s="24">
        <f t="shared" si="1"/>
        <v>0</v>
      </c>
      <c r="L25" s="24">
        <f t="shared" si="0"/>
        <v>0</v>
      </c>
      <c r="M25" s="25"/>
      <c r="N25" s="26">
        <f t="shared" si="2"/>
        <v>2</v>
      </c>
      <c r="O25" s="25"/>
      <c r="P25" s="25"/>
      <c r="Q25" s="25"/>
      <c r="R25" s="36">
        <f t="shared" si="3"/>
        <v>10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20</v>
      </c>
      <c r="K26" s="24">
        <f t="shared" si="1"/>
        <v>0</v>
      </c>
      <c r="L26" s="24">
        <f t="shared" si="0"/>
        <v>0</v>
      </c>
      <c r="M26" s="25"/>
      <c r="N26" s="26">
        <f t="shared" si="2"/>
        <v>5</v>
      </c>
      <c r="O26" s="25"/>
      <c r="P26" s="25"/>
      <c r="Q26" s="25"/>
      <c r="R26" s="36">
        <f t="shared" si="3"/>
        <v>20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12</v>
      </c>
      <c r="K27" s="24">
        <f t="shared" si="1"/>
        <v>0</v>
      </c>
      <c r="L27" s="24">
        <f t="shared" si="0"/>
        <v>0</v>
      </c>
      <c r="M27" s="25"/>
      <c r="N27" s="26">
        <f t="shared" si="2"/>
        <v>3</v>
      </c>
      <c r="O27" s="25"/>
      <c r="P27" s="25"/>
      <c r="Q27" s="25"/>
      <c r="R27" s="36">
        <f t="shared" si="3"/>
        <v>12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6</v>
      </c>
      <c r="K28" s="24">
        <f t="shared" si="1"/>
        <v>0</v>
      </c>
      <c r="L28" s="24">
        <f t="shared" si="0"/>
        <v>0</v>
      </c>
      <c r="M28" s="25"/>
      <c r="N28" s="26">
        <f t="shared" si="2"/>
        <v>1</v>
      </c>
      <c r="O28" s="25"/>
      <c r="P28" s="25"/>
      <c r="Q28" s="25"/>
      <c r="R28" s="36">
        <f t="shared" si="3"/>
        <v>6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6</v>
      </c>
      <c r="K29" s="24">
        <f t="shared" si="1"/>
        <v>0</v>
      </c>
      <c r="L29" s="24">
        <f t="shared" si="0"/>
        <v>0</v>
      </c>
      <c r="M29" s="25"/>
      <c r="N29" s="26">
        <f t="shared" si="2"/>
        <v>1</v>
      </c>
      <c r="O29" s="25"/>
      <c r="P29" s="25"/>
      <c r="Q29" s="25"/>
      <c r="R29" s="36">
        <f t="shared" si="3"/>
        <v>6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16</v>
      </c>
      <c r="K32" s="24">
        <f t="shared" si="1"/>
        <v>0</v>
      </c>
      <c r="L32" s="24">
        <f t="shared" si="0"/>
        <v>0</v>
      </c>
      <c r="M32" s="25"/>
      <c r="N32" s="26">
        <f t="shared" si="2"/>
        <v>4</v>
      </c>
      <c r="O32" s="25"/>
      <c r="P32" s="25"/>
      <c r="Q32" s="25"/>
      <c r="R32" s="36">
        <f t="shared" si="3"/>
        <v>16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16</v>
      </c>
      <c r="K33" s="24">
        <f t="shared" si="1"/>
        <v>0</v>
      </c>
      <c r="L33" s="24">
        <f t="shared" si="0"/>
        <v>0</v>
      </c>
      <c r="M33" s="25"/>
      <c r="N33" s="26">
        <f t="shared" si="2"/>
        <v>4</v>
      </c>
      <c r="O33" s="25"/>
      <c r="P33" s="25"/>
      <c r="Q33" s="25"/>
      <c r="R33" s="36">
        <f t="shared" si="3"/>
        <v>16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12</v>
      </c>
      <c r="K34" s="24">
        <f t="shared" si="1"/>
        <v>0</v>
      </c>
      <c r="L34" s="24">
        <f t="shared" si="0"/>
        <v>0</v>
      </c>
      <c r="M34" s="25"/>
      <c r="N34" s="26">
        <f t="shared" si="2"/>
        <v>3</v>
      </c>
      <c r="O34" s="25"/>
      <c r="P34" s="25"/>
      <c r="Q34" s="25"/>
      <c r="R34" s="36">
        <f t="shared" si="3"/>
        <v>12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0</v>
      </c>
      <c r="K35" s="24">
        <f t="shared" si="1"/>
        <v>0</v>
      </c>
      <c r="L35" s="24">
        <f t="shared" si="0"/>
        <v>0</v>
      </c>
      <c r="M35" s="25"/>
      <c r="N35" s="26">
        <f t="shared" si="2"/>
        <v>0</v>
      </c>
      <c r="O35" s="25"/>
      <c r="P35" s="25"/>
      <c r="Q35" s="25"/>
      <c r="R35" s="36">
        <f t="shared" si="3"/>
        <v>0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2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2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1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1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80</v>
      </c>
      <c r="K38" s="24">
        <f t="shared" si="5"/>
        <v>0</v>
      </c>
      <c r="L38" s="24">
        <f t="shared" si="6"/>
        <v>0</v>
      </c>
      <c r="M38" s="25"/>
      <c r="N38" s="26">
        <f t="shared" si="2"/>
        <v>20</v>
      </c>
      <c r="O38" s="25"/>
      <c r="P38" s="25"/>
      <c r="Q38" s="25"/>
      <c r="R38" s="36">
        <f t="shared" si="7"/>
        <v>80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20</v>
      </c>
      <c r="K39" s="24">
        <f t="shared" si="5"/>
        <v>0</v>
      </c>
      <c r="L39" s="24">
        <f t="shared" si="6"/>
        <v>0</v>
      </c>
      <c r="M39" s="25"/>
      <c r="N39" s="26">
        <f t="shared" si="2"/>
        <v>5</v>
      </c>
      <c r="O39" s="25"/>
      <c r="P39" s="25"/>
      <c r="Q39" s="25"/>
      <c r="R39" s="36">
        <f t="shared" si="7"/>
        <v>20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10</v>
      </c>
      <c r="K40" s="24">
        <f t="shared" si="5"/>
        <v>0</v>
      </c>
      <c r="L40" s="24">
        <f t="shared" si="6"/>
        <v>0</v>
      </c>
      <c r="M40" s="25"/>
      <c r="N40" s="26">
        <f t="shared" si="2"/>
        <v>2</v>
      </c>
      <c r="O40" s="25"/>
      <c r="P40" s="25"/>
      <c r="Q40" s="25"/>
      <c r="R40" s="36">
        <f t="shared" si="7"/>
        <v>10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10</v>
      </c>
      <c r="K41" s="24">
        <f t="shared" si="5"/>
        <v>0</v>
      </c>
      <c r="L41" s="24">
        <f t="shared" si="6"/>
        <v>0</v>
      </c>
      <c r="M41" s="25"/>
      <c r="N41" s="26">
        <f t="shared" si="2"/>
        <v>2</v>
      </c>
      <c r="O41" s="25"/>
      <c r="P41" s="25"/>
      <c r="Q41" s="25"/>
      <c r="R41" s="36">
        <f t="shared" si="7"/>
        <v>10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24</v>
      </c>
      <c r="K42" s="24">
        <f t="shared" si="5"/>
        <v>0</v>
      </c>
      <c r="L42" s="24">
        <f t="shared" si="6"/>
        <v>0</v>
      </c>
      <c r="M42" s="25"/>
      <c r="N42" s="26">
        <f t="shared" si="2"/>
        <v>6</v>
      </c>
      <c r="O42" s="25"/>
      <c r="P42" s="25"/>
      <c r="Q42" s="25"/>
      <c r="R42" s="36">
        <f t="shared" si="7"/>
        <v>24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400</v>
      </c>
      <c r="K43" s="24">
        <f t="shared" si="5"/>
        <v>0</v>
      </c>
      <c r="L43" s="24">
        <f t="shared" si="6"/>
        <v>0</v>
      </c>
      <c r="M43" s="25"/>
      <c r="N43" s="26">
        <f t="shared" si="2"/>
        <v>100</v>
      </c>
      <c r="O43" s="25"/>
      <c r="P43" s="25"/>
      <c r="Q43" s="25"/>
      <c r="R43" s="36">
        <f t="shared" si="7"/>
        <v>400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6</v>
      </c>
      <c r="K44" s="24">
        <f t="shared" si="5"/>
        <v>0</v>
      </c>
      <c r="L44" s="24">
        <f t="shared" si="6"/>
        <v>0</v>
      </c>
      <c r="M44" s="25"/>
      <c r="N44" s="26">
        <f t="shared" si="2"/>
        <v>1</v>
      </c>
      <c r="O44" s="25"/>
      <c r="P44" s="25"/>
      <c r="Q44" s="25"/>
      <c r="R44" s="36">
        <f t="shared" si="7"/>
        <v>6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72</v>
      </c>
      <c r="K45" s="24">
        <f t="shared" si="5"/>
        <v>0</v>
      </c>
      <c r="L45" s="24">
        <f t="shared" si="6"/>
        <v>0</v>
      </c>
      <c r="M45" s="25"/>
      <c r="N45" s="26">
        <f t="shared" si="2"/>
        <v>18</v>
      </c>
      <c r="O45" s="25"/>
      <c r="P45" s="25"/>
      <c r="Q45" s="25"/>
      <c r="R45" s="36">
        <f t="shared" si="7"/>
        <v>72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80</v>
      </c>
      <c r="K46" s="24">
        <f t="shared" si="5"/>
        <v>0</v>
      </c>
      <c r="L46" s="24">
        <f t="shared" si="6"/>
        <v>0</v>
      </c>
      <c r="M46" s="25"/>
      <c r="N46" s="26">
        <f t="shared" si="2"/>
        <v>20</v>
      </c>
      <c r="O46" s="25"/>
      <c r="P46" s="25"/>
      <c r="Q46" s="25"/>
      <c r="R46" s="36">
        <f t="shared" si="7"/>
        <v>80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12</v>
      </c>
      <c r="K47" s="24">
        <f t="shared" si="5"/>
        <v>0</v>
      </c>
      <c r="L47" s="24">
        <f t="shared" si="6"/>
        <v>0</v>
      </c>
      <c r="M47" s="25"/>
      <c r="N47" s="26">
        <f t="shared" si="2"/>
        <v>3</v>
      </c>
      <c r="O47" s="25"/>
      <c r="P47" s="25"/>
      <c r="Q47" s="25"/>
      <c r="R47" s="36">
        <f t="shared" si="7"/>
        <v>12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20</v>
      </c>
      <c r="K48" s="24">
        <f t="shared" si="5"/>
        <v>0</v>
      </c>
      <c r="L48" s="24">
        <f t="shared" si="6"/>
        <v>0</v>
      </c>
      <c r="M48" s="25"/>
      <c r="N48" s="26">
        <f t="shared" si="2"/>
        <v>5</v>
      </c>
      <c r="O48" s="25"/>
      <c r="P48" s="25"/>
      <c r="Q48" s="25"/>
      <c r="R48" s="36">
        <f t="shared" si="7"/>
        <v>20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800</v>
      </c>
      <c r="K50" s="24">
        <f t="shared" si="5"/>
        <v>0</v>
      </c>
      <c r="L50" s="24">
        <f t="shared" si="6"/>
        <v>0</v>
      </c>
      <c r="M50" s="25"/>
      <c r="N50" s="26">
        <f t="shared" si="2"/>
        <v>200</v>
      </c>
      <c r="O50" s="25"/>
      <c r="P50" s="25"/>
      <c r="Q50" s="25"/>
      <c r="R50" s="36">
        <f t="shared" si="7"/>
        <v>800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1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1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2000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493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2000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2835563.4800000018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680354.50000000012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38" priority="3" operator="lessThan">
      <formula>0</formula>
    </cfRule>
  </conditionalFormatting>
  <conditionalFormatting sqref="S3:S1048576 S1">
    <cfRule type="cellIs" dxfId="37" priority="4" operator="equal">
      <formula>"ATENÇÃO"</formula>
    </cfRule>
  </conditionalFormatting>
  <conditionalFormatting sqref="S4:S53">
    <cfRule type="containsText" dxfId="36" priority="2" operator="containsText" text="ATENÇÃO">
      <formula>NOT(ISERROR(SEARCH("ATENÇÃO",S4)))</formula>
    </cfRule>
  </conditionalFormatting>
  <conditionalFormatting sqref="T4:AY53">
    <cfRule type="cellIs" dxfId="3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52C9-36E1-44A3-AB01-F9719C00244D}">
  <dimension ref="A1:AY59"/>
  <sheetViews>
    <sheetView zoomScale="80" zoomScaleNormal="80" workbookViewId="0">
      <pane xSplit="19" topLeftCell="T1" activePane="topRight" state="frozen"/>
      <selection pane="topRight" activeCell="H62" sqref="H62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6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5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1</v>
      </c>
      <c r="O4" s="25"/>
      <c r="P4" s="25"/>
      <c r="Q4" s="25"/>
      <c r="R4" s="36">
        <f>J4-SUM(T4:AY4)+M4</f>
        <v>5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4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1</v>
      </c>
      <c r="O5" s="25"/>
      <c r="P5" s="25"/>
      <c r="Q5" s="25"/>
      <c r="R5" s="36">
        <f t="shared" ref="R5:R35" si="3">J5-SUM(T5:AY5)+M5</f>
        <v>4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8</v>
      </c>
      <c r="K6" s="24">
        <f t="shared" si="1"/>
        <v>0</v>
      </c>
      <c r="L6" s="24">
        <f t="shared" si="0"/>
        <v>0</v>
      </c>
      <c r="M6" s="25"/>
      <c r="N6" s="26">
        <f t="shared" si="2"/>
        <v>2</v>
      </c>
      <c r="O6" s="25"/>
      <c r="P6" s="25"/>
      <c r="Q6" s="25"/>
      <c r="R6" s="36">
        <f t="shared" si="3"/>
        <v>8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12</v>
      </c>
      <c r="K7" s="24">
        <f t="shared" si="1"/>
        <v>0</v>
      </c>
      <c r="L7" s="24">
        <f t="shared" si="0"/>
        <v>0</v>
      </c>
      <c r="M7" s="25"/>
      <c r="N7" s="26">
        <f t="shared" si="2"/>
        <v>3</v>
      </c>
      <c r="O7" s="25"/>
      <c r="P7" s="25"/>
      <c r="Q7" s="25"/>
      <c r="R7" s="36">
        <f t="shared" si="3"/>
        <v>12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0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0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0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0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30</v>
      </c>
      <c r="K11" s="24">
        <f t="shared" si="1"/>
        <v>0</v>
      </c>
      <c r="L11" s="24">
        <f t="shared" si="0"/>
        <v>0</v>
      </c>
      <c r="M11" s="25"/>
      <c r="N11" s="26">
        <f t="shared" si="2"/>
        <v>7</v>
      </c>
      <c r="O11" s="25"/>
      <c r="P11" s="25"/>
      <c r="Q11" s="25"/>
      <c r="R11" s="36">
        <f t="shared" si="3"/>
        <v>30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4</v>
      </c>
      <c r="K12" s="24">
        <f t="shared" si="1"/>
        <v>0</v>
      </c>
      <c r="L12" s="24">
        <f t="shared" si="0"/>
        <v>0</v>
      </c>
      <c r="M12" s="25"/>
      <c r="N12" s="26">
        <f t="shared" si="2"/>
        <v>1</v>
      </c>
      <c r="O12" s="25"/>
      <c r="P12" s="25"/>
      <c r="Q12" s="25"/>
      <c r="R12" s="36">
        <f t="shared" si="3"/>
        <v>4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34</v>
      </c>
      <c r="K13" s="24">
        <f t="shared" si="1"/>
        <v>0</v>
      </c>
      <c r="L13" s="24">
        <f t="shared" si="0"/>
        <v>0</v>
      </c>
      <c r="M13" s="25"/>
      <c r="N13" s="26">
        <f t="shared" si="2"/>
        <v>8</v>
      </c>
      <c r="O13" s="25"/>
      <c r="P13" s="25"/>
      <c r="Q13" s="25"/>
      <c r="R13" s="36">
        <f t="shared" si="3"/>
        <v>34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0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0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10</v>
      </c>
      <c r="K21" s="24">
        <f t="shared" si="1"/>
        <v>0</v>
      </c>
      <c r="L21" s="24">
        <f t="shared" si="0"/>
        <v>0</v>
      </c>
      <c r="M21" s="25"/>
      <c r="N21" s="26">
        <f t="shared" si="2"/>
        <v>2</v>
      </c>
      <c r="O21" s="25"/>
      <c r="P21" s="25"/>
      <c r="Q21" s="25"/>
      <c r="R21" s="36">
        <f t="shared" si="3"/>
        <v>10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0</v>
      </c>
      <c r="K23" s="24">
        <f t="shared" si="1"/>
        <v>0</v>
      </c>
      <c r="L23" s="24">
        <f t="shared" si="0"/>
        <v>0</v>
      </c>
      <c r="M23" s="25"/>
      <c r="N23" s="26">
        <f t="shared" si="2"/>
        <v>0</v>
      </c>
      <c r="O23" s="25"/>
      <c r="P23" s="25"/>
      <c r="Q23" s="25"/>
      <c r="R23" s="36">
        <f t="shared" si="3"/>
        <v>0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10</v>
      </c>
      <c r="K24" s="24">
        <f t="shared" si="1"/>
        <v>0</v>
      </c>
      <c r="L24" s="24">
        <f t="shared" si="0"/>
        <v>0</v>
      </c>
      <c r="M24" s="25"/>
      <c r="N24" s="26">
        <f t="shared" si="2"/>
        <v>2</v>
      </c>
      <c r="O24" s="25"/>
      <c r="P24" s="25"/>
      <c r="Q24" s="25"/>
      <c r="R24" s="36">
        <f t="shared" si="3"/>
        <v>10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10</v>
      </c>
      <c r="K25" s="24">
        <f t="shared" si="1"/>
        <v>0</v>
      </c>
      <c r="L25" s="24">
        <f t="shared" si="0"/>
        <v>0</v>
      </c>
      <c r="M25" s="25"/>
      <c r="N25" s="26">
        <f t="shared" si="2"/>
        <v>2</v>
      </c>
      <c r="O25" s="25"/>
      <c r="P25" s="25"/>
      <c r="Q25" s="25"/>
      <c r="R25" s="36">
        <f t="shared" si="3"/>
        <v>10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0</v>
      </c>
      <c r="K27" s="24">
        <f t="shared" si="1"/>
        <v>0</v>
      </c>
      <c r="L27" s="24">
        <f t="shared" si="0"/>
        <v>0</v>
      </c>
      <c r="M27" s="25"/>
      <c r="N27" s="26">
        <f t="shared" si="2"/>
        <v>0</v>
      </c>
      <c r="O27" s="25"/>
      <c r="P27" s="25"/>
      <c r="Q27" s="25"/>
      <c r="R27" s="36">
        <f t="shared" si="3"/>
        <v>0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0</v>
      </c>
      <c r="K29" s="24">
        <f t="shared" si="1"/>
        <v>0</v>
      </c>
      <c r="L29" s="24">
        <f t="shared" si="0"/>
        <v>0</v>
      </c>
      <c r="M29" s="25"/>
      <c r="N29" s="26">
        <f t="shared" si="2"/>
        <v>0</v>
      </c>
      <c r="O29" s="25"/>
      <c r="P29" s="25"/>
      <c r="Q29" s="25"/>
      <c r="R29" s="36">
        <f t="shared" si="3"/>
        <v>0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0</v>
      </c>
      <c r="K31" s="24">
        <f t="shared" si="1"/>
        <v>0</v>
      </c>
      <c r="L31" s="24">
        <f t="shared" si="0"/>
        <v>0</v>
      </c>
      <c r="M31" s="25"/>
      <c r="N31" s="26">
        <f t="shared" si="2"/>
        <v>0</v>
      </c>
      <c r="O31" s="25"/>
      <c r="P31" s="25"/>
      <c r="Q31" s="25"/>
      <c r="R31" s="36">
        <f t="shared" si="3"/>
        <v>0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8</v>
      </c>
      <c r="K32" s="24">
        <f t="shared" si="1"/>
        <v>0</v>
      </c>
      <c r="L32" s="24">
        <f t="shared" si="0"/>
        <v>0</v>
      </c>
      <c r="M32" s="25"/>
      <c r="N32" s="26">
        <f t="shared" si="2"/>
        <v>2</v>
      </c>
      <c r="O32" s="25"/>
      <c r="P32" s="25"/>
      <c r="Q32" s="25"/>
      <c r="R32" s="36">
        <f t="shared" si="3"/>
        <v>8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8</v>
      </c>
      <c r="K33" s="24">
        <f t="shared" si="1"/>
        <v>0</v>
      </c>
      <c r="L33" s="24">
        <f t="shared" si="0"/>
        <v>0</v>
      </c>
      <c r="M33" s="25"/>
      <c r="N33" s="26">
        <f t="shared" si="2"/>
        <v>2</v>
      </c>
      <c r="O33" s="25"/>
      <c r="P33" s="25"/>
      <c r="Q33" s="25"/>
      <c r="R33" s="36">
        <f t="shared" si="3"/>
        <v>8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8</v>
      </c>
      <c r="K34" s="24">
        <f t="shared" si="1"/>
        <v>0</v>
      </c>
      <c r="L34" s="24">
        <f t="shared" si="0"/>
        <v>0</v>
      </c>
      <c r="M34" s="25"/>
      <c r="N34" s="26">
        <f t="shared" si="2"/>
        <v>2</v>
      </c>
      <c r="O34" s="25"/>
      <c r="P34" s="25"/>
      <c r="Q34" s="25"/>
      <c r="R34" s="36">
        <f t="shared" si="3"/>
        <v>8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2</v>
      </c>
      <c r="K35" s="24">
        <f t="shared" si="1"/>
        <v>0</v>
      </c>
      <c r="L35" s="24">
        <f t="shared" si="0"/>
        <v>0</v>
      </c>
      <c r="M35" s="25"/>
      <c r="N35" s="26">
        <f t="shared" si="2"/>
        <v>0</v>
      </c>
      <c r="O35" s="25"/>
      <c r="P35" s="25"/>
      <c r="Q35" s="25"/>
      <c r="R35" s="36">
        <f t="shared" si="3"/>
        <v>2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0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0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0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0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177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40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177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831160.19000000006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198616.61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34" priority="3" operator="lessThan">
      <formula>0</formula>
    </cfRule>
  </conditionalFormatting>
  <conditionalFormatting sqref="S3:S1048576 S1">
    <cfRule type="cellIs" dxfId="33" priority="4" operator="equal">
      <formula>"ATENÇÃO"</formula>
    </cfRule>
  </conditionalFormatting>
  <conditionalFormatting sqref="S4:S53">
    <cfRule type="containsText" dxfId="32" priority="2" operator="containsText" text="ATENÇÃO">
      <formula>NOT(ISERROR(SEARCH("ATENÇÃO",S4)))</formula>
    </cfRule>
  </conditionalFormatting>
  <conditionalFormatting sqref="T4:AY53">
    <cfRule type="cellIs" dxfId="3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B39F-23DC-42B9-92C4-D5B91F6E212C}">
  <dimension ref="A1:AY59"/>
  <sheetViews>
    <sheetView zoomScale="80" zoomScaleNormal="80" workbookViewId="0">
      <pane xSplit="19" topLeftCell="T1" activePane="topRight" state="frozen"/>
      <selection pane="topRight" activeCell="I63" sqref="I63"/>
    </sheetView>
  </sheetViews>
  <sheetFormatPr defaultColWidth="11.81640625" defaultRowHeight="24.75" customHeight="1" x14ac:dyDescent="0.35"/>
  <cols>
    <col min="1" max="1" width="5.54296875" style="1" customWidth="1"/>
    <col min="2" max="2" width="14.1796875" style="1" customWidth="1"/>
    <col min="3" max="3" width="6.453125" style="1" customWidth="1"/>
    <col min="4" max="4" width="18.453125" style="3" customWidth="1"/>
    <col min="5" max="5" width="15.81640625" style="1" customWidth="1"/>
    <col min="6" max="6" width="14.7265625" style="1" customWidth="1"/>
    <col min="7" max="7" width="15.26953125" style="1" customWidth="1"/>
    <col min="8" max="8" width="11" style="1" customWidth="1"/>
    <col min="9" max="9" width="14.453125" style="3" customWidth="1"/>
    <col min="10" max="10" width="10" style="4" customWidth="1"/>
    <col min="11" max="17" width="8.1796875" style="4" customWidth="1"/>
    <col min="18" max="18" width="8.1796875" style="11" customWidth="1"/>
    <col min="19" max="19" width="8.1796875" style="5" customWidth="1"/>
    <col min="20" max="31" width="13.453125" style="4" customWidth="1"/>
    <col min="32" max="51" width="13.453125" style="2" customWidth="1"/>
    <col min="52" max="16384" width="11.81640625" style="2"/>
  </cols>
  <sheetData>
    <row r="1" spans="1:51" ht="47.15" customHeight="1" x14ac:dyDescent="0.35">
      <c r="A1" s="187" t="s">
        <v>95</v>
      </c>
      <c r="B1" s="188"/>
      <c r="C1" s="189"/>
      <c r="D1" s="190" t="s">
        <v>94</v>
      </c>
      <c r="E1" s="191"/>
      <c r="F1" s="191"/>
      <c r="G1" s="191"/>
      <c r="H1" s="191"/>
      <c r="I1" s="192"/>
      <c r="J1" s="186" t="s">
        <v>97</v>
      </c>
      <c r="K1" s="186"/>
      <c r="L1" s="186"/>
      <c r="M1" s="186"/>
      <c r="N1" s="186"/>
      <c r="O1" s="186"/>
      <c r="P1" s="186"/>
      <c r="Q1" s="186"/>
      <c r="R1" s="186"/>
      <c r="S1" s="186"/>
      <c r="T1" s="96" t="s">
        <v>96</v>
      </c>
      <c r="U1" s="96" t="s">
        <v>96</v>
      </c>
      <c r="V1" s="96" t="s">
        <v>96</v>
      </c>
      <c r="W1" s="96" t="s">
        <v>96</v>
      </c>
      <c r="X1" s="96" t="s">
        <v>96</v>
      </c>
      <c r="Y1" s="96" t="s">
        <v>96</v>
      </c>
      <c r="Z1" s="96" t="s">
        <v>96</v>
      </c>
      <c r="AA1" s="96" t="s">
        <v>96</v>
      </c>
      <c r="AB1" s="96" t="s">
        <v>96</v>
      </c>
      <c r="AC1" s="96" t="s">
        <v>96</v>
      </c>
      <c r="AD1" s="96" t="s">
        <v>96</v>
      </c>
      <c r="AE1" s="96" t="s">
        <v>96</v>
      </c>
      <c r="AF1" s="96" t="s">
        <v>96</v>
      </c>
      <c r="AG1" s="96" t="s">
        <v>96</v>
      </c>
      <c r="AH1" s="96" t="s">
        <v>96</v>
      </c>
      <c r="AI1" s="96" t="s">
        <v>96</v>
      </c>
      <c r="AJ1" s="96" t="s">
        <v>96</v>
      </c>
      <c r="AK1" s="96" t="s">
        <v>96</v>
      </c>
      <c r="AL1" s="96" t="s">
        <v>96</v>
      </c>
      <c r="AM1" s="96" t="s">
        <v>96</v>
      </c>
      <c r="AN1" s="96" t="s">
        <v>96</v>
      </c>
      <c r="AO1" s="96" t="s">
        <v>96</v>
      </c>
      <c r="AP1" s="96" t="s">
        <v>96</v>
      </c>
      <c r="AQ1" s="96" t="s">
        <v>96</v>
      </c>
      <c r="AR1" s="96" t="s">
        <v>96</v>
      </c>
      <c r="AS1" s="96" t="s">
        <v>96</v>
      </c>
      <c r="AT1" s="96" t="s">
        <v>96</v>
      </c>
      <c r="AU1" s="96" t="s">
        <v>96</v>
      </c>
      <c r="AV1" s="96" t="s">
        <v>96</v>
      </c>
      <c r="AW1" s="96" t="s">
        <v>96</v>
      </c>
      <c r="AX1" s="96" t="s">
        <v>96</v>
      </c>
      <c r="AY1" s="96" t="s">
        <v>96</v>
      </c>
    </row>
    <row r="2" spans="1:51" ht="28.5" customHeight="1" x14ac:dyDescent="0.35">
      <c r="A2" s="190" t="s">
        <v>9</v>
      </c>
      <c r="B2" s="191"/>
      <c r="C2" s="191"/>
      <c r="D2" s="191"/>
      <c r="E2" s="191"/>
      <c r="F2" s="191"/>
      <c r="G2" s="191"/>
      <c r="H2" s="191"/>
      <c r="I2" s="192"/>
      <c r="J2" s="193" t="s">
        <v>99</v>
      </c>
      <c r="K2" s="194"/>
      <c r="L2" s="194"/>
      <c r="M2" s="194"/>
      <c r="N2" s="194"/>
      <c r="O2" s="194"/>
      <c r="P2" s="194"/>
      <c r="Q2" s="194"/>
      <c r="R2" s="194"/>
      <c r="S2" s="195"/>
      <c r="T2" s="97" t="s">
        <v>218</v>
      </c>
      <c r="U2" s="97" t="s">
        <v>218</v>
      </c>
      <c r="V2" s="97" t="s">
        <v>218</v>
      </c>
      <c r="W2" s="97" t="s">
        <v>218</v>
      </c>
      <c r="X2" s="97" t="s">
        <v>218</v>
      </c>
      <c r="Y2" s="97" t="s">
        <v>218</v>
      </c>
      <c r="Z2" s="97" t="s">
        <v>218</v>
      </c>
      <c r="AA2" s="97" t="s">
        <v>218</v>
      </c>
      <c r="AB2" s="97" t="s">
        <v>218</v>
      </c>
      <c r="AC2" s="97" t="s">
        <v>218</v>
      </c>
      <c r="AD2" s="97" t="s">
        <v>218</v>
      </c>
      <c r="AE2" s="97" t="s">
        <v>218</v>
      </c>
      <c r="AF2" s="97" t="s">
        <v>218</v>
      </c>
      <c r="AG2" s="97" t="s">
        <v>218</v>
      </c>
      <c r="AH2" s="97" t="s">
        <v>218</v>
      </c>
      <c r="AI2" s="97" t="s">
        <v>218</v>
      </c>
      <c r="AJ2" s="97" t="s">
        <v>218</v>
      </c>
      <c r="AK2" s="97" t="s">
        <v>218</v>
      </c>
      <c r="AL2" s="97" t="s">
        <v>218</v>
      </c>
      <c r="AM2" s="97" t="s">
        <v>218</v>
      </c>
      <c r="AN2" s="97" t="s">
        <v>218</v>
      </c>
      <c r="AO2" s="97" t="s">
        <v>218</v>
      </c>
      <c r="AP2" s="97" t="s">
        <v>218</v>
      </c>
      <c r="AQ2" s="97" t="s">
        <v>218</v>
      </c>
      <c r="AR2" s="97" t="s">
        <v>218</v>
      </c>
      <c r="AS2" s="97" t="s">
        <v>218</v>
      </c>
      <c r="AT2" s="97" t="s">
        <v>218</v>
      </c>
      <c r="AU2" s="97" t="s">
        <v>218</v>
      </c>
      <c r="AV2" s="97" t="s">
        <v>218</v>
      </c>
      <c r="AW2" s="97" t="s">
        <v>218</v>
      </c>
      <c r="AX2" s="97" t="s">
        <v>218</v>
      </c>
      <c r="AY2" s="97" t="s">
        <v>218</v>
      </c>
    </row>
    <row r="3" spans="1:51" s="3" customFormat="1" ht="39.75" customHeight="1" x14ac:dyDescent="0.25">
      <c r="A3" s="6" t="s">
        <v>2</v>
      </c>
      <c r="B3" s="6" t="s">
        <v>20</v>
      </c>
      <c r="C3" s="6" t="s">
        <v>19</v>
      </c>
      <c r="D3" s="7" t="s">
        <v>21</v>
      </c>
      <c r="E3" s="7" t="s">
        <v>22</v>
      </c>
      <c r="F3" s="7" t="s">
        <v>5</v>
      </c>
      <c r="G3" s="7" t="s">
        <v>24</v>
      </c>
      <c r="H3" s="7" t="s">
        <v>23</v>
      </c>
      <c r="I3" s="8" t="s">
        <v>18</v>
      </c>
      <c r="J3" s="21" t="s">
        <v>31</v>
      </c>
      <c r="K3" s="21" t="s">
        <v>26</v>
      </c>
      <c r="L3" s="21" t="s">
        <v>27</v>
      </c>
      <c r="M3" s="21" t="s">
        <v>28</v>
      </c>
      <c r="N3" s="21" t="s">
        <v>29</v>
      </c>
      <c r="O3" s="21" t="s">
        <v>30</v>
      </c>
      <c r="P3" s="21" t="s">
        <v>32</v>
      </c>
      <c r="Q3" s="21" t="s">
        <v>33</v>
      </c>
      <c r="R3" s="27" t="s">
        <v>0</v>
      </c>
      <c r="S3" s="28" t="s">
        <v>1</v>
      </c>
      <c r="T3" s="35" t="s">
        <v>64</v>
      </c>
      <c r="U3" s="35" t="s">
        <v>64</v>
      </c>
      <c r="V3" s="35" t="s">
        <v>64</v>
      </c>
      <c r="W3" s="35" t="s">
        <v>64</v>
      </c>
      <c r="X3" s="35" t="s">
        <v>64</v>
      </c>
      <c r="Y3" s="35" t="s">
        <v>64</v>
      </c>
      <c r="Z3" s="35" t="s">
        <v>64</v>
      </c>
      <c r="AA3" s="35" t="s">
        <v>64</v>
      </c>
      <c r="AB3" s="35" t="s">
        <v>64</v>
      </c>
      <c r="AC3" s="35" t="s">
        <v>64</v>
      </c>
      <c r="AD3" s="35" t="s">
        <v>64</v>
      </c>
      <c r="AE3" s="35" t="s">
        <v>64</v>
      </c>
      <c r="AF3" s="35" t="s">
        <v>64</v>
      </c>
      <c r="AG3" s="35" t="s">
        <v>64</v>
      </c>
      <c r="AH3" s="35" t="s">
        <v>64</v>
      </c>
      <c r="AI3" s="35" t="s">
        <v>64</v>
      </c>
      <c r="AJ3" s="35" t="s">
        <v>64</v>
      </c>
      <c r="AK3" s="35" t="s">
        <v>64</v>
      </c>
      <c r="AL3" s="35" t="s">
        <v>64</v>
      </c>
      <c r="AM3" s="35" t="s">
        <v>64</v>
      </c>
      <c r="AN3" s="35" t="s">
        <v>64</v>
      </c>
      <c r="AO3" s="35" t="s">
        <v>64</v>
      </c>
      <c r="AP3" s="35" t="s">
        <v>64</v>
      </c>
      <c r="AQ3" s="35" t="s">
        <v>64</v>
      </c>
      <c r="AR3" s="35" t="s">
        <v>64</v>
      </c>
      <c r="AS3" s="35" t="s">
        <v>64</v>
      </c>
      <c r="AT3" s="35" t="s">
        <v>64</v>
      </c>
      <c r="AU3" s="35" t="s">
        <v>64</v>
      </c>
      <c r="AV3" s="35" t="s">
        <v>64</v>
      </c>
      <c r="AW3" s="35" t="s">
        <v>64</v>
      </c>
      <c r="AX3" s="35" t="s">
        <v>64</v>
      </c>
      <c r="AY3" s="35" t="s">
        <v>64</v>
      </c>
    </row>
    <row r="4" spans="1:51" ht="24.75" customHeight="1" x14ac:dyDescent="0.35">
      <c r="A4" s="162">
        <v>1</v>
      </c>
      <c r="B4" s="163" t="s">
        <v>100</v>
      </c>
      <c r="C4" s="100">
        <v>1</v>
      </c>
      <c r="D4" s="105" t="s">
        <v>101</v>
      </c>
      <c r="E4" s="105" t="s">
        <v>102</v>
      </c>
      <c r="F4" s="106">
        <v>125296013</v>
      </c>
      <c r="G4" s="107" t="s">
        <v>212</v>
      </c>
      <c r="H4" s="108" t="s">
        <v>4</v>
      </c>
      <c r="I4" s="109">
        <v>7300.81</v>
      </c>
      <c r="J4" s="18">
        <v>8</v>
      </c>
      <c r="K4" s="24">
        <f>IF(SUM(T4:AY4)&gt;J4+M4,J4+M4,SUM(T4:AY4))</f>
        <v>0</v>
      </c>
      <c r="L4" s="24">
        <f t="shared" ref="L4:L35" si="0">(SUM(T4:AY4))</f>
        <v>0</v>
      </c>
      <c r="M4" s="25"/>
      <c r="N4" s="26">
        <f>ROUND(IF(J4*0.25-0.5&lt;0,0,J4*0.25-0.5),0)-Q4-O4</f>
        <v>2</v>
      </c>
      <c r="O4" s="25"/>
      <c r="P4" s="25"/>
      <c r="Q4" s="25"/>
      <c r="R4" s="36">
        <f>J4-SUM(T4:AY4)+M4</f>
        <v>8</v>
      </c>
      <c r="S4" s="17" t="str">
        <f>IF(R4&lt;0,"ATENÇÃO","OK")</f>
        <v>OK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</row>
    <row r="5" spans="1:51" ht="24.75" customHeight="1" x14ac:dyDescent="0.35">
      <c r="A5" s="162"/>
      <c r="B5" s="164"/>
      <c r="C5" s="100">
        <v>2</v>
      </c>
      <c r="D5" s="105" t="s">
        <v>103</v>
      </c>
      <c r="E5" s="105" t="s">
        <v>104</v>
      </c>
      <c r="F5" s="106">
        <v>125296007</v>
      </c>
      <c r="G5" s="107" t="s">
        <v>212</v>
      </c>
      <c r="H5" s="108" t="s">
        <v>4</v>
      </c>
      <c r="I5" s="109">
        <v>8158.8</v>
      </c>
      <c r="J5" s="18">
        <v>0</v>
      </c>
      <c r="K5" s="24">
        <f t="shared" ref="K5:K35" si="1">IF(SUM(T5:AY5)&gt;J5+M5,J5+M5,SUM(T5:AY5))</f>
        <v>0</v>
      </c>
      <c r="L5" s="24">
        <f t="shared" si="0"/>
        <v>0</v>
      </c>
      <c r="M5" s="25"/>
      <c r="N5" s="26">
        <f t="shared" ref="N5:N53" si="2">ROUND(IF(J5*0.25-0.5&lt;0,0,J5*0.25-0.5),0)-Q5-O5</f>
        <v>0</v>
      </c>
      <c r="O5" s="25"/>
      <c r="P5" s="25"/>
      <c r="Q5" s="25"/>
      <c r="R5" s="36">
        <f t="shared" ref="R5:R35" si="3">J5-SUM(T5:AY5)+M5</f>
        <v>0</v>
      </c>
      <c r="S5" s="17" t="str">
        <f t="shared" ref="S5:S53" si="4">IF(R5&lt;0,"ATENÇÃO","OK")</f>
        <v>OK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1" ht="24.75" customHeight="1" x14ac:dyDescent="0.35">
      <c r="A6" s="162"/>
      <c r="B6" s="164"/>
      <c r="C6" s="100">
        <v>3</v>
      </c>
      <c r="D6" s="105" t="s">
        <v>105</v>
      </c>
      <c r="E6" s="105" t="s">
        <v>106</v>
      </c>
      <c r="F6" s="106">
        <v>125296007</v>
      </c>
      <c r="G6" s="107" t="s">
        <v>212</v>
      </c>
      <c r="H6" s="108" t="s">
        <v>4</v>
      </c>
      <c r="I6" s="109">
        <v>15313.27</v>
      </c>
      <c r="J6" s="18">
        <v>15</v>
      </c>
      <c r="K6" s="24">
        <f t="shared" si="1"/>
        <v>0</v>
      </c>
      <c r="L6" s="24">
        <f t="shared" si="0"/>
        <v>0</v>
      </c>
      <c r="M6" s="25"/>
      <c r="N6" s="26">
        <f t="shared" si="2"/>
        <v>3</v>
      </c>
      <c r="O6" s="25"/>
      <c r="P6" s="25"/>
      <c r="Q6" s="25"/>
      <c r="R6" s="36">
        <f t="shared" si="3"/>
        <v>15</v>
      </c>
      <c r="S6" s="17" t="str">
        <f t="shared" si="4"/>
        <v>OK</v>
      </c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</row>
    <row r="7" spans="1:51" ht="24.75" customHeight="1" x14ac:dyDescent="0.35">
      <c r="A7" s="162"/>
      <c r="B7" s="164"/>
      <c r="C7" s="100">
        <v>4</v>
      </c>
      <c r="D7" s="105" t="s">
        <v>107</v>
      </c>
      <c r="E7" s="105" t="s">
        <v>108</v>
      </c>
      <c r="F7" s="106">
        <v>125296010</v>
      </c>
      <c r="G7" s="107" t="s">
        <v>212</v>
      </c>
      <c r="H7" s="108" t="s">
        <v>4</v>
      </c>
      <c r="I7" s="109">
        <v>23485.759999999998</v>
      </c>
      <c r="J7" s="18">
        <v>12</v>
      </c>
      <c r="K7" s="24">
        <f t="shared" si="1"/>
        <v>0</v>
      </c>
      <c r="L7" s="24">
        <f t="shared" si="0"/>
        <v>0</v>
      </c>
      <c r="M7" s="25"/>
      <c r="N7" s="26">
        <f t="shared" si="2"/>
        <v>3</v>
      </c>
      <c r="O7" s="25"/>
      <c r="P7" s="25"/>
      <c r="Q7" s="25"/>
      <c r="R7" s="36">
        <f t="shared" si="3"/>
        <v>12</v>
      </c>
      <c r="S7" s="17" t="str">
        <f t="shared" si="4"/>
        <v>OK</v>
      </c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</row>
    <row r="8" spans="1:51" ht="24.75" customHeight="1" x14ac:dyDescent="0.35">
      <c r="A8" s="162"/>
      <c r="B8" s="164"/>
      <c r="C8" s="100">
        <v>5</v>
      </c>
      <c r="D8" s="105" t="s">
        <v>109</v>
      </c>
      <c r="E8" s="105" t="s">
        <v>110</v>
      </c>
      <c r="F8" s="106">
        <v>125296007</v>
      </c>
      <c r="G8" s="107" t="s">
        <v>212</v>
      </c>
      <c r="H8" s="108" t="s">
        <v>4</v>
      </c>
      <c r="I8" s="109">
        <v>9480.6299999999992</v>
      </c>
      <c r="J8" s="18">
        <v>2</v>
      </c>
      <c r="K8" s="24">
        <f t="shared" si="1"/>
        <v>0</v>
      </c>
      <c r="L8" s="24">
        <f t="shared" si="0"/>
        <v>0</v>
      </c>
      <c r="M8" s="25"/>
      <c r="N8" s="26">
        <f t="shared" si="2"/>
        <v>0</v>
      </c>
      <c r="O8" s="25"/>
      <c r="P8" s="25"/>
      <c r="Q8" s="25"/>
      <c r="R8" s="36">
        <f t="shared" si="3"/>
        <v>2</v>
      </c>
      <c r="S8" s="17" t="str">
        <f t="shared" si="4"/>
        <v>OK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</row>
    <row r="9" spans="1:51" ht="24.75" customHeight="1" x14ac:dyDescent="0.35">
      <c r="A9" s="162"/>
      <c r="B9" s="165"/>
      <c r="C9" s="100">
        <v>6</v>
      </c>
      <c r="D9" s="105" t="s">
        <v>111</v>
      </c>
      <c r="E9" s="105" t="s">
        <v>112</v>
      </c>
      <c r="F9" s="106">
        <v>125296007</v>
      </c>
      <c r="G9" s="107" t="s">
        <v>212</v>
      </c>
      <c r="H9" s="108" t="s">
        <v>4</v>
      </c>
      <c r="I9" s="109">
        <v>34477.449999999997</v>
      </c>
      <c r="J9" s="18">
        <v>2</v>
      </c>
      <c r="K9" s="24">
        <f t="shared" si="1"/>
        <v>0</v>
      </c>
      <c r="L9" s="24">
        <f t="shared" si="0"/>
        <v>0</v>
      </c>
      <c r="M9" s="25"/>
      <c r="N9" s="26">
        <f t="shared" si="2"/>
        <v>0</v>
      </c>
      <c r="O9" s="25"/>
      <c r="P9" s="25"/>
      <c r="Q9" s="25"/>
      <c r="R9" s="36">
        <f t="shared" si="3"/>
        <v>2</v>
      </c>
      <c r="S9" s="17" t="str">
        <f t="shared" si="4"/>
        <v>OK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</row>
    <row r="10" spans="1:51" ht="34.5" customHeight="1" x14ac:dyDescent="0.35">
      <c r="A10" s="100">
        <v>2</v>
      </c>
      <c r="B10" s="110" t="s">
        <v>113</v>
      </c>
      <c r="C10" s="100">
        <v>7</v>
      </c>
      <c r="D10" s="111" t="s">
        <v>114</v>
      </c>
      <c r="E10" s="111" t="s">
        <v>115</v>
      </c>
      <c r="F10" s="112">
        <v>125296007</v>
      </c>
      <c r="G10" s="107" t="s">
        <v>212</v>
      </c>
      <c r="H10" s="108" t="s">
        <v>4</v>
      </c>
      <c r="I10" s="109">
        <v>12221.58</v>
      </c>
      <c r="J10" s="18">
        <v>0</v>
      </c>
      <c r="K10" s="24">
        <f t="shared" si="1"/>
        <v>0</v>
      </c>
      <c r="L10" s="24">
        <f t="shared" si="0"/>
        <v>0</v>
      </c>
      <c r="M10" s="25"/>
      <c r="N10" s="26">
        <f t="shared" si="2"/>
        <v>0</v>
      </c>
      <c r="O10" s="25"/>
      <c r="P10" s="25"/>
      <c r="Q10" s="25"/>
      <c r="R10" s="36">
        <f t="shared" si="3"/>
        <v>0</v>
      </c>
      <c r="S10" s="17" t="str">
        <f t="shared" si="4"/>
        <v>OK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</row>
    <row r="11" spans="1:51" ht="24.75" customHeight="1" x14ac:dyDescent="0.35">
      <c r="A11" s="166">
        <v>3</v>
      </c>
      <c r="B11" s="167" t="s">
        <v>100</v>
      </c>
      <c r="C11" s="100">
        <v>8</v>
      </c>
      <c r="D11" s="105" t="s">
        <v>116</v>
      </c>
      <c r="E11" s="105" t="s">
        <v>117</v>
      </c>
      <c r="F11" s="113">
        <v>80985006</v>
      </c>
      <c r="G11" s="107" t="s">
        <v>212</v>
      </c>
      <c r="H11" s="108" t="s">
        <v>4</v>
      </c>
      <c r="I11" s="109">
        <v>5668.38</v>
      </c>
      <c r="J11" s="18">
        <v>70</v>
      </c>
      <c r="K11" s="24">
        <f t="shared" si="1"/>
        <v>0</v>
      </c>
      <c r="L11" s="24">
        <f t="shared" si="0"/>
        <v>0</v>
      </c>
      <c r="M11" s="25"/>
      <c r="N11" s="26">
        <f t="shared" si="2"/>
        <v>17</v>
      </c>
      <c r="O11" s="25"/>
      <c r="P11" s="25"/>
      <c r="Q11" s="25"/>
      <c r="R11" s="36">
        <f t="shared" si="3"/>
        <v>70</v>
      </c>
      <c r="S11" s="17" t="str">
        <f t="shared" si="4"/>
        <v>OK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</row>
    <row r="12" spans="1:51" ht="24.75" customHeight="1" x14ac:dyDescent="0.35">
      <c r="A12" s="166"/>
      <c r="B12" s="168"/>
      <c r="C12" s="100">
        <v>9</v>
      </c>
      <c r="D12" s="105" t="s">
        <v>118</v>
      </c>
      <c r="E12" s="105" t="s">
        <v>119</v>
      </c>
      <c r="F12" s="113">
        <v>80985006</v>
      </c>
      <c r="G12" s="107" t="s">
        <v>212</v>
      </c>
      <c r="H12" s="108" t="s">
        <v>4</v>
      </c>
      <c r="I12" s="109">
        <v>13398.16</v>
      </c>
      <c r="J12" s="18">
        <v>20</v>
      </c>
      <c r="K12" s="24">
        <f t="shared" si="1"/>
        <v>0</v>
      </c>
      <c r="L12" s="24">
        <f t="shared" si="0"/>
        <v>0</v>
      </c>
      <c r="M12" s="25"/>
      <c r="N12" s="26">
        <f t="shared" si="2"/>
        <v>5</v>
      </c>
      <c r="O12" s="25"/>
      <c r="P12" s="25"/>
      <c r="Q12" s="25"/>
      <c r="R12" s="36">
        <f t="shared" si="3"/>
        <v>20</v>
      </c>
      <c r="S12" s="17" t="str">
        <f t="shared" si="4"/>
        <v>OK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</row>
    <row r="13" spans="1:51" ht="24.75" customHeight="1" x14ac:dyDescent="0.35">
      <c r="A13" s="166"/>
      <c r="B13" s="168"/>
      <c r="C13" s="100">
        <v>10</v>
      </c>
      <c r="D13" s="105" t="s">
        <v>120</v>
      </c>
      <c r="E13" s="105" t="s">
        <v>121</v>
      </c>
      <c r="F13" s="113">
        <v>87661042</v>
      </c>
      <c r="G13" s="107" t="s">
        <v>70</v>
      </c>
      <c r="H13" s="108" t="s">
        <v>4</v>
      </c>
      <c r="I13" s="109">
        <v>1462.01</v>
      </c>
      <c r="J13" s="18">
        <v>35</v>
      </c>
      <c r="K13" s="24">
        <f t="shared" si="1"/>
        <v>0</v>
      </c>
      <c r="L13" s="24">
        <f t="shared" si="0"/>
        <v>0</v>
      </c>
      <c r="M13" s="25"/>
      <c r="N13" s="26">
        <f t="shared" si="2"/>
        <v>8</v>
      </c>
      <c r="O13" s="25"/>
      <c r="P13" s="25"/>
      <c r="Q13" s="25"/>
      <c r="R13" s="36">
        <f t="shared" si="3"/>
        <v>35</v>
      </c>
      <c r="S13" s="17" t="str">
        <f t="shared" si="4"/>
        <v>OK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</row>
    <row r="14" spans="1:51" ht="24.75" customHeight="1" x14ac:dyDescent="0.35">
      <c r="A14" s="166"/>
      <c r="B14" s="169"/>
      <c r="C14" s="100">
        <v>11</v>
      </c>
      <c r="D14" s="111" t="s">
        <v>122</v>
      </c>
      <c r="E14" s="111" t="s">
        <v>123</v>
      </c>
      <c r="F14" s="112">
        <v>502590002</v>
      </c>
      <c r="G14" s="114" t="s">
        <v>213</v>
      </c>
      <c r="H14" s="108" t="s">
        <v>216</v>
      </c>
      <c r="I14" s="109">
        <v>1359.57</v>
      </c>
      <c r="J14" s="18">
        <v>2</v>
      </c>
      <c r="K14" s="24">
        <f t="shared" si="1"/>
        <v>0</v>
      </c>
      <c r="L14" s="24">
        <f t="shared" si="0"/>
        <v>0</v>
      </c>
      <c r="M14" s="25"/>
      <c r="N14" s="26">
        <f t="shared" si="2"/>
        <v>0</v>
      </c>
      <c r="O14" s="25"/>
      <c r="P14" s="25"/>
      <c r="Q14" s="25"/>
      <c r="R14" s="36">
        <f t="shared" si="3"/>
        <v>2</v>
      </c>
      <c r="S14" s="17" t="str">
        <f t="shared" si="4"/>
        <v>OK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</row>
    <row r="15" spans="1:51" ht="24.75" customHeight="1" x14ac:dyDescent="0.35">
      <c r="A15" s="166">
        <v>4</v>
      </c>
      <c r="B15" s="167" t="s">
        <v>124</v>
      </c>
      <c r="C15" s="100">
        <v>12</v>
      </c>
      <c r="D15" s="111" t="s">
        <v>125</v>
      </c>
      <c r="E15" s="111" t="s">
        <v>126</v>
      </c>
      <c r="F15" s="112">
        <v>503210001</v>
      </c>
      <c r="G15" s="114" t="s">
        <v>214</v>
      </c>
      <c r="H15" s="108" t="s">
        <v>217</v>
      </c>
      <c r="I15" s="109">
        <v>523.21</v>
      </c>
      <c r="J15" s="18">
        <v>0</v>
      </c>
      <c r="K15" s="24">
        <f t="shared" si="1"/>
        <v>0</v>
      </c>
      <c r="L15" s="24">
        <f t="shared" si="0"/>
        <v>0</v>
      </c>
      <c r="M15" s="25"/>
      <c r="N15" s="26">
        <f t="shared" si="2"/>
        <v>0</v>
      </c>
      <c r="O15" s="25"/>
      <c r="P15" s="25"/>
      <c r="Q15" s="25"/>
      <c r="R15" s="36">
        <f t="shared" si="3"/>
        <v>0</v>
      </c>
      <c r="S15" s="17" t="str">
        <f t="shared" si="4"/>
        <v>OK</v>
      </c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</row>
    <row r="16" spans="1:51" ht="24.75" customHeight="1" x14ac:dyDescent="0.35">
      <c r="A16" s="166"/>
      <c r="B16" s="168"/>
      <c r="C16" s="100">
        <v>13</v>
      </c>
      <c r="D16" s="111" t="s">
        <v>127</v>
      </c>
      <c r="E16" s="111" t="s">
        <v>128</v>
      </c>
      <c r="F16" s="112">
        <v>503210001</v>
      </c>
      <c r="G16" s="114" t="s">
        <v>214</v>
      </c>
      <c r="H16" s="108" t="s">
        <v>217</v>
      </c>
      <c r="I16" s="109">
        <v>523.46</v>
      </c>
      <c r="J16" s="18">
        <v>0</v>
      </c>
      <c r="K16" s="24">
        <f t="shared" si="1"/>
        <v>0</v>
      </c>
      <c r="L16" s="24">
        <f t="shared" si="0"/>
        <v>0</v>
      </c>
      <c r="M16" s="25"/>
      <c r="N16" s="26">
        <f t="shared" si="2"/>
        <v>0</v>
      </c>
      <c r="O16" s="25"/>
      <c r="P16" s="25"/>
      <c r="Q16" s="25"/>
      <c r="R16" s="36">
        <f t="shared" si="3"/>
        <v>0</v>
      </c>
      <c r="S16" s="17" t="str">
        <f t="shared" si="4"/>
        <v>OK</v>
      </c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</row>
    <row r="17" spans="1:51" ht="24.75" customHeight="1" x14ac:dyDescent="0.35">
      <c r="A17" s="166"/>
      <c r="B17" s="169"/>
      <c r="C17" s="100">
        <v>14</v>
      </c>
      <c r="D17" s="111" t="s">
        <v>122</v>
      </c>
      <c r="E17" s="111" t="s">
        <v>129</v>
      </c>
      <c r="F17" s="112">
        <v>502590002</v>
      </c>
      <c r="G17" s="114" t="s">
        <v>213</v>
      </c>
      <c r="H17" s="108" t="s">
        <v>216</v>
      </c>
      <c r="I17" s="109">
        <v>4055.07</v>
      </c>
      <c r="J17" s="18">
        <v>2</v>
      </c>
      <c r="K17" s="24">
        <f t="shared" si="1"/>
        <v>0</v>
      </c>
      <c r="L17" s="24">
        <f t="shared" si="0"/>
        <v>0</v>
      </c>
      <c r="M17" s="25"/>
      <c r="N17" s="26">
        <f t="shared" si="2"/>
        <v>0</v>
      </c>
      <c r="O17" s="25"/>
      <c r="P17" s="25"/>
      <c r="Q17" s="25"/>
      <c r="R17" s="36">
        <f t="shared" si="3"/>
        <v>2</v>
      </c>
      <c r="S17" s="17" t="str">
        <f t="shared" si="4"/>
        <v>OK</v>
      </c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</row>
    <row r="18" spans="1:51" ht="24.75" customHeight="1" x14ac:dyDescent="0.35">
      <c r="A18" s="101">
        <v>5</v>
      </c>
      <c r="B18" s="102" t="s">
        <v>130</v>
      </c>
      <c r="C18" s="100">
        <v>15</v>
      </c>
      <c r="D18" s="105" t="s">
        <v>131</v>
      </c>
      <c r="E18" s="105" t="s">
        <v>132</v>
      </c>
      <c r="F18" s="113">
        <v>98817014</v>
      </c>
      <c r="G18" s="107" t="s">
        <v>212</v>
      </c>
      <c r="H18" s="108" t="s">
        <v>4</v>
      </c>
      <c r="I18" s="109">
        <v>625</v>
      </c>
      <c r="J18" s="18">
        <v>2</v>
      </c>
      <c r="K18" s="24">
        <f t="shared" si="1"/>
        <v>0</v>
      </c>
      <c r="L18" s="24">
        <f t="shared" si="0"/>
        <v>0</v>
      </c>
      <c r="M18" s="25"/>
      <c r="N18" s="26">
        <f t="shared" si="2"/>
        <v>0</v>
      </c>
      <c r="O18" s="25"/>
      <c r="P18" s="25"/>
      <c r="Q18" s="25"/>
      <c r="R18" s="36">
        <f t="shared" si="3"/>
        <v>2</v>
      </c>
      <c r="S18" s="17" t="str">
        <f t="shared" si="4"/>
        <v>OK</v>
      </c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</row>
    <row r="19" spans="1:51" ht="47.25" customHeight="1" x14ac:dyDescent="0.35">
      <c r="A19" s="101">
        <v>6</v>
      </c>
      <c r="B19" s="102" t="s">
        <v>133</v>
      </c>
      <c r="C19" s="100">
        <v>16</v>
      </c>
      <c r="D19" s="115" t="s">
        <v>134</v>
      </c>
      <c r="E19" s="115" t="s">
        <v>135</v>
      </c>
      <c r="F19" s="116">
        <v>113158003</v>
      </c>
      <c r="G19" s="107" t="s">
        <v>212</v>
      </c>
      <c r="H19" s="108" t="s">
        <v>4</v>
      </c>
      <c r="I19" s="109">
        <v>1353.33</v>
      </c>
      <c r="J19" s="18">
        <v>0</v>
      </c>
      <c r="K19" s="24">
        <f t="shared" si="1"/>
        <v>0</v>
      </c>
      <c r="L19" s="24">
        <f t="shared" si="0"/>
        <v>0</v>
      </c>
      <c r="M19" s="25"/>
      <c r="N19" s="26">
        <f t="shared" si="2"/>
        <v>0</v>
      </c>
      <c r="O19" s="25"/>
      <c r="P19" s="25"/>
      <c r="Q19" s="25"/>
      <c r="R19" s="36">
        <f t="shared" si="3"/>
        <v>0</v>
      </c>
      <c r="S19" s="17" t="str">
        <f t="shared" si="4"/>
        <v>OK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</row>
    <row r="20" spans="1:51" ht="24.75" customHeight="1" x14ac:dyDescent="0.35">
      <c r="A20" s="162">
        <v>7</v>
      </c>
      <c r="B20" s="163" t="s">
        <v>136</v>
      </c>
      <c r="C20" s="100">
        <v>17</v>
      </c>
      <c r="D20" s="105" t="s">
        <v>137</v>
      </c>
      <c r="E20" s="105" t="s">
        <v>138</v>
      </c>
      <c r="F20" s="117">
        <v>504222237</v>
      </c>
      <c r="G20" s="107" t="s">
        <v>70</v>
      </c>
      <c r="H20" s="108" t="s">
        <v>188</v>
      </c>
      <c r="I20" s="109">
        <v>89.64</v>
      </c>
      <c r="J20" s="18">
        <v>20</v>
      </c>
      <c r="K20" s="24">
        <f t="shared" si="1"/>
        <v>0</v>
      </c>
      <c r="L20" s="24">
        <f t="shared" si="0"/>
        <v>0</v>
      </c>
      <c r="M20" s="25"/>
      <c r="N20" s="26">
        <f t="shared" si="2"/>
        <v>5</v>
      </c>
      <c r="O20" s="25"/>
      <c r="P20" s="25"/>
      <c r="Q20" s="25"/>
      <c r="R20" s="36">
        <f t="shared" si="3"/>
        <v>20</v>
      </c>
      <c r="S20" s="17" t="str">
        <f t="shared" si="4"/>
        <v>OK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</row>
    <row r="21" spans="1:51" ht="24.75" customHeight="1" x14ac:dyDescent="0.35">
      <c r="A21" s="162"/>
      <c r="B21" s="164"/>
      <c r="C21" s="100">
        <v>18</v>
      </c>
      <c r="D21" s="105" t="s">
        <v>139</v>
      </c>
      <c r="E21" s="105" t="s">
        <v>140</v>
      </c>
      <c r="F21" s="117">
        <v>504222237</v>
      </c>
      <c r="G21" s="107" t="s">
        <v>70</v>
      </c>
      <c r="H21" s="108" t="s">
        <v>188</v>
      </c>
      <c r="I21" s="109">
        <v>134.41999999999999</v>
      </c>
      <c r="J21" s="18">
        <v>8</v>
      </c>
      <c r="K21" s="24">
        <f t="shared" si="1"/>
        <v>0</v>
      </c>
      <c r="L21" s="24">
        <f t="shared" si="0"/>
        <v>0</v>
      </c>
      <c r="M21" s="25"/>
      <c r="N21" s="26">
        <f t="shared" si="2"/>
        <v>2</v>
      </c>
      <c r="O21" s="25"/>
      <c r="P21" s="25"/>
      <c r="Q21" s="25"/>
      <c r="R21" s="36">
        <f t="shared" si="3"/>
        <v>8</v>
      </c>
      <c r="S21" s="17" t="str">
        <f t="shared" si="4"/>
        <v>OK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</row>
    <row r="22" spans="1:51" ht="24.75" customHeight="1" x14ac:dyDescent="0.35">
      <c r="A22" s="162"/>
      <c r="B22" s="164"/>
      <c r="C22" s="100">
        <v>19</v>
      </c>
      <c r="D22" s="105" t="s">
        <v>141</v>
      </c>
      <c r="E22" s="105" t="s">
        <v>142</v>
      </c>
      <c r="F22" s="117">
        <v>504222237</v>
      </c>
      <c r="G22" s="107" t="s">
        <v>70</v>
      </c>
      <c r="H22" s="108" t="s">
        <v>188</v>
      </c>
      <c r="I22" s="109">
        <v>224.04</v>
      </c>
      <c r="J22" s="18">
        <v>0</v>
      </c>
      <c r="K22" s="24">
        <f t="shared" si="1"/>
        <v>0</v>
      </c>
      <c r="L22" s="24">
        <f t="shared" si="0"/>
        <v>0</v>
      </c>
      <c r="M22" s="25"/>
      <c r="N22" s="26">
        <f t="shared" si="2"/>
        <v>0</v>
      </c>
      <c r="O22" s="25"/>
      <c r="P22" s="25"/>
      <c r="Q22" s="25"/>
      <c r="R22" s="36">
        <f t="shared" si="3"/>
        <v>0</v>
      </c>
      <c r="S22" s="17" t="str">
        <f t="shared" si="4"/>
        <v>OK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</row>
    <row r="23" spans="1:51" ht="24.75" customHeight="1" x14ac:dyDescent="0.35">
      <c r="A23" s="162"/>
      <c r="B23" s="165"/>
      <c r="C23" s="100">
        <v>20</v>
      </c>
      <c r="D23" s="105" t="s">
        <v>143</v>
      </c>
      <c r="E23" s="105" t="s">
        <v>144</v>
      </c>
      <c r="F23" s="117">
        <v>504222237</v>
      </c>
      <c r="G23" s="107" t="s">
        <v>70</v>
      </c>
      <c r="H23" s="108" t="s">
        <v>188</v>
      </c>
      <c r="I23" s="109">
        <v>246.31</v>
      </c>
      <c r="J23" s="18">
        <v>4</v>
      </c>
      <c r="K23" s="24">
        <f t="shared" si="1"/>
        <v>0</v>
      </c>
      <c r="L23" s="24">
        <f t="shared" si="0"/>
        <v>0</v>
      </c>
      <c r="M23" s="25"/>
      <c r="N23" s="26">
        <f t="shared" si="2"/>
        <v>1</v>
      </c>
      <c r="O23" s="25"/>
      <c r="P23" s="25"/>
      <c r="Q23" s="25"/>
      <c r="R23" s="36">
        <f t="shared" si="3"/>
        <v>4</v>
      </c>
      <c r="S23" s="17" t="str">
        <f t="shared" si="4"/>
        <v>OK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</row>
    <row r="24" spans="1:51" ht="24.75" customHeight="1" x14ac:dyDescent="0.35">
      <c r="A24" s="162">
        <v>8</v>
      </c>
      <c r="B24" s="163" t="s">
        <v>136</v>
      </c>
      <c r="C24" s="100">
        <v>21</v>
      </c>
      <c r="D24" s="111" t="s">
        <v>145</v>
      </c>
      <c r="E24" s="111" t="s">
        <v>146</v>
      </c>
      <c r="F24" s="117">
        <v>125326017</v>
      </c>
      <c r="G24" s="107" t="s">
        <v>70</v>
      </c>
      <c r="H24" s="108" t="s">
        <v>4</v>
      </c>
      <c r="I24" s="109">
        <v>78.400000000000006</v>
      </c>
      <c r="J24" s="18">
        <v>12</v>
      </c>
      <c r="K24" s="24">
        <f t="shared" si="1"/>
        <v>0</v>
      </c>
      <c r="L24" s="24">
        <f t="shared" si="0"/>
        <v>0</v>
      </c>
      <c r="M24" s="25"/>
      <c r="N24" s="26">
        <f t="shared" si="2"/>
        <v>3</v>
      </c>
      <c r="O24" s="25"/>
      <c r="P24" s="25"/>
      <c r="Q24" s="25"/>
      <c r="R24" s="36">
        <f t="shared" si="3"/>
        <v>12</v>
      </c>
      <c r="S24" s="17" t="str">
        <f t="shared" si="4"/>
        <v>OK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24.75" customHeight="1" x14ac:dyDescent="0.35">
      <c r="A25" s="162"/>
      <c r="B25" s="164"/>
      <c r="C25" s="100">
        <v>22</v>
      </c>
      <c r="D25" s="111" t="s">
        <v>147</v>
      </c>
      <c r="E25" s="111" t="s">
        <v>148</v>
      </c>
      <c r="F25" s="117">
        <v>125326017</v>
      </c>
      <c r="G25" s="107" t="s">
        <v>70</v>
      </c>
      <c r="H25" s="108" t="s">
        <v>4</v>
      </c>
      <c r="I25" s="109">
        <v>78.62</v>
      </c>
      <c r="J25" s="18">
        <v>0</v>
      </c>
      <c r="K25" s="24">
        <f t="shared" si="1"/>
        <v>0</v>
      </c>
      <c r="L25" s="24">
        <f t="shared" si="0"/>
        <v>0</v>
      </c>
      <c r="M25" s="25"/>
      <c r="N25" s="26">
        <f t="shared" si="2"/>
        <v>0</v>
      </c>
      <c r="O25" s="25"/>
      <c r="P25" s="25"/>
      <c r="Q25" s="25"/>
      <c r="R25" s="36">
        <f t="shared" si="3"/>
        <v>0</v>
      </c>
      <c r="S25" s="17" t="str">
        <f t="shared" si="4"/>
        <v>OK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</row>
    <row r="26" spans="1:51" ht="24.75" customHeight="1" x14ac:dyDescent="0.35">
      <c r="A26" s="162"/>
      <c r="B26" s="164"/>
      <c r="C26" s="100">
        <v>23</v>
      </c>
      <c r="D26" s="111" t="s">
        <v>149</v>
      </c>
      <c r="E26" s="111" t="s">
        <v>150</v>
      </c>
      <c r="F26" s="117">
        <v>125326017</v>
      </c>
      <c r="G26" s="107" t="s">
        <v>70</v>
      </c>
      <c r="H26" s="108" t="s">
        <v>4</v>
      </c>
      <c r="I26" s="109">
        <v>78.48</v>
      </c>
      <c r="J26" s="18">
        <v>0</v>
      </c>
      <c r="K26" s="24">
        <f t="shared" si="1"/>
        <v>0</v>
      </c>
      <c r="L26" s="24">
        <f t="shared" si="0"/>
        <v>0</v>
      </c>
      <c r="M26" s="25"/>
      <c r="N26" s="26">
        <f t="shared" si="2"/>
        <v>0</v>
      </c>
      <c r="O26" s="25"/>
      <c r="P26" s="25"/>
      <c r="Q26" s="25"/>
      <c r="R26" s="36">
        <f t="shared" si="3"/>
        <v>0</v>
      </c>
      <c r="S26" s="17" t="str">
        <f t="shared" si="4"/>
        <v>OK</v>
      </c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</row>
    <row r="27" spans="1:51" ht="24.75" customHeight="1" x14ac:dyDescent="0.35">
      <c r="A27" s="162"/>
      <c r="B27" s="165"/>
      <c r="C27" s="100">
        <v>24</v>
      </c>
      <c r="D27" s="105" t="s">
        <v>151</v>
      </c>
      <c r="E27" s="105" t="s">
        <v>152</v>
      </c>
      <c r="F27" s="117">
        <v>125326017</v>
      </c>
      <c r="G27" s="107" t="s">
        <v>70</v>
      </c>
      <c r="H27" s="108" t="s">
        <v>4</v>
      </c>
      <c r="I27" s="109">
        <v>174.34</v>
      </c>
      <c r="J27" s="18">
        <v>24</v>
      </c>
      <c r="K27" s="24">
        <f t="shared" si="1"/>
        <v>0</v>
      </c>
      <c r="L27" s="24">
        <f t="shared" si="0"/>
        <v>0</v>
      </c>
      <c r="M27" s="25"/>
      <c r="N27" s="26">
        <f t="shared" si="2"/>
        <v>6</v>
      </c>
      <c r="O27" s="25"/>
      <c r="P27" s="25"/>
      <c r="Q27" s="25"/>
      <c r="R27" s="36">
        <f t="shared" si="3"/>
        <v>24</v>
      </c>
      <c r="S27" s="17" t="str">
        <f t="shared" si="4"/>
        <v>OK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</row>
    <row r="28" spans="1:51" ht="24.75" customHeight="1" x14ac:dyDescent="0.35">
      <c r="A28" s="162">
        <v>9</v>
      </c>
      <c r="B28" s="163" t="s">
        <v>136</v>
      </c>
      <c r="C28" s="100">
        <v>25</v>
      </c>
      <c r="D28" s="105" t="s">
        <v>153</v>
      </c>
      <c r="E28" s="105" t="s">
        <v>154</v>
      </c>
      <c r="F28" s="117">
        <v>125326017</v>
      </c>
      <c r="G28" s="107" t="s">
        <v>70</v>
      </c>
      <c r="H28" s="108" t="s">
        <v>4</v>
      </c>
      <c r="I28" s="109">
        <v>59.5</v>
      </c>
      <c r="J28" s="18">
        <v>0</v>
      </c>
      <c r="K28" s="24">
        <f t="shared" si="1"/>
        <v>0</v>
      </c>
      <c r="L28" s="24">
        <f t="shared" si="0"/>
        <v>0</v>
      </c>
      <c r="M28" s="25"/>
      <c r="N28" s="26">
        <f t="shared" si="2"/>
        <v>0</v>
      </c>
      <c r="O28" s="25"/>
      <c r="P28" s="25"/>
      <c r="Q28" s="25"/>
      <c r="R28" s="36">
        <f t="shared" si="3"/>
        <v>0</v>
      </c>
      <c r="S28" s="17" t="str">
        <f t="shared" si="4"/>
        <v>OK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</row>
    <row r="29" spans="1:51" ht="24.75" customHeight="1" x14ac:dyDescent="0.35">
      <c r="A29" s="162"/>
      <c r="B29" s="165"/>
      <c r="C29" s="100">
        <v>26</v>
      </c>
      <c r="D29" s="105" t="s">
        <v>155</v>
      </c>
      <c r="E29" s="105" t="s">
        <v>156</v>
      </c>
      <c r="F29" s="117">
        <v>125326017</v>
      </c>
      <c r="G29" s="107" t="s">
        <v>70</v>
      </c>
      <c r="H29" s="108" t="s">
        <v>4</v>
      </c>
      <c r="I29" s="109">
        <v>264.5</v>
      </c>
      <c r="J29" s="18">
        <v>16</v>
      </c>
      <c r="K29" s="24">
        <f t="shared" si="1"/>
        <v>0</v>
      </c>
      <c r="L29" s="24">
        <f t="shared" si="0"/>
        <v>0</v>
      </c>
      <c r="M29" s="25"/>
      <c r="N29" s="26">
        <f t="shared" si="2"/>
        <v>4</v>
      </c>
      <c r="O29" s="25"/>
      <c r="P29" s="25"/>
      <c r="Q29" s="25"/>
      <c r="R29" s="36">
        <f t="shared" si="3"/>
        <v>16</v>
      </c>
      <c r="S29" s="17" t="str">
        <f t="shared" si="4"/>
        <v>OK</v>
      </c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</row>
    <row r="30" spans="1:51" ht="24.75" customHeight="1" x14ac:dyDescent="0.35">
      <c r="A30" s="170">
        <v>10</v>
      </c>
      <c r="B30" s="171" t="s">
        <v>136</v>
      </c>
      <c r="C30" s="100">
        <v>27</v>
      </c>
      <c r="D30" s="111" t="s">
        <v>157</v>
      </c>
      <c r="E30" s="111" t="s">
        <v>158</v>
      </c>
      <c r="F30" s="117">
        <v>125326017</v>
      </c>
      <c r="G30" s="107" t="s">
        <v>70</v>
      </c>
      <c r="H30" s="108" t="s">
        <v>4</v>
      </c>
      <c r="I30" s="109">
        <v>460</v>
      </c>
      <c r="J30" s="18">
        <v>0</v>
      </c>
      <c r="K30" s="24">
        <f t="shared" si="1"/>
        <v>0</v>
      </c>
      <c r="L30" s="24">
        <f t="shared" si="0"/>
        <v>0</v>
      </c>
      <c r="M30" s="25"/>
      <c r="N30" s="26">
        <f t="shared" si="2"/>
        <v>0</v>
      </c>
      <c r="O30" s="25"/>
      <c r="P30" s="25"/>
      <c r="Q30" s="25"/>
      <c r="R30" s="36">
        <f t="shared" si="3"/>
        <v>0</v>
      </c>
      <c r="S30" s="17" t="str">
        <f t="shared" si="4"/>
        <v>OK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</row>
    <row r="31" spans="1:51" ht="24.75" customHeight="1" x14ac:dyDescent="0.35">
      <c r="A31" s="170"/>
      <c r="B31" s="172"/>
      <c r="C31" s="100">
        <v>28</v>
      </c>
      <c r="D31" s="111" t="s">
        <v>159</v>
      </c>
      <c r="E31" s="111" t="s">
        <v>160</v>
      </c>
      <c r="F31" s="117">
        <v>125326017</v>
      </c>
      <c r="G31" s="107" t="s">
        <v>70</v>
      </c>
      <c r="H31" s="108" t="s">
        <v>4</v>
      </c>
      <c r="I31" s="109">
        <v>1157.5</v>
      </c>
      <c r="J31" s="18">
        <v>4</v>
      </c>
      <c r="K31" s="24">
        <f t="shared" si="1"/>
        <v>0</v>
      </c>
      <c r="L31" s="24">
        <f t="shared" si="0"/>
        <v>0</v>
      </c>
      <c r="M31" s="25"/>
      <c r="N31" s="26">
        <f t="shared" si="2"/>
        <v>1</v>
      </c>
      <c r="O31" s="25"/>
      <c r="P31" s="25"/>
      <c r="Q31" s="25"/>
      <c r="R31" s="36">
        <f t="shared" si="3"/>
        <v>4</v>
      </c>
      <c r="S31" s="17" t="str">
        <f t="shared" si="4"/>
        <v>OK</v>
      </c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</row>
    <row r="32" spans="1:51" ht="24.75" customHeight="1" x14ac:dyDescent="0.35">
      <c r="A32" s="173">
        <v>11</v>
      </c>
      <c r="B32" s="174" t="s">
        <v>161</v>
      </c>
      <c r="C32" s="100">
        <v>29</v>
      </c>
      <c r="D32" s="111" t="s">
        <v>162</v>
      </c>
      <c r="E32" s="111" t="s">
        <v>163</v>
      </c>
      <c r="F32" s="117">
        <v>504220636</v>
      </c>
      <c r="G32" s="114" t="s">
        <v>215</v>
      </c>
      <c r="H32" s="108" t="s">
        <v>4</v>
      </c>
      <c r="I32" s="109">
        <v>6000</v>
      </c>
      <c r="J32" s="18">
        <v>0</v>
      </c>
      <c r="K32" s="24">
        <f t="shared" si="1"/>
        <v>0</v>
      </c>
      <c r="L32" s="24">
        <f t="shared" si="0"/>
        <v>0</v>
      </c>
      <c r="M32" s="25"/>
      <c r="N32" s="26">
        <f t="shared" si="2"/>
        <v>0</v>
      </c>
      <c r="O32" s="25"/>
      <c r="P32" s="25"/>
      <c r="Q32" s="25"/>
      <c r="R32" s="36">
        <f t="shared" si="3"/>
        <v>0</v>
      </c>
      <c r="S32" s="17" t="str">
        <f t="shared" si="4"/>
        <v>OK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</row>
    <row r="33" spans="1:51" ht="24.75" customHeight="1" x14ac:dyDescent="0.35">
      <c r="A33" s="173"/>
      <c r="B33" s="175"/>
      <c r="C33" s="100">
        <v>30</v>
      </c>
      <c r="D33" s="111" t="s">
        <v>164</v>
      </c>
      <c r="E33" s="111" t="s">
        <v>165</v>
      </c>
      <c r="F33" s="117">
        <v>504223241</v>
      </c>
      <c r="G33" s="107" t="s">
        <v>212</v>
      </c>
      <c r="H33" s="108" t="s">
        <v>4</v>
      </c>
      <c r="I33" s="109">
        <v>534.6</v>
      </c>
      <c r="J33" s="18">
        <v>20</v>
      </c>
      <c r="K33" s="24">
        <f t="shared" si="1"/>
        <v>0</v>
      </c>
      <c r="L33" s="24">
        <f t="shared" si="0"/>
        <v>0</v>
      </c>
      <c r="M33" s="25"/>
      <c r="N33" s="26">
        <f t="shared" si="2"/>
        <v>5</v>
      </c>
      <c r="O33" s="25"/>
      <c r="P33" s="25"/>
      <c r="Q33" s="25"/>
      <c r="R33" s="36">
        <f t="shared" si="3"/>
        <v>20</v>
      </c>
      <c r="S33" s="17" t="str">
        <f t="shared" si="4"/>
        <v>OK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</row>
    <row r="34" spans="1:51" ht="24.75" customHeight="1" x14ac:dyDescent="0.35">
      <c r="A34" s="173"/>
      <c r="B34" s="176"/>
      <c r="C34" s="100">
        <v>31</v>
      </c>
      <c r="D34" s="111" t="s">
        <v>166</v>
      </c>
      <c r="E34" s="111" t="s">
        <v>167</v>
      </c>
      <c r="F34" s="118">
        <v>72508004</v>
      </c>
      <c r="G34" s="107" t="s">
        <v>212</v>
      </c>
      <c r="H34" s="108" t="s">
        <v>4</v>
      </c>
      <c r="I34" s="109">
        <v>1600</v>
      </c>
      <c r="J34" s="18">
        <v>0</v>
      </c>
      <c r="K34" s="24">
        <f t="shared" si="1"/>
        <v>0</v>
      </c>
      <c r="L34" s="24">
        <f t="shared" si="0"/>
        <v>0</v>
      </c>
      <c r="M34" s="25"/>
      <c r="N34" s="26">
        <f t="shared" si="2"/>
        <v>0</v>
      </c>
      <c r="O34" s="25"/>
      <c r="P34" s="25"/>
      <c r="Q34" s="25"/>
      <c r="R34" s="36">
        <f t="shared" si="3"/>
        <v>0</v>
      </c>
      <c r="S34" s="17" t="str">
        <f t="shared" si="4"/>
        <v>OK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</row>
    <row r="35" spans="1:51" ht="24.75" customHeight="1" x14ac:dyDescent="0.35">
      <c r="A35" s="101">
        <v>12</v>
      </c>
      <c r="B35" s="102" t="s">
        <v>168</v>
      </c>
      <c r="C35" s="100">
        <v>32</v>
      </c>
      <c r="D35" s="105" t="s">
        <v>169</v>
      </c>
      <c r="E35" s="105" t="s">
        <v>170</v>
      </c>
      <c r="F35" s="118">
        <v>102237022</v>
      </c>
      <c r="G35" s="114" t="s">
        <v>215</v>
      </c>
      <c r="H35" s="108" t="s">
        <v>4</v>
      </c>
      <c r="I35" s="109">
        <v>1860</v>
      </c>
      <c r="J35" s="18">
        <v>20</v>
      </c>
      <c r="K35" s="24">
        <f t="shared" si="1"/>
        <v>0</v>
      </c>
      <c r="L35" s="24">
        <f t="shared" si="0"/>
        <v>0</v>
      </c>
      <c r="M35" s="25"/>
      <c r="N35" s="26">
        <f t="shared" si="2"/>
        <v>5</v>
      </c>
      <c r="O35" s="25"/>
      <c r="P35" s="25"/>
      <c r="Q35" s="25"/>
      <c r="R35" s="36">
        <f t="shared" si="3"/>
        <v>20</v>
      </c>
      <c r="S35" s="17" t="str">
        <f t="shared" si="4"/>
        <v>OK</v>
      </c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</row>
    <row r="36" spans="1:51" ht="24.75" customHeight="1" x14ac:dyDescent="0.35">
      <c r="A36" s="103">
        <v>13</v>
      </c>
      <c r="B36" s="104" t="s">
        <v>161</v>
      </c>
      <c r="C36" s="100">
        <v>33</v>
      </c>
      <c r="D36" s="115" t="s">
        <v>171</v>
      </c>
      <c r="E36" s="115" t="s">
        <v>172</v>
      </c>
      <c r="F36" s="118">
        <v>504220637</v>
      </c>
      <c r="G36" s="114" t="s">
        <v>215</v>
      </c>
      <c r="H36" s="108" t="s">
        <v>4</v>
      </c>
      <c r="I36" s="109">
        <v>8013</v>
      </c>
      <c r="J36" s="18">
        <v>2</v>
      </c>
      <c r="K36" s="24">
        <f t="shared" ref="K36:K53" si="5">IF(SUM(T36:AY36)&gt;J36+M36,J36+M36,SUM(T36:AY36))</f>
        <v>0</v>
      </c>
      <c r="L36" s="24">
        <f t="shared" ref="L36:L53" si="6">(SUM(T36:AY36))</f>
        <v>0</v>
      </c>
      <c r="M36" s="25"/>
      <c r="N36" s="26">
        <f t="shared" si="2"/>
        <v>0</v>
      </c>
      <c r="O36" s="25"/>
      <c r="P36" s="25"/>
      <c r="Q36" s="25"/>
      <c r="R36" s="36">
        <f t="shared" ref="R36:R53" si="7">J36-SUM(T36:AY36)+M36</f>
        <v>2</v>
      </c>
      <c r="S36" s="17" t="str">
        <f t="shared" si="4"/>
        <v>OK</v>
      </c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</row>
    <row r="37" spans="1:51" ht="24.75" customHeight="1" x14ac:dyDescent="0.35">
      <c r="A37" s="103">
        <v>14</v>
      </c>
      <c r="B37" s="104" t="s">
        <v>133</v>
      </c>
      <c r="C37" s="100">
        <v>34</v>
      </c>
      <c r="D37" s="119" t="s">
        <v>173</v>
      </c>
      <c r="E37" s="119" t="s">
        <v>174</v>
      </c>
      <c r="F37" s="120">
        <v>125326022</v>
      </c>
      <c r="G37" s="121" t="s">
        <v>70</v>
      </c>
      <c r="H37" s="108" t="s">
        <v>4</v>
      </c>
      <c r="I37" s="109">
        <v>9060.3700000000008</v>
      </c>
      <c r="J37" s="18">
        <v>2</v>
      </c>
      <c r="K37" s="24">
        <f t="shared" si="5"/>
        <v>0</v>
      </c>
      <c r="L37" s="24">
        <f t="shared" si="6"/>
        <v>0</v>
      </c>
      <c r="M37" s="25"/>
      <c r="N37" s="26">
        <f t="shared" si="2"/>
        <v>0</v>
      </c>
      <c r="O37" s="25"/>
      <c r="P37" s="25"/>
      <c r="Q37" s="25"/>
      <c r="R37" s="36">
        <f t="shared" si="7"/>
        <v>2</v>
      </c>
      <c r="S37" s="17" t="str">
        <f t="shared" si="4"/>
        <v>OK</v>
      </c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</row>
    <row r="38" spans="1:51" ht="24.75" customHeight="1" x14ac:dyDescent="0.35">
      <c r="A38" s="143">
        <v>15</v>
      </c>
      <c r="B38" s="144" t="s">
        <v>175</v>
      </c>
      <c r="C38" s="100">
        <v>35</v>
      </c>
      <c r="D38" s="119" t="s">
        <v>176</v>
      </c>
      <c r="E38" s="119" t="s">
        <v>177</v>
      </c>
      <c r="F38" s="120">
        <v>504222049</v>
      </c>
      <c r="G38" s="121" t="s">
        <v>70</v>
      </c>
      <c r="H38" s="108" t="s">
        <v>4</v>
      </c>
      <c r="I38" s="109">
        <v>107.22</v>
      </c>
      <c r="J38" s="18">
        <v>0</v>
      </c>
      <c r="K38" s="24">
        <f t="shared" si="5"/>
        <v>0</v>
      </c>
      <c r="L38" s="24">
        <f t="shared" si="6"/>
        <v>0</v>
      </c>
      <c r="M38" s="25"/>
      <c r="N38" s="26">
        <f t="shared" si="2"/>
        <v>0</v>
      </c>
      <c r="O38" s="25"/>
      <c r="P38" s="25"/>
      <c r="Q38" s="25"/>
      <c r="R38" s="36">
        <f t="shared" si="7"/>
        <v>0</v>
      </c>
      <c r="S38" s="17" t="str">
        <f t="shared" si="4"/>
        <v>OK</v>
      </c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</row>
    <row r="39" spans="1:51" ht="24.75" customHeight="1" x14ac:dyDescent="0.35">
      <c r="A39" s="143"/>
      <c r="B39" s="145"/>
      <c r="C39" s="100">
        <v>36</v>
      </c>
      <c r="D39" s="119" t="s">
        <v>178</v>
      </c>
      <c r="E39" s="119" t="s">
        <v>179</v>
      </c>
      <c r="F39" s="120">
        <v>504222049</v>
      </c>
      <c r="G39" s="121" t="s">
        <v>70</v>
      </c>
      <c r="H39" s="108" t="s">
        <v>4</v>
      </c>
      <c r="I39" s="109">
        <v>112.67</v>
      </c>
      <c r="J39" s="18">
        <v>0</v>
      </c>
      <c r="K39" s="24">
        <f t="shared" si="5"/>
        <v>0</v>
      </c>
      <c r="L39" s="24">
        <f t="shared" si="6"/>
        <v>0</v>
      </c>
      <c r="M39" s="25"/>
      <c r="N39" s="26">
        <f t="shared" si="2"/>
        <v>0</v>
      </c>
      <c r="O39" s="25"/>
      <c r="P39" s="25"/>
      <c r="Q39" s="25"/>
      <c r="R39" s="36">
        <f t="shared" si="7"/>
        <v>0</v>
      </c>
      <c r="S39" s="17" t="str">
        <f t="shared" si="4"/>
        <v>OK</v>
      </c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</row>
    <row r="40" spans="1:51" ht="24.75" customHeight="1" x14ac:dyDescent="0.35">
      <c r="A40" s="143"/>
      <c r="B40" s="145"/>
      <c r="C40" s="100">
        <v>37</v>
      </c>
      <c r="D40" s="119" t="s">
        <v>180</v>
      </c>
      <c r="E40" s="119" t="s">
        <v>181</v>
      </c>
      <c r="F40" s="120">
        <v>504222049</v>
      </c>
      <c r="G40" s="121" t="s">
        <v>70</v>
      </c>
      <c r="H40" s="108" t="s">
        <v>4</v>
      </c>
      <c r="I40" s="109">
        <v>102.51</v>
      </c>
      <c r="J40" s="18">
        <v>0</v>
      </c>
      <c r="K40" s="24">
        <f t="shared" si="5"/>
        <v>0</v>
      </c>
      <c r="L40" s="24">
        <f t="shared" si="6"/>
        <v>0</v>
      </c>
      <c r="M40" s="25"/>
      <c r="N40" s="26">
        <f t="shared" si="2"/>
        <v>0</v>
      </c>
      <c r="O40" s="25"/>
      <c r="P40" s="25"/>
      <c r="Q40" s="25"/>
      <c r="R40" s="36">
        <f t="shared" si="7"/>
        <v>0</v>
      </c>
      <c r="S40" s="17" t="str">
        <f t="shared" si="4"/>
        <v>OK</v>
      </c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</row>
    <row r="41" spans="1:51" ht="24.75" customHeight="1" x14ac:dyDescent="0.35">
      <c r="A41" s="143"/>
      <c r="B41" s="145"/>
      <c r="C41" s="100">
        <v>38</v>
      </c>
      <c r="D41" s="119" t="s">
        <v>182</v>
      </c>
      <c r="E41" s="119" t="s">
        <v>183</v>
      </c>
      <c r="F41" s="120">
        <v>504222049</v>
      </c>
      <c r="G41" s="121" t="s">
        <v>70</v>
      </c>
      <c r="H41" s="108" t="s">
        <v>4</v>
      </c>
      <c r="I41" s="109">
        <v>293.61</v>
      </c>
      <c r="J41" s="18">
        <v>0</v>
      </c>
      <c r="K41" s="24">
        <f t="shared" si="5"/>
        <v>0</v>
      </c>
      <c r="L41" s="24">
        <f t="shared" si="6"/>
        <v>0</v>
      </c>
      <c r="M41" s="25"/>
      <c r="N41" s="26">
        <f t="shared" si="2"/>
        <v>0</v>
      </c>
      <c r="O41" s="25"/>
      <c r="P41" s="25"/>
      <c r="Q41" s="25"/>
      <c r="R41" s="36">
        <f t="shared" si="7"/>
        <v>0</v>
      </c>
      <c r="S41" s="17" t="str">
        <f t="shared" si="4"/>
        <v>OK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</row>
    <row r="42" spans="1:51" ht="24.75" customHeight="1" x14ac:dyDescent="0.35">
      <c r="A42" s="143"/>
      <c r="B42" s="145"/>
      <c r="C42" s="100">
        <v>39</v>
      </c>
      <c r="D42" s="119" t="s">
        <v>184</v>
      </c>
      <c r="E42" s="119" t="s">
        <v>185</v>
      </c>
      <c r="F42" s="120">
        <v>28738001</v>
      </c>
      <c r="G42" s="121" t="s">
        <v>70</v>
      </c>
      <c r="H42" s="108" t="s">
        <v>4</v>
      </c>
      <c r="I42" s="109">
        <v>12.57</v>
      </c>
      <c r="J42" s="18">
        <v>0</v>
      </c>
      <c r="K42" s="24">
        <f t="shared" si="5"/>
        <v>0</v>
      </c>
      <c r="L42" s="24">
        <f t="shared" si="6"/>
        <v>0</v>
      </c>
      <c r="M42" s="25"/>
      <c r="N42" s="26">
        <f t="shared" si="2"/>
        <v>0</v>
      </c>
      <c r="O42" s="25"/>
      <c r="P42" s="25"/>
      <c r="Q42" s="25"/>
      <c r="R42" s="36">
        <f t="shared" si="7"/>
        <v>0</v>
      </c>
      <c r="S42" s="17" t="str">
        <f t="shared" si="4"/>
        <v>OK</v>
      </c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</row>
    <row r="43" spans="1:51" ht="24.75" customHeight="1" x14ac:dyDescent="0.35">
      <c r="A43" s="143"/>
      <c r="B43" s="145"/>
      <c r="C43" s="100">
        <v>40</v>
      </c>
      <c r="D43" s="119" t="s">
        <v>186</v>
      </c>
      <c r="E43" s="119" t="s">
        <v>187</v>
      </c>
      <c r="F43" s="118">
        <v>504222006</v>
      </c>
      <c r="G43" s="121" t="s">
        <v>70</v>
      </c>
      <c r="H43" s="108" t="s">
        <v>188</v>
      </c>
      <c r="I43" s="109">
        <v>14.95</v>
      </c>
      <c r="J43" s="18">
        <v>0</v>
      </c>
      <c r="K43" s="24">
        <f t="shared" si="5"/>
        <v>0</v>
      </c>
      <c r="L43" s="24">
        <f t="shared" si="6"/>
        <v>0</v>
      </c>
      <c r="M43" s="25"/>
      <c r="N43" s="26">
        <f t="shared" si="2"/>
        <v>0</v>
      </c>
      <c r="O43" s="25"/>
      <c r="P43" s="25"/>
      <c r="Q43" s="25"/>
      <c r="R43" s="36">
        <f t="shared" si="7"/>
        <v>0</v>
      </c>
      <c r="S43" s="17" t="str">
        <f t="shared" si="4"/>
        <v>OK</v>
      </c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</row>
    <row r="44" spans="1:51" ht="24.75" customHeight="1" x14ac:dyDescent="0.35">
      <c r="A44" s="143"/>
      <c r="B44" s="145"/>
      <c r="C44" s="100">
        <v>41</v>
      </c>
      <c r="D44" s="119" t="s">
        <v>189</v>
      </c>
      <c r="E44" s="119" t="s">
        <v>190</v>
      </c>
      <c r="F44" s="122">
        <v>120111001</v>
      </c>
      <c r="G44" s="121" t="s">
        <v>70</v>
      </c>
      <c r="H44" s="108" t="s">
        <v>4</v>
      </c>
      <c r="I44" s="109">
        <v>601.75</v>
      </c>
      <c r="J44" s="18">
        <v>0</v>
      </c>
      <c r="K44" s="24">
        <f t="shared" si="5"/>
        <v>0</v>
      </c>
      <c r="L44" s="24">
        <f t="shared" si="6"/>
        <v>0</v>
      </c>
      <c r="M44" s="25"/>
      <c r="N44" s="26">
        <f t="shared" si="2"/>
        <v>0</v>
      </c>
      <c r="O44" s="25"/>
      <c r="P44" s="25"/>
      <c r="Q44" s="25"/>
      <c r="R44" s="36">
        <f t="shared" si="7"/>
        <v>0</v>
      </c>
      <c r="S44" s="17" t="str">
        <f t="shared" si="4"/>
        <v>OK</v>
      </c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</row>
    <row r="45" spans="1:51" ht="24.75" customHeight="1" x14ac:dyDescent="0.35">
      <c r="A45" s="143"/>
      <c r="B45" s="146"/>
      <c r="C45" s="100">
        <v>42</v>
      </c>
      <c r="D45" s="119" t="s">
        <v>191</v>
      </c>
      <c r="E45" s="119" t="s">
        <v>190</v>
      </c>
      <c r="F45" s="122">
        <v>120111001</v>
      </c>
      <c r="G45" s="121" t="s">
        <v>70</v>
      </c>
      <c r="H45" s="108" t="s">
        <v>4</v>
      </c>
      <c r="I45" s="109">
        <v>26.5</v>
      </c>
      <c r="J45" s="18">
        <v>0</v>
      </c>
      <c r="K45" s="24">
        <f t="shared" si="5"/>
        <v>0</v>
      </c>
      <c r="L45" s="24">
        <f t="shared" si="6"/>
        <v>0</v>
      </c>
      <c r="M45" s="25"/>
      <c r="N45" s="26">
        <f t="shared" si="2"/>
        <v>0</v>
      </c>
      <c r="O45" s="25"/>
      <c r="P45" s="25"/>
      <c r="Q45" s="25"/>
      <c r="R45" s="36">
        <f t="shared" si="7"/>
        <v>0</v>
      </c>
      <c r="S45" s="17" t="str">
        <f t="shared" si="4"/>
        <v>OK</v>
      </c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</row>
    <row r="46" spans="1:51" ht="24.75" customHeight="1" x14ac:dyDescent="0.35">
      <c r="A46" s="143">
        <v>16</v>
      </c>
      <c r="B46" s="144" t="s">
        <v>192</v>
      </c>
      <c r="C46" s="100">
        <v>43</v>
      </c>
      <c r="D46" s="119" t="s">
        <v>193</v>
      </c>
      <c r="E46" s="119" t="s">
        <v>194</v>
      </c>
      <c r="F46" s="120">
        <v>504222049</v>
      </c>
      <c r="G46" s="121" t="s">
        <v>70</v>
      </c>
      <c r="H46" s="108" t="s">
        <v>4</v>
      </c>
      <c r="I46" s="109">
        <v>96</v>
      </c>
      <c r="J46" s="18">
        <v>0</v>
      </c>
      <c r="K46" s="24">
        <f t="shared" si="5"/>
        <v>0</v>
      </c>
      <c r="L46" s="24">
        <f t="shared" si="6"/>
        <v>0</v>
      </c>
      <c r="M46" s="25"/>
      <c r="N46" s="26">
        <f t="shared" si="2"/>
        <v>0</v>
      </c>
      <c r="O46" s="25"/>
      <c r="P46" s="25"/>
      <c r="Q46" s="25"/>
      <c r="R46" s="36">
        <f t="shared" si="7"/>
        <v>0</v>
      </c>
      <c r="S46" s="17" t="str">
        <f t="shared" si="4"/>
        <v>OK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</row>
    <row r="47" spans="1:51" ht="24.75" customHeight="1" x14ac:dyDescent="0.35">
      <c r="A47" s="143"/>
      <c r="B47" s="145"/>
      <c r="C47" s="100">
        <v>44</v>
      </c>
      <c r="D47" s="119" t="s">
        <v>195</v>
      </c>
      <c r="E47" s="119" t="s">
        <v>196</v>
      </c>
      <c r="F47" s="120">
        <v>504222049</v>
      </c>
      <c r="G47" s="121" t="s">
        <v>70</v>
      </c>
      <c r="H47" s="108" t="s">
        <v>4</v>
      </c>
      <c r="I47" s="109">
        <v>160</v>
      </c>
      <c r="J47" s="18">
        <v>0</v>
      </c>
      <c r="K47" s="24">
        <f t="shared" si="5"/>
        <v>0</v>
      </c>
      <c r="L47" s="24">
        <f t="shared" si="6"/>
        <v>0</v>
      </c>
      <c r="M47" s="25"/>
      <c r="N47" s="26">
        <f t="shared" si="2"/>
        <v>0</v>
      </c>
      <c r="O47" s="25"/>
      <c r="P47" s="25"/>
      <c r="Q47" s="25"/>
      <c r="R47" s="36">
        <f t="shared" si="7"/>
        <v>0</v>
      </c>
      <c r="S47" s="17" t="str">
        <f t="shared" si="4"/>
        <v>OK</v>
      </c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</row>
    <row r="48" spans="1:51" ht="24.75" customHeight="1" x14ac:dyDescent="0.35">
      <c r="A48" s="143"/>
      <c r="B48" s="145"/>
      <c r="C48" s="100">
        <v>45</v>
      </c>
      <c r="D48" s="119" t="s">
        <v>197</v>
      </c>
      <c r="E48" s="119" t="s">
        <v>198</v>
      </c>
      <c r="F48" s="120">
        <v>504222049</v>
      </c>
      <c r="G48" s="121" t="s">
        <v>70</v>
      </c>
      <c r="H48" s="108" t="s">
        <v>4</v>
      </c>
      <c r="I48" s="109">
        <v>99</v>
      </c>
      <c r="J48" s="18">
        <v>0</v>
      </c>
      <c r="K48" s="24">
        <f t="shared" si="5"/>
        <v>0</v>
      </c>
      <c r="L48" s="24">
        <f t="shared" si="6"/>
        <v>0</v>
      </c>
      <c r="M48" s="25"/>
      <c r="N48" s="26">
        <f t="shared" si="2"/>
        <v>0</v>
      </c>
      <c r="O48" s="25"/>
      <c r="P48" s="25"/>
      <c r="Q48" s="25"/>
      <c r="R48" s="36">
        <f t="shared" si="7"/>
        <v>0</v>
      </c>
      <c r="S48" s="17" t="str">
        <f t="shared" si="4"/>
        <v>OK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</row>
    <row r="49" spans="1:51" ht="24.75" customHeight="1" x14ac:dyDescent="0.35">
      <c r="A49" s="143"/>
      <c r="B49" s="145"/>
      <c r="C49" s="100">
        <v>46</v>
      </c>
      <c r="D49" s="119" t="s">
        <v>199</v>
      </c>
      <c r="E49" s="119" t="s">
        <v>200</v>
      </c>
      <c r="F49" s="120">
        <v>504222049</v>
      </c>
      <c r="G49" s="121" t="s">
        <v>70</v>
      </c>
      <c r="H49" s="108" t="s">
        <v>4</v>
      </c>
      <c r="I49" s="109">
        <v>135</v>
      </c>
      <c r="J49" s="18">
        <v>0</v>
      </c>
      <c r="K49" s="24">
        <f t="shared" si="5"/>
        <v>0</v>
      </c>
      <c r="L49" s="24">
        <f t="shared" si="6"/>
        <v>0</v>
      </c>
      <c r="M49" s="25"/>
      <c r="N49" s="26">
        <f t="shared" si="2"/>
        <v>0</v>
      </c>
      <c r="O49" s="25"/>
      <c r="P49" s="25"/>
      <c r="Q49" s="25"/>
      <c r="R49" s="36">
        <f t="shared" si="7"/>
        <v>0</v>
      </c>
      <c r="S49" s="17" t="str">
        <f t="shared" si="4"/>
        <v>OK</v>
      </c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</row>
    <row r="50" spans="1:51" ht="24.75" customHeight="1" x14ac:dyDescent="0.35">
      <c r="A50" s="143"/>
      <c r="B50" s="146"/>
      <c r="C50" s="100">
        <v>47</v>
      </c>
      <c r="D50" s="119" t="s">
        <v>201</v>
      </c>
      <c r="E50" s="119" t="s">
        <v>202</v>
      </c>
      <c r="F50" s="118">
        <v>504222006</v>
      </c>
      <c r="G50" s="121" t="s">
        <v>70</v>
      </c>
      <c r="H50" s="108" t="s">
        <v>188</v>
      </c>
      <c r="I50" s="109">
        <v>14.3</v>
      </c>
      <c r="J50" s="18">
        <v>0</v>
      </c>
      <c r="K50" s="24">
        <f t="shared" si="5"/>
        <v>0</v>
      </c>
      <c r="L50" s="24">
        <f t="shared" si="6"/>
        <v>0</v>
      </c>
      <c r="M50" s="25"/>
      <c r="N50" s="26">
        <f t="shared" si="2"/>
        <v>0</v>
      </c>
      <c r="O50" s="25"/>
      <c r="P50" s="25"/>
      <c r="Q50" s="25"/>
      <c r="R50" s="36">
        <f t="shared" si="7"/>
        <v>0</v>
      </c>
      <c r="S50" s="17" t="str">
        <f t="shared" si="4"/>
        <v>OK</v>
      </c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</row>
    <row r="51" spans="1:51" ht="24.75" customHeight="1" x14ac:dyDescent="0.35">
      <c r="A51" s="103">
        <v>17</v>
      </c>
      <c r="B51" s="104" t="s">
        <v>203</v>
      </c>
      <c r="C51" s="100">
        <v>48</v>
      </c>
      <c r="D51" s="115" t="s">
        <v>204</v>
      </c>
      <c r="E51" s="115" t="s">
        <v>205</v>
      </c>
      <c r="F51" s="123">
        <v>5657002</v>
      </c>
      <c r="G51" s="121" t="s">
        <v>71</v>
      </c>
      <c r="H51" s="108" t="s">
        <v>4</v>
      </c>
      <c r="I51" s="109">
        <v>3250</v>
      </c>
      <c r="J51" s="18">
        <v>0</v>
      </c>
      <c r="K51" s="24">
        <f t="shared" si="5"/>
        <v>0</v>
      </c>
      <c r="L51" s="24">
        <f t="shared" si="6"/>
        <v>0</v>
      </c>
      <c r="M51" s="25"/>
      <c r="N51" s="26">
        <f t="shared" si="2"/>
        <v>0</v>
      </c>
      <c r="O51" s="25"/>
      <c r="P51" s="25"/>
      <c r="Q51" s="25"/>
      <c r="R51" s="36">
        <f t="shared" si="7"/>
        <v>0</v>
      </c>
      <c r="S51" s="17" t="str">
        <f t="shared" si="4"/>
        <v>OK</v>
      </c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</row>
    <row r="52" spans="1:51" ht="24.75" customHeight="1" x14ac:dyDescent="0.35">
      <c r="A52" s="103">
        <v>18</v>
      </c>
      <c r="B52" s="104" t="s">
        <v>206</v>
      </c>
      <c r="C52" s="100">
        <v>49</v>
      </c>
      <c r="D52" s="119" t="s">
        <v>207</v>
      </c>
      <c r="E52" s="119" t="s">
        <v>208</v>
      </c>
      <c r="F52" s="118">
        <v>4901015</v>
      </c>
      <c r="G52" s="124" t="s">
        <v>70</v>
      </c>
      <c r="H52" s="108" t="s">
        <v>4</v>
      </c>
      <c r="I52" s="109">
        <v>424.28</v>
      </c>
      <c r="J52" s="18">
        <v>0</v>
      </c>
      <c r="K52" s="24">
        <f t="shared" si="5"/>
        <v>0</v>
      </c>
      <c r="L52" s="24">
        <f t="shared" si="6"/>
        <v>0</v>
      </c>
      <c r="M52" s="25"/>
      <c r="N52" s="26">
        <f t="shared" si="2"/>
        <v>0</v>
      </c>
      <c r="O52" s="25"/>
      <c r="P52" s="25"/>
      <c r="Q52" s="25"/>
      <c r="R52" s="36">
        <f t="shared" si="7"/>
        <v>0</v>
      </c>
      <c r="S52" s="17" t="str">
        <f t="shared" si="4"/>
        <v>OK</v>
      </c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</row>
    <row r="53" spans="1:51" ht="24.75" customHeight="1" x14ac:dyDescent="0.35">
      <c r="A53" s="103">
        <v>19</v>
      </c>
      <c r="B53" s="104" t="s">
        <v>209</v>
      </c>
      <c r="C53" s="100">
        <v>50</v>
      </c>
      <c r="D53" s="125" t="s">
        <v>210</v>
      </c>
      <c r="E53" s="125" t="s">
        <v>211</v>
      </c>
      <c r="F53" s="120">
        <v>102237024</v>
      </c>
      <c r="G53" s="121" t="s">
        <v>215</v>
      </c>
      <c r="H53" s="108" t="s">
        <v>4</v>
      </c>
      <c r="I53" s="109">
        <v>150000</v>
      </c>
      <c r="J53" s="18">
        <v>0</v>
      </c>
      <c r="K53" s="24">
        <f t="shared" si="5"/>
        <v>0</v>
      </c>
      <c r="L53" s="24">
        <f t="shared" si="6"/>
        <v>0</v>
      </c>
      <c r="M53" s="25"/>
      <c r="N53" s="26">
        <f t="shared" si="2"/>
        <v>0</v>
      </c>
      <c r="O53" s="25"/>
      <c r="P53" s="25"/>
      <c r="Q53" s="25"/>
      <c r="R53" s="36">
        <f t="shared" si="7"/>
        <v>0</v>
      </c>
      <c r="S53" s="17" t="str">
        <f t="shared" si="4"/>
        <v>OK</v>
      </c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</row>
    <row r="54" spans="1:51" ht="16.5" customHeight="1" x14ac:dyDescent="0.35">
      <c r="I54" s="47"/>
      <c r="J54" s="45">
        <f t="shared" ref="J54:R54" si="8">SUM(J4:J53)</f>
        <v>302</v>
      </c>
      <c r="K54" s="45">
        <f t="shared" si="8"/>
        <v>0</v>
      </c>
      <c r="L54" s="45">
        <f t="shared" si="8"/>
        <v>0</v>
      </c>
      <c r="M54" s="45">
        <f t="shared" si="8"/>
        <v>0</v>
      </c>
      <c r="N54" s="45">
        <f t="shared" si="8"/>
        <v>70</v>
      </c>
      <c r="O54" s="45">
        <f t="shared" si="8"/>
        <v>0</v>
      </c>
      <c r="P54" s="45">
        <f t="shared" si="8"/>
        <v>0</v>
      </c>
      <c r="Q54" s="45">
        <f t="shared" si="8"/>
        <v>0</v>
      </c>
      <c r="R54" s="46">
        <f t="shared" si="8"/>
        <v>302</v>
      </c>
      <c r="T54" s="19">
        <f t="shared" ref="T54:AY54" si="9">SUMPRODUCT($I$4:$I$53,T4:T53)</f>
        <v>0</v>
      </c>
      <c r="U54" s="19">
        <f t="shared" si="9"/>
        <v>0</v>
      </c>
      <c r="V54" s="19">
        <f t="shared" si="9"/>
        <v>0</v>
      </c>
      <c r="W54" s="19">
        <f t="shared" si="9"/>
        <v>0</v>
      </c>
      <c r="X54" s="19">
        <f t="shared" si="9"/>
        <v>0</v>
      </c>
      <c r="Y54" s="19">
        <f t="shared" si="9"/>
        <v>0</v>
      </c>
      <c r="Z54" s="19">
        <f t="shared" si="9"/>
        <v>0</v>
      </c>
      <c r="AA54" s="19">
        <f t="shared" si="9"/>
        <v>0</v>
      </c>
      <c r="AB54" s="19">
        <f t="shared" si="9"/>
        <v>0</v>
      </c>
      <c r="AC54" s="19">
        <f t="shared" si="9"/>
        <v>0</v>
      </c>
      <c r="AD54" s="19">
        <f t="shared" si="9"/>
        <v>0</v>
      </c>
      <c r="AE54" s="19">
        <f t="shared" si="9"/>
        <v>0</v>
      </c>
      <c r="AF54" s="19">
        <f t="shared" si="9"/>
        <v>0</v>
      </c>
      <c r="AG54" s="19">
        <f t="shared" si="9"/>
        <v>0</v>
      </c>
      <c r="AH54" s="19">
        <f t="shared" si="9"/>
        <v>0</v>
      </c>
      <c r="AI54" s="19">
        <f t="shared" si="9"/>
        <v>0</v>
      </c>
      <c r="AJ54" s="19">
        <f t="shared" si="9"/>
        <v>0</v>
      </c>
      <c r="AK54" s="19">
        <f t="shared" si="9"/>
        <v>0</v>
      </c>
      <c r="AL54" s="19">
        <f t="shared" si="9"/>
        <v>0</v>
      </c>
      <c r="AM54" s="19">
        <f t="shared" si="9"/>
        <v>0</v>
      </c>
      <c r="AN54" s="19">
        <f t="shared" si="9"/>
        <v>0</v>
      </c>
      <c r="AO54" s="19">
        <f t="shared" si="9"/>
        <v>0</v>
      </c>
      <c r="AP54" s="19">
        <f t="shared" si="9"/>
        <v>0</v>
      </c>
      <c r="AQ54" s="19">
        <f t="shared" si="9"/>
        <v>0</v>
      </c>
      <c r="AR54" s="19">
        <f t="shared" si="9"/>
        <v>0</v>
      </c>
      <c r="AS54" s="19">
        <f t="shared" si="9"/>
        <v>0</v>
      </c>
      <c r="AT54" s="19">
        <f t="shared" si="9"/>
        <v>0</v>
      </c>
      <c r="AU54" s="19">
        <f t="shared" si="9"/>
        <v>0</v>
      </c>
      <c r="AV54" s="19">
        <f t="shared" si="9"/>
        <v>0</v>
      </c>
      <c r="AW54" s="19">
        <f t="shared" si="9"/>
        <v>0</v>
      </c>
      <c r="AX54" s="19">
        <f t="shared" si="9"/>
        <v>0</v>
      </c>
      <c r="AY54" s="19">
        <f t="shared" si="9"/>
        <v>0</v>
      </c>
    </row>
    <row r="55" spans="1:51" ht="20.25" customHeight="1" x14ac:dyDescent="0.35">
      <c r="J55" s="54">
        <f t="shared" ref="J55:Q55" si="10">SUMPRODUCT($I$4:$I$53,J4:J53)</f>
        <v>1485729.34</v>
      </c>
      <c r="K55" s="54">
        <f t="shared" si="10"/>
        <v>0</v>
      </c>
      <c r="L55" s="54">
        <f t="shared" si="10"/>
        <v>0</v>
      </c>
      <c r="M55" s="54">
        <f t="shared" si="10"/>
        <v>0</v>
      </c>
      <c r="N55" s="54">
        <f t="shared" si="10"/>
        <v>322481.14</v>
      </c>
      <c r="O55" s="54">
        <f t="shared" si="10"/>
        <v>0</v>
      </c>
      <c r="P55" s="54">
        <f t="shared" si="10"/>
        <v>0</v>
      </c>
      <c r="Q55" s="54">
        <f t="shared" si="10"/>
        <v>0</v>
      </c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ht="20.25" customHeight="1" thickBot="1" x14ac:dyDescent="0.4">
      <c r="J56" s="54"/>
      <c r="M56" s="29"/>
      <c r="N56" s="29"/>
      <c r="O56" s="29"/>
      <c r="P56" s="29"/>
      <c r="Q56" s="2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ht="17.25" customHeight="1" x14ac:dyDescent="0.35">
      <c r="A57" s="2"/>
      <c r="B57" s="177" t="s">
        <v>66</v>
      </c>
      <c r="C57" s="178"/>
      <c r="D57" s="178"/>
      <c r="E57" s="178"/>
      <c r="F57" s="178"/>
      <c r="G57" s="178"/>
      <c r="H57" s="178"/>
      <c r="I57" s="178"/>
      <c r="J57" s="179"/>
      <c r="K57" s="29"/>
      <c r="L57" s="29"/>
      <c r="M57" s="29"/>
      <c r="N57" s="29"/>
      <c r="O57" s="29"/>
      <c r="P57" s="29"/>
      <c r="Q57" s="29"/>
      <c r="V57" s="22"/>
      <c r="W57" s="22"/>
    </row>
    <row r="58" spans="1:51" ht="16.5" customHeight="1" x14ac:dyDescent="0.35">
      <c r="A58" s="2"/>
      <c r="B58" s="180" t="s">
        <v>98</v>
      </c>
      <c r="C58" s="181"/>
      <c r="D58" s="181"/>
      <c r="E58" s="181"/>
      <c r="F58" s="181"/>
      <c r="G58" s="181"/>
      <c r="H58" s="181"/>
      <c r="I58" s="181"/>
      <c r="J58" s="182"/>
      <c r="Q58" s="23"/>
      <c r="V58" s="22"/>
      <c r="W58" s="22"/>
    </row>
    <row r="59" spans="1:51" ht="15.75" customHeight="1" thickBot="1" x14ac:dyDescent="0.4">
      <c r="A59" s="2"/>
      <c r="B59" s="183" t="s">
        <v>65</v>
      </c>
      <c r="C59" s="184"/>
      <c r="D59" s="184"/>
      <c r="E59" s="184"/>
      <c r="F59" s="184"/>
      <c r="G59" s="184"/>
      <c r="H59" s="184"/>
      <c r="I59" s="184"/>
      <c r="J59" s="185"/>
      <c r="Q59" s="23"/>
      <c r="V59" s="22"/>
      <c r="W59" s="22"/>
    </row>
  </sheetData>
  <autoFilter ref="A3:AY55" xr:uid="{00000000-0001-0000-0000-000000000000}"/>
  <mergeCells count="28">
    <mergeCell ref="A4:A9"/>
    <mergeCell ref="B4:B9"/>
    <mergeCell ref="A1:C1"/>
    <mergeCell ref="D1:I1"/>
    <mergeCell ref="J1:S1"/>
    <mergeCell ref="A2:I2"/>
    <mergeCell ref="J2:S2"/>
    <mergeCell ref="A11:A14"/>
    <mergeCell ref="B11:B14"/>
    <mergeCell ref="A15:A17"/>
    <mergeCell ref="B15:B17"/>
    <mergeCell ref="A20:A23"/>
    <mergeCell ref="B20:B23"/>
    <mergeCell ref="A24:A27"/>
    <mergeCell ref="B24:B27"/>
    <mergeCell ref="A28:A29"/>
    <mergeCell ref="B28:B29"/>
    <mergeCell ref="A30:A31"/>
    <mergeCell ref="B30:B31"/>
    <mergeCell ref="B57:J57"/>
    <mergeCell ref="B58:J58"/>
    <mergeCell ref="B59:J59"/>
    <mergeCell ref="A32:A34"/>
    <mergeCell ref="B32:B34"/>
    <mergeCell ref="A38:A45"/>
    <mergeCell ref="B38:B45"/>
    <mergeCell ref="A46:A50"/>
    <mergeCell ref="B46:B50"/>
  </mergeCells>
  <conditionalFormatting sqref="R4:R53">
    <cfRule type="cellIs" dxfId="30" priority="3" operator="lessThan">
      <formula>0</formula>
    </cfRule>
  </conditionalFormatting>
  <conditionalFormatting sqref="S3:S1048576 S1">
    <cfRule type="cellIs" dxfId="29" priority="4" operator="equal">
      <formula>"ATENÇÃO"</formula>
    </cfRule>
  </conditionalFormatting>
  <conditionalFormatting sqref="S4:S53">
    <cfRule type="containsText" dxfId="28" priority="2" operator="containsText" text="ATENÇÃO">
      <formula>NOT(ISERROR(SEARCH("ATENÇÃO",S4)))</formula>
    </cfRule>
  </conditionalFormatting>
  <conditionalFormatting sqref="T4:AY53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REITORIA-SETIC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CEPLAN</vt:lpstr>
      <vt:lpstr>CEO</vt:lpstr>
      <vt:lpstr>CESFI</vt:lpstr>
      <vt:lpstr>CERES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GUSTAVO ANTONIO PERARDT FARIAS</cp:lastModifiedBy>
  <cp:lastPrinted>2017-02-14T17:35:15Z</cp:lastPrinted>
  <dcterms:created xsi:type="dcterms:W3CDTF">2010-06-19T20:43:11Z</dcterms:created>
  <dcterms:modified xsi:type="dcterms:W3CDTF">2026-07-01T14:47:43Z</dcterms:modified>
</cp:coreProperties>
</file>