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guhco\Downloads\DOCS_SITE_ARP_PE_1068_2026_17867476740173_22313\"/>
    </mc:Choice>
  </mc:AlternateContent>
  <xr:revisionPtr revIDLastSave="0" documentId="13_ncr:1_{7E39B9D2-5A0D-4CA0-BA1D-610285C8E05D}" xr6:coauthVersionLast="47" xr6:coauthVersionMax="47" xr10:uidLastSave="{00000000-0000-0000-0000-000000000000}"/>
  <bookViews>
    <workbookView xWindow="-110" yWindow="-110" windowWidth="19420" windowHeight="10300" tabRatio="765" firstSheet="24" activeTab="25" xr2:uid="{00000000-000D-0000-FFFF-FFFF00000000}"/>
  </bookViews>
  <sheets>
    <sheet name="REITORIA-SECOM" sheetId="1" r:id="rId1"/>
    <sheet name="CEART-SECOM" sheetId="23" r:id="rId2"/>
    <sheet name="CEART-CSEG" sheetId="24" r:id="rId3"/>
    <sheet name="CEART-DMU" sheetId="25" r:id="rId4"/>
    <sheet name="CEFID" sheetId="26" r:id="rId5"/>
    <sheet name="MESC" sheetId="28" r:id="rId6"/>
    <sheet name="PROEX" sheetId="29" r:id="rId7"/>
    <sheet name="PROEN" sheetId="30" r:id="rId8"/>
    <sheet name="ESAG 11038" sheetId="31" r:id="rId9"/>
    <sheet name="ESAG 3201" sheetId="32" r:id="rId10"/>
    <sheet name="ESAG 14842" sheetId="33" r:id="rId11"/>
    <sheet name="ESAG 12758 PAEX" sheetId="34" r:id="rId12"/>
    <sheet name="FAED-DPPG" sheetId="35" r:id="rId13"/>
    <sheet name="BU" sheetId="36" r:id="rId14"/>
    <sheet name="CAV Seminário de Agroecologia" sheetId="37" r:id="rId15"/>
    <sheet name="CAV PAEX" sheetId="38" r:id="rId16"/>
    <sheet name="CAV PRAPEG" sheetId="39" r:id="rId17"/>
    <sheet name="CAV Administração" sheetId="40" r:id="rId18"/>
    <sheet name="CCT" sheetId="41" r:id="rId19"/>
    <sheet name="CEAD AÇÕES AFIRMATIVAS" sheetId="42" r:id="rId20"/>
    <sheet name="CEAD EXTENSÃO " sheetId="43" r:id="rId21"/>
    <sheet name="CEAD EXTENSÃO MUSEU ESCOLA" sheetId="44" r:id="rId22"/>
    <sheet name="CEAVI" sheetId="45" r:id="rId23"/>
    <sheet name="CEO PROCULT" sheetId="46" r:id="rId24"/>
    <sheet name="CEO PAEX" sheetId="48" r:id="rId25"/>
    <sheet name="CEO " sheetId="49" r:id="rId26"/>
    <sheet name="CEPLAN" sheetId="50" r:id="rId27"/>
    <sheet name="CERES CLAUDIONE" sheetId="51" r:id="rId28"/>
    <sheet name="CERES DEX" sheetId="52" r:id="rId29"/>
    <sheet name="CERES ERIC" sheetId="53" r:id="rId30"/>
    <sheet name="CERES JULIANO" sheetId="54" r:id="rId31"/>
    <sheet name="CERES PATRÍCIA" sheetId="55" r:id="rId32"/>
    <sheet name="CERES DAD" sheetId="56" r:id="rId33"/>
    <sheet name="CESFI" sheetId="57" r:id="rId34"/>
    <sheet name="CESMO" sheetId="58" r:id="rId35"/>
    <sheet name="SIPE" sheetId="59" r:id="rId36"/>
    <sheet name="CDH CAPACITAÇÃO - 5852" sheetId="60" r:id="rId37"/>
    <sheet name="CDH SAÚDE E SEG. TRAB. -14843" sheetId="61" r:id="rId38"/>
    <sheet name="GESTOR" sheetId="21" r:id="rId39"/>
    <sheet name="CARONA-uso exclusivo do Gestor" sheetId="22" r:id="rId40"/>
  </sheets>
  <definedNames>
    <definedName name="_xlnm._FilterDatabase" localSheetId="13" hidden="1">BU!$A$3:$AT$3</definedName>
    <definedName name="_xlnm._FilterDatabase" localSheetId="17" hidden="1">'CAV Administração'!$A$3:$AT$3</definedName>
    <definedName name="_xlnm._FilterDatabase" localSheetId="15" hidden="1">'CAV PAEX'!$A$3:$AT$3</definedName>
    <definedName name="_xlnm._FilterDatabase" localSheetId="16" hidden="1">'CAV PRAPEG'!$A$3:$AT$3</definedName>
    <definedName name="_xlnm._FilterDatabase" localSheetId="14" hidden="1">'CAV Seminário de Agroecologia'!$A$3:$AT$3</definedName>
    <definedName name="_xlnm._FilterDatabase" localSheetId="18" hidden="1">CCT!$A$3:$AT$3</definedName>
    <definedName name="_xlnm._FilterDatabase" localSheetId="36" hidden="1">'CDH CAPACITAÇÃO - 5852'!$A$3:$AT$3</definedName>
    <definedName name="_xlnm._FilterDatabase" localSheetId="37" hidden="1">'CDH SAÚDE E SEG. TRAB. -14843'!$A$3:$AT$3</definedName>
    <definedName name="_xlnm._FilterDatabase" localSheetId="19" hidden="1">'CEAD AÇÕES AFIRMATIVAS'!$A$3:$AT$3</definedName>
    <definedName name="_xlnm._FilterDatabase" localSheetId="20" hidden="1">'CEAD EXTENSÃO '!$A$3:$AT$3</definedName>
    <definedName name="_xlnm._FilterDatabase" localSheetId="21" hidden="1">'CEAD EXTENSÃO MUSEU ESCOLA'!$A$3:$AT$3</definedName>
    <definedName name="_xlnm._FilterDatabase" localSheetId="2" hidden="1">'CEART-CSEG'!$A$3:$AT$3</definedName>
    <definedName name="_xlnm._FilterDatabase" localSheetId="3" hidden="1">'CEART-DMU'!$A$3:$AT$3</definedName>
    <definedName name="_xlnm._FilterDatabase" localSheetId="1" hidden="1">'CEART-SECOM'!$A$3:$AT$3</definedName>
    <definedName name="_xlnm._FilterDatabase" localSheetId="22" hidden="1">CEAVI!$A$3:$AT$3</definedName>
    <definedName name="_xlnm._FilterDatabase" localSheetId="4" hidden="1">CEFID!$A$3:$AT$3</definedName>
    <definedName name="_xlnm._FilterDatabase" localSheetId="25" hidden="1">'CEO '!$A$3:$AT$3</definedName>
    <definedName name="_xlnm._FilterDatabase" localSheetId="24" hidden="1">'CEO PAEX'!$A$3:$AT$3</definedName>
    <definedName name="_xlnm._FilterDatabase" localSheetId="23" hidden="1">'CEO PROCULT'!$A$3:$AT$3</definedName>
    <definedName name="_xlnm._FilterDatabase" localSheetId="26" hidden="1">CEPLAN!$A$3:$AT$3</definedName>
    <definedName name="_xlnm._FilterDatabase" localSheetId="27" hidden="1">'CERES CLAUDIONE'!$A$3:$AT$3</definedName>
    <definedName name="_xlnm._FilterDatabase" localSheetId="32" hidden="1">'CERES DAD'!$A$3:$AT$3</definedName>
    <definedName name="_xlnm._FilterDatabase" localSheetId="28" hidden="1">'CERES DEX'!$A$3:$AT$3</definedName>
    <definedName name="_xlnm._FilterDatabase" localSheetId="29" hidden="1">'CERES ERIC'!$A$3:$AT$3</definedName>
    <definedName name="_xlnm._FilterDatabase" localSheetId="30" hidden="1">'CERES JULIANO'!$A$3:$AT$3</definedName>
    <definedName name="_xlnm._FilterDatabase" localSheetId="31" hidden="1">'CERES PATRÍCIA'!$A$3:$AT$3</definedName>
    <definedName name="_xlnm._FilterDatabase" localSheetId="33" hidden="1">CESFI!$A$3:$AT$3</definedName>
    <definedName name="_xlnm._FilterDatabase" localSheetId="34" hidden="1">CESMO!$A$3:$AT$3</definedName>
    <definedName name="_xlnm._FilterDatabase" localSheetId="8" hidden="1">'ESAG 11038'!$A$3:$AT$3</definedName>
    <definedName name="_xlnm._FilterDatabase" localSheetId="11" hidden="1">'ESAG 12758 PAEX'!$A$3:$AT$3</definedName>
    <definedName name="_xlnm._FilterDatabase" localSheetId="10" hidden="1">'ESAG 14842'!$A$3:$AT$3</definedName>
    <definedName name="_xlnm._FilterDatabase" localSheetId="9" hidden="1">'ESAG 3201'!$A$3:$AT$3</definedName>
    <definedName name="_xlnm._FilterDatabase" localSheetId="12" hidden="1">'FAED-DPPG'!$A$3:$AT$3</definedName>
    <definedName name="_xlnm._FilterDatabase" localSheetId="5" hidden="1">MESC!$A$3:$AT$3</definedName>
    <definedName name="_xlnm._FilterDatabase" localSheetId="7" hidden="1">PROEN!$A$3:$AT$3</definedName>
    <definedName name="_xlnm._FilterDatabase" localSheetId="6" hidden="1">PROEX!$A$3:$AT$3</definedName>
    <definedName name="_xlnm._FilterDatabase" localSheetId="0" hidden="1">'REITORIA-SECOM'!$A$3:$AT$3</definedName>
    <definedName name="_xlnm._FilterDatabase" localSheetId="35" hidden="1">SIPE!$A$3:$AT$3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1" l="1"/>
  <c r="I6" i="21"/>
  <c r="I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4" i="21"/>
  <c r="N5" i="61"/>
  <c r="K4" i="61"/>
  <c r="H4" i="21"/>
  <c r="H6" i="21"/>
  <c r="H7" i="21"/>
  <c r="H8" i="21"/>
  <c r="H9" i="2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28" i="21"/>
  <c r="H29" i="21"/>
  <c r="H30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4" i="21"/>
  <c r="H45" i="21"/>
  <c r="H46" i="21"/>
  <c r="H47" i="21"/>
  <c r="H48" i="21"/>
  <c r="H49" i="21"/>
  <c r="H50" i="21"/>
  <c r="H51" i="21"/>
  <c r="H52" i="21"/>
  <c r="H53" i="21"/>
  <c r="H54" i="21"/>
  <c r="H55" i="21"/>
  <c r="H56" i="21"/>
  <c r="H57" i="21"/>
  <c r="H58" i="21"/>
  <c r="H59" i="21"/>
  <c r="H60" i="21"/>
  <c r="H61" i="21"/>
  <c r="H62" i="21"/>
  <c r="H63" i="21"/>
  <c r="G6" i="21"/>
  <c r="G7" i="21"/>
  <c r="G8" i="2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F4" i="21"/>
  <c r="L4" i="21" s="1"/>
  <c r="M63" i="21"/>
  <c r="F63" i="21"/>
  <c r="L63" i="21" s="1"/>
  <c r="F5" i="21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32" i="21"/>
  <c r="F33" i="21"/>
  <c r="F34" i="21"/>
  <c r="F35" i="21"/>
  <c r="F36" i="21"/>
  <c r="F37" i="21"/>
  <c r="F38" i="21"/>
  <c r="F39" i="21"/>
  <c r="F40" i="21"/>
  <c r="F41" i="21"/>
  <c r="F42" i="21"/>
  <c r="F43" i="21"/>
  <c r="F44" i="21"/>
  <c r="F45" i="21"/>
  <c r="F46" i="21"/>
  <c r="F47" i="21"/>
  <c r="F48" i="21"/>
  <c r="F49" i="21"/>
  <c r="F50" i="21"/>
  <c r="F51" i="21"/>
  <c r="F52" i="21"/>
  <c r="F53" i="21"/>
  <c r="F54" i="21"/>
  <c r="F55" i="21"/>
  <c r="F56" i="21"/>
  <c r="F57" i="21"/>
  <c r="F58" i="21"/>
  <c r="F59" i="21"/>
  <c r="F60" i="21"/>
  <c r="F61" i="21"/>
  <c r="F62" i="21"/>
  <c r="Q65" i="61"/>
  <c r="P65" i="61"/>
  <c r="O65" i="61"/>
  <c r="J65" i="61"/>
  <c r="AS64" i="61"/>
  <c r="AR64" i="61"/>
  <c r="AQ64" i="61"/>
  <c r="AP64" i="61"/>
  <c r="AO64" i="61"/>
  <c r="AN64" i="61"/>
  <c r="AM64" i="61"/>
  <c r="AL64" i="61"/>
  <c r="AK64" i="61"/>
  <c r="AJ64" i="61"/>
  <c r="AI64" i="61"/>
  <c r="AH64" i="61"/>
  <c r="AG64" i="61"/>
  <c r="AF64" i="61"/>
  <c r="AE64" i="61"/>
  <c r="AD64" i="61"/>
  <c r="AC64" i="61"/>
  <c r="AB64" i="61"/>
  <c r="AA64" i="61"/>
  <c r="Z64" i="61"/>
  <c r="Y64" i="61"/>
  <c r="X64" i="61"/>
  <c r="W64" i="61"/>
  <c r="V64" i="61"/>
  <c r="U64" i="61"/>
  <c r="T64" i="61"/>
  <c r="J64" i="61"/>
  <c r="N63" i="61"/>
  <c r="M63" i="61"/>
  <c r="R63" i="61" s="1"/>
  <c r="S63" i="61" s="1"/>
  <c r="L63" i="61"/>
  <c r="K63" i="61"/>
  <c r="R62" i="61"/>
  <c r="S62" i="61" s="1"/>
  <c r="N62" i="61"/>
  <c r="M62" i="61"/>
  <c r="L62" i="61"/>
  <c r="K62" i="61"/>
  <c r="R61" i="61"/>
  <c r="S61" i="61" s="1"/>
  <c r="N61" i="61"/>
  <c r="M61" i="61"/>
  <c r="K61" i="61" s="1"/>
  <c r="L61" i="61"/>
  <c r="N60" i="61"/>
  <c r="M60" i="61"/>
  <c r="R60" i="61" s="1"/>
  <c r="S60" i="61" s="1"/>
  <c r="L60" i="61"/>
  <c r="N59" i="61"/>
  <c r="M59" i="61"/>
  <c r="R59" i="61" s="1"/>
  <c r="S59" i="61" s="1"/>
  <c r="L59" i="61"/>
  <c r="K59" i="61"/>
  <c r="S58" i="61"/>
  <c r="R58" i="61"/>
  <c r="N58" i="61"/>
  <c r="M58" i="61"/>
  <c r="L58" i="61"/>
  <c r="K58" i="61"/>
  <c r="R57" i="61"/>
  <c r="S57" i="61" s="1"/>
  <c r="N57" i="61"/>
  <c r="M57" i="61"/>
  <c r="K57" i="61" s="1"/>
  <c r="L57" i="61"/>
  <c r="N56" i="61"/>
  <c r="M56" i="61"/>
  <c r="R56" i="61" s="1"/>
  <c r="S56" i="61" s="1"/>
  <c r="L56" i="61"/>
  <c r="N55" i="61"/>
  <c r="M55" i="61"/>
  <c r="R55" i="61" s="1"/>
  <c r="S55" i="61" s="1"/>
  <c r="L55" i="61"/>
  <c r="K55" i="61"/>
  <c r="R54" i="61"/>
  <c r="S54" i="61" s="1"/>
  <c r="N54" i="61"/>
  <c r="M54" i="61"/>
  <c r="L54" i="61"/>
  <c r="K54" i="61"/>
  <c r="R53" i="61"/>
  <c r="S53" i="61" s="1"/>
  <c r="N53" i="61"/>
  <c r="M53" i="61"/>
  <c r="K53" i="61" s="1"/>
  <c r="L53" i="61"/>
  <c r="N52" i="61"/>
  <c r="M52" i="61"/>
  <c r="R52" i="61" s="1"/>
  <c r="S52" i="61" s="1"/>
  <c r="L52" i="61"/>
  <c r="N51" i="61"/>
  <c r="M51" i="61"/>
  <c r="R51" i="61" s="1"/>
  <c r="S51" i="61" s="1"/>
  <c r="L51" i="61"/>
  <c r="K51" i="61"/>
  <c r="S50" i="61"/>
  <c r="R50" i="61"/>
  <c r="N50" i="61"/>
  <c r="M50" i="61"/>
  <c r="L50" i="61"/>
  <c r="K50" i="61"/>
  <c r="R49" i="61"/>
  <c r="S49" i="61" s="1"/>
  <c r="N49" i="61"/>
  <c r="M49" i="61"/>
  <c r="K49" i="61" s="1"/>
  <c r="L49" i="61"/>
  <c r="N48" i="61"/>
  <c r="M48" i="61"/>
  <c r="R48" i="61" s="1"/>
  <c r="S48" i="61" s="1"/>
  <c r="L48" i="61"/>
  <c r="N47" i="61"/>
  <c r="M47" i="61"/>
  <c r="R47" i="61" s="1"/>
  <c r="S47" i="61" s="1"/>
  <c r="L47" i="61"/>
  <c r="K47" i="61"/>
  <c r="S46" i="61"/>
  <c r="R46" i="61"/>
  <c r="N46" i="61"/>
  <c r="M46" i="61"/>
  <c r="L46" i="61"/>
  <c r="K46" i="61"/>
  <c r="R45" i="61"/>
  <c r="S45" i="61" s="1"/>
  <c r="N45" i="61"/>
  <c r="M45" i="61"/>
  <c r="K45" i="61" s="1"/>
  <c r="L45" i="61"/>
  <c r="N44" i="61"/>
  <c r="M44" i="61"/>
  <c r="R44" i="61" s="1"/>
  <c r="S44" i="61" s="1"/>
  <c r="L44" i="61"/>
  <c r="N43" i="61"/>
  <c r="M43" i="61"/>
  <c r="R43" i="61" s="1"/>
  <c r="S43" i="61" s="1"/>
  <c r="L43" i="61"/>
  <c r="K43" i="61"/>
  <c r="R42" i="61"/>
  <c r="S42" i="61" s="1"/>
  <c r="N42" i="61"/>
  <c r="M42" i="61"/>
  <c r="L42" i="61"/>
  <c r="K42" i="61"/>
  <c r="R41" i="61"/>
  <c r="S41" i="61" s="1"/>
  <c r="N41" i="61"/>
  <c r="M41" i="61"/>
  <c r="K41" i="61" s="1"/>
  <c r="L41" i="61"/>
  <c r="N40" i="61"/>
  <c r="M40" i="61"/>
  <c r="R40" i="61" s="1"/>
  <c r="S40" i="61" s="1"/>
  <c r="L40" i="61"/>
  <c r="N39" i="61"/>
  <c r="M39" i="61"/>
  <c r="R39" i="61" s="1"/>
  <c r="S39" i="61" s="1"/>
  <c r="L39" i="61"/>
  <c r="K39" i="61"/>
  <c r="S38" i="61"/>
  <c r="R38" i="61"/>
  <c r="N38" i="61"/>
  <c r="M38" i="61"/>
  <c r="L38" i="61"/>
  <c r="K38" i="61"/>
  <c r="R37" i="61"/>
  <c r="S37" i="61" s="1"/>
  <c r="N37" i="61"/>
  <c r="M37" i="61"/>
  <c r="K37" i="61" s="1"/>
  <c r="L37" i="61"/>
  <c r="N36" i="61"/>
  <c r="M36" i="61"/>
  <c r="R36" i="61" s="1"/>
  <c r="S36" i="61" s="1"/>
  <c r="L36" i="61"/>
  <c r="N35" i="61"/>
  <c r="M35" i="61"/>
  <c r="R35" i="61" s="1"/>
  <c r="S35" i="61" s="1"/>
  <c r="L35" i="61"/>
  <c r="K35" i="61"/>
  <c r="R34" i="61"/>
  <c r="S34" i="61" s="1"/>
  <c r="N34" i="61"/>
  <c r="M34" i="61"/>
  <c r="L34" i="61"/>
  <c r="K34" i="61"/>
  <c r="R33" i="61"/>
  <c r="S33" i="61" s="1"/>
  <c r="N33" i="61"/>
  <c r="M33" i="61"/>
  <c r="K33" i="61" s="1"/>
  <c r="L33" i="61"/>
  <c r="N32" i="61"/>
  <c r="M32" i="61"/>
  <c r="R32" i="61" s="1"/>
  <c r="S32" i="61" s="1"/>
  <c r="L32" i="61"/>
  <c r="N31" i="61"/>
  <c r="M31" i="61"/>
  <c r="R31" i="61" s="1"/>
  <c r="S31" i="61" s="1"/>
  <c r="L31" i="61"/>
  <c r="K31" i="61"/>
  <c r="R30" i="61"/>
  <c r="S30" i="61" s="1"/>
  <c r="N30" i="61"/>
  <c r="M30" i="61"/>
  <c r="L30" i="61"/>
  <c r="K30" i="61"/>
  <c r="R29" i="61"/>
  <c r="S29" i="61" s="1"/>
  <c r="N29" i="61"/>
  <c r="M29" i="61"/>
  <c r="K29" i="61" s="1"/>
  <c r="L29" i="61"/>
  <c r="N28" i="61"/>
  <c r="M28" i="61"/>
  <c r="R28" i="61" s="1"/>
  <c r="S28" i="61" s="1"/>
  <c r="L28" i="61"/>
  <c r="N27" i="61"/>
  <c r="M27" i="61"/>
  <c r="R27" i="61" s="1"/>
  <c r="S27" i="61" s="1"/>
  <c r="L27" i="61"/>
  <c r="K27" i="61"/>
  <c r="R26" i="61"/>
  <c r="S26" i="61" s="1"/>
  <c r="N26" i="61"/>
  <c r="M26" i="61"/>
  <c r="L26" i="61"/>
  <c r="K26" i="61"/>
  <c r="R25" i="61"/>
  <c r="S25" i="61" s="1"/>
  <c r="N25" i="61"/>
  <c r="M25" i="61"/>
  <c r="K25" i="61" s="1"/>
  <c r="L25" i="61"/>
  <c r="N24" i="61"/>
  <c r="M24" i="61"/>
  <c r="R24" i="61" s="1"/>
  <c r="S24" i="61" s="1"/>
  <c r="L24" i="61"/>
  <c r="N23" i="61"/>
  <c r="M23" i="61"/>
  <c r="R23" i="61" s="1"/>
  <c r="S23" i="61" s="1"/>
  <c r="L23" i="61"/>
  <c r="K23" i="61"/>
  <c r="R22" i="61"/>
  <c r="S22" i="61" s="1"/>
  <c r="N22" i="61"/>
  <c r="M22" i="61"/>
  <c r="L22" i="61"/>
  <c r="K22" i="61"/>
  <c r="R21" i="61"/>
  <c r="S21" i="61" s="1"/>
  <c r="N21" i="61"/>
  <c r="M21" i="61"/>
  <c r="K21" i="61" s="1"/>
  <c r="L21" i="61"/>
  <c r="N20" i="61"/>
  <c r="M20" i="61"/>
  <c r="R20" i="61" s="1"/>
  <c r="S20" i="61" s="1"/>
  <c r="L20" i="61"/>
  <c r="N19" i="61"/>
  <c r="M19" i="61"/>
  <c r="R19" i="61" s="1"/>
  <c r="S19" i="61" s="1"/>
  <c r="L19" i="61"/>
  <c r="K19" i="61"/>
  <c r="S18" i="61"/>
  <c r="R18" i="61"/>
  <c r="N18" i="61"/>
  <c r="M18" i="61"/>
  <c r="L18" i="61"/>
  <c r="K18" i="61"/>
  <c r="R17" i="61"/>
  <c r="S17" i="61" s="1"/>
  <c r="N17" i="61"/>
  <c r="M17" i="61"/>
  <c r="K17" i="61" s="1"/>
  <c r="L17" i="61"/>
  <c r="N16" i="61"/>
  <c r="M16" i="61"/>
  <c r="R16" i="61" s="1"/>
  <c r="S16" i="61" s="1"/>
  <c r="L16" i="61"/>
  <c r="N15" i="61"/>
  <c r="M15" i="61"/>
  <c r="R15" i="61" s="1"/>
  <c r="S15" i="61" s="1"/>
  <c r="L15" i="61"/>
  <c r="K15" i="61"/>
  <c r="S14" i="61"/>
  <c r="R14" i="61"/>
  <c r="N14" i="61"/>
  <c r="M14" i="61"/>
  <c r="L14" i="61"/>
  <c r="K14" i="61"/>
  <c r="R13" i="61"/>
  <c r="S13" i="61" s="1"/>
  <c r="N13" i="61"/>
  <c r="M13" i="61"/>
  <c r="K13" i="61" s="1"/>
  <c r="L13" i="61"/>
  <c r="N12" i="61"/>
  <c r="M12" i="61"/>
  <c r="R12" i="61" s="1"/>
  <c r="S12" i="61" s="1"/>
  <c r="L12" i="61"/>
  <c r="N11" i="61"/>
  <c r="M11" i="61"/>
  <c r="R11" i="61" s="1"/>
  <c r="S11" i="61" s="1"/>
  <c r="L11" i="61"/>
  <c r="K11" i="61"/>
  <c r="R10" i="61"/>
  <c r="S10" i="61" s="1"/>
  <c r="N10" i="61"/>
  <c r="M10" i="61"/>
  <c r="L10" i="61"/>
  <c r="K10" i="61"/>
  <c r="R9" i="61"/>
  <c r="S9" i="61" s="1"/>
  <c r="N9" i="61"/>
  <c r="M9" i="61"/>
  <c r="K9" i="61" s="1"/>
  <c r="L9" i="61"/>
  <c r="N8" i="61"/>
  <c r="M8" i="61"/>
  <c r="R8" i="61" s="1"/>
  <c r="S8" i="61" s="1"/>
  <c r="L8" i="61"/>
  <c r="N7" i="61"/>
  <c r="M7" i="61"/>
  <c r="R7" i="61" s="1"/>
  <c r="S7" i="61" s="1"/>
  <c r="L7" i="61"/>
  <c r="K7" i="61"/>
  <c r="S6" i="61"/>
  <c r="R6" i="61"/>
  <c r="N6" i="61"/>
  <c r="M6" i="61"/>
  <c r="L6" i="61"/>
  <c r="K6" i="61"/>
  <c r="R5" i="61"/>
  <c r="S5" i="61" s="1"/>
  <c r="M5" i="61"/>
  <c r="K5" i="61" s="1"/>
  <c r="L5" i="61"/>
  <c r="N4" i="61"/>
  <c r="M4" i="61"/>
  <c r="R4" i="61" s="1"/>
  <c r="L4" i="61"/>
  <c r="L65" i="61" s="1"/>
  <c r="D2" i="61" a="1"/>
  <c r="D2" i="61" s="1"/>
  <c r="E107" i="21" s="1"/>
  <c r="Q65" i="60"/>
  <c r="P65" i="60"/>
  <c r="O65" i="60"/>
  <c r="M65" i="60"/>
  <c r="J65" i="60"/>
  <c r="AS64" i="60"/>
  <c r="AR64" i="60"/>
  <c r="AQ64" i="60"/>
  <c r="AP64" i="60"/>
  <c r="AO64" i="60"/>
  <c r="AN64" i="60"/>
  <c r="AM64" i="60"/>
  <c r="AL64" i="60"/>
  <c r="AK64" i="60"/>
  <c r="AJ64" i="60"/>
  <c r="AI64" i="60"/>
  <c r="AH64" i="60"/>
  <c r="AG64" i="60"/>
  <c r="AF64" i="60"/>
  <c r="AE64" i="60"/>
  <c r="AD64" i="60"/>
  <c r="AC64" i="60"/>
  <c r="AB64" i="60"/>
  <c r="AA64" i="60"/>
  <c r="Z64" i="60"/>
  <c r="Y64" i="60"/>
  <c r="X64" i="60"/>
  <c r="W64" i="60"/>
  <c r="V64" i="60"/>
  <c r="U64" i="60"/>
  <c r="T64" i="60"/>
  <c r="J64" i="60"/>
  <c r="N63" i="60"/>
  <c r="M63" i="60"/>
  <c r="K63" i="60" s="1"/>
  <c r="L63" i="60"/>
  <c r="N62" i="60"/>
  <c r="M62" i="60"/>
  <c r="R62" i="60" s="1"/>
  <c r="S62" i="60" s="1"/>
  <c r="L62" i="60"/>
  <c r="K62" i="60"/>
  <c r="R61" i="60"/>
  <c r="S61" i="60" s="1"/>
  <c r="N61" i="60"/>
  <c r="M61" i="60"/>
  <c r="L61" i="60"/>
  <c r="K61" i="60"/>
  <c r="N60" i="60"/>
  <c r="M60" i="60"/>
  <c r="R60" i="60" s="1"/>
  <c r="S60" i="60" s="1"/>
  <c r="L60" i="60"/>
  <c r="N59" i="60"/>
  <c r="M59" i="60"/>
  <c r="K59" i="60" s="1"/>
  <c r="L59" i="60"/>
  <c r="N58" i="60"/>
  <c r="M58" i="60"/>
  <c r="R58" i="60" s="1"/>
  <c r="S58" i="60" s="1"/>
  <c r="L58" i="60"/>
  <c r="K58" i="60"/>
  <c r="R57" i="60"/>
  <c r="S57" i="60" s="1"/>
  <c r="N57" i="60"/>
  <c r="M57" i="60"/>
  <c r="L57" i="60"/>
  <c r="K57" i="60"/>
  <c r="N56" i="60"/>
  <c r="M56" i="60"/>
  <c r="R56" i="60" s="1"/>
  <c r="S56" i="60" s="1"/>
  <c r="L56" i="60"/>
  <c r="N55" i="60"/>
  <c r="M55" i="60"/>
  <c r="R55" i="60" s="1"/>
  <c r="S55" i="60" s="1"/>
  <c r="L55" i="60"/>
  <c r="K55" i="60"/>
  <c r="N54" i="60"/>
  <c r="M54" i="60"/>
  <c r="R54" i="60" s="1"/>
  <c r="S54" i="60" s="1"/>
  <c r="L54" i="60"/>
  <c r="K54" i="60"/>
  <c r="R53" i="60"/>
  <c r="S53" i="60" s="1"/>
  <c r="N53" i="60"/>
  <c r="M53" i="60"/>
  <c r="L53" i="60"/>
  <c r="K53" i="60"/>
  <c r="N52" i="60"/>
  <c r="M52" i="60"/>
  <c r="R52" i="60" s="1"/>
  <c r="S52" i="60" s="1"/>
  <c r="L52" i="60"/>
  <c r="N51" i="60"/>
  <c r="M51" i="60"/>
  <c r="R51" i="60" s="1"/>
  <c r="S51" i="60" s="1"/>
  <c r="L51" i="60"/>
  <c r="K51" i="60"/>
  <c r="N50" i="60"/>
  <c r="M50" i="60"/>
  <c r="R50" i="60" s="1"/>
  <c r="S50" i="60" s="1"/>
  <c r="L50" i="60"/>
  <c r="K50" i="60"/>
  <c r="R49" i="60"/>
  <c r="S49" i="60" s="1"/>
  <c r="N49" i="60"/>
  <c r="M49" i="60"/>
  <c r="L49" i="60"/>
  <c r="K49" i="60"/>
  <c r="N48" i="60"/>
  <c r="M48" i="60"/>
  <c r="R48" i="60" s="1"/>
  <c r="S48" i="60" s="1"/>
  <c r="L48" i="60"/>
  <c r="N47" i="60"/>
  <c r="M47" i="60"/>
  <c r="R47" i="60" s="1"/>
  <c r="S47" i="60" s="1"/>
  <c r="L47" i="60"/>
  <c r="K47" i="60"/>
  <c r="N46" i="60"/>
  <c r="M46" i="60"/>
  <c r="R46" i="60" s="1"/>
  <c r="S46" i="60" s="1"/>
  <c r="L46" i="60"/>
  <c r="K46" i="60"/>
  <c r="R45" i="60"/>
  <c r="S45" i="60" s="1"/>
  <c r="N45" i="60"/>
  <c r="M45" i="60"/>
  <c r="L45" i="60"/>
  <c r="K45" i="60"/>
  <c r="N44" i="60"/>
  <c r="M44" i="60"/>
  <c r="R44" i="60" s="1"/>
  <c r="S44" i="60" s="1"/>
  <c r="L44" i="60"/>
  <c r="N43" i="60"/>
  <c r="M43" i="60"/>
  <c r="R43" i="60" s="1"/>
  <c r="S43" i="60" s="1"/>
  <c r="L43" i="60"/>
  <c r="K43" i="60"/>
  <c r="N42" i="60"/>
  <c r="M42" i="60"/>
  <c r="R42" i="60" s="1"/>
  <c r="S42" i="60" s="1"/>
  <c r="L42" i="60"/>
  <c r="K42" i="60"/>
  <c r="R41" i="60"/>
  <c r="S41" i="60" s="1"/>
  <c r="N41" i="60"/>
  <c r="M41" i="60"/>
  <c r="L41" i="60"/>
  <c r="K41" i="60"/>
  <c r="N40" i="60"/>
  <c r="M40" i="60"/>
  <c r="R40" i="60" s="1"/>
  <c r="S40" i="60" s="1"/>
  <c r="L40" i="60"/>
  <c r="N39" i="60"/>
  <c r="M39" i="60"/>
  <c r="R39" i="60" s="1"/>
  <c r="S39" i="60" s="1"/>
  <c r="L39" i="60"/>
  <c r="K39" i="60"/>
  <c r="N38" i="60"/>
  <c r="M38" i="60"/>
  <c r="R38" i="60" s="1"/>
  <c r="S38" i="60" s="1"/>
  <c r="L38" i="60"/>
  <c r="K38" i="60"/>
  <c r="R37" i="60"/>
  <c r="S37" i="60" s="1"/>
  <c r="N37" i="60"/>
  <c r="M37" i="60"/>
  <c r="L37" i="60"/>
  <c r="K37" i="60"/>
  <c r="N36" i="60"/>
  <c r="M36" i="60"/>
  <c r="R36" i="60" s="1"/>
  <c r="S36" i="60" s="1"/>
  <c r="L36" i="60"/>
  <c r="N35" i="60"/>
  <c r="M35" i="60"/>
  <c r="R35" i="60" s="1"/>
  <c r="S35" i="60" s="1"/>
  <c r="L35" i="60"/>
  <c r="K35" i="60"/>
  <c r="N34" i="60"/>
  <c r="M34" i="60"/>
  <c r="R34" i="60" s="1"/>
  <c r="S34" i="60" s="1"/>
  <c r="L34" i="60"/>
  <c r="K34" i="60"/>
  <c r="R33" i="60"/>
  <c r="S33" i="60" s="1"/>
  <c r="N33" i="60"/>
  <c r="M33" i="60"/>
  <c r="L33" i="60"/>
  <c r="K33" i="60"/>
  <c r="N32" i="60"/>
  <c r="M32" i="60"/>
  <c r="R32" i="60" s="1"/>
  <c r="S32" i="60" s="1"/>
  <c r="L32" i="60"/>
  <c r="N31" i="60"/>
  <c r="M31" i="60"/>
  <c r="R31" i="60" s="1"/>
  <c r="S31" i="60" s="1"/>
  <c r="L31" i="60"/>
  <c r="K31" i="60"/>
  <c r="N30" i="60"/>
  <c r="M30" i="60"/>
  <c r="R30" i="60" s="1"/>
  <c r="S30" i="60" s="1"/>
  <c r="L30" i="60"/>
  <c r="K30" i="60"/>
  <c r="R29" i="60"/>
  <c r="S29" i="60" s="1"/>
  <c r="N29" i="60"/>
  <c r="M29" i="60"/>
  <c r="L29" i="60"/>
  <c r="K29" i="60"/>
  <c r="N28" i="60"/>
  <c r="M28" i="60"/>
  <c r="R28" i="60" s="1"/>
  <c r="S28" i="60" s="1"/>
  <c r="L28" i="60"/>
  <c r="N27" i="60"/>
  <c r="M27" i="60"/>
  <c r="R27" i="60" s="1"/>
  <c r="S27" i="60" s="1"/>
  <c r="L27" i="60"/>
  <c r="K27" i="60"/>
  <c r="N26" i="60"/>
  <c r="M26" i="60"/>
  <c r="R26" i="60" s="1"/>
  <c r="S26" i="60" s="1"/>
  <c r="L26" i="60"/>
  <c r="K26" i="60"/>
  <c r="R25" i="60"/>
  <c r="S25" i="60" s="1"/>
  <c r="N25" i="60"/>
  <c r="M25" i="60"/>
  <c r="L25" i="60"/>
  <c r="K25" i="60"/>
  <c r="N24" i="60"/>
  <c r="M24" i="60"/>
  <c r="R24" i="60" s="1"/>
  <c r="S24" i="60" s="1"/>
  <c r="L24" i="60"/>
  <c r="N23" i="60"/>
  <c r="M23" i="60"/>
  <c r="R23" i="60" s="1"/>
  <c r="S23" i="60" s="1"/>
  <c r="L23" i="60"/>
  <c r="K23" i="60"/>
  <c r="N22" i="60"/>
  <c r="M22" i="60"/>
  <c r="R22" i="60" s="1"/>
  <c r="S22" i="60" s="1"/>
  <c r="L22" i="60"/>
  <c r="K22" i="60"/>
  <c r="R21" i="60"/>
  <c r="S21" i="60" s="1"/>
  <c r="N21" i="60"/>
  <c r="M21" i="60"/>
  <c r="L21" i="60"/>
  <c r="K21" i="60"/>
  <c r="N20" i="60"/>
  <c r="M20" i="60"/>
  <c r="R20" i="60" s="1"/>
  <c r="S20" i="60" s="1"/>
  <c r="L20" i="60"/>
  <c r="N19" i="60"/>
  <c r="M19" i="60"/>
  <c r="R19" i="60" s="1"/>
  <c r="S19" i="60" s="1"/>
  <c r="L19" i="60"/>
  <c r="K19" i="60"/>
  <c r="N18" i="60"/>
  <c r="M18" i="60"/>
  <c r="R18" i="60" s="1"/>
  <c r="S18" i="60" s="1"/>
  <c r="L18" i="60"/>
  <c r="K18" i="60"/>
  <c r="R17" i="60"/>
  <c r="S17" i="60" s="1"/>
  <c r="N17" i="60"/>
  <c r="M17" i="60"/>
  <c r="L17" i="60"/>
  <c r="K17" i="60"/>
  <c r="N16" i="60"/>
  <c r="M16" i="60"/>
  <c r="R16" i="60" s="1"/>
  <c r="S16" i="60" s="1"/>
  <c r="L16" i="60"/>
  <c r="N15" i="60"/>
  <c r="M15" i="60"/>
  <c r="R15" i="60" s="1"/>
  <c r="S15" i="60" s="1"/>
  <c r="L15" i="60"/>
  <c r="K15" i="60"/>
  <c r="N14" i="60"/>
  <c r="M14" i="60"/>
  <c r="R14" i="60" s="1"/>
  <c r="S14" i="60" s="1"/>
  <c r="L14" i="60"/>
  <c r="K14" i="60"/>
  <c r="R13" i="60"/>
  <c r="S13" i="60" s="1"/>
  <c r="N13" i="60"/>
  <c r="M13" i="60"/>
  <c r="L13" i="60"/>
  <c r="K13" i="60"/>
  <c r="N12" i="60"/>
  <c r="M12" i="60"/>
  <c r="R12" i="60" s="1"/>
  <c r="S12" i="60" s="1"/>
  <c r="L12" i="60"/>
  <c r="N11" i="60"/>
  <c r="M11" i="60"/>
  <c r="R11" i="60" s="1"/>
  <c r="S11" i="60" s="1"/>
  <c r="L11" i="60"/>
  <c r="K11" i="60"/>
  <c r="N10" i="60"/>
  <c r="M10" i="60"/>
  <c r="R10" i="60" s="1"/>
  <c r="S10" i="60" s="1"/>
  <c r="L10" i="60"/>
  <c r="K10" i="60"/>
  <c r="R9" i="60"/>
  <c r="S9" i="60" s="1"/>
  <c r="N9" i="60"/>
  <c r="M9" i="60"/>
  <c r="L9" i="60"/>
  <c r="K9" i="60"/>
  <c r="N8" i="60"/>
  <c r="M8" i="60"/>
  <c r="R8" i="60" s="1"/>
  <c r="S8" i="60" s="1"/>
  <c r="L8" i="60"/>
  <c r="N7" i="60"/>
  <c r="M7" i="60"/>
  <c r="R7" i="60" s="1"/>
  <c r="S7" i="60" s="1"/>
  <c r="L7" i="60"/>
  <c r="K7" i="60"/>
  <c r="N6" i="60"/>
  <c r="M6" i="60"/>
  <c r="R6" i="60" s="1"/>
  <c r="S6" i="60" s="1"/>
  <c r="L6" i="60"/>
  <c r="K6" i="60"/>
  <c r="R5" i="60"/>
  <c r="S5" i="60" s="1"/>
  <c r="N5" i="60"/>
  <c r="M5" i="60"/>
  <c r="L5" i="60"/>
  <c r="H5" i="21" s="1"/>
  <c r="K5" i="60"/>
  <c r="G5" i="21" s="1"/>
  <c r="N4" i="60"/>
  <c r="M4" i="60"/>
  <c r="R4" i="60" s="1"/>
  <c r="L4" i="60"/>
  <c r="D2" i="60" a="1"/>
  <c r="D2" i="60" s="1"/>
  <c r="E106" i="21" s="1"/>
  <c r="Q65" i="59"/>
  <c r="P65" i="59"/>
  <c r="O65" i="59"/>
  <c r="J65" i="59"/>
  <c r="AS64" i="59"/>
  <c r="AR64" i="59"/>
  <c r="AQ64" i="59"/>
  <c r="AP64" i="59"/>
  <c r="AO64" i="59"/>
  <c r="AN64" i="59"/>
  <c r="AM64" i="59"/>
  <c r="AL64" i="59"/>
  <c r="AK64" i="59"/>
  <c r="AJ64" i="59"/>
  <c r="AI64" i="59"/>
  <c r="AH64" i="59"/>
  <c r="AG64" i="59"/>
  <c r="AF64" i="59"/>
  <c r="AE64" i="59"/>
  <c r="AD64" i="59"/>
  <c r="AC64" i="59"/>
  <c r="AB64" i="59"/>
  <c r="AA64" i="59"/>
  <c r="Z64" i="59"/>
  <c r="Y64" i="59"/>
  <c r="X64" i="59"/>
  <c r="W64" i="59"/>
  <c r="V64" i="59"/>
  <c r="U64" i="59"/>
  <c r="T64" i="59"/>
  <c r="J64" i="59"/>
  <c r="R63" i="59"/>
  <c r="S63" i="59" s="1"/>
  <c r="N63" i="59"/>
  <c r="M63" i="59"/>
  <c r="K63" i="59" s="1"/>
  <c r="L63" i="59"/>
  <c r="R62" i="59"/>
  <c r="S62" i="59" s="1"/>
  <c r="N62" i="59"/>
  <c r="M62" i="59"/>
  <c r="K62" i="59" s="1"/>
  <c r="L62" i="59"/>
  <c r="N61" i="59"/>
  <c r="M61" i="59"/>
  <c r="R61" i="59" s="1"/>
  <c r="S61" i="59" s="1"/>
  <c r="L61" i="59"/>
  <c r="R60" i="59"/>
  <c r="S60" i="59" s="1"/>
  <c r="N60" i="59"/>
  <c r="M60" i="59"/>
  <c r="L60" i="59"/>
  <c r="K60" i="59"/>
  <c r="S59" i="59"/>
  <c r="R59" i="59"/>
  <c r="N59" i="59"/>
  <c r="M59" i="59"/>
  <c r="K59" i="59" s="1"/>
  <c r="L59" i="59"/>
  <c r="R58" i="59"/>
  <c r="S58" i="59" s="1"/>
  <c r="N58" i="59"/>
  <c r="M58" i="59"/>
  <c r="K58" i="59" s="1"/>
  <c r="L58" i="59"/>
  <c r="N57" i="59"/>
  <c r="M57" i="59"/>
  <c r="R57" i="59" s="1"/>
  <c r="S57" i="59" s="1"/>
  <c r="L57" i="59"/>
  <c r="R56" i="59"/>
  <c r="S56" i="59" s="1"/>
  <c r="N56" i="59"/>
  <c r="M56" i="59"/>
  <c r="L56" i="59"/>
  <c r="K56" i="59"/>
  <c r="R55" i="59"/>
  <c r="S55" i="59" s="1"/>
  <c r="N55" i="59"/>
  <c r="M55" i="59"/>
  <c r="K55" i="59" s="1"/>
  <c r="L55" i="59"/>
  <c r="R54" i="59"/>
  <c r="S54" i="59" s="1"/>
  <c r="N54" i="59"/>
  <c r="M54" i="59"/>
  <c r="K54" i="59" s="1"/>
  <c r="L54" i="59"/>
  <c r="N53" i="59"/>
  <c r="M53" i="59"/>
  <c r="R53" i="59" s="1"/>
  <c r="S53" i="59" s="1"/>
  <c r="L53" i="59"/>
  <c r="R52" i="59"/>
  <c r="S52" i="59" s="1"/>
  <c r="N52" i="59"/>
  <c r="M52" i="59"/>
  <c r="L52" i="59"/>
  <c r="K52" i="59"/>
  <c r="S51" i="59"/>
  <c r="R51" i="59"/>
  <c r="N51" i="59"/>
  <c r="M51" i="59"/>
  <c r="K51" i="59" s="1"/>
  <c r="L51" i="59"/>
  <c r="R50" i="59"/>
  <c r="S50" i="59" s="1"/>
  <c r="N50" i="59"/>
  <c r="M50" i="59"/>
  <c r="K50" i="59" s="1"/>
  <c r="L50" i="59"/>
  <c r="N49" i="59"/>
  <c r="M49" i="59"/>
  <c r="R49" i="59" s="1"/>
  <c r="S49" i="59" s="1"/>
  <c r="L49" i="59"/>
  <c r="S48" i="59"/>
  <c r="R48" i="59"/>
  <c r="N48" i="59"/>
  <c r="M48" i="59"/>
  <c r="L48" i="59"/>
  <c r="K48" i="59"/>
  <c r="R47" i="59"/>
  <c r="S47" i="59" s="1"/>
  <c r="N47" i="59"/>
  <c r="M47" i="59"/>
  <c r="K47" i="59" s="1"/>
  <c r="L47" i="59"/>
  <c r="R46" i="59"/>
  <c r="S46" i="59" s="1"/>
  <c r="N46" i="59"/>
  <c r="M46" i="59"/>
  <c r="K46" i="59" s="1"/>
  <c r="L46" i="59"/>
  <c r="N45" i="59"/>
  <c r="M45" i="59"/>
  <c r="R45" i="59" s="1"/>
  <c r="S45" i="59" s="1"/>
  <c r="L45" i="59"/>
  <c r="R44" i="59"/>
  <c r="S44" i="59" s="1"/>
  <c r="N44" i="59"/>
  <c r="M44" i="59"/>
  <c r="L44" i="59"/>
  <c r="K44" i="59"/>
  <c r="S43" i="59"/>
  <c r="R43" i="59"/>
  <c r="N43" i="59"/>
  <c r="M43" i="59"/>
  <c r="K43" i="59" s="1"/>
  <c r="L43" i="59"/>
  <c r="R42" i="59"/>
  <c r="S42" i="59" s="1"/>
  <c r="N42" i="59"/>
  <c r="M42" i="59"/>
  <c r="K42" i="59" s="1"/>
  <c r="L42" i="59"/>
  <c r="N41" i="59"/>
  <c r="M41" i="59"/>
  <c r="R41" i="59" s="1"/>
  <c r="S41" i="59" s="1"/>
  <c r="L41" i="59"/>
  <c r="R40" i="59"/>
  <c r="S40" i="59" s="1"/>
  <c r="N40" i="59"/>
  <c r="M40" i="59"/>
  <c r="L40" i="59"/>
  <c r="K40" i="59"/>
  <c r="R39" i="59"/>
  <c r="S39" i="59" s="1"/>
  <c r="N39" i="59"/>
  <c r="M39" i="59"/>
  <c r="K39" i="59" s="1"/>
  <c r="L39" i="59"/>
  <c r="R38" i="59"/>
  <c r="S38" i="59" s="1"/>
  <c r="N38" i="59"/>
  <c r="M38" i="59"/>
  <c r="K38" i="59" s="1"/>
  <c r="L38" i="59"/>
  <c r="N37" i="59"/>
  <c r="M37" i="59"/>
  <c r="R37" i="59" s="1"/>
  <c r="S37" i="59" s="1"/>
  <c r="L37" i="59"/>
  <c r="R36" i="59"/>
  <c r="S36" i="59" s="1"/>
  <c r="N36" i="59"/>
  <c r="M36" i="59"/>
  <c r="L36" i="59"/>
  <c r="K36" i="59"/>
  <c r="R35" i="59"/>
  <c r="S35" i="59" s="1"/>
  <c r="N35" i="59"/>
  <c r="M35" i="59"/>
  <c r="K35" i="59" s="1"/>
  <c r="L35" i="59"/>
  <c r="R34" i="59"/>
  <c r="S34" i="59" s="1"/>
  <c r="N34" i="59"/>
  <c r="M34" i="59"/>
  <c r="K34" i="59" s="1"/>
  <c r="L34" i="59"/>
  <c r="N33" i="59"/>
  <c r="M33" i="59"/>
  <c r="R33" i="59" s="1"/>
  <c r="S33" i="59" s="1"/>
  <c r="L33" i="59"/>
  <c r="S32" i="59"/>
  <c r="R32" i="59"/>
  <c r="N32" i="59"/>
  <c r="M32" i="59"/>
  <c r="L32" i="59"/>
  <c r="K32" i="59"/>
  <c r="R31" i="59"/>
  <c r="S31" i="59" s="1"/>
  <c r="N31" i="59"/>
  <c r="M31" i="59"/>
  <c r="K31" i="59" s="1"/>
  <c r="L31" i="59"/>
  <c r="R30" i="59"/>
  <c r="S30" i="59" s="1"/>
  <c r="N30" i="59"/>
  <c r="M30" i="59"/>
  <c r="K30" i="59" s="1"/>
  <c r="L30" i="59"/>
  <c r="N29" i="59"/>
  <c r="M29" i="59"/>
  <c r="R29" i="59" s="1"/>
  <c r="S29" i="59" s="1"/>
  <c r="L29" i="59"/>
  <c r="R28" i="59"/>
  <c r="S28" i="59" s="1"/>
  <c r="N28" i="59"/>
  <c r="M28" i="59"/>
  <c r="L28" i="59"/>
  <c r="K28" i="59"/>
  <c r="S27" i="59"/>
  <c r="R27" i="59"/>
  <c r="N27" i="59"/>
  <c r="M27" i="59"/>
  <c r="K27" i="59" s="1"/>
  <c r="L27" i="59"/>
  <c r="R26" i="59"/>
  <c r="S26" i="59" s="1"/>
  <c r="N26" i="59"/>
  <c r="M26" i="59"/>
  <c r="K26" i="59" s="1"/>
  <c r="L26" i="59"/>
  <c r="N25" i="59"/>
  <c r="M25" i="59"/>
  <c r="R25" i="59" s="1"/>
  <c r="S25" i="59" s="1"/>
  <c r="L25" i="59"/>
  <c r="R24" i="59"/>
  <c r="S24" i="59" s="1"/>
  <c r="N24" i="59"/>
  <c r="M24" i="59"/>
  <c r="L24" i="59"/>
  <c r="K24" i="59"/>
  <c r="R23" i="59"/>
  <c r="S23" i="59" s="1"/>
  <c r="N23" i="59"/>
  <c r="M23" i="59"/>
  <c r="K23" i="59" s="1"/>
  <c r="L23" i="59"/>
  <c r="R22" i="59"/>
  <c r="S22" i="59" s="1"/>
  <c r="N22" i="59"/>
  <c r="M22" i="59"/>
  <c r="K22" i="59" s="1"/>
  <c r="L22" i="59"/>
  <c r="N21" i="59"/>
  <c r="M21" i="59"/>
  <c r="R21" i="59" s="1"/>
  <c r="S21" i="59" s="1"/>
  <c r="L21" i="59"/>
  <c r="R20" i="59"/>
  <c r="S20" i="59" s="1"/>
  <c r="N20" i="59"/>
  <c r="M20" i="59"/>
  <c r="L20" i="59"/>
  <c r="K20" i="59"/>
  <c r="R19" i="59"/>
  <c r="S19" i="59" s="1"/>
  <c r="N19" i="59"/>
  <c r="M19" i="59"/>
  <c r="K19" i="59" s="1"/>
  <c r="L19" i="59"/>
  <c r="R18" i="59"/>
  <c r="S18" i="59" s="1"/>
  <c r="N18" i="59"/>
  <c r="M18" i="59"/>
  <c r="K18" i="59" s="1"/>
  <c r="L18" i="59"/>
  <c r="N17" i="59"/>
  <c r="M17" i="59"/>
  <c r="R17" i="59" s="1"/>
  <c r="S17" i="59" s="1"/>
  <c r="L17" i="59"/>
  <c r="S16" i="59"/>
  <c r="R16" i="59"/>
  <c r="N16" i="59"/>
  <c r="M16" i="59"/>
  <c r="L16" i="59"/>
  <c r="K16" i="59"/>
  <c r="R15" i="59"/>
  <c r="S15" i="59" s="1"/>
  <c r="N15" i="59"/>
  <c r="M15" i="59"/>
  <c r="K15" i="59" s="1"/>
  <c r="L15" i="59"/>
  <c r="R14" i="59"/>
  <c r="S14" i="59" s="1"/>
  <c r="N14" i="59"/>
  <c r="M14" i="59"/>
  <c r="K14" i="59" s="1"/>
  <c r="L14" i="59"/>
  <c r="N13" i="59"/>
  <c r="M13" i="59"/>
  <c r="R13" i="59" s="1"/>
  <c r="S13" i="59" s="1"/>
  <c r="L13" i="59"/>
  <c r="R12" i="59"/>
  <c r="S12" i="59" s="1"/>
  <c r="N12" i="59"/>
  <c r="M12" i="59"/>
  <c r="L12" i="59"/>
  <c r="K12" i="59"/>
  <c r="S11" i="59"/>
  <c r="R11" i="59"/>
  <c r="N11" i="59"/>
  <c r="M11" i="59"/>
  <c r="K11" i="59" s="1"/>
  <c r="L11" i="59"/>
  <c r="R10" i="59"/>
  <c r="S10" i="59" s="1"/>
  <c r="N10" i="59"/>
  <c r="M10" i="59"/>
  <c r="K10" i="59" s="1"/>
  <c r="L10" i="59"/>
  <c r="N9" i="59"/>
  <c r="M9" i="59"/>
  <c r="R9" i="59" s="1"/>
  <c r="S9" i="59" s="1"/>
  <c r="L9" i="59"/>
  <c r="R8" i="59"/>
  <c r="S8" i="59" s="1"/>
  <c r="N8" i="59"/>
  <c r="M8" i="59"/>
  <c r="L8" i="59"/>
  <c r="K8" i="59"/>
  <c r="R7" i="59"/>
  <c r="S7" i="59" s="1"/>
  <c r="N7" i="59"/>
  <c r="M7" i="59"/>
  <c r="K7" i="59" s="1"/>
  <c r="L7" i="59"/>
  <c r="R6" i="59"/>
  <c r="S6" i="59" s="1"/>
  <c r="N6" i="59"/>
  <c r="M6" i="59"/>
  <c r="K6" i="59" s="1"/>
  <c r="L6" i="59"/>
  <c r="N5" i="59"/>
  <c r="M5" i="59"/>
  <c r="R5" i="59" s="1"/>
  <c r="S5" i="59" s="1"/>
  <c r="L5" i="59"/>
  <c r="R4" i="59"/>
  <c r="R65" i="59" s="1"/>
  <c r="N4" i="59"/>
  <c r="M4" i="59"/>
  <c r="M65" i="59" s="1"/>
  <c r="L4" i="59"/>
  <c r="L65" i="59" s="1"/>
  <c r="K4" i="59"/>
  <c r="D2" i="59" a="1"/>
  <c r="D2" i="59" s="1"/>
  <c r="E105" i="21" s="1"/>
  <c r="Q65" i="58"/>
  <c r="P65" i="58"/>
  <c r="O65" i="58"/>
  <c r="J65" i="58"/>
  <c r="AS64" i="58"/>
  <c r="AR64" i="58"/>
  <c r="AQ64" i="58"/>
  <c r="AP64" i="58"/>
  <c r="AO64" i="58"/>
  <c r="AN64" i="58"/>
  <c r="AM64" i="58"/>
  <c r="AL64" i="58"/>
  <c r="AK64" i="58"/>
  <c r="AJ64" i="58"/>
  <c r="AI64" i="58"/>
  <c r="AH64" i="58"/>
  <c r="AG64" i="58"/>
  <c r="AF64" i="58"/>
  <c r="AE64" i="58"/>
  <c r="AD64" i="58"/>
  <c r="AC64" i="58"/>
  <c r="AB64" i="58"/>
  <c r="AA64" i="58"/>
  <c r="Z64" i="58"/>
  <c r="Y64" i="58"/>
  <c r="X64" i="58"/>
  <c r="W64" i="58"/>
  <c r="V64" i="58"/>
  <c r="U64" i="58"/>
  <c r="T64" i="58"/>
  <c r="J64" i="58"/>
  <c r="R63" i="58"/>
  <c r="S63" i="58" s="1"/>
  <c r="N63" i="58"/>
  <c r="M63" i="58"/>
  <c r="L63" i="58"/>
  <c r="K63" i="58"/>
  <c r="N62" i="58"/>
  <c r="M62" i="58"/>
  <c r="K62" i="58" s="1"/>
  <c r="L62" i="58"/>
  <c r="R61" i="58"/>
  <c r="S61" i="58" s="1"/>
  <c r="N61" i="58"/>
  <c r="M61" i="58"/>
  <c r="L61" i="58"/>
  <c r="K61" i="58"/>
  <c r="N60" i="58"/>
  <c r="M60" i="58"/>
  <c r="R60" i="58" s="1"/>
  <c r="S60" i="58" s="1"/>
  <c r="L60" i="58"/>
  <c r="R59" i="58"/>
  <c r="S59" i="58" s="1"/>
  <c r="N59" i="58"/>
  <c r="M59" i="58"/>
  <c r="L59" i="58"/>
  <c r="K59" i="58"/>
  <c r="N58" i="58"/>
  <c r="M58" i="58"/>
  <c r="K58" i="58" s="1"/>
  <c r="L58" i="58"/>
  <c r="R57" i="58"/>
  <c r="S57" i="58" s="1"/>
  <c r="N57" i="58"/>
  <c r="M57" i="58"/>
  <c r="L57" i="58"/>
  <c r="K57" i="58"/>
  <c r="N56" i="58"/>
  <c r="M56" i="58"/>
  <c r="R56" i="58" s="1"/>
  <c r="S56" i="58" s="1"/>
  <c r="L56" i="58"/>
  <c r="R55" i="58"/>
  <c r="S55" i="58" s="1"/>
  <c r="N55" i="58"/>
  <c r="M55" i="58"/>
  <c r="L55" i="58"/>
  <c r="K55" i="58"/>
  <c r="N54" i="58"/>
  <c r="M54" i="58"/>
  <c r="K54" i="58" s="1"/>
  <c r="L54" i="58"/>
  <c r="R53" i="58"/>
  <c r="S53" i="58" s="1"/>
  <c r="N53" i="58"/>
  <c r="M53" i="58"/>
  <c r="L53" i="58"/>
  <c r="K53" i="58"/>
  <c r="N52" i="58"/>
  <c r="M52" i="58"/>
  <c r="R52" i="58" s="1"/>
  <c r="S52" i="58" s="1"/>
  <c r="L52" i="58"/>
  <c r="R51" i="58"/>
  <c r="S51" i="58" s="1"/>
  <c r="N51" i="58"/>
  <c r="M51" i="58"/>
  <c r="L51" i="58"/>
  <c r="K51" i="58"/>
  <c r="N50" i="58"/>
  <c r="M50" i="58"/>
  <c r="K50" i="58" s="1"/>
  <c r="L50" i="58"/>
  <c r="R49" i="58"/>
  <c r="S49" i="58" s="1"/>
  <c r="N49" i="58"/>
  <c r="M49" i="58"/>
  <c r="L49" i="58"/>
  <c r="K49" i="58"/>
  <c r="N48" i="58"/>
  <c r="M48" i="58"/>
  <c r="R48" i="58" s="1"/>
  <c r="S48" i="58" s="1"/>
  <c r="L48" i="58"/>
  <c r="R47" i="58"/>
  <c r="S47" i="58" s="1"/>
  <c r="N47" i="58"/>
  <c r="M47" i="58"/>
  <c r="L47" i="58"/>
  <c r="K47" i="58"/>
  <c r="N46" i="58"/>
  <c r="M46" i="58"/>
  <c r="K46" i="58" s="1"/>
  <c r="L46" i="58"/>
  <c r="R45" i="58"/>
  <c r="S45" i="58" s="1"/>
  <c r="N45" i="58"/>
  <c r="M45" i="58"/>
  <c r="L45" i="58"/>
  <c r="K45" i="58"/>
  <c r="N44" i="58"/>
  <c r="M44" i="58"/>
  <c r="R44" i="58" s="1"/>
  <c r="S44" i="58" s="1"/>
  <c r="L44" i="58"/>
  <c r="R43" i="58"/>
  <c r="S43" i="58" s="1"/>
  <c r="N43" i="58"/>
  <c r="M43" i="58"/>
  <c r="L43" i="58"/>
  <c r="K43" i="58"/>
  <c r="N42" i="58"/>
  <c r="M42" i="58"/>
  <c r="K42" i="58" s="1"/>
  <c r="L42" i="58"/>
  <c r="R41" i="58"/>
  <c r="S41" i="58" s="1"/>
  <c r="N41" i="58"/>
  <c r="M41" i="58"/>
  <c r="L41" i="58"/>
  <c r="K41" i="58"/>
  <c r="N40" i="58"/>
  <c r="M40" i="58"/>
  <c r="R40" i="58" s="1"/>
  <c r="S40" i="58" s="1"/>
  <c r="L40" i="58"/>
  <c r="R39" i="58"/>
  <c r="S39" i="58" s="1"/>
  <c r="N39" i="58"/>
  <c r="M39" i="58"/>
  <c r="L39" i="58"/>
  <c r="K39" i="58"/>
  <c r="N38" i="58"/>
  <c r="M38" i="58"/>
  <c r="K38" i="58" s="1"/>
  <c r="L38" i="58"/>
  <c r="R37" i="58"/>
  <c r="S37" i="58" s="1"/>
  <c r="N37" i="58"/>
  <c r="M37" i="58"/>
  <c r="L37" i="58"/>
  <c r="K37" i="58"/>
  <c r="N36" i="58"/>
  <c r="M36" i="58"/>
  <c r="R36" i="58" s="1"/>
  <c r="S36" i="58" s="1"/>
  <c r="L36" i="58"/>
  <c r="R35" i="58"/>
  <c r="S35" i="58" s="1"/>
  <c r="N35" i="58"/>
  <c r="M35" i="58"/>
  <c r="L35" i="58"/>
  <c r="K35" i="58"/>
  <c r="N34" i="58"/>
  <c r="M34" i="58"/>
  <c r="K34" i="58" s="1"/>
  <c r="L34" i="58"/>
  <c r="R33" i="58"/>
  <c r="S33" i="58" s="1"/>
  <c r="N33" i="58"/>
  <c r="M33" i="58"/>
  <c r="L33" i="58"/>
  <c r="K33" i="58"/>
  <c r="N32" i="58"/>
  <c r="M32" i="58"/>
  <c r="R32" i="58" s="1"/>
  <c r="S32" i="58" s="1"/>
  <c r="L32" i="58"/>
  <c r="R31" i="58"/>
  <c r="S31" i="58" s="1"/>
  <c r="N31" i="58"/>
  <c r="M31" i="58"/>
  <c r="L31" i="58"/>
  <c r="K31" i="58"/>
  <c r="N30" i="58"/>
  <c r="M30" i="58"/>
  <c r="K30" i="58" s="1"/>
  <c r="L30" i="58"/>
  <c r="R29" i="58"/>
  <c r="S29" i="58" s="1"/>
  <c r="N29" i="58"/>
  <c r="M29" i="58"/>
  <c r="L29" i="58"/>
  <c r="K29" i="58"/>
  <c r="N28" i="58"/>
  <c r="M28" i="58"/>
  <c r="R28" i="58" s="1"/>
  <c r="S28" i="58" s="1"/>
  <c r="L28" i="58"/>
  <c r="R27" i="58"/>
  <c r="S27" i="58" s="1"/>
  <c r="N27" i="58"/>
  <c r="M27" i="58"/>
  <c r="L27" i="58"/>
  <c r="K27" i="58"/>
  <c r="N26" i="58"/>
  <c r="M26" i="58"/>
  <c r="K26" i="58" s="1"/>
  <c r="L26" i="58"/>
  <c r="R25" i="58"/>
  <c r="S25" i="58" s="1"/>
  <c r="N25" i="58"/>
  <c r="M25" i="58"/>
  <c r="L25" i="58"/>
  <c r="K25" i="58"/>
  <c r="N24" i="58"/>
  <c r="M24" i="58"/>
  <c r="R24" i="58" s="1"/>
  <c r="S24" i="58" s="1"/>
  <c r="L24" i="58"/>
  <c r="R23" i="58"/>
  <c r="S23" i="58" s="1"/>
  <c r="N23" i="58"/>
  <c r="M23" i="58"/>
  <c r="L23" i="58"/>
  <c r="K23" i="58"/>
  <c r="N22" i="58"/>
  <c r="M22" i="58"/>
  <c r="K22" i="58" s="1"/>
  <c r="L22" i="58"/>
  <c r="R21" i="58"/>
  <c r="S21" i="58" s="1"/>
  <c r="N21" i="58"/>
  <c r="M21" i="58"/>
  <c r="L21" i="58"/>
  <c r="K21" i="58"/>
  <c r="N20" i="58"/>
  <c r="M20" i="58"/>
  <c r="R20" i="58" s="1"/>
  <c r="S20" i="58" s="1"/>
  <c r="L20" i="58"/>
  <c r="R19" i="58"/>
  <c r="S19" i="58" s="1"/>
  <c r="N19" i="58"/>
  <c r="M19" i="58"/>
  <c r="L19" i="58"/>
  <c r="K19" i="58"/>
  <c r="N18" i="58"/>
  <c r="M18" i="58"/>
  <c r="K18" i="58" s="1"/>
  <c r="L18" i="58"/>
  <c r="R17" i="58"/>
  <c r="S17" i="58" s="1"/>
  <c r="N17" i="58"/>
  <c r="M17" i="58"/>
  <c r="L17" i="58"/>
  <c r="K17" i="58"/>
  <c r="N16" i="58"/>
  <c r="M16" i="58"/>
  <c r="R16" i="58" s="1"/>
  <c r="S16" i="58" s="1"/>
  <c r="L16" i="58"/>
  <c r="R15" i="58"/>
  <c r="S15" i="58" s="1"/>
  <c r="N15" i="58"/>
  <c r="M15" i="58"/>
  <c r="L15" i="58"/>
  <c r="K15" i="58"/>
  <c r="N14" i="58"/>
  <c r="M14" i="58"/>
  <c r="K14" i="58" s="1"/>
  <c r="L14" i="58"/>
  <c r="R13" i="58"/>
  <c r="S13" i="58" s="1"/>
  <c r="N13" i="58"/>
  <c r="M13" i="58"/>
  <c r="L13" i="58"/>
  <c r="K13" i="58"/>
  <c r="N12" i="58"/>
  <c r="M12" i="58"/>
  <c r="R12" i="58" s="1"/>
  <c r="S12" i="58" s="1"/>
  <c r="L12" i="58"/>
  <c r="R11" i="58"/>
  <c r="S11" i="58" s="1"/>
  <c r="N11" i="58"/>
  <c r="M11" i="58"/>
  <c r="L11" i="58"/>
  <c r="K11" i="58"/>
  <c r="N10" i="58"/>
  <c r="M10" i="58"/>
  <c r="K10" i="58" s="1"/>
  <c r="L10" i="58"/>
  <c r="R9" i="58"/>
  <c r="S9" i="58" s="1"/>
  <c r="N9" i="58"/>
  <c r="M9" i="58"/>
  <c r="L9" i="58"/>
  <c r="K9" i="58"/>
  <c r="N8" i="58"/>
  <c r="M8" i="58"/>
  <c r="R8" i="58" s="1"/>
  <c r="S8" i="58" s="1"/>
  <c r="L8" i="58"/>
  <c r="R7" i="58"/>
  <c r="S7" i="58" s="1"/>
  <c r="N7" i="58"/>
  <c r="M7" i="58"/>
  <c r="L7" i="58"/>
  <c r="K7" i="58"/>
  <c r="N6" i="58"/>
  <c r="M6" i="58"/>
  <c r="K6" i="58" s="1"/>
  <c r="L6" i="58"/>
  <c r="L65" i="58" s="1"/>
  <c r="R5" i="58"/>
  <c r="S5" i="58" s="1"/>
  <c r="N5" i="58"/>
  <c r="M5" i="58"/>
  <c r="L5" i="58"/>
  <c r="K5" i="58"/>
  <c r="N4" i="58"/>
  <c r="N65" i="58" s="1"/>
  <c r="M4" i="58"/>
  <c r="R4" i="58" s="1"/>
  <c r="L4" i="58"/>
  <c r="D2" i="58" a="1"/>
  <c r="D2" i="58" s="1"/>
  <c r="E104" i="21" s="1"/>
  <c r="Q65" i="57"/>
  <c r="P65" i="57"/>
  <c r="O65" i="57"/>
  <c r="J65" i="57"/>
  <c r="AS64" i="57"/>
  <c r="AR64" i="57"/>
  <c r="AQ64" i="57"/>
  <c r="AP64" i="57"/>
  <c r="AO64" i="57"/>
  <c r="AN64" i="57"/>
  <c r="AM64" i="57"/>
  <c r="AL64" i="57"/>
  <c r="AK64" i="57"/>
  <c r="AJ64" i="57"/>
  <c r="AI64" i="57"/>
  <c r="AH64" i="57"/>
  <c r="AG64" i="57"/>
  <c r="AF64" i="57"/>
  <c r="AE64" i="57"/>
  <c r="AD64" i="57"/>
  <c r="AC64" i="57"/>
  <c r="AB64" i="57"/>
  <c r="AA64" i="57"/>
  <c r="Z64" i="57"/>
  <c r="Y64" i="57"/>
  <c r="X64" i="57"/>
  <c r="W64" i="57"/>
  <c r="V64" i="57"/>
  <c r="U64" i="57"/>
  <c r="T64" i="57"/>
  <c r="J64" i="57"/>
  <c r="N63" i="57"/>
  <c r="M63" i="57"/>
  <c r="R63" i="57" s="1"/>
  <c r="S63" i="57" s="1"/>
  <c r="L63" i="57"/>
  <c r="K63" i="57"/>
  <c r="R62" i="57"/>
  <c r="S62" i="57" s="1"/>
  <c r="N62" i="57"/>
  <c r="M62" i="57"/>
  <c r="L62" i="57"/>
  <c r="K62" i="57"/>
  <c r="R61" i="57"/>
  <c r="S61" i="57" s="1"/>
  <c r="N61" i="57"/>
  <c r="M61" i="57"/>
  <c r="K61" i="57" s="1"/>
  <c r="L61" i="57"/>
  <c r="N60" i="57"/>
  <c r="M60" i="57"/>
  <c r="R60" i="57" s="1"/>
  <c r="S60" i="57" s="1"/>
  <c r="L60" i="57"/>
  <c r="N59" i="57"/>
  <c r="M59" i="57"/>
  <c r="R59" i="57" s="1"/>
  <c r="S59" i="57" s="1"/>
  <c r="L59" i="57"/>
  <c r="K59" i="57"/>
  <c r="R58" i="57"/>
  <c r="S58" i="57" s="1"/>
  <c r="N58" i="57"/>
  <c r="M58" i="57"/>
  <c r="L58" i="57"/>
  <c r="K58" i="57"/>
  <c r="R57" i="57"/>
  <c r="S57" i="57" s="1"/>
  <c r="N57" i="57"/>
  <c r="M57" i="57"/>
  <c r="K57" i="57" s="1"/>
  <c r="L57" i="57"/>
  <c r="N56" i="57"/>
  <c r="M56" i="57"/>
  <c r="R56" i="57" s="1"/>
  <c r="S56" i="57" s="1"/>
  <c r="L56" i="57"/>
  <c r="N55" i="57"/>
  <c r="M55" i="57"/>
  <c r="R55" i="57" s="1"/>
  <c r="S55" i="57" s="1"/>
  <c r="L55" i="57"/>
  <c r="K55" i="57"/>
  <c r="R54" i="57"/>
  <c r="S54" i="57" s="1"/>
  <c r="N54" i="57"/>
  <c r="M54" i="57"/>
  <c r="L54" i="57"/>
  <c r="K54" i="57"/>
  <c r="R53" i="57"/>
  <c r="S53" i="57" s="1"/>
  <c r="N53" i="57"/>
  <c r="M53" i="57"/>
  <c r="K53" i="57" s="1"/>
  <c r="L53" i="57"/>
  <c r="N52" i="57"/>
  <c r="M52" i="57"/>
  <c r="R52" i="57" s="1"/>
  <c r="S52" i="57" s="1"/>
  <c r="L52" i="57"/>
  <c r="N51" i="57"/>
  <c r="M51" i="57"/>
  <c r="R51" i="57" s="1"/>
  <c r="S51" i="57" s="1"/>
  <c r="L51" i="57"/>
  <c r="K51" i="57"/>
  <c r="R50" i="57"/>
  <c r="S50" i="57" s="1"/>
  <c r="N50" i="57"/>
  <c r="M50" i="57"/>
  <c r="L50" i="57"/>
  <c r="K50" i="57"/>
  <c r="R49" i="57"/>
  <c r="S49" i="57" s="1"/>
  <c r="N49" i="57"/>
  <c r="M49" i="57"/>
  <c r="K49" i="57" s="1"/>
  <c r="L49" i="57"/>
  <c r="N48" i="57"/>
  <c r="M48" i="57"/>
  <c r="R48" i="57" s="1"/>
  <c r="S48" i="57" s="1"/>
  <c r="L48" i="57"/>
  <c r="N47" i="57"/>
  <c r="M47" i="57"/>
  <c r="R47" i="57" s="1"/>
  <c r="S47" i="57" s="1"/>
  <c r="L47" i="57"/>
  <c r="K47" i="57"/>
  <c r="R46" i="57"/>
  <c r="S46" i="57" s="1"/>
  <c r="N46" i="57"/>
  <c r="M46" i="57"/>
  <c r="L46" i="57"/>
  <c r="K46" i="57"/>
  <c r="R45" i="57"/>
  <c r="S45" i="57" s="1"/>
  <c r="N45" i="57"/>
  <c r="M45" i="57"/>
  <c r="K45" i="57" s="1"/>
  <c r="L45" i="57"/>
  <c r="N44" i="57"/>
  <c r="M44" i="57"/>
  <c r="R44" i="57" s="1"/>
  <c r="S44" i="57" s="1"/>
  <c r="L44" i="57"/>
  <c r="N43" i="57"/>
  <c r="M43" i="57"/>
  <c r="R43" i="57" s="1"/>
  <c r="S43" i="57" s="1"/>
  <c r="L43" i="57"/>
  <c r="K43" i="57"/>
  <c r="R42" i="57"/>
  <c r="S42" i="57" s="1"/>
  <c r="N42" i="57"/>
  <c r="M42" i="57"/>
  <c r="L42" i="57"/>
  <c r="K42" i="57"/>
  <c r="R41" i="57"/>
  <c r="S41" i="57" s="1"/>
  <c r="N41" i="57"/>
  <c r="M41" i="57"/>
  <c r="K41" i="57" s="1"/>
  <c r="L41" i="57"/>
  <c r="N40" i="57"/>
  <c r="M40" i="57"/>
  <c r="R40" i="57" s="1"/>
  <c r="S40" i="57" s="1"/>
  <c r="L40" i="57"/>
  <c r="N39" i="57"/>
  <c r="M39" i="57"/>
  <c r="R39" i="57" s="1"/>
  <c r="S39" i="57" s="1"/>
  <c r="L39" i="57"/>
  <c r="K39" i="57"/>
  <c r="R38" i="57"/>
  <c r="S38" i="57" s="1"/>
  <c r="N38" i="57"/>
  <c r="M38" i="57"/>
  <c r="L38" i="57"/>
  <c r="K38" i="57"/>
  <c r="R37" i="57"/>
  <c r="S37" i="57" s="1"/>
  <c r="N37" i="57"/>
  <c r="M37" i="57"/>
  <c r="K37" i="57" s="1"/>
  <c r="L37" i="57"/>
  <c r="N36" i="57"/>
  <c r="M36" i="57"/>
  <c r="R36" i="57" s="1"/>
  <c r="S36" i="57" s="1"/>
  <c r="L36" i="57"/>
  <c r="N35" i="57"/>
  <c r="M35" i="57"/>
  <c r="R35" i="57" s="1"/>
  <c r="S35" i="57" s="1"/>
  <c r="L35" i="57"/>
  <c r="K35" i="57"/>
  <c r="R34" i="57"/>
  <c r="S34" i="57" s="1"/>
  <c r="N34" i="57"/>
  <c r="M34" i="57"/>
  <c r="L34" i="57"/>
  <c r="K34" i="57"/>
  <c r="R33" i="57"/>
  <c r="S33" i="57" s="1"/>
  <c r="N33" i="57"/>
  <c r="M33" i="57"/>
  <c r="K33" i="57" s="1"/>
  <c r="L33" i="57"/>
  <c r="N32" i="57"/>
  <c r="M32" i="57"/>
  <c r="R32" i="57" s="1"/>
  <c r="S32" i="57" s="1"/>
  <c r="L32" i="57"/>
  <c r="N31" i="57"/>
  <c r="M31" i="57"/>
  <c r="R31" i="57" s="1"/>
  <c r="S31" i="57" s="1"/>
  <c r="L31" i="57"/>
  <c r="K31" i="57"/>
  <c r="R30" i="57"/>
  <c r="S30" i="57" s="1"/>
  <c r="N30" i="57"/>
  <c r="M30" i="57"/>
  <c r="L30" i="57"/>
  <c r="K30" i="57"/>
  <c r="R29" i="57"/>
  <c r="S29" i="57" s="1"/>
  <c r="N29" i="57"/>
  <c r="M29" i="57"/>
  <c r="K29" i="57" s="1"/>
  <c r="L29" i="57"/>
  <c r="N28" i="57"/>
  <c r="M28" i="57"/>
  <c r="R28" i="57" s="1"/>
  <c r="S28" i="57" s="1"/>
  <c r="L28" i="57"/>
  <c r="N27" i="57"/>
  <c r="M27" i="57"/>
  <c r="R27" i="57" s="1"/>
  <c r="S27" i="57" s="1"/>
  <c r="L27" i="57"/>
  <c r="K27" i="57"/>
  <c r="R26" i="57"/>
  <c r="S26" i="57" s="1"/>
  <c r="N26" i="57"/>
  <c r="M26" i="57"/>
  <c r="L26" i="57"/>
  <c r="K26" i="57"/>
  <c r="R25" i="57"/>
  <c r="S25" i="57" s="1"/>
  <c r="N25" i="57"/>
  <c r="M25" i="57"/>
  <c r="K25" i="57" s="1"/>
  <c r="L25" i="57"/>
  <c r="N24" i="57"/>
  <c r="M24" i="57"/>
  <c r="R24" i="57" s="1"/>
  <c r="S24" i="57" s="1"/>
  <c r="L24" i="57"/>
  <c r="N23" i="57"/>
  <c r="M23" i="57"/>
  <c r="R23" i="57" s="1"/>
  <c r="S23" i="57" s="1"/>
  <c r="L23" i="57"/>
  <c r="K23" i="57"/>
  <c r="R22" i="57"/>
  <c r="S22" i="57" s="1"/>
  <c r="N22" i="57"/>
  <c r="M22" i="57"/>
  <c r="L22" i="57"/>
  <c r="K22" i="57"/>
  <c r="R21" i="57"/>
  <c r="S21" i="57" s="1"/>
  <c r="N21" i="57"/>
  <c r="M21" i="57"/>
  <c r="K21" i="57" s="1"/>
  <c r="L21" i="57"/>
  <c r="N20" i="57"/>
  <c r="M20" i="57"/>
  <c r="R20" i="57" s="1"/>
  <c r="S20" i="57" s="1"/>
  <c r="L20" i="57"/>
  <c r="N19" i="57"/>
  <c r="M19" i="57"/>
  <c r="R19" i="57" s="1"/>
  <c r="S19" i="57" s="1"/>
  <c r="L19" i="57"/>
  <c r="K19" i="57"/>
  <c r="R18" i="57"/>
  <c r="S18" i="57" s="1"/>
  <c r="N18" i="57"/>
  <c r="M18" i="57"/>
  <c r="L18" i="57"/>
  <c r="K18" i="57"/>
  <c r="R17" i="57"/>
  <c r="S17" i="57" s="1"/>
  <c r="N17" i="57"/>
  <c r="M17" i="57"/>
  <c r="K17" i="57" s="1"/>
  <c r="L17" i="57"/>
  <c r="N16" i="57"/>
  <c r="M16" i="57"/>
  <c r="R16" i="57" s="1"/>
  <c r="S16" i="57" s="1"/>
  <c r="L16" i="57"/>
  <c r="N15" i="57"/>
  <c r="M15" i="57"/>
  <c r="R15" i="57" s="1"/>
  <c r="S15" i="57" s="1"/>
  <c r="L15" i="57"/>
  <c r="K15" i="57"/>
  <c r="R14" i="57"/>
  <c r="S14" i="57" s="1"/>
  <c r="N14" i="57"/>
  <c r="M14" i="57"/>
  <c r="L14" i="57"/>
  <c r="K14" i="57"/>
  <c r="R13" i="57"/>
  <c r="S13" i="57" s="1"/>
  <c r="N13" i="57"/>
  <c r="M13" i="57"/>
  <c r="K13" i="57" s="1"/>
  <c r="L13" i="57"/>
  <c r="N12" i="57"/>
  <c r="M12" i="57"/>
  <c r="R12" i="57" s="1"/>
  <c r="S12" i="57" s="1"/>
  <c r="L12" i="57"/>
  <c r="N11" i="57"/>
  <c r="M11" i="57"/>
  <c r="R11" i="57" s="1"/>
  <c r="S11" i="57" s="1"/>
  <c r="L11" i="57"/>
  <c r="K11" i="57"/>
  <c r="R10" i="57"/>
  <c r="S10" i="57" s="1"/>
  <c r="N10" i="57"/>
  <c r="M10" i="57"/>
  <c r="L10" i="57"/>
  <c r="K10" i="57"/>
  <c r="R9" i="57"/>
  <c r="S9" i="57" s="1"/>
  <c r="N9" i="57"/>
  <c r="M9" i="57"/>
  <c r="K9" i="57" s="1"/>
  <c r="L9" i="57"/>
  <c r="N8" i="57"/>
  <c r="M8" i="57"/>
  <c r="R8" i="57" s="1"/>
  <c r="S8" i="57" s="1"/>
  <c r="L8" i="57"/>
  <c r="N7" i="57"/>
  <c r="M7" i="57"/>
  <c r="R7" i="57" s="1"/>
  <c r="S7" i="57" s="1"/>
  <c r="L7" i="57"/>
  <c r="K7" i="57"/>
  <c r="R6" i="57"/>
  <c r="S6" i="57" s="1"/>
  <c r="N6" i="57"/>
  <c r="M6" i="57"/>
  <c r="L6" i="57"/>
  <c r="K6" i="57"/>
  <c r="R5" i="57"/>
  <c r="S5" i="57" s="1"/>
  <c r="N5" i="57"/>
  <c r="M5" i="57"/>
  <c r="K5" i="57" s="1"/>
  <c r="L5" i="57"/>
  <c r="N4" i="57"/>
  <c r="M4" i="57"/>
  <c r="R4" i="57" s="1"/>
  <c r="L4" i="57"/>
  <c r="L65" i="57" s="1"/>
  <c r="D2" i="57" a="1"/>
  <c r="D2" i="57" s="1"/>
  <c r="E103" i="21" s="1"/>
  <c r="Q65" i="56"/>
  <c r="P65" i="56"/>
  <c r="O65" i="56"/>
  <c r="J65" i="56"/>
  <c r="AS64" i="56"/>
  <c r="AR64" i="56"/>
  <c r="AQ64" i="56"/>
  <c r="AP64" i="56"/>
  <c r="AO64" i="56"/>
  <c r="AN64" i="56"/>
  <c r="AM64" i="56"/>
  <c r="AL64" i="56"/>
  <c r="AK64" i="56"/>
  <c r="AJ64" i="56"/>
  <c r="AI64" i="56"/>
  <c r="AH64" i="56"/>
  <c r="AG64" i="56"/>
  <c r="AF64" i="56"/>
  <c r="AE64" i="56"/>
  <c r="AD64" i="56"/>
  <c r="AC64" i="56"/>
  <c r="AB64" i="56"/>
  <c r="AA64" i="56"/>
  <c r="Z64" i="56"/>
  <c r="Y64" i="56"/>
  <c r="X64" i="56"/>
  <c r="W64" i="56"/>
  <c r="V64" i="56"/>
  <c r="U64" i="56"/>
  <c r="T64" i="56"/>
  <c r="J64" i="56"/>
  <c r="R63" i="56"/>
  <c r="S63" i="56" s="1"/>
  <c r="N63" i="56"/>
  <c r="M63" i="56"/>
  <c r="L63" i="56"/>
  <c r="K63" i="56"/>
  <c r="N62" i="56"/>
  <c r="M62" i="56"/>
  <c r="K62" i="56" s="1"/>
  <c r="L62" i="56"/>
  <c r="R61" i="56"/>
  <c r="S61" i="56" s="1"/>
  <c r="N61" i="56"/>
  <c r="M61" i="56"/>
  <c r="L61" i="56"/>
  <c r="K61" i="56"/>
  <c r="N60" i="56"/>
  <c r="M60" i="56"/>
  <c r="R60" i="56" s="1"/>
  <c r="S60" i="56" s="1"/>
  <c r="L60" i="56"/>
  <c r="R59" i="56"/>
  <c r="S59" i="56" s="1"/>
  <c r="N59" i="56"/>
  <c r="M59" i="56"/>
  <c r="L59" i="56"/>
  <c r="K59" i="56"/>
  <c r="N58" i="56"/>
  <c r="M58" i="56"/>
  <c r="K58" i="56" s="1"/>
  <c r="L58" i="56"/>
  <c r="R57" i="56"/>
  <c r="S57" i="56" s="1"/>
  <c r="N57" i="56"/>
  <c r="M57" i="56"/>
  <c r="L57" i="56"/>
  <c r="K57" i="56"/>
  <c r="N56" i="56"/>
  <c r="M56" i="56"/>
  <c r="R56" i="56" s="1"/>
  <c r="S56" i="56" s="1"/>
  <c r="L56" i="56"/>
  <c r="R55" i="56"/>
  <c r="S55" i="56" s="1"/>
  <c r="N55" i="56"/>
  <c r="M55" i="56"/>
  <c r="L55" i="56"/>
  <c r="K55" i="56"/>
  <c r="N54" i="56"/>
  <c r="M54" i="56"/>
  <c r="K54" i="56" s="1"/>
  <c r="L54" i="56"/>
  <c r="R53" i="56"/>
  <c r="S53" i="56" s="1"/>
  <c r="N53" i="56"/>
  <c r="M53" i="56"/>
  <c r="L53" i="56"/>
  <c r="K53" i="56"/>
  <c r="N52" i="56"/>
  <c r="M52" i="56"/>
  <c r="R52" i="56" s="1"/>
  <c r="S52" i="56" s="1"/>
  <c r="L52" i="56"/>
  <c r="R51" i="56"/>
  <c r="S51" i="56" s="1"/>
  <c r="N51" i="56"/>
  <c r="M51" i="56"/>
  <c r="L51" i="56"/>
  <c r="K51" i="56"/>
  <c r="N50" i="56"/>
  <c r="M50" i="56"/>
  <c r="K50" i="56" s="1"/>
  <c r="L50" i="56"/>
  <c r="R49" i="56"/>
  <c r="S49" i="56" s="1"/>
  <c r="N49" i="56"/>
  <c r="M49" i="56"/>
  <c r="L49" i="56"/>
  <c r="K49" i="56"/>
  <c r="N48" i="56"/>
  <c r="M48" i="56"/>
  <c r="R48" i="56" s="1"/>
  <c r="S48" i="56" s="1"/>
  <c r="L48" i="56"/>
  <c r="R47" i="56"/>
  <c r="S47" i="56" s="1"/>
  <c r="N47" i="56"/>
  <c r="M47" i="56"/>
  <c r="L47" i="56"/>
  <c r="K47" i="56"/>
  <c r="N46" i="56"/>
  <c r="M46" i="56"/>
  <c r="K46" i="56" s="1"/>
  <c r="L46" i="56"/>
  <c r="R45" i="56"/>
  <c r="S45" i="56" s="1"/>
  <c r="N45" i="56"/>
  <c r="M45" i="56"/>
  <c r="L45" i="56"/>
  <c r="K45" i="56"/>
  <c r="N44" i="56"/>
  <c r="M44" i="56"/>
  <c r="R44" i="56" s="1"/>
  <c r="S44" i="56" s="1"/>
  <c r="L44" i="56"/>
  <c r="R43" i="56"/>
  <c r="S43" i="56" s="1"/>
  <c r="N43" i="56"/>
  <c r="M43" i="56"/>
  <c r="L43" i="56"/>
  <c r="K43" i="56"/>
  <c r="N42" i="56"/>
  <c r="M42" i="56"/>
  <c r="K42" i="56" s="1"/>
  <c r="L42" i="56"/>
  <c r="R41" i="56"/>
  <c r="S41" i="56" s="1"/>
  <c r="N41" i="56"/>
  <c r="M41" i="56"/>
  <c r="L41" i="56"/>
  <c r="K41" i="56"/>
  <c r="N40" i="56"/>
  <c r="M40" i="56"/>
  <c r="R40" i="56" s="1"/>
  <c r="S40" i="56" s="1"/>
  <c r="L40" i="56"/>
  <c r="R39" i="56"/>
  <c r="S39" i="56" s="1"/>
  <c r="N39" i="56"/>
  <c r="M39" i="56"/>
  <c r="L39" i="56"/>
  <c r="K39" i="56"/>
  <c r="N38" i="56"/>
  <c r="M38" i="56"/>
  <c r="K38" i="56" s="1"/>
  <c r="L38" i="56"/>
  <c r="R37" i="56"/>
  <c r="S37" i="56" s="1"/>
  <c r="N37" i="56"/>
  <c r="M37" i="56"/>
  <c r="L37" i="56"/>
  <c r="K37" i="56"/>
  <c r="N36" i="56"/>
  <c r="M36" i="56"/>
  <c r="R36" i="56" s="1"/>
  <c r="S36" i="56" s="1"/>
  <c r="L36" i="56"/>
  <c r="R35" i="56"/>
  <c r="S35" i="56" s="1"/>
  <c r="N35" i="56"/>
  <c r="M35" i="56"/>
  <c r="L35" i="56"/>
  <c r="K35" i="56"/>
  <c r="N34" i="56"/>
  <c r="M34" i="56"/>
  <c r="K34" i="56" s="1"/>
  <c r="L34" i="56"/>
  <c r="R33" i="56"/>
  <c r="S33" i="56" s="1"/>
  <c r="N33" i="56"/>
  <c r="M33" i="56"/>
  <c r="L33" i="56"/>
  <c r="K33" i="56"/>
  <c r="N32" i="56"/>
  <c r="M32" i="56"/>
  <c r="R32" i="56" s="1"/>
  <c r="S32" i="56" s="1"/>
  <c r="L32" i="56"/>
  <c r="R31" i="56"/>
  <c r="S31" i="56" s="1"/>
  <c r="N31" i="56"/>
  <c r="M31" i="56"/>
  <c r="L31" i="56"/>
  <c r="K31" i="56"/>
  <c r="N30" i="56"/>
  <c r="M30" i="56"/>
  <c r="K30" i="56" s="1"/>
  <c r="L30" i="56"/>
  <c r="R29" i="56"/>
  <c r="S29" i="56" s="1"/>
  <c r="N29" i="56"/>
  <c r="M29" i="56"/>
  <c r="L29" i="56"/>
  <c r="K29" i="56"/>
  <c r="N28" i="56"/>
  <c r="M28" i="56"/>
  <c r="R28" i="56" s="1"/>
  <c r="S28" i="56" s="1"/>
  <c r="L28" i="56"/>
  <c r="R27" i="56"/>
  <c r="S27" i="56" s="1"/>
  <c r="N27" i="56"/>
  <c r="M27" i="56"/>
  <c r="L27" i="56"/>
  <c r="K27" i="56"/>
  <c r="N26" i="56"/>
  <c r="M26" i="56"/>
  <c r="K26" i="56" s="1"/>
  <c r="L26" i="56"/>
  <c r="R25" i="56"/>
  <c r="S25" i="56" s="1"/>
  <c r="N25" i="56"/>
  <c r="M25" i="56"/>
  <c r="L25" i="56"/>
  <c r="K25" i="56"/>
  <c r="N24" i="56"/>
  <c r="M24" i="56"/>
  <c r="R24" i="56" s="1"/>
  <c r="S24" i="56" s="1"/>
  <c r="L24" i="56"/>
  <c r="R23" i="56"/>
  <c r="S23" i="56" s="1"/>
  <c r="N23" i="56"/>
  <c r="M23" i="56"/>
  <c r="L23" i="56"/>
  <c r="K23" i="56"/>
  <c r="N22" i="56"/>
  <c r="M22" i="56"/>
  <c r="K22" i="56" s="1"/>
  <c r="L22" i="56"/>
  <c r="R21" i="56"/>
  <c r="S21" i="56" s="1"/>
  <c r="N21" i="56"/>
  <c r="M21" i="56"/>
  <c r="L21" i="56"/>
  <c r="K21" i="56"/>
  <c r="N20" i="56"/>
  <c r="M20" i="56"/>
  <c r="R20" i="56" s="1"/>
  <c r="S20" i="56" s="1"/>
  <c r="L20" i="56"/>
  <c r="R19" i="56"/>
  <c r="S19" i="56" s="1"/>
  <c r="N19" i="56"/>
  <c r="M19" i="56"/>
  <c r="L19" i="56"/>
  <c r="K19" i="56"/>
  <c r="N18" i="56"/>
  <c r="M18" i="56"/>
  <c r="K18" i="56" s="1"/>
  <c r="L18" i="56"/>
  <c r="R17" i="56"/>
  <c r="S17" i="56" s="1"/>
  <c r="N17" i="56"/>
  <c r="M17" i="56"/>
  <c r="L17" i="56"/>
  <c r="K17" i="56"/>
  <c r="N16" i="56"/>
  <c r="M16" i="56"/>
  <c r="R16" i="56" s="1"/>
  <c r="S16" i="56" s="1"/>
  <c r="L16" i="56"/>
  <c r="R15" i="56"/>
  <c r="S15" i="56" s="1"/>
  <c r="N15" i="56"/>
  <c r="M15" i="56"/>
  <c r="L15" i="56"/>
  <c r="K15" i="56"/>
  <c r="N14" i="56"/>
  <c r="M14" i="56"/>
  <c r="K14" i="56" s="1"/>
  <c r="L14" i="56"/>
  <c r="R13" i="56"/>
  <c r="S13" i="56" s="1"/>
  <c r="N13" i="56"/>
  <c r="M13" i="56"/>
  <c r="L13" i="56"/>
  <c r="K13" i="56"/>
  <c r="N12" i="56"/>
  <c r="M12" i="56"/>
  <c r="R12" i="56" s="1"/>
  <c r="S12" i="56" s="1"/>
  <c r="L12" i="56"/>
  <c r="R11" i="56"/>
  <c r="S11" i="56" s="1"/>
  <c r="N11" i="56"/>
  <c r="M11" i="56"/>
  <c r="L11" i="56"/>
  <c r="K11" i="56"/>
  <c r="N10" i="56"/>
  <c r="M10" i="56"/>
  <c r="K10" i="56" s="1"/>
  <c r="L10" i="56"/>
  <c r="R9" i="56"/>
  <c r="S9" i="56" s="1"/>
  <c r="N9" i="56"/>
  <c r="M9" i="56"/>
  <c r="L9" i="56"/>
  <c r="K9" i="56"/>
  <c r="N8" i="56"/>
  <c r="M8" i="56"/>
  <c r="R8" i="56" s="1"/>
  <c r="S8" i="56" s="1"/>
  <c r="L8" i="56"/>
  <c r="R7" i="56"/>
  <c r="S7" i="56" s="1"/>
  <c r="N7" i="56"/>
  <c r="M7" i="56"/>
  <c r="L7" i="56"/>
  <c r="K7" i="56"/>
  <c r="N6" i="56"/>
  <c r="M6" i="56"/>
  <c r="K6" i="56" s="1"/>
  <c r="L6" i="56"/>
  <c r="L65" i="56" s="1"/>
  <c r="R5" i="56"/>
  <c r="S5" i="56" s="1"/>
  <c r="N5" i="56"/>
  <c r="M5" i="56"/>
  <c r="L5" i="56"/>
  <c r="K5" i="56"/>
  <c r="N4" i="56"/>
  <c r="M4" i="56"/>
  <c r="R4" i="56" s="1"/>
  <c r="L4" i="56"/>
  <c r="D2" i="56" a="1"/>
  <c r="D2" i="56" s="1"/>
  <c r="E102" i="21" s="1"/>
  <c r="Q65" i="55"/>
  <c r="P65" i="55"/>
  <c r="O65" i="55"/>
  <c r="J65" i="55"/>
  <c r="AS64" i="55"/>
  <c r="AR64" i="55"/>
  <c r="AQ64" i="55"/>
  <c r="AP64" i="55"/>
  <c r="AO64" i="55"/>
  <c r="AN64" i="55"/>
  <c r="AM64" i="55"/>
  <c r="AL64" i="55"/>
  <c r="AK64" i="55"/>
  <c r="AJ64" i="55"/>
  <c r="AI64" i="55"/>
  <c r="AH64" i="55"/>
  <c r="AG64" i="55"/>
  <c r="AF64" i="55"/>
  <c r="AE64" i="55"/>
  <c r="AD64" i="55"/>
  <c r="AC64" i="55"/>
  <c r="AB64" i="55"/>
  <c r="AA64" i="55"/>
  <c r="Z64" i="55"/>
  <c r="Y64" i="55"/>
  <c r="X64" i="55"/>
  <c r="W64" i="55"/>
  <c r="V64" i="55"/>
  <c r="U64" i="55"/>
  <c r="T64" i="55"/>
  <c r="J64" i="55"/>
  <c r="N63" i="55"/>
  <c r="M63" i="55"/>
  <c r="R63" i="55" s="1"/>
  <c r="S63" i="55" s="1"/>
  <c r="L63" i="55"/>
  <c r="K63" i="55"/>
  <c r="R62" i="55"/>
  <c r="S62" i="55" s="1"/>
  <c r="N62" i="55"/>
  <c r="M62" i="55"/>
  <c r="L62" i="55"/>
  <c r="K62" i="55"/>
  <c r="R61" i="55"/>
  <c r="S61" i="55" s="1"/>
  <c r="N61" i="55"/>
  <c r="M61" i="55"/>
  <c r="K61" i="55" s="1"/>
  <c r="L61" i="55"/>
  <c r="N60" i="55"/>
  <c r="M60" i="55"/>
  <c r="R60" i="55" s="1"/>
  <c r="S60" i="55" s="1"/>
  <c r="L60" i="55"/>
  <c r="N59" i="55"/>
  <c r="M59" i="55"/>
  <c r="R59" i="55" s="1"/>
  <c r="S59" i="55" s="1"/>
  <c r="L59" i="55"/>
  <c r="K59" i="55"/>
  <c r="R58" i="55"/>
  <c r="S58" i="55" s="1"/>
  <c r="N58" i="55"/>
  <c r="M58" i="55"/>
  <c r="L58" i="55"/>
  <c r="K58" i="55"/>
  <c r="R57" i="55"/>
  <c r="S57" i="55" s="1"/>
  <c r="N57" i="55"/>
  <c r="M57" i="55"/>
  <c r="K57" i="55" s="1"/>
  <c r="L57" i="55"/>
  <c r="N56" i="55"/>
  <c r="M56" i="55"/>
  <c r="R56" i="55" s="1"/>
  <c r="S56" i="55" s="1"/>
  <c r="L56" i="55"/>
  <c r="N55" i="55"/>
  <c r="M55" i="55"/>
  <c r="R55" i="55" s="1"/>
  <c r="S55" i="55" s="1"/>
  <c r="L55" i="55"/>
  <c r="K55" i="55"/>
  <c r="R54" i="55"/>
  <c r="S54" i="55" s="1"/>
  <c r="N54" i="55"/>
  <c r="M54" i="55"/>
  <c r="L54" i="55"/>
  <c r="K54" i="55"/>
  <c r="R53" i="55"/>
  <c r="S53" i="55" s="1"/>
  <c r="N53" i="55"/>
  <c r="M53" i="55"/>
  <c r="K53" i="55" s="1"/>
  <c r="L53" i="55"/>
  <c r="N52" i="55"/>
  <c r="M52" i="55"/>
  <c r="R52" i="55" s="1"/>
  <c r="S52" i="55" s="1"/>
  <c r="L52" i="55"/>
  <c r="N51" i="55"/>
  <c r="M51" i="55"/>
  <c r="R51" i="55" s="1"/>
  <c r="S51" i="55" s="1"/>
  <c r="L51" i="55"/>
  <c r="K51" i="55"/>
  <c r="R50" i="55"/>
  <c r="S50" i="55" s="1"/>
  <c r="N50" i="55"/>
  <c r="M50" i="55"/>
  <c r="L50" i="55"/>
  <c r="K50" i="55"/>
  <c r="R49" i="55"/>
  <c r="S49" i="55" s="1"/>
  <c r="N49" i="55"/>
  <c r="M49" i="55"/>
  <c r="K49" i="55" s="1"/>
  <c r="L49" i="55"/>
  <c r="N48" i="55"/>
  <c r="M48" i="55"/>
  <c r="R48" i="55" s="1"/>
  <c r="S48" i="55" s="1"/>
  <c r="L48" i="55"/>
  <c r="N47" i="55"/>
  <c r="M47" i="55"/>
  <c r="R47" i="55" s="1"/>
  <c r="S47" i="55" s="1"/>
  <c r="L47" i="55"/>
  <c r="K47" i="55"/>
  <c r="R46" i="55"/>
  <c r="S46" i="55" s="1"/>
  <c r="N46" i="55"/>
  <c r="M46" i="55"/>
  <c r="L46" i="55"/>
  <c r="K46" i="55"/>
  <c r="R45" i="55"/>
  <c r="S45" i="55" s="1"/>
  <c r="N45" i="55"/>
  <c r="M45" i="55"/>
  <c r="K45" i="55" s="1"/>
  <c r="L45" i="55"/>
  <c r="N44" i="55"/>
  <c r="M44" i="55"/>
  <c r="R44" i="55" s="1"/>
  <c r="S44" i="55" s="1"/>
  <c r="L44" i="55"/>
  <c r="N43" i="55"/>
  <c r="M43" i="55"/>
  <c r="R43" i="55" s="1"/>
  <c r="S43" i="55" s="1"/>
  <c r="L43" i="55"/>
  <c r="K43" i="55"/>
  <c r="R42" i="55"/>
  <c r="S42" i="55" s="1"/>
  <c r="N42" i="55"/>
  <c r="M42" i="55"/>
  <c r="L42" i="55"/>
  <c r="K42" i="55"/>
  <c r="R41" i="55"/>
  <c r="S41" i="55" s="1"/>
  <c r="N41" i="55"/>
  <c r="M41" i="55"/>
  <c r="K41" i="55" s="1"/>
  <c r="L41" i="55"/>
  <c r="N40" i="55"/>
  <c r="M40" i="55"/>
  <c r="R40" i="55" s="1"/>
  <c r="S40" i="55" s="1"/>
  <c r="L40" i="55"/>
  <c r="N39" i="55"/>
  <c r="M39" i="55"/>
  <c r="R39" i="55" s="1"/>
  <c r="S39" i="55" s="1"/>
  <c r="L39" i="55"/>
  <c r="K39" i="55"/>
  <c r="R38" i="55"/>
  <c r="S38" i="55" s="1"/>
  <c r="N38" i="55"/>
  <c r="M38" i="55"/>
  <c r="L38" i="55"/>
  <c r="K38" i="55"/>
  <c r="R37" i="55"/>
  <c r="S37" i="55" s="1"/>
  <c r="N37" i="55"/>
  <c r="M37" i="55"/>
  <c r="K37" i="55" s="1"/>
  <c r="L37" i="55"/>
  <c r="N36" i="55"/>
  <c r="M36" i="55"/>
  <c r="R36" i="55" s="1"/>
  <c r="S36" i="55" s="1"/>
  <c r="L36" i="55"/>
  <c r="N35" i="55"/>
  <c r="M35" i="55"/>
  <c r="R35" i="55" s="1"/>
  <c r="S35" i="55" s="1"/>
  <c r="L35" i="55"/>
  <c r="K35" i="55"/>
  <c r="R34" i="55"/>
  <c r="S34" i="55" s="1"/>
  <c r="N34" i="55"/>
  <c r="M34" i="55"/>
  <c r="L34" i="55"/>
  <c r="K34" i="55"/>
  <c r="R33" i="55"/>
  <c r="S33" i="55" s="1"/>
  <c r="N33" i="55"/>
  <c r="M33" i="55"/>
  <c r="K33" i="55" s="1"/>
  <c r="L33" i="55"/>
  <c r="N32" i="55"/>
  <c r="M32" i="55"/>
  <c r="R32" i="55" s="1"/>
  <c r="S32" i="55" s="1"/>
  <c r="L32" i="55"/>
  <c r="N31" i="55"/>
  <c r="M31" i="55"/>
  <c r="R31" i="55" s="1"/>
  <c r="S31" i="55" s="1"/>
  <c r="L31" i="55"/>
  <c r="K31" i="55"/>
  <c r="R30" i="55"/>
  <c r="S30" i="55" s="1"/>
  <c r="N30" i="55"/>
  <c r="M30" i="55"/>
  <c r="L30" i="55"/>
  <c r="K30" i="55"/>
  <c r="R29" i="55"/>
  <c r="S29" i="55" s="1"/>
  <c r="N29" i="55"/>
  <c r="M29" i="55"/>
  <c r="K29" i="55" s="1"/>
  <c r="L29" i="55"/>
  <c r="N28" i="55"/>
  <c r="M28" i="55"/>
  <c r="R28" i="55" s="1"/>
  <c r="S28" i="55" s="1"/>
  <c r="L28" i="55"/>
  <c r="N27" i="55"/>
  <c r="M27" i="55"/>
  <c r="R27" i="55" s="1"/>
  <c r="S27" i="55" s="1"/>
  <c r="L27" i="55"/>
  <c r="K27" i="55"/>
  <c r="R26" i="55"/>
  <c r="S26" i="55" s="1"/>
  <c r="N26" i="55"/>
  <c r="M26" i="55"/>
  <c r="L26" i="55"/>
  <c r="K26" i="55"/>
  <c r="R25" i="55"/>
  <c r="S25" i="55" s="1"/>
  <c r="N25" i="55"/>
  <c r="M25" i="55"/>
  <c r="K25" i="55" s="1"/>
  <c r="L25" i="55"/>
  <c r="N24" i="55"/>
  <c r="M24" i="55"/>
  <c r="R24" i="55" s="1"/>
  <c r="S24" i="55" s="1"/>
  <c r="L24" i="55"/>
  <c r="N23" i="55"/>
  <c r="M23" i="55"/>
  <c r="R23" i="55" s="1"/>
  <c r="S23" i="55" s="1"/>
  <c r="L23" i="55"/>
  <c r="K23" i="55"/>
  <c r="R22" i="55"/>
  <c r="S22" i="55" s="1"/>
  <c r="N22" i="55"/>
  <c r="M22" i="55"/>
  <c r="L22" i="55"/>
  <c r="K22" i="55"/>
  <c r="R21" i="55"/>
  <c r="S21" i="55" s="1"/>
  <c r="N21" i="55"/>
  <c r="M21" i="55"/>
  <c r="K21" i="55" s="1"/>
  <c r="L21" i="55"/>
  <c r="N20" i="55"/>
  <c r="M20" i="55"/>
  <c r="R20" i="55" s="1"/>
  <c r="S20" i="55" s="1"/>
  <c r="L20" i="55"/>
  <c r="N19" i="55"/>
  <c r="M19" i="55"/>
  <c r="R19" i="55" s="1"/>
  <c r="S19" i="55" s="1"/>
  <c r="L19" i="55"/>
  <c r="K19" i="55"/>
  <c r="R18" i="55"/>
  <c r="S18" i="55" s="1"/>
  <c r="N18" i="55"/>
  <c r="M18" i="55"/>
  <c r="L18" i="55"/>
  <c r="K18" i="55"/>
  <c r="R17" i="55"/>
  <c r="S17" i="55" s="1"/>
  <c r="N17" i="55"/>
  <c r="M17" i="55"/>
  <c r="K17" i="55" s="1"/>
  <c r="L17" i="55"/>
  <c r="N16" i="55"/>
  <c r="M16" i="55"/>
  <c r="R16" i="55" s="1"/>
  <c r="S16" i="55" s="1"/>
  <c r="L16" i="55"/>
  <c r="N15" i="55"/>
  <c r="M15" i="55"/>
  <c r="R15" i="55" s="1"/>
  <c r="S15" i="55" s="1"/>
  <c r="L15" i="55"/>
  <c r="K15" i="55"/>
  <c r="R14" i="55"/>
  <c r="S14" i="55" s="1"/>
  <c r="N14" i="55"/>
  <c r="M14" i="55"/>
  <c r="L14" i="55"/>
  <c r="K14" i="55"/>
  <c r="R13" i="55"/>
  <c r="S13" i="55" s="1"/>
  <c r="N13" i="55"/>
  <c r="M13" i="55"/>
  <c r="K13" i="55" s="1"/>
  <c r="L13" i="55"/>
  <c r="N12" i="55"/>
  <c r="M12" i="55"/>
  <c r="R12" i="55" s="1"/>
  <c r="S12" i="55" s="1"/>
  <c r="L12" i="55"/>
  <c r="N11" i="55"/>
  <c r="M11" i="55"/>
  <c r="R11" i="55" s="1"/>
  <c r="S11" i="55" s="1"/>
  <c r="L11" i="55"/>
  <c r="K11" i="55"/>
  <c r="R10" i="55"/>
  <c r="S10" i="55" s="1"/>
  <c r="N10" i="55"/>
  <c r="M10" i="55"/>
  <c r="L10" i="55"/>
  <c r="K10" i="55"/>
  <c r="R9" i="55"/>
  <c r="S9" i="55" s="1"/>
  <c r="N9" i="55"/>
  <c r="M9" i="55"/>
  <c r="K9" i="55" s="1"/>
  <c r="L9" i="55"/>
  <c r="N8" i="55"/>
  <c r="M8" i="55"/>
  <c r="R8" i="55" s="1"/>
  <c r="S8" i="55" s="1"/>
  <c r="L8" i="55"/>
  <c r="N7" i="55"/>
  <c r="M7" i="55"/>
  <c r="R7" i="55" s="1"/>
  <c r="S7" i="55" s="1"/>
  <c r="L7" i="55"/>
  <c r="K7" i="55"/>
  <c r="R6" i="55"/>
  <c r="S6" i="55" s="1"/>
  <c r="N6" i="55"/>
  <c r="M6" i="55"/>
  <c r="L6" i="55"/>
  <c r="K6" i="55"/>
  <c r="R5" i="55"/>
  <c r="S5" i="55" s="1"/>
  <c r="N5" i="55"/>
  <c r="M5" i="55"/>
  <c r="K5" i="55" s="1"/>
  <c r="L5" i="55"/>
  <c r="N4" i="55"/>
  <c r="M4" i="55"/>
  <c r="R4" i="55" s="1"/>
  <c r="L4" i="55"/>
  <c r="L65" i="55" s="1"/>
  <c r="D2" i="55" a="1"/>
  <c r="D2" i="55" s="1"/>
  <c r="E101" i="21" s="1"/>
  <c r="Q65" i="54"/>
  <c r="P65" i="54"/>
  <c r="O65" i="54"/>
  <c r="J65" i="54"/>
  <c r="AS64" i="54"/>
  <c r="AR64" i="54"/>
  <c r="AQ64" i="54"/>
  <c r="AP64" i="54"/>
  <c r="AO64" i="54"/>
  <c r="AN64" i="54"/>
  <c r="AM64" i="54"/>
  <c r="AL64" i="54"/>
  <c r="AK64" i="54"/>
  <c r="AJ64" i="54"/>
  <c r="AI64" i="54"/>
  <c r="AH64" i="54"/>
  <c r="AG64" i="54"/>
  <c r="AF64" i="54"/>
  <c r="AE64" i="54"/>
  <c r="AD64" i="54"/>
  <c r="AC64" i="54"/>
  <c r="AB64" i="54"/>
  <c r="AA64" i="54"/>
  <c r="Z64" i="54"/>
  <c r="Y64" i="54"/>
  <c r="X64" i="54"/>
  <c r="W64" i="54"/>
  <c r="V64" i="54"/>
  <c r="U64" i="54"/>
  <c r="T64" i="54"/>
  <c r="J64" i="54"/>
  <c r="N63" i="54"/>
  <c r="M63" i="54"/>
  <c r="K63" i="54" s="1"/>
  <c r="L63" i="54"/>
  <c r="R62" i="54"/>
  <c r="S62" i="54" s="1"/>
  <c r="N62" i="54"/>
  <c r="M62" i="54"/>
  <c r="L62" i="54"/>
  <c r="K62" i="54"/>
  <c r="S61" i="54"/>
  <c r="R61" i="54"/>
  <c r="N61" i="54"/>
  <c r="M61" i="54"/>
  <c r="K61" i="54" s="1"/>
  <c r="L61" i="54"/>
  <c r="N60" i="54"/>
  <c r="M60" i="54"/>
  <c r="R60" i="54" s="1"/>
  <c r="S60" i="54" s="1"/>
  <c r="L60" i="54"/>
  <c r="N59" i="54"/>
  <c r="M59" i="54"/>
  <c r="R59" i="54" s="1"/>
  <c r="S59" i="54" s="1"/>
  <c r="L59" i="54"/>
  <c r="K59" i="54"/>
  <c r="R58" i="54"/>
  <c r="S58" i="54" s="1"/>
  <c r="N58" i="54"/>
  <c r="M58" i="54"/>
  <c r="L58" i="54"/>
  <c r="K58" i="54"/>
  <c r="S57" i="54"/>
  <c r="R57" i="54"/>
  <c r="N57" i="54"/>
  <c r="M57" i="54"/>
  <c r="K57" i="54" s="1"/>
  <c r="L57" i="54"/>
  <c r="N56" i="54"/>
  <c r="M56" i="54"/>
  <c r="R56" i="54" s="1"/>
  <c r="S56" i="54" s="1"/>
  <c r="L56" i="54"/>
  <c r="N55" i="54"/>
  <c r="M55" i="54"/>
  <c r="R55" i="54" s="1"/>
  <c r="S55" i="54" s="1"/>
  <c r="L55" i="54"/>
  <c r="K55" i="54"/>
  <c r="R54" i="54"/>
  <c r="S54" i="54" s="1"/>
  <c r="N54" i="54"/>
  <c r="M54" i="54"/>
  <c r="L54" i="54"/>
  <c r="K54" i="54"/>
  <c r="R53" i="54"/>
  <c r="S53" i="54" s="1"/>
  <c r="N53" i="54"/>
  <c r="M53" i="54"/>
  <c r="K53" i="54" s="1"/>
  <c r="L53" i="54"/>
  <c r="N52" i="54"/>
  <c r="M52" i="54"/>
  <c r="R52" i="54" s="1"/>
  <c r="S52" i="54" s="1"/>
  <c r="L52" i="54"/>
  <c r="N51" i="54"/>
  <c r="M51" i="54"/>
  <c r="R51" i="54" s="1"/>
  <c r="S51" i="54" s="1"/>
  <c r="L51" i="54"/>
  <c r="K51" i="54"/>
  <c r="R50" i="54"/>
  <c r="S50" i="54" s="1"/>
  <c r="N50" i="54"/>
  <c r="M50" i="54"/>
  <c r="L50" i="54"/>
  <c r="K50" i="54"/>
  <c r="R49" i="54"/>
  <c r="S49" i="54" s="1"/>
  <c r="N49" i="54"/>
  <c r="M49" i="54"/>
  <c r="K49" i="54" s="1"/>
  <c r="L49" i="54"/>
  <c r="N48" i="54"/>
  <c r="M48" i="54"/>
  <c r="R48" i="54" s="1"/>
  <c r="S48" i="54" s="1"/>
  <c r="L48" i="54"/>
  <c r="N47" i="54"/>
  <c r="M47" i="54"/>
  <c r="R47" i="54" s="1"/>
  <c r="S47" i="54" s="1"/>
  <c r="L47" i="54"/>
  <c r="K47" i="54"/>
  <c r="R46" i="54"/>
  <c r="S46" i="54" s="1"/>
  <c r="N46" i="54"/>
  <c r="M46" i="54"/>
  <c r="L46" i="54"/>
  <c r="K46" i="54"/>
  <c r="S45" i="54"/>
  <c r="R45" i="54"/>
  <c r="N45" i="54"/>
  <c r="M45" i="54"/>
  <c r="K45" i="54" s="1"/>
  <c r="L45" i="54"/>
  <c r="N44" i="54"/>
  <c r="M44" i="54"/>
  <c r="R44" i="54" s="1"/>
  <c r="S44" i="54" s="1"/>
  <c r="L44" i="54"/>
  <c r="N43" i="54"/>
  <c r="M43" i="54"/>
  <c r="R43" i="54" s="1"/>
  <c r="S43" i="54" s="1"/>
  <c r="L43" i="54"/>
  <c r="K43" i="54"/>
  <c r="R42" i="54"/>
  <c r="S42" i="54" s="1"/>
  <c r="N42" i="54"/>
  <c r="M42" i="54"/>
  <c r="L42" i="54"/>
  <c r="K42" i="54"/>
  <c r="R41" i="54"/>
  <c r="S41" i="54" s="1"/>
  <c r="N41" i="54"/>
  <c r="M41" i="54"/>
  <c r="K41" i="54" s="1"/>
  <c r="L41" i="54"/>
  <c r="N40" i="54"/>
  <c r="M40" i="54"/>
  <c r="R40" i="54" s="1"/>
  <c r="S40" i="54" s="1"/>
  <c r="L40" i="54"/>
  <c r="N39" i="54"/>
  <c r="M39" i="54"/>
  <c r="R39" i="54" s="1"/>
  <c r="S39" i="54" s="1"/>
  <c r="L39" i="54"/>
  <c r="K39" i="54"/>
  <c r="R38" i="54"/>
  <c r="S38" i="54" s="1"/>
  <c r="N38" i="54"/>
  <c r="M38" i="54"/>
  <c r="L38" i="54"/>
  <c r="K38" i="54"/>
  <c r="R37" i="54"/>
  <c r="S37" i="54" s="1"/>
  <c r="N37" i="54"/>
  <c r="M37" i="54"/>
  <c r="K37" i="54" s="1"/>
  <c r="L37" i="54"/>
  <c r="N36" i="54"/>
  <c r="M36" i="54"/>
  <c r="R36" i="54" s="1"/>
  <c r="S36" i="54" s="1"/>
  <c r="L36" i="54"/>
  <c r="N35" i="54"/>
  <c r="M35" i="54"/>
  <c r="R35" i="54" s="1"/>
  <c r="S35" i="54" s="1"/>
  <c r="L35" i="54"/>
  <c r="K35" i="54"/>
  <c r="R34" i="54"/>
  <c r="S34" i="54" s="1"/>
  <c r="N34" i="54"/>
  <c r="M34" i="54"/>
  <c r="L34" i="54"/>
  <c r="K34" i="54"/>
  <c r="R33" i="54"/>
  <c r="S33" i="54" s="1"/>
  <c r="N33" i="54"/>
  <c r="M33" i="54"/>
  <c r="K33" i="54" s="1"/>
  <c r="L33" i="54"/>
  <c r="N32" i="54"/>
  <c r="M32" i="54"/>
  <c r="R32" i="54" s="1"/>
  <c r="S32" i="54" s="1"/>
  <c r="L32" i="54"/>
  <c r="N31" i="54"/>
  <c r="M31" i="54"/>
  <c r="R31" i="54" s="1"/>
  <c r="S31" i="54" s="1"/>
  <c r="L31" i="54"/>
  <c r="K31" i="54"/>
  <c r="R30" i="54"/>
  <c r="S30" i="54" s="1"/>
  <c r="N30" i="54"/>
  <c r="M30" i="54"/>
  <c r="L30" i="54"/>
  <c r="K30" i="54"/>
  <c r="S29" i="54"/>
  <c r="R29" i="54"/>
  <c r="N29" i="54"/>
  <c r="M29" i="54"/>
  <c r="K29" i="54" s="1"/>
  <c r="L29" i="54"/>
  <c r="N28" i="54"/>
  <c r="M28" i="54"/>
  <c r="R28" i="54" s="1"/>
  <c r="S28" i="54" s="1"/>
  <c r="L28" i="54"/>
  <c r="N27" i="54"/>
  <c r="M27" i="54"/>
  <c r="R27" i="54" s="1"/>
  <c r="S27" i="54" s="1"/>
  <c r="L27" i="54"/>
  <c r="K27" i="54"/>
  <c r="R26" i="54"/>
  <c r="S26" i="54" s="1"/>
  <c r="N26" i="54"/>
  <c r="M26" i="54"/>
  <c r="L26" i="54"/>
  <c r="K26" i="54"/>
  <c r="S25" i="54"/>
  <c r="R25" i="54"/>
  <c r="N25" i="54"/>
  <c r="M25" i="54"/>
  <c r="K25" i="54" s="1"/>
  <c r="L25" i="54"/>
  <c r="N24" i="54"/>
  <c r="M24" i="54"/>
  <c r="R24" i="54" s="1"/>
  <c r="S24" i="54" s="1"/>
  <c r="L24" i="54"/>
  <c r="N23" i="54"/>
  <c r="M23" i="54"/>
  <c r="R23" i="54" s="1"/>
  <c r="S23" i="54" s="1"/>
  <c r="L23" i="54"/>
  <c r="K23" i="54"/>
  <c r="R22" i="54"/>
  <c r="S22" i="54" s="1"/>
  <c r="N22" i="54"/>
  <c r="M22" i="54"/>
  <c r="L22" i="54"/>
  <c r="K22" i="54"/>
  <c r="R21" i="54"/>
  <c r="S21" i="54" s="1"/>
  <c r="N21" i="54"/>
  <c r="M21" i="54"/>
  <c r="K21" i="54" s="1"/>
  <c r="L21" i="54"/>
  <c r="N20" i="54"/>
  <c r="M20" i="54"/>
  <c r="R20" i="54" s="1"/>
  <c r="S20" i="54" s="1"/>
  <c r="L20" i="54"/>
  <c r="N19" i="54"/>
  <c r="M19" i="54"/>
  <c r="R19" i="54" s="1"/>
  <c r="S19" i="54" s="1"/>
  <c r="L19" i="54"/>
  <c r="K19" i="54"/>
  <c r="R18" i="54"/>
  <c r="S18" i="54" s="1"/>
  <c r="N18" i="54"/>
  <c r="M18" i="54"/>
  <c r="L18" i="54"/>
  <c r="K18" i="54"/>
  <c r="R17" i="54"/>
  <c r="S17" i="54" s="1"/>
  <c r="N17" i="54"/>
  <c r="M17" i="54"/>
  <c r="K17" i="54" s="1"/>
  <c r="L17" i="54"/>
  <c r="N16" i="54"/>
  <c r="M16" i="54"/>
  <c r="R16" i="54" s="1"/>
  <c r="S16" i="54" s="1"/>
  <c r="L16" i="54"/>
  <c r="N15" i="54"/>
  <c r="M15" i="54"/>
  <c r="R15" i="54" s="1"/>
  <c r="S15" i="54" s="1"/>
  <c r="L15" i="54"/>
  <c r="K15" i="54"/>
  <c r="R14" i="54"/>
  <c r="S14" i="54" s="1"/>
  <c r="N14" i="54"/>
  <c r="M14" i="54"/>
  <c r="L14" i="54"/>
  <c r="K14" i="54"/>
  <c r="S13" i="54"/>
  <c r="R13" i="54"/>
  <c r="N13" i="54"/>
  <c r="M13" i="54"/>
  <c r="K13" i="54" s="1"/>
  <c r="L13" i="54"/>
  <c r="N12" i="54"/>
  <c r="M12" i="54"/>
  <c r="R12" i="54" s="1"/>
  <c r="S12" i="54" s="1"/>
  <c r="L12" i="54"/>
  <c r="N11" i="54"/>
  <c r="M11" i="54"/>
  <c r="R11" i="54" s="1"/>
  <c r="S11" i="54" s="1"/>
  <c r="L11" i="54"/>
  <c r="K11" i="54"/>
  <c r="R10" i="54"/>
  <c r="S10" i="54" s="1"/>
  <c r="N10" i="54"/>
  <c r="M10" i="54"/>
  <c r="L10" i="54"/>
  <c r="K10" i="54"/>
  <c r="R9" i="54"/>
  <c r="S9" i="54" s="1"/>
  <c r="N9" i="54"/>
  <c r="M9" i="54"/>
  <c r="K9" i="54" s="1"/>
  <c r="L9" i="54"/>
  <c r="N8" i="54"/>
  <c r="M8" i="54"/>
  <c r="R8" i="54" s="1"/>
  <c r="S8" i="54" s="1"/>
  <c r="L8" i="54"/>
  <c r="N7" i="54"/>
  <c r="M7" i="54"/>
  <c r="R7" i="54" s="1"/>
  <c r="S7" i="54" s="1"/>
  <c r="L7" i="54"/>
  <c r="K7" i="54"/>
  <c r="R6" i="54"/>
  <c r="S6" i="54" s="1"/>
  <c r="N6" i="54"/>
  <c r="M6" i="54"/>
  <c r="L6" i="54"/>
  <c r="K6" i="54"/>
  <c r="R5" i="54"/>
  <c r="S5" i="54" s="1"/>
  <c r="N5" i="54"/>
  <c r="M5" i="54"/>
  <c r="K5" i="54" s="1"/>
  <c r="L5" i="54"/>
  <c r="N4" i="54"/>
  <c r="M4" i="54"/>
  <c r="R4" i="54" s="1"/>
  <c r="L4" i="54"/>
  <c r="L65" i="54" s="1"/>
  <c r="D2" i="54" a="1"/>
  <c r="D2" i="54" s="1"/>
  <c r="E100" i="21" s="1"/>
  <c r="Q65" i="53"/>
  <c r="P65" i="53"/>
  <c r="O65" i="53"/>
  <c r="J65" i="53"/>
  <c r="AS64" i="53"/>
  <c r="AR64" i="53"/>
  <c r="AQ64" i="53"/>
  <c r="AP64" i="53"/>
  <c r="AO64" i="53"/>
  <c r="AN64" i="53"/>
  <c r="AM64" i="53"/>
  <c r="AL64" i="53"/>
  <c r="AK64" i="53"/>
  <c r="AJ64" i="53"/>
  <c r="AI64" i="53"/>
  <c r="AH64" i="53"/>
  <c r="AG64" i="53"/>
  <c r="AF64" i="53"/>
  <c r="AE64" i="53"/>
  <c r="AD64" i="53"/>
  <c r="AC64" i="53"/>
  <c r="AB64" i="53"/>
  <c r="AA64" i="53"/>
  <c r="Z64" i="53"/>
  <c r="Y64" i="53"/>
  <c r="X64" i="53"/>
  <c r="W64" i="53"/>
  <c r="V64" i="53"/>
  <c r="U64" i="53"/>
  <c r="T64" i="53"/>
  <c r="J64" i="53"/>
  <c r="N63" i="53"/>
  <c r="M63" i="53"/>
  <c r="R63" i="53" s="1"/>
  <c r="S63" i="53" s="1"/>
  <c r="L63" i="53"/>
  <c r="K63" i="53"/>
  <c r="S62" i="53"/>
  <c r="R62" i="53"/>
  <c r="N62" i="53"/>
  <c r="M62" i="53"/>
  <c r="L62" i="53"/>
  <c r="K62" i="53"/>
  <c r="R61" i="53"/>
  <c r="S61" i="53" s="1"/>
  <c r="N61" i="53"/>
  <c r="M61" i="53"/>
  <c r="K61" i="53" s="1"/>
  <c r="L61" i="53"/>
  <c r="N60" i="53"/>
  <c r="M60" i="53"/>
  <c r="R60" i="53" s="1"/>
  <c r="S60" i="53" s="1"/>
  <c r="L60" i="53"/>
  <c r="N59" i="53"/>
  <c r="M59" i="53"/>
  <c r="R59" i="53" s="1"/>
  <c r="S59" i="53" s="1"/>
  <c r="L59" i="53"/>
  <c r="K59" i="53"/>
  <c r="R58" i="53"/>
  <c r="S58" i="53" s="1"/>
  <c r="N58" i="53"/>
  <c r="M58" i="53"/>
  <c r="L58" i="53"/>
  <c r="K58" i="53"/>
  <c r="R57" i="53"/>
  <c r="S57" i="53" s="1"/>
  <c r="N57" i="53"/>
  <c r="M57" i="53"/>
  <c r="K57" i="53" s="1"/>
  <c r="L57" i="53"/>
  <c r="N56" i="53"/>
  <c r="M56" i="53"/>
  <c r="R56" i="53" s="1"/>
  <c r="S56" i="53" s="1"/>
  <c r="L56" i="53"/>
  <c r="N55" i="53"/>
  <c r="M55" i="53"/>
  <c r="R55" i="53" s="1"/>
  <c r="S55" i="53" s="1"/>
  <c r="L55" i="53"/>
  <c r="K55" i="53"/>
  <c r="R54" i="53"/>
  <c r="S54" i="53" s="1"/>
  <c r="N54" i="53"/>
  <c r="M54" i="53"/>
  <c r="L54" i="53"/>
  <c r="K54" i="53"/>
  <c r="R53" i="53"/>
  <c r="S53" i="53" s="1"/>
  <c r="N53" i="53"/>
  <c r="M53" i="53"/>
  <c r="K53" i="53" s="1"/>
  <c r="L53" i="53"/>
  <c r="N52" i="53"/>
  <c r="M52" i="53"/>
  <c r="R52" i="53" s="1"/>
  <c r="S52" i="53" s="1"/>
  <c r="L52" i="53"/>
  <c r="N51" i="53"/>
  <c r="M51" i="53"/>
  <c r="R51" i="53" s="1"/>
  <c r="S51" i="53" s="1"/>
  <c r="L51" i="53"/>
  <c r="K51" i="53"/>
  <c r="R50" i="53"/>
  <c r="S50" i="53" s="1"/>
  <c r="N50" i="53"/>
  <c r="M50" i="53"/>
  <c r="L50" i="53"/>
  <c r="K50" i="53"/>
  <c r="R49" i="53"/>
  <c r="S49" i="53" s="1"/>
  <c r="N49" i="53"/>
  <c r="M49" i="53"/>
  <c r="K49" i="53" s="1"/>
  <c r="L49" i="53"/>
  <c r="N48" i="53"/>
  <c r="M48" i="53"/>
  <c r="R48" i="53" s="1"/>
  <c r="S48" i="53" s="1"/>
  <c r="L48" i="53"/>
  <c r="N47" i="53"/>
  <c r="M47" i="53"/>
  <c r="R47" i="53" s="1"/>
  <c r="S47" i="53" s="1"/>
  <c r="L47" i="53"/>
  <c r="K47" i="53"/>
  <c r="S46" i="53"/>
  <c r="R46" i="53"/>
  <c r="N46" i="53"/>
  <c r="M46" i="53"/>
  <c r="L46" i="53"/>
  <c r="K46" i="53"/>
  <c r="R45" i="53"/>
  <c r="S45" i="53" s="1"/>
  <c r="N45" i="53"/>
  <c r="M45" i="53"/>
  <c r="K45" i="53" s="1"/>
  <c r="L45" i="53"/>
  <c r="N44" i="53"/>
  <c r="M44" i="53"/>
  <c r="R44" i="53" s="1"/>
  <c r="S44" i="53" s="1"/>
  <c r="L44" i="53"/>
  <c r="N43" i="53"/>
  <c r="M43" i="53"/>
  <c r="R43" i="53" s="1"/>
  <c r="S43" i="53" s="1"/>
  <c r="L43" i="53"/>
  <c r="K43" i="53"/>
  <c r="R42" i="53"/>
  <c r="S42" i="53" s="1"/>
  <c r="N42" i="53"/>
  <c r="M42" i="53"/>
  <c r="L42" i="53"/>
  <c r="K42" i="53"/>
  <c r="R41" i="53"/>
  <c r="S41" i="53" s="1"/>
  <c r="N41" i="53"/>
  <c r="M41" i="53"/>
  <c r="K41" i="53" s="1"/>
  <c r="L41" i="53"/>
  <c r="N40" i="53"/>
  <c r="M40" i="53"/>
  <c r="R40" i="53" s="1"/>
  <c r="S40" i="53" s="1"/>
  <c r="L40" i="53"/>
  <c r="N39" i="53"/>
  <c r="M39" i="53"/>
  <c r="R39" i="53" s="1"/>
  <c r="S39" i="53" s="1"/>
  <c r="L39" i="53"/>
  <c r="K39" i="53"/>
  <c r="R38" i="53"/>
  <c r="S38" i="53" s="1"/>
  <c r="N38" i="53"/>
  <c r="M38" i="53"/>
  <c r="L38" i="53"/>
  <c r="K38" i="53"/>
  <c r="R37" i="53"/>
  <c r="S37" i="53" s="1"/>
  <c r="N37" i="53"/>
  <c r="M37" i="53"/>
  <c r="K37" i="53" s="1"/>
  <c r="L37" i="53"/>
  <c r="N36" i="53"/>
  <c r="M36" i="53"/>
  <c r="R36" i="53" s="1"/>
  <c r="S36" i="53" s="1"/>
  <c r="L36" i="53"/>
  <c r="N35" i="53"/>
  <c r="M35" i="53"/>
  <c r="R35" i="53" s="1"/>
  <c r="S35" i="53" s="1"/>
  <c r="L35" i="53"/>
  <c r="K35" i="53"/>
  <c r="R34" i="53"/>
  <c r="S34" i="53" s="1"/>
  <c r="N34" i="53"/>
  <c r="M34" i="53"/>
  <c r="L34" i="53"/>
  <c r="K34" i="53"/>
  <c r="R33" i="53"/>
  <c r="S33" i="53" s="1"/>
  <c r="N33" i="53"/>
  <c r="M33" i="53"/>
  <c r="K33" i="53" s="1"/>
  <c r="L33" i="53"/>
  <c r="N32" i="53"/>
  <c r="M32" i="53"/>
  <c r="R32" i="53" s="1"/>
  <c r="S32" i="53" s="1"/>
  <c r="L32" i="53"/>
  <c r="N31" i="53"/>
  <c r="M31" i="53"/>
  <c r="R31" i="53" s="1"/>
  <c r="S31" i="53" s="1"/>
  <c r="L31" i="53"/>
  <c r="K31" i="53"/>
  <c r="S30" i="53"/>
  <c r="R30" i="53"/>
  <c r="N30" i="53"/>
  <c r="M30" i="53"/>
  <c r="L30" i="53"/>
  <c r="K30" i="53"/>
  <c r="R29" i="53"/>
  <c r="S29" i="53" s="1"/>
  <c r="N29" i="53"/>
  <c r="M29" i="53"/>
  <c r="K29" i="53" s="1"/>
  <c r="L29" i="53"/>
  <c r="N28" i="53"/>
  <c r="M28" i="53"/>
  <c r="R28" i="53" s="1"/>
  <c r="S28" i="53" s="1"/>
  <c r="L28" i="53"/>
  <c r="N27" i="53"/>
  <c r="M27" i="53"/>
  <c r="R27" i="53" s="1"/>
  <c r="S27" i="53" s="1"/>
  <c r="L27" i="53"/>
  <c r="K27" i="53"/>
  <c r="R26" i="53"/>
  <c r="S26" i="53" s="1"/>
  <c r="N26" i="53"/>
  <c r="M26" i="53"/>
  <c r="L26" i="53"/>
  <c r="K26" i="53"/>
  <c r="R25" i="53"/>
  <c r="S25" i="53" s="1"/>
  <c r="N25" i="53"/>
  <c r="M25" i="53"/>
  <c r="K25" i="53" s="1"/>
  <c r="L25" i="53"/>
  <c r="N24" i="53"/>
  <c r="M24" i="53"/>
  <c r="R24" i="53" s="1"/>
  <c r="S24" i="53" s="1"/>
  <c r="L24" i="53"/>
  <c r="N23" i="53"/>
  <c r="M23" i="53"/>
  <c r="R23" i="53" s="1"/>
  <c r="S23" i="53" s="1"/>
  <c r="L23" i="53"/>
  <c r="K23" i="53"/>
  <c r="R22" i="53"/>
  <c r="S22" i="53" s="1"/>
  <c r="N22" i="53"/>
  <c r="M22" i="53"/>
  <c r="L22" i="53"/>
  <c r="K22" i="53"/>
  <c r="R21" i="53"/>
  <c r="S21" i="53" s="1"/>
  <c r="N21" i="53"/>
  <c r="M21" i="53"/>
  <c r="K21" i="53" s="1"/>
  <c r="L21" i="53"/>
  <c r="N20" i="53"/>
  <c r="M20" i="53"/>
  <c r="R20" i="53" s="1"/>
  <c r="S20" i="53" s="1"/>
  <c r="L20" i="53"/>
  <c r="N19" i="53"/>
  <c r="M19" i="53"/>
  <c r="R19" i="53" s="1"/>
  <c r="S19" i="53" s="1"/>
  <c r="L19" i="53"/>
  <c r="K19" i="53"/>
  <c r="R18" i="53"/>
  <c r="S18" i="53" s="1"/>
  <c r="N18" i="53"/>
  <c r="M18" i="53"/>
  <c r="L18" i="53"/>
  <c r="K18" i="53"/>
  <c r="R17" i="53"/>
  <c r="S17" i="53" s="1"/>
  <c r="N17" i="53"/>
  <c r="M17" i="53"/>
  <c r="K17" i="53" s="1"/>
  <c r="L17" i="53"/>
  <c r="N16" i="53"/>
  <c r="M16" i="53"/>
  <c r="R16" i="53" s="1"/>
  <c r="S16" i="53" s="1"/>
  <c r="L16" i="53"/>
  <c r="N15" i="53"/>
  <c r="M15" i="53"/>
  <c r="R15" i="53" s="1"/>
  <c r="S15" i="53" s="1"/>
  <c r="L15" i="53"/>
  <c r="K15" i="53"/>
  <c r="S14" i="53"/>
  <c r="R14" i="53"/>
  <c r="N14" i="53"/>
  <c r="M14" i="53"/>
  <c r="L14" i="53"/>
  <c r="K14" i="53"/>
  <c r="R13" i="53"/>
  <c r="S13" i="53" s="1"/>
  <c r="N13" i="53"/>
  <c r="M13" i="53"/>
  <c r="K13" i="53" s="1"/>
  <c r="L13" i="53"/>
  <c r="N12" i="53"/>
  <c r="M12" i="53"/>
  <c r="R12" i="53" s="1"/>
  <c r="S12" i="53" s="1"/>
  <c r="L12" i="53"/>
  <c r="N11" i="53"/>
  <c r="M11" i="53"/>
  <c r="R11" i="53" s="1"/>
  <c r="S11" i="53" s="1"/>
  <c r="L11" i="53"/>
  <c r="K11" i="53"/>
  <c r="R10" i="53"/>
  <c r="S10" i="53" s="1"/>
  <c r="N10" i="53"/>
  <c r="M10" i="53"/>
  <c r="L10" i="53"/>
  <c r="K10" i="53"/>
  <c r="R9" i="53"/>
  <c r="S9" i="53" s="1"/>
  <c r="N9" i="53"/>
  <c r="M9" i="53"/>
  <c r="K9" i="53" s="1"/>
  <c r="L9" i="53"/>
  <c r="N8" i="53"/>
  <c r="M8" i="53"/>
  <c r="R8" i="53" s="1"/>
  <c r="S8" i="53" s="1"/>
  <c r="L8" i="53"/>
  <c r="N7" i="53"/>
  <c r="M7" i="53"/>
  <c r="R7" i="53" s="1"/>
  <c r="S7" i="53" s="1"/>
  <c r="L7" i="53"/>
  <c r="K7" i="53"/>
  <c r="R6" i="53"/>
  <c r="S6" i="53" s="1"/>
  <c r="N6" i="53"/>
  <c r="M6" i="53"/>
  <c r="L6" i="53"/>
  <c r="K6" i="53"/>
  <c r="R5" i="53"/>
  <c r="S5" i="53" s="1"/>
  <c r="N5" i="53"/>
  <c r="M5" i="53"/>
  <c r="K5" i="53" s="1"/>
  <c r="L5" i="53"/>
  <c r="N4" i="53"/>
  <c r="M4" i="53"/>
  <c r="R4" i="53" s="1"/>
  <c r="L4" i="53"/>
  <c r="L65" i="53" s="1"/>
  <c r="D2" i="53" a="1"/>
  <c r="D2" i="53" s="1"/>
  <c r="E99" i="21" s="1"/>
  <c r="Q65" i="52"/>
  <c r="P65" i="52"/>
  <c r="O65" i="52"/>
  <c r="J65" i="52"/>
  <c r="AS64" i="52"/>
  <c r="AR64" i="52"/>
  <c r="AQ64" i="52"/>
  <c r="AP64" i="52"/>
  <c r="AO64" i="52"/>
  <c r="AN64" i="52"/>
  <c r="AM64" i="52"/>
  <c r="AL64" i="52"/>
  <c r="AK64" i="52"/>
  <c r="AJ64" i="52"/>
  <c r="AI64" i="52"/>
  <c r="AH64" i="52"/>
  <c r="AG64" i="52"/>
  <c r="AF64" i="52"/>
  <c r="AE64" i="52"/>
  <c r="AD64" i="52"/>
  <c r="AC64" i="52"/>
  <c r="AB64" i="52"/>
  <c r="AA64" i="52"/>
  <c r="Z64" i="52"/>
  <c r="Y64" i="52"/>
  <c r="X64" i="52"/>
  <c r="W64" i="52"/>
  <c r="V64" i="52"/>
  <c r="U64" i="52"/>
  <c r="T64" i="52"/>
  <c r="J64" i="52"/>
  <c r="R63" i="52"/>
  <c r="S63" i="52" s="1"/>
  <c r="N63" i="52"/>
  <c r="M63" i="52"/>
  <c r="K63" i="52" s="1"/>
  <c r="L63" i="52"/>
  <c r="N62" i="52"/>
  <c r="M62" i="52"/>
  <c r="K62" i="52" s="1"/>
  <c r="L62" i="52"/>
  <c r="R61" i="52"/>
  <c r="S61" i="52" s="1"/>
  <c r="N61" i="52"/>
  <c r="M61" i="52"/>
  <c r="L61" i="52"/>
  <c r="K61" i="52"/>
  <c r="N60" i="52"/>
  <c r="M60" i="52"/>
  <c r="R60" i="52" s="1"/>
  <c r="S60" i="52" s="1"/>
  <c r="L60" i="52"/>
  <c r="R59" i="52"/>
  <c r="S59" i="52" s="1"/>
  <c r="N59" i="52"/>
  <c r="M59" i="52"/>
  <c r="L59" i="52"/>
  <c r="K59" i="52"/>
  <c r="N58" i="52"/>
  <c r="M58" i="52"/>
  <c r="K58" i="52" s="1"/>
  <c r="L58" i="52"/>
  <c r="R57" i="52"/>
  <c r="S57" i="52" s="1"/>
  <c r="N57" i="52"/>
  <c r="M57" i="52"/>
  <c r="L57" i="52"/>
  <c r="K57" i="52"/>
  <c r="N56" i="52"/>
  <c r="M56" i="52"/>
  <c r="R56" i="52" s="1"/>
  <c r="S56" i="52" s="1"/>
  <c r="L56" i="52"/>
  <c r="R55" i="52"/>
  <c r="S55" i="52" s="1"/>
  <c r="N55" i="52"/>
  <c r="M55" i="52"/>
  <c r="L55" i="52"/>
  <c r="K55" i="52"/>
  <c r="N54" i="52"/>
  <c r="M54" i="52"/>
  <c r="K54" i="52" s="1"/>
  <c r="L54" i="52"/>
  <c r="R53" i="52"/>
  <c r="S53" i="52" s="1"/>
  <c r="N53" i="52"/>
  <c r="M53" i="52"/>
  <c r="L53" i="52"/>
  <c r="K53" i="52"/>
  <c r="N52" i="52"/>
  <c r="M52" i="52"/>
  <c r="R52" i="52" s="1"/>
  <c r="S52" i="52" s="1"/>
  <c r="L52" i="52"/>
  <c r="R51" i="52"/>
  <c r="S51" i="52" s="1"/>
  <c r="N51" i="52"/>
  <c r="M51" i="52"/>
  <c r="L51" i="52"/>
  <c r="K51" i="52"/>
  <c r="N50" i="52"/>
  <c r="M50" i="52"/>
  <c r="K50" i="52" s="1"/>
  <c r="L50" i="52"/>
  <c r="R49" i="52"/>
  <c r="S49" i="52" s="1"/>
  <c r="N49" i="52"/>
  <c r="M49" i="52"/>
  <c r="L49" i="52"/>
  <c r="K49" i="52"/>
  <c r="N48" i="52"/>
  <c r="M48" i="52"/>
  <c r="R48" i="52" s="1"/>
  <c r="S48" i="52" s="1"/>
  <c r="L48" i="52"/>
  <c r="R47" i="52"/>
  <c r="S47" i="52" s="1"/>
  <c r="N47" i="52"/>
  <c r="M47" i="52"/>
  <c r="L47" i="52"/>
  <c r="K47" i="52"/>
  <c r="N46" i="52"/>
  <c r="M46" i="52"/>
  <c r="K46" i="52" s="1"/>
  <c r="L46" i="52"/>
  <c r="R45" i="52"/>
  <c r="S45" i="52" s="1"/>
  <c r="N45" i="52"/>
  <c r="M45" i="52"/>
  <c r="L45" i="52"/>
  <c r="K45" i="52"/>
  <c r="N44" i="52"/>
  <c r="M44" i="52"/>
  <c r="R44" i="52" s="1"/>
  <c r="S44" i="52" s="1"/>
  <c r="L44" i="52"/>
  <c r="R43" i="52"/>
  <c r="S43" i="52" s="1"/>
  <c r="N43" i="52"/>
  <c r="M43" i="52"/>
  <c r="L43" i="52"/>
  <c r="K43" i="52"/>
  <c r="N42" i="52"/>
  <c r="M42" i="52"/>
  <c r="K42" i="52" s="1"/>
  <c r="L42" i="52"/>
  <c r="R41" i="52"/>
  <c r="S41" i="52" s="1"/>
  <c r="N41" i="52"/>
  <c r="M41" i="52"/>
  <c r="L41" i="52"/>
  <c r="K41" i="52"/>
  <c r="N40" i="52"/>
  <c r="M40" i="52"/>
  <c r="R40" i="52" s="1"/>
  <c r="S40" i="52" s="1"/>
  <c r="L40" i="52"/>
  <c r="R39" i="52"/>
  <c r="S39" i="52" s="1"/>
  <c r="N39" i="52"/>
  <c r="M39" i="52"/>
  <c r="L39" i="52"/>
  <c r="K39" i="52"/>
  <c r="N38" i="52"/>
  <c r="M38" i="52"/>
  <c r="K38" i="52" s="1"/>
  <c r="L38" i="52"/>
  <c r="R37" i="52"/>
  <c r="S37" i="52" s="1"/>
  <c r="N37" i="52"/>
  <c r="M37" i="52"/>
  <c r="L37" i="52"/>
  <c r="K37" i="52"/>
  <c r="N36" i="52"/>
  <c r="M36" i="52"/>
  <c r="R36" i="52" s="1"/>
  <c r="S36" i="52" s="1"/>
  <c r="L36" i="52"/>
  <c r="R35" i="52"/>
  <c r="S35" i="52" s="1"/>
  <c r="N35" i="52"/>
  <c r="M35" i="52"/>
  <c r="L35" i="52"/>
  <c r="K35" i="52"/>
  <c r="N34" i="52"/>
  <c r="M34" i="52"/>
  <c r="K34" i="52" s="1"/>
  <c r="L34" i="52"/>
  <c r="R33" i="52"/>
  <c r="S33" i="52" s="1"/>
  <c r="N33" i="52"/>
  <c r="M33" i="52"/>
  <c r="L33" i="52"/>
  <c r="K33" i="52"/>
  <c r="N32" i="52"/>
  <c r="M32" i="52"/>
  <c r="R32" i="52" s="1"/>
  <c r="S32" i="52" s="1"/>
  <c r="L32" i="52"/>
  <c r="R31" i="52"/>
  <c r="S31" i="52" s="1"/>
  <c r="N31" i="52"/>
  <c r="M31" i="52"/>
  <c r="L31" i="52"/>
  <c r="K31" i="52"/>
  <c r="N30" i="52"/>
  <c r="M30" i="52"/>
  <c r="K30" i="52" s="1"/>
  <c r="L30" i="52"/>
  <c r="R29" i="52"/>
  <c r="S29" i="52" s="1"/>
  <c r="N29" i="52"/>
  <c r="M29" i="52"/>
  <c r="L29" i="52"/>
  <c r="K29" i="52"/>
  <c r="N28" i="52"/>
  <c r="M28" i="52"/>
  <c r="R28" i="52" s="1"/>
  <c r="S28" i="52" s="1"/>
  <c r="L28" i="52"/>
  <c r="R27" i="52"/>
  <c r="S27" i="52" s="1"/>
  <c r="N27" i="52"/>
  <c r="M27" i="52"/>
  <c r="L27" i="52"/>
  <c r="K27" i="52"/>
  <c r="N26" i="52"/>
  <c r="M26" i="52"/>
  <c r="K26" i="52" s="1"/>
  <c r="L26" i="52"/>
  <c r="R25" i="52"/>
  <c r="S25" i="52" s="1"/>
  <c r="N25" i="52"/>
  <c r="M25" i="52"/>
  <c r="L25" i="52"/>
  <c r="K25" i="52"/>
  <c r="N24" i="52"/>
  <c r="M24" i="52"/>
  <c r="R24" i="52" s="1"/>
  <c r="S24" i="52" s="1"/>
  <c r="L24" i="52"/>
  <c r="R23" i="52"/>
  <c r="S23" i="52" s="1"/>
  <c r="N23" i="52"/>
  <c r="M23" i="52"/>
  <c r="L23" i="52"/>
  <c r="K23" i="52"/>
  <c r="N22" i="52"/>
  <c r="M22" i="52"/>
  <c r="K22" i="52" s="1"/>
  <c r="L22" i="52"/>
  <c r="R21" i="52"/>
  <c r="S21" i="52" s="1"/>
  <c r="N21" i="52"/>
  <c r="M21" i="52"/>
  <c r="L21" i="52"/>
  <c r="K21" i="52"/>
  <c r="N20" i="52"/>
  <c r="M20" i="52"/>
  <c r="R20" i="52" s="1"/>
  <c r="S20" i="52" s="1"/>
  <c r="L20" i="52"/>
  <c r="R19" i="52"/>
  <c r="S19" i="52" s="1"/>
  <c r="N19" i="52"/>
  <c r="M19" i="52"/>
  <c r="L19" i="52"/>
  <c r="K19" i="52"/>
  <c r="N18" i="52"/>
  <c r="M18" i="52"/>
  <c r="K18" i="52" s="1"/>
  <c r="L18" i="52"/>
  <c r="R17" i="52"/>
  <c r="S17" i="52" s="1"/>
  <c r="N17" i="52"/>
  <c r="M17" i="52"/>
  <c r="L17" i="52"/>
  <c r="K17" i="52"/>
  <c r="N16" i="52"/>
  <c r="M16" i="52"/>
  <c r="R16" i="52" s="1"/>
  <c r="S16" i="52" s="1"/>
  <c r="L16" i="52"/>
  <c r="R15" i="52"/>
  <c r="S15" i="52" s="1"/>
  <c r="N15" i="52"/>
  <c r="M15" i="52"/>
  <c r="L15" i="52"/>
  <c r="K15" i="52"/>
  <c r="N14" i="52"/>
  <c r="M14" i="52"/>
  <c r="K14" i="52" s="1"/>
  <c r="L14" i="52"/>
  <c r="R13" i="52"/>
  <c r="S13" i="52" s="1"/>
  <c r="N13" i="52"/>
  <c r="M13" i="52"/>
  <c r="L13" i="52"/>
  <c r="K13" i="52"/>
  <c r="N12" i="52"/>
  <c r="M12" i="52"/>
  <c r="R12" i="52" s="1"/>
  <c r="S12" i="52" s="1"/>
  <c r="L12" i="52"/>
  <c r="R11" i="52"/>
  <c r="S11" i="52" s="1"/>
  <c r="N11" i="52"/>
  <c r="M11" i="52"/>
  <c r="L11" i="52"/>
  <c r="K11" i="52"/>
  <c r="N10" i="52"/>
  <c r="M10" i="52"/>
  <c r="K10" i="52" s="1"/>
  <c r="L10" i="52"/>
  <c r="R9" i="52"/>
  <c r="S9" i="52" s="1"/>
  <c r="N9" i="52"/>
  <c r="M9" i="52"/>
  <c r="L9" i="52"/>
  <c r="K9" i="52"/>
  <c r="N8" i="52"/>
  <c r="M8" i="52"/>
  <c r="R8" i="52" s="1"/>
  <c r="S8" i="52" s="1"/>
  <c r="L8" i="52"/>
  <c r="R7" i="52"/>
  <c r="S7" i="52" s="1"/>
  <c r="N7" i="52"/>
  <c r="M7" i="52"/>
  <c r="L7" i="52"/>
  <c r="K7" i="52"/>
  <c r="N6" i="52"/>
  <c r="M6" i="52"/>
  <c r="K6" i="52" s="1"/>
  <c r="L6" i="52"/>
  <c r="L65" i="52" s="1"/>
  <c r="R5" i="52"/>
  <c r="S5" i="52" s="1"/>
  <c r="N5" i="52"/>
  <c r="M5" i="52"/>
  <c r="L5" i="52"/>
  <c r="K5" i="52"/>
  <c r="N4" i="52"/>
  <c r="M4" i="52"/>
  <c r="R4" i="52" s="1"/>
  <c r="L4" i="52"/>
  <c r="D2" i="52" a="1"/>
  <c r="D2" i="52" s="1"/>
  <c r="E98" i="21" s="1"/>
  <c r="Q65" i="51"/>
  <c r="P65" i="51"/>
  <c r="O65" i="51"/>
  <c r="M65" i="51"/>
  <c r="J65" i="51"/>
  <c r="AS64" i="51"/>
  <c r="AR64" i="51"/>
  <c r="AQ64" i="51"/>
  <c r="AP64" i="51"/>
  <c r="AO64" i="51"/>
  <c r="AN64" i="51"/>
  <c r="AM64" i="51"/>
  <c r="AL64" i="51"/>
  <c r="AK64" i="51"/>
  <c r="AJ64" i="51"/>
  <c r="AI64" i="51"/>
  <c r="AH64" i="51"/>
  <c r="AG64" i="51"/>
  <c r="AF64" i="51"/>
  <c r="AE64" i="51"/>
  <c r="AD64" i="51"/>
  <c r="AC64" i="51"/>
  <c r="AB64" i="51"/>
  <c r="AA64" i="51"/>
  <c r="Z64" i="51"/>
  <c r="Y64" i="51"/>
  <c r="X64" i="51"/>
  <c r="W64" i="51"/>
  <c r="V64" i="51"/>
  <c r="U64" i="51"/>
  <c r="T64" i="51"/>
  <c r="J64" i="51"/>
  <c r="R63" i="51"/>
  <c r="S63" i="51" s="1"/>
  <c r="N63" i="51"/>
  <c r="M63" i="51"/>
  <c r="L63" i="51"/>
  <c r="K63" i="51"/>
  <c r="N62" i="51"/>
  <c r="M62" i="51"/>
  <c r="K62" i="51" s="1"/>
  <c r="L62" i="51"/>
  <c r="R61" i="51"/>
  <c r="S61" i="51" s="1"/>
  <c r="N61" i="51"/>
  <c r="M61" i="51"/>
  <c r="L61" i="51"/>
  <c r="K61" i="51"/>
  <c r="N60" i="51"/>
  <c r="M60" i="51"/>
  <c r="R60" i="51" s="1"/>
  <c r="S60" i="51" s="1"/>
  <c r="L60" i="51"/>
  <c r="R59" i="51"/>
  <c r="S59" i="51" s="1"/>
  <c r="N59" i="51"/>
  <c r="M59" i="51"/>
  <c r="L59" i="51"/>
  <c r="K59" i="51"/>
  <c r="N58" i="51"/>
  <c r="M58" i="51"/>
  <c r="K58" i="51" s="1"/>
  <c r="L58" i="51"/>
  <c r="R57" i="51"/>
  <c r="S57" i="51" s="1"/>
  <c r="N57" i="51"/>
  <c r="M57" i="51"/>
  <c r="L57" i="51"/>
  <c r="K57" i="51"/>
  <c r="N56" i="51"/>
  <c r="M56" i="51"/>
  <c r="R56" i="51" s="1"/>
  <c r="S56" i="51" s="1"/>
  <c r="L56" i="51"/>
  <c r="S55" i="51"/>
  <c r="R55" i="51"/>
  <c r="N55" i="51"/>
  <c r="M55" i="51"/>
  <c r="L55" i="51"/>
  <c r="K55" i="51"/>
  <c r="N54" i="51"/>
  <c r="M54" i="51"/>
  <c r="K54" i="51" s="1"/>
  <c r="L54" i="51"/>
  <c r="R53" i="51"/>
  <c r="S53" i="51" s="1"/>
  <c r="N53" i="51"/>
  <c r="M53" i="51"/>
  <c r="L53" i="51"/>
  <c r="K53" i="51"/>
  <c r="N52" i="51"/>
  <c r="M52" i="51"/>
  <c r="R52" i="51" s="1"/>
  <c r="S52" i="51" s="1"/>
  <c r="L52" i="51"/>
  <c r="R51" i="51"/>
  <c r="S51" i="51" s="1"/>
  <c r="N51" i="51"/>
  <c r="M51" i="51"/>
  <c r="L51" i="51"/>
  <c r="K51" i="51"/>
  <c r="N50" i="51"/>
  <c r="M50" i="51"/>
  <c r="K50" i="51" s="1"/>
  <c r="L50" i="51"/>
  <c r="R49" i="51"/>
  <c r="S49" i="51" s="1"/>
  <c r="N49" i="51"/>
  <c r="M49" i="51"/>
  <c r="L49" i="51"/>
  <c r="K49" i="51"/>
  <c r="N48" i="51"/>
  <c r="M48" i="51"/>
  <c r="R48" i="51" s="1"/>
  <c r="S48" i="51" s="1"/>
  <c r="L48" i="51"/>
  <c r="S47" i="51"/>
  <c r="R47" i="51"/>
  <c r="N47" i="51"/>
  <c r="M47" i="51"/>
  <c r="L47" i="51"/>
  <c r="K47" i="51"/>
  <c r="N46" i="51"/>
  <c r="M46" i="51"/>
  <c r="K46" i="51" s="1"/>
  <c r="L46" i="51"/>
  <c r="R45" i="51"/>
  <c r="S45" i="51" s="1"/>
  <c r="N45" i="51"/>
  <c r="M45" i="51"/>
  <c r="L45" i="51"/>
  <c r="K45" i="51"/>
  <c r="N44" i="51"/>
  <c r="M44" i="51"/>
  <c r="R44" i="51" s="1"/>
  <c r="S44" i="51" s="1"/>
  <c r="L44" i="51"/>
  <c r="R43" i="51"/>
  <c r="S43" i="51" s="1"/>
  <c r="N43" i="51"/>
  <c r="M43" i="51"/>
  <c r="L43" i="51"/>
  <c r="K43" i="51"/>
  <c r="N42" i="51"/>
  <c r="M42" i="51"/>
  <c r="K42" i="51" s="1"/>
  <c r="L42" i="51"/>
  <c r="R41" i="51"/>
  <c r="S41" i="51" s="1"/>
  <c r="N41" i="51"/>
  <c r="M41" i="51"/>
  <c r="L41" i="51"/>
  <c r="K41" i="51"/>
  <c r="N40" i="51"/>
  <c r="M40" i="51"/>
  <c r="R40" i="51" s="1"/>
  <c r="S40" i="51" s="1"/>
  <c r="L40" i="51"/>
  <c r="R39" i="51"/>
  <c r="S39" i="51" s="1"/>
  <c r="N39" i="51"/>
  <c r="M39" i="51"/>
  <c r="L39" i="51"/>
  <c r="K39" i="51"/>
  <c r="N38" i="51"/>
  <c r="M38" i="51"/>
  <c r="K38" i="51" s="1"/>
  <c r="L38" i="51"/>
  <c r="R37" i="51"/>
  <c r="S37" i="51" s="1"/>
  <c r="N37" i="51"/>
  <c r="M37" i="51"/>
  <c r="L37" i="51"/>
  <c r="K37" i="51"/>
  <c r="N36" i="51"/>
  <c r="M36" i="51"/>
  <c r="R36" i="51" s="1"/>
  <c r="S36" i="51" s="1"/>
  <c r="L36" i="51"/>
  <c r="S35" i="51"/>
  <c r="R35" i="51"/>
  <c r="N35" i="51"/>
  <c r="M35" i="51"/>
  <c r="L35" i="51"/>
  <c r="K35" i="51"/>
  <c r="N34" i="51"/>
  <c r="M34" i="51"/>
  <c r="K34" i="51" s="1"/>
  <c r="L34" i="51"/>
  <c r="R33" i="51"/>
  <c r="S33" i="51" s="1"/>
  <c r="N33" i="51"/>
  <c r="M33" i="51"/>
  <c r="L33" i="51"/>
  <c r="K33" i="51"/>
  <c r="N32" i="51"/>
  <c r="M32" i="51"/>
  <c r="R32" i="51" s="1"/>
  <c r="S32" i="51" s="1"/>
  <c r="L32" i="51"/>
  <c r="R31" i="51"/>
  <c r="S31" i="51" s="1"/>
  <c r="N31" i="51"/>
  <c r="M31" i="51"/>
  <c r="L31" i="51"/>
  <c r="K31" i="51"/>
  <c r="N30" i="51"/>
  <c r="M30" i="51"/>
  <c r="K30" i="51" s="1"/>
  <c r="L30" i="51"/>
  <c r="R29" i="51"/>
  <c r="S29" i="51" s="1"/>
  <c r="N29" i="51"/>
  <c r="M29" i="51"/>
  <c r="L29" i="51"/>
  <c r="K29" i="51"/>
  <c r="N28" i="51"/>
  <c r="M28" i="51"/>
  <c r="R28" i="51" s="1"/>
  <c r="S28" i="51" s="1"/>
  <c r="L28" i="51"/>
  <c r="R27" i="51"/>
  <c r="S27" i="51" s="1"/>
  <c r="N27" i="51"/>
  <c r="M27" i="51"/>
  <c r="L27" i="51"/>
  <c r="K27" i="51"/>
  <c r="N26" i="51"/>
  <c r="M26" i="51"/>
  <c r="K26" i="51" s="1"/>
  <c r="L26" i="51"/>
  <c r="R25" i="51"/>
  <c r="S25" i="51" s="1"/>
  <c r="N25" i="51"/>
  <c r="M25" i="51"/>
  <c r="L25" i="51"/>
  <c r="K25" i="51"/>
  <c r="N24" i="51"/>
  <c r="M24" i="51"/>
  <c r="R24" i="51" s="1"/>
  <c r="S24" i="51" s="1"/>
  <c r="L24" i="51"/>
  <c r="S23" i="51"/>
  <c r="R23" i="51"/>
  <c r="N23" i="51"/>
  <c r="M23" i="51"/>
  <c r="L23" i="51"/>
  <c r="K23" i="51"/>
  <c r="N22" i="51"/>
  <c r="M22" i="51"/>
  <c r="K22" i="51" s="1"/>
  <c r="L22" i="51"/>
  <c r="R21" i="51"/>
  <c r="S21" i="51" s="1"/>
  <c r="N21" i="51"/>
  <c r="M21" i="51"/>
  <c r="L21" i="51"/>
  <c r="K21" i="51"/>
  <c r="N20" i="51"/>
  <c r="M20" i="51"/>
  <c r="R20" i="51" s="1"/>
  <c r="S20" i="51" s="1"/>
  <c r="L20" i="51"/>
  <c r="R19" i="51"/>
  <c r="S19" i="51" s="1"/>
  <c r="N19" i="51"/>
  <c r="M19" i="51"/>
  <c r="L19" i="51"/>
  <c r="K19" i="51"/>
  <c r="N18" i="51"/>
  <c r="M18" i="51"/>
  <c r="K18" i="51" s="1"/>
  <c r="L18" i="51"/>
  <c r="R17" i="51"/>
  <c r="S17" i="51" s="1"/>
  <c r="N17" i="51"/>
  <c r="M17" i="51"/>
  <c r="L17" i="51"/>
  <c r="K17" i="51"/>
  <c r="N16" i="51"/>
  <c r="M16" i="51"/>
  <c r="R16" i="51" s="1"/>
  <c r="S16" i="51" s="1"/>
  <c r="L16" i="51"/>
  <c r="S15" i="51"/>
  <c r="R15" i="51"/>
  <c r="N15" i="51"/>
  <c r="M15" i="51"/>
  <c r="L15" i="51"/>
  <c r="K15" i="51"/>
  <c r="N14" i="51"/>
  <c r="M14" i="51"/>
  <c r="K14" i="51" s="1"/>
  <c r="L14" i="51"/>
  <c r="R13" i="51"/>
  <c r="S13" i="51" s="1"/>
  <c r="N13" i="51"/>
  <c r="M13" i="51"/>
  <c r="L13" i="51"/>
  <c r="K13" i="51"/>
  <c r="N12" i="51"/>
  <c r="M12" i="51"/>
  <c r="R12" i="51" s="1"/>
  <c r="S12" i="51" s="1"/>
  <c r="L12" i="51"/>
  <c r="R11" i="51"/>
  <c r="S11" i="51" s="1"/>
  <c r="N11" i="51"/>
  <c r="M11" i="51"/>
  <c r="L11" i="51"/>
  <c r="K11" i="51"/>
  <c r="N10" i="51"/>
  <c r="M10" i="51"/>
  <c r="K10" i="51" s="1"/>
  <c r="L10" i="51"/>
  <c r="R9" i="51"/>
  <c r="S9" i="51" s="1"/>
  <c r="N9" i="51"/>
  <c r="M9" i="51"/>
  <c r="L9" i="51"/>
  <c r="K9" i="51"/>
  <c r="N8" i="51"/>
  <c r="M8" i="51"/>
  <c r="R8" i="51" s="1"/>
  <c r="S8" i="51" s="1"/>
  <c r="L8" i="51"/>
  <c r="R7" i="51"/>
  <c r="S7" i="51" s="1"/>
  <c r="N7" i="51"/>
  <c r="M7" i="51"/>
  <c r="L7" i="51"/>
  <c r="K7" i="51"/>
  <c r="N6" i="51"/>
  <c r="M6" i="51"/>
  <c r="K6" i="51" s="1"/>
  <c r="L6" i="51"/>
  <c r="R5" i="51"/>
  <c r="S5" i="51" s="1"/>
  <c r="N5" i="51"/>
  <c r="M5" i="51"/>
  <c r="L5" i="51"/>
  <c r="K5" i="51"/>
  <c r="N4" i="51"/>
  <c r="M4" i="51"/>
  <c r="R4" i="51" s="1"/>
  <c r="L4" i="51"/>
  <c r="L65" i="51" s="1"/>
  <c r="D2" i="51" a="1"/>
  <c r="D2" i="51" s="1"/>
  <c r="E97" i="21" s="1"/>
  <c r="Q65" i="50"/>
  <c r="P65" i="50"/>
  <c r="O65" i="50"/>
  <c r="J65" i="50"/>
  <c r="AS64" i="50"/>
  <c r="AR64" i="50"/>
  <c r="AQ64" i="50"/>
  <c r="AP64" i="50"/>
  <c r="AO64" i="50"/>
  <c r="AN64" i="50"/>
  <c r="AM64" i="50"/>
  <c r="AL64" i="50"/>
  <c r="AK64" i="50"/>
  <c r="AJ64" i="50"/>
  <c r="AI64" i="50"/>
  <c r="AH64" i="50"/>
  <c r="AG64" i="50"/>
  <c r="AF64" i="50"/>
  <c r="AE64" i="50"/>
  <c r="AD64" i="50"/>
  <c r="AC64" i="50"/>
  <c r="AB64" i="50"/>
  <c r="AA64" i="50"/>
  <c r="Z64" i="50"/>
  <c r="Y64" i="50"/>
  <c r="X64" i="50"/>
  <c r="W64" i="50"/>
  <c r="V64" i="50"/>
  <c r="U64" i="50"/>
  <c r="T64" i="50"/>
  <c r="J64" i="50"/>
  <c r="N63" i="50"/>
  <c r="M63" i="50"/>
  <c r="R63" i="50" s="1"/>
  <c r="S63" i="50" s="1"/>
  <c r="L63" i="50"/>
  <c r="K63" i="50"/>
  <c r="N62" i="50"/>
  <c r="M62" i="50"/>
  <c r="R62" i="50" s="1"/>
  <c r="S62" i="50" s="1"/>
  <c r="L62" i="50"/>
  <c r="K62" i="50"/>
  <c r="R61" i="50"/>
  <c r="S61" i="50" s="1"/>
  <c r="N61" i="50"/>
  <c r="M61" i="50"/>
  <c r="L61" i="50"/>
  <c r="K61" i="50"/>
  <c r="N60" i="50"/>
  <c r="M60" i="50"/>
  <c r="R60" i="50" s="1"/>
  <c r="S60" i="50" s="1"/>
  <c r="L60" i="50"/>
  <c r="N59" i="50"/>
  <c r="M59" i="50"/>
  <c r="R59" i="50" s="1"/>
  <c r="S59" i="50" s="1"/>
  <c r="L59" i="50"/>
  <c r="K59" i="50"/>
  <c r="N58" i="50"/>
  <c r="M58" i="50"/>
  <c r="R58" i="50" s="1"/>
  <c r="S58" i="50" s="1"/>
  <c r="L58" i="50"/>
  <c r="K58" i="50"/>
  <c r="R57" i="50"/>
  <c r="S57" i="50" s="1"/>
  <c r="N57" i="50"/>
  <c r="M57" i="50"/>
  <c r="L57" i="50"/>
  <c r="K57" i="50"/>
  <c r="N56" i="50"/>
  <c r="M56" i="50"/>
  <c r="R56" i="50" s="1"/>
  <c r="S56" i="50" s="1"/>
  <c r="L56" i="50"/>
  <c r="N55" i="50"/>
  <c r="M55" i="50"/>
  <c r="R55" i="50" s="1"/>
  <c r="S55" i="50" s="1"/>
  <c r="L55" i="50"/>
  <c r="K55" i="50"/>
  <c r="N54" i="50"/>
  <c r="M54" i="50"/>
  <c r="R54" i="50" s="1"/>
  <c r="S54" i="50" s="1"/>
  <c r="L54" i="50"/>
  <c r="K54" i="50"/>
  <c r="R53" i="50"/>
  <c r="S53" i="50" s="1"/>
  <c r="N53" i="50"/>
  <c r="M53" i="50"/>
  <c r="L53" i="50"/>
  <c r="K53" i="50"/>
  <c r="N52" i="50"/>
  <c r="M52" i="50"/>
  <c r="R52" i="50" s="1"/>
  <c r="S52" i="50" s="1"/>
  <c r="L52" i="50"/>
  <c r="N51" i="50"/>
  <c r="M51" i="50"/>
  <c r="R51" i="50" s="1"/>
  <c r="S51" i="50" s="1"/>
  <c r="L51" i="50"/>
  <c r="K51" i="50"/>
  <c r="N50" i="50"/>
  <c r="M50" i="50"/>
  <c r="R50" i="50" s="1"/>
  <c r="S50" i="50" s="1"/>
  <c r="L50" i="50"/>
  <c r="K50" i="50"/>
  <c r="R49" i="50"/>
  <c r="S49" i="50" s="1"/>
  <c r="N49" i="50"/>
  <c r="M49" i="50"/>
  <c r="L49" i="50"/>
  <c r="K49" i="50"/>
  <c r="N48" i="50"/>
  <c r="M48" i="50"/>
  <c r="R48" i="50" s="1"/>
  <c r="S48" i="50" s="1"/>
  <c r="L48" i="50"/>
  <c r="N47" i="50"/>
  <c r="M47" i="50"/>
  <c r="R47" i="50" s="1"/>
  <c r="S47" i="50" s="1"/>
  <c r="L47" i="50"/>
  <c r="K47" i="50"/>
  <c r="N46" i="50"/>
  <c r="M46" i="50"/>
  <c r="R46" i="50" s="1"/>
  <c r="S46" i="50" s="1"/>
  <c r="L46" i="50"/>
  <c r="K46" i="50"/>
  <c r="R45" i="50"/>
  <c r="S45" i="50" s="1"/>
  <c r="N45" i="50"/>
  <c r="M45" i="50"/>
  <c r="L45" i="50"/>
  <c r="K45" i="50"/>
  <c r="N44" i="50"/>
  <c r="M44" i="50"/>
  <c r="R44" i="50" s="1"/>
  <c r="S44" i="50" s="1"/>
  <c r="L44" i="50"/>
  <c r="N43" i="50"/>
  <c r="M43" i="50"/>
  <c r="R43" i="50" s="1"/>
  <c r="S43" i="50" s="1"/>
  <c r="L43" i="50"/>
  <c r="K43" i="50"/>
  <c r="N42" i="50"/>
  <c r="M42" i="50"/>
  <c r="R42" i="50" s="1"/>
  <c r="S42" i="50" s="1"/>
  <c r="L42" i="50"/>
  <c r="K42" i="50"/>
  <c r="R41" i="50"/>
  <c r="S41" i="50" s="1"/>
  <c r="N41" i="50"/>
  <c r="M41" i="50"/>
  <c r="L41" i="50"/>
  <c r="K41" i="50"/>
  <c r="N40" i="50"/>
  <c r="M40" i="50"/>
  <c r="R40" i="50" s="1"/>
  <c r="S40" i="50" s="1"/>
  <c r="L40" i="50"/>
  <c r="N39" i="50"/>
  <c r="M39" i="50"/>
  <c r="R39" i="50" s="1"/>
  <c r="S39" i="50" s="1"/>
  <c r="L39" i="50"/>
  <c r="K39" i="50"/>
  <c r="N38" i="50"/>
  <c r="M38" i="50"/>
  <c r="R38" i="50" s="1"/>
  <c r="S38" i="50" s="1"/>
  <c r="L38" i="50"/>
  <c r="K38" i="50"/>
  <c r="R37" i="50"/>
  <c r="S37" i="50" s="1"/>
  <c r="N37" i="50"/>
  <c r="M37" i="50"/>
  <c r="L37" i="50"/>
  <c r="K37" i="50"/>
  <c r="N36" i="50"/>
  <c r="M36" i="50"/>
  <c r="R36" i="50" s="1"/>
  <c r="S36" i="50" s="1"/>
  <c r="L36" i="50"/>
  <c r="N35" i="50"/>
  <c r="M35" i="50"/>
  <c r="R35" i="50" s="1"/>
  <c r="S35" i="50" s="1"/>
  <c r="L35" i="50"/>
  <c r="K35" i="50"/>
  <c r="N34" i="50"/>
  <c r="M34" i="50"/>
  <c r="R34" i="50" s="1"/>
  <c r="S34" i="50" s="1"/>
  <c r="L34" i="50"/>
  <c r="K34" i="50"/>
  <c r="R33" i="50"/>
  <c r="S33" i="50" s="1"/>
  <c r="N33" i="50"/>
  <c r="M33" i="50"/>
  <c r="L33" i="50"/>
  <c r="K33" i="50"/>
  <c r="N32" i="50"/>
  <c r="M32" i="50"/>
  <c r="R32" i="50" s="1"/>
  <c r="S32" i="50" s="1"/>
  <c r="L32" i="50"/>
  <c r="N31" i="50"/>
  <c r="M31" i="50"/>
  <c r="R31" i="50" s="1"/>
  <c r="S31" i="50" s="1"/>
  <c r="L31" i="50"/>
  <c r="K31" i="50"/>
  <c r="N30" i="50"/>
  <c r="M30" i="50"/>
  <c r="R30" i="50" s="1"/>
  <c r="S30" i="50" s="1"/>
  <c r="L30" i="50"/>
  <c r="K30" i="50"/>
  <c r="R29" i="50"/>
  <c r="S29" i="50" s="1"/>
  <c r="N29" i="50"/>
  <c r="M29" i="50"/>
  <c r="L29" i="50"/>
  <c r="K29" i="50"/>
  <c r="N28" i="50"/>
  <c r="M28" i="50"/>
  <c r="R28" i="50" s="1"/>
  <c r="S28" i="50" s="1"/>
  <c r="L28" i="50"/>
  <c r="N27" i="50"/>
  <c r="M27" i="50"/>
  <c r="R27" i="50" s="1"/>
  <c r="S27" i="50" s="1"/>
  <c r="L27" i="50"/>
  <c r="K27" i="50"/>
  <c r="N26" i="50"/>
  <c r="M26" i="50"/>
  <c r="R26" i="50" s="1"/>
  <c r="S26" i="50" s="1"/>
  <c r="L26" i="50"/>
  <c r="K26" i="50"/>
  <c r="R25" i="50"/>
  <c r="S25" i="50" s="1"/>
  <c r="N25" i="50"/>
  <c r="M25" i="50"/>
  <c r="L25" i="50"/>
  <c r="K25" i="50"/>
  <c r="N24" i="50"/>
  <c r="M24" i="50"/>
  <c r="R24" i="50" s="1"/>
  <c r="S24" i="50" s="1"/>
  <c r="L24" i="50"/>
  <c r="N23" i="50"/>
  <c r="M23" i="50"/>
  <c r="R23" i="50" s="1"/>
  <c r="S23" i="50" s="1"/>
  <c r="L23" i="50"/>
  <c r="K23" i="50"/>
  <c r="N22" i="50"/>
  <c r="M22" i="50"/>
  <c r="R22" i="50" s="1"/>
  <c r="S22" i="50" s="1"/>
  <c r="L22" i="50"/>
  <c r="K22" i="50"/>
  <c r="R21" i="50"/>
  <c r="S21" i="50" s="1"/>
  <c r="N21" i="50"/>
  <c r="M21" i="50"/>
  <c r="L21" i="50"/>
  <c r="K21" i="50"/>
  <c r="N20" i="50"/>
  <c r="M20" i="50"/>
  <c r="R20" i="50" s="1"/>
  <c r="S20" i="50" s="1"/>
  <c r="L20" i="50"/>
  <c r="N19" i="50"/>
  <c r="M19" i="50"/>
  <c r="R19" i="50" s="1"/>
  <c r="S19" i="50" s="1"/>
  <c r="L19" i="50"/>
  <c r="K19" i="50"/>
  <c r="N18" i="50"/>
  <c r="M18" i="50"/>
  <c r="R18" i="50" s="1"/>
  <c r="S18" i="50" s="1"/>
  <c r="L18" i="50"/>
  <c r="K18" i="50"/>
  <c r="R17" i="50"/>
  <c r="S17" i="50" s="1"/>
  <c r="N17" i="50"/>
  <c r="M17" i="50"/>
  <c r="L17" i="50"/>
  <c r="K17" i="50"/>
  <c r="N16" i="50"/>
  <c r="M16" i="50"/>
  <c r="R16" i="50" s="1"/>
  <c r="S16" i="50" s="1"/>
  <c r="L16" i="50"/>
  <c r="N15" i="50"/>
  <c r="M15" i="50"/>
  <c r="R15" i="50" s="1"/>
  <c r="S15" i="50" s="1"/>
  <c r="L15" i="50"/>
  <c r="K15" i="50"/>
  <c r="N14" i="50"/>
  <c r="M14" i="50"/>
  <c r="R14" i="50" s="1"/>
  <c r="S14" i="50" s="1"/>
  <c r="L14" i="50"/>
  <c r="K14" i="50"/>
  <c r="R13" i="50"/>
  <c r="S13" i="50" s="1"/>
  <c r="N13" i="50"/>
  <c r="M13" i="50"/>
  <c r="L13" i="50"/>
  <c r="K13" i="50"/>
  <c r="N12" i="50"/>
  <c r="M12" i="50"/>
  <c r="R12" i="50" s="1"/>
  <c r="S12" i="50" s="1"/>
  <c r="L12" i="50"/>
  <c r="N11" i="50"/>
  <c r="M11" i="50"/>
  <c r="R11" i="50" s="1"/>
  <c r="S11" i="50" s="1"/>
  <c r="L11" i="50"/>
  <c r="K11" i="50"/>
  <c r="N10" i="50"/>
  <c r="M10" i="50"/>
  <c r="R10" i="50" s="1"/>
  <c r="S10" i="50" s="1"/>
  <c r="L10" i="50"/>
  <c r="K10" i="50"/>
  <c r="R9" i="50"/>
  <c r="S9" i="50" s="1"/>
  <c r="N9" i="50"/>
  <c r="M9" i="50"/>
  <c r="L9" i="50"/>
  <c r="K9" i="50"/>
  <c r="N8" i="50"/>
  <c r="M8" i="50"/>
  <c r="R8" i="50" s="1"/>
  <c r="S8" i="50" s="1"/>
  <c r="L8" i="50"/>
  <c r="N7" i="50"/>
  <c r="M7" i="50"/>
  <c r="R7" i="50" s="1"/>
  <c r="S7" i="50" s="1"/>
  <c r="L7" i="50"/>
  <c r="K7" i="50"/>
  <c r="N6" i="50"/>
  <c r="M6" i="50"/>
  <c r="R6" i="50" s="1"/>
  <c r="S6" i="50" s="1"/>
  <c r="L6" i="50"/>
  <c r="K6" i="50"/>
  <c r="R5" i="50"/>
  <c r="S5" i="50" s="1"/>
  <c r="N5" i="50"/>
  <c r="M5" i="50"/>
  <c r="L5" i="50"/>
  <c r="K5" i="50"/>
  <c r="N4" i="50"/>
  <c r="M4" i="50"/>
  <c r="R4" i="50" s="1"/>
  <c r="L4" i="50"/>
  <c r="L65" i="50" s="1"/>
  <c r="D2" i="50" a="1"/>
  <c r="D2" i="50" s="1"/>
  <c r="E96" i="21" s="1"/>
  <c r="Q65" i="49"/>
  <c r="P65" i="49"/>
  <c r="O65" i="49"/>
  <c r="J65" i="49"/>
  <c r="AS64" i="49"/>
  <c r="AR64" i="49"/>
  <c r="AQ64" i="49"/>
  <c r="AP64" i="49"/>
  <c r="AO64" i="49"/>
  <c r="AN64" i="49"/>
  <c r="AM64" i="49"/>
  <c r="AL64" i="49"/>
  <c r="AK64" i="49"/>
  <c r="AJ64" i="49"/>
  <c r="AI64" i="49"/>
  <c r="AH64" i="49"/>
  <c r="AG64" i="49"/>
  <c r="AF64" i="49"/>
  <c r="AE64" i="49"/>
  <c r="AD64" i="49"/>
  <c r="AC64" i="49"/>
  <c r="AB64" i="49"/>
  <c r="AA64" i="49"/>
  <c r="Z64" i="49"/>
  <c r="Y64" i="49"/>
  <c r="X64" i="49"/>
  <c r="W64" i="49"/>
  <c r="V64" i="49"/>
  <c r="U64" i="49"/>
  <c r="T64" i="49"/>
  <c r="J64" i="49"/>
  <c r="N63" i="49"/>
  <c r="M63" i="49"/>
  <c r="R63" i="49" s="1"/>
  <c r="S63" i="49" s="1"/>
  <c r="L63" i="49"/>
  <c r="K63" i="49"/>
  <c r="N62" i="49"/>
  <c r="M62" i="49"/>
  <c r="R62" i="49" s="1"/>
  <c r="S62" i="49" s="1"/>
  <c r="L62" i="49"/>
  <c r="K62" i="49"/>
  <c r="R61" i="49"/>
  <c r="S61" i="49" s="1"/>
  <c r="N61" i="49"/>
  <c r="M61" i="49"/>
  <c r="L61" i="49"/>
  <c r="K61" i="49"/>
  <c r="N60" i="49"/>
  <c r="M60" i="49"/>
  <c r="R60" i="49" s="1"/>
  <c r="S60" i="49" s="1"/>
  <c r="L60" i="49"/>
  <c r="N59" i="49"/>
  <c r="M59" i="49"/>
  <c r="R59" i="49" s="1"/>
  <c r="S59" i="49" s="1"/>
  <c r="L59" i="49"/>
  <c r="K59" i="49"/>
  <c r="N58" i="49"/>
  <c r="M58" i="49"/>
  <c r="R58" i="49" s="1"/>
  <c r="S58" i="49" s="1"/>
  <c r="L58" i="49"/>
  <c r="K58" i="49"/>
  <c r="R57" i="49"/>
  <c r="S57" i="49" s="1"/>
  <c r="N57" i="49"/>
  <c r="M57" i="49"/>
  <c r="L57" i="49"/>
  <c r="K57" i="49"/>
  <c r="N56" i="49"/>
  <c r="M56" i="49"/>
  <c r="R56" i="49" s="1"/>
  <c r="S56" i="49" s="1"/>
  <c r="L56" i="49"/>
  <c r="N55" i="49"/>
  <c r="M55" i="49"/>
  <c r="R55" i="49" s="1"/>
  <c r="S55" i="49" s="1"/>
  <c r="L55" i="49"/>
  <c r="K55" i="49"/>
  <c r="N54" i="49"/>
  <c r="M54" i="49"/>
  <c r="R54" i="49" s="1"/>
  <c r="S54" i="49" s="1"/>
  <c r="L54" i="49"/>
  <c r="K54" i="49"/>
  <c r="R53" i="49"/>
  <c r="S53" i="49" s="1"/>
  <c r="N53" i="49"/>
  <c r="M53" i="49"/>
  <c r="L53" i="49"/>
  <c r="K53" i="49"/>
  <c r="N52" i="49"/>
  <c r="M52" i="49"/>
  <c r="R52" i="49" s="1"/>
  <c r="S52" i="49" s="1"/>
  <c r="L52" i="49"/>
  <c r="N51" i="49"/>
  <c r="M51" i="49"/>
  <c r="R51" i="49" s="1"/>
  <c r="S51" i="49" s="1"/>
  <c r="L51" i="49"/>
  <c r="K51" i="49"/>
  <c r="N50" i="49"/>
  <c r="M50" i="49"/>
  <c r="R50" i="49" s="1"/>
  <c r="S50" i="49" s="1"/>
  <c r="L50" i="49"/>
  <c r="K50" i="49"/>
  <c r="R49" i="49"/>
  <c r="S49" i="49" s="1"/>
  <c r="N49" i="49"/>
  <c r="M49" i="49"/>
  <c r="L49" i="49"/>
  <c r="K49" i="49"/>
  <c r="N48" i="49"/>
  <c r="M48" i="49"/>
  <c r="R48" i="49" s="1"/>
  <c r="S48" i="49" s="1"/>
  <c r="L48" i="49"/>
  <c r="N47" i="49"/>
  <c r="M47" i="49"/>
  <c r="R47" i="49" s="1"/>
  <c r="S47" i="49" s="1"/>
  <c r="L47" i="49"/>
  <c r="K47" i="49"/>
  <c r="N46" i="49"/>
  <c r="M46" i="49"/>
  <c r="R46" i="49" s="1"/>
  <c r="S46" i="49" s="1"/>
  <c r="L46" i="49"/>
  <c r="K46" i="49"/>
  <c r="R45" i="49"/>
  <c r="S45" i="49" s="1"/>
  <c r="N45" i="49"/>
  <c r="M45" i="49"/>
  <c r="L45" i="49"/>
  <c r="K45" i="49"/>
  <c r="N44" i="49"/>
  <c r="M44" i="49"/>
  <c r="R44" i="49" s="1"/>
  <c r="S44" i="49" s="1"/>
  <c r="L44" i="49"/>
  <c r="N43" i="49"/>
  <c r="M43" i="49"/>
  <c r="R43" i="49" s="1"/>
  <c r="S43" i="49" s="1"/>
  <c r="L43" i="49"/>
  <c r="K43" i="49"/>
  <c r="N42" i="49"/>
  <c r="M42" i="49"/>
  <c r="R42" i="49" s="1"/>
  <c r="S42" i="49" s="1"/>
  <c r="L42" i="49"/>
  <c r="K42" i="49"/>
  <c r="R41" i="49"/>
  <c r="S41" i="49" s="1"/>
  <c r="N41" i="49"/>
  <c r="M41" i="49"/>
  <c r="L41" i="49"/>
  <c r="K41" i="49"/>
  <c r="N40" i="49"/>
  <c r="M40" i="49"/>
  <c r="R40" i="49" s="1"/>
  <c r="S40" i="49" s="1"/>
  <c r="L40" i="49"/>
  <c r="N39" i="49"/>
  <c r="M39" i="49"/>
  <c r="R39" i="49" s="1"/>
  <c r="S39" i="49" s="1"/>
  <c r="L39" i="49"/>
  <c r="K39" i="49"/>
  <c r="N38" i="49"/>
  <c r="M38" i="49"/>
  <c r="R38" i="49" s="1"/>
  <c r="S38" i="49" s="1"/>
  <c r="L38" i="49"/>
  <c r="K38" i="49"/>
  <c r="R37" i="49"/>
  <c r="S37" i="49" s="1"/>
  <c r="N37" i="49"/>
  <c r="M37" i="49"/>
  <c r="L37" i="49"/>
  <c r="K37" i="49"/>
  <c r="N36" i="49"/>
  <c r="M36" i="49"/>
  <c r="R36" i="49" s="1"/>
  <c r="S36" i="49" s="1"/>
  <c r="L36" i="49"/>
  <c r="N35" i="49"/>
  <c r="M35" i="49"/>
  <c r="R35" i="49" s="1"/>
  <c r="S35" i="49" s="1"/>
  <c r="L35" i="49"/>
  <c r="K35" i="49"/>
  <c r="N34" i="49"/>
  <c r="M34" i="49"/>
  <c r="R34" i="49" s="1"/>
  <c r="S34" i="49" s="1"/>
  <c r="L34" i="49"/>
  <c r="K34" i="49"/>
  <c r="R33" i="49"/>
  <c r="S33" i="49" s="1"/>
  <c r="N33" i="49"/>
  <c r="M33" i="49"/>
  <c r="L33" i="49"/>
  <c r="K33" i="49"/>
  <c r="N32" i="49"/>
  <c r="M32" i="49"/>
  <c r="R32" i="49" s="1"/>
  <c r="S32" i="49" s="1"/>
  <c r="L32" i="49"/>
  <c r="N31" i="49"/>
  <c r="M31" i="49"/>
  <c r="R31" i="49" s="1"/>
  <c r="S31" i="49" s="1"/>
  <c r="L31" i="49"/>
  <c r="K31" i="49"/>
  <c r="N30" i="49"/>
  <c r="M30" i="49"/>
  <c r="R30" i="49" s="1"/>
  <c r="S30" i="49" s="1"/>
  <c r="L30" i="49"/>
  <c r="K30" i="49"/>
  <c r="R29" i="49"/>
  <c r="S29" i="49" s="1"/>
  <c r="N29" i="49"/>
  <c r="M29" i="49"/>
  <c r="L29" i="49"/>
  <c r="K29" i="49"/>
  <c r="N28" i="49"/>
  <c r="M28" i="49"/>
  <c r="R28" i="49" s="1"/>
  <c r="S28" i="49" s="1"/>
  <c r="L28" i="49"/>
  <c r="N27" i="49"/>
  <c r="M27" i="49"/>
  <c r="R27" i="49" s="1"/>
  <c r="S27" i="49" s="1"/>
  <c r="L27" i="49"/>
  <c r="K27" i="49"/>
  <c r="N26" i="49"/>
  <c r="M26" i="49"/>
  <c r="R26" i="49" s="1"/>
  <c r="S26" i="49" s="1"/>
  <c r="L26" i="49"/>
  <c r="K26" i="49"/>
  <c r="R25" i="49"/>
  <c r="S25" i="49" s="1"/>
  <c r="N25" i="49"/>
  <c r="M25" i="49"/>
  <c r="L25" i="49"/>
  <c r="K25" i="49"/>
  <c r="N24" i="49"/>
  <c r="M24" i="49"/>
  <c r="R24" i="49" s="1"/>
  <c r="S24" i="49" s="1"/>
  <c r="L24" i="49"/>
  <c r="N23" i="49"/>
  <c r="M23" i="49"/>
  <c r="R23" i="49" s="1"/>
  <c r="S23" i="49" s="1"/>
  <c r="L23" i="49"/>
  <c r="K23" i="49"/>
  <c r="N22" i="49"/>
  <c r="M22" i="49"/>
  <c r="R22" i="49" s="1"/>
  <c r="S22" i="49" s="1"/>
  <c r="L22" i="49"/>
  <c r="K22" i="49"/>
  <c r="R21" i="49"/>
  <c r="S21" i="49" s="1"/>
  <c r="N21" i="49"/>
  <c r="M21" i="49"/>
  <c r="L21" i="49"/>
  <c r="K21" i="49"/>
  <c r="N20" i="49"/>
  <c r="M20" i="49"/>
  <c r="R20" i="49" s="1"/>
  <c r="S20" i="49" s="1"/>
  <c r="L20" i="49"/>
  <c r="N19" i="49"/>
  <c r="M19" i="49"/>
  <c r="R19" i="49" s="1"/>
  <c r="S19" i="49" s="1"/>
  <c r="L19" i="49"/>
  <c r="K19" i="49"/>
  <c r="N18" i="49"/>
  <c r="M18" i="49"/>
  <c r="R18" i="49" s="1"/>
  <c r="S18" i="49" s="1"/>
  <c r="L18" i="49"/>
  <c r="K18" i="49"/>
  <c r="R17" i="49"/>
  <c r="S17" i="49" s="1"/>
  <c r="N17" i="49"/>
  <c r="M17" i="49"/>
  <c r="L17" i="49"/>
  <c r="K17" i="49"/>
  <c r="N16" i="49"/>
  <c r="M16" i="49"/>
  <c r="R16" i="49" s="1"/>
  <c r="S16" i="49" s="1"/>
  <c r="L16" i="49"/>
  <c r="N15" i="49"/>
  <c r="M15" i="49"/>
  <c r="R15" i="49" s="1"/>
  <c r="S15" i="49" s="1"/>
  <c r="L15" i="49"/>
  <c r="K15" i="49"/>
  <c r="N14" i="49"/>
  <c r="M14" i="49"/>
  <c r="R14" i="49" s="1"/>
  <c r="S14" i="49" s="1"/>
  <c r="L14" i="49"/>
  <c r="K14" i="49"/>
  <c r="R13" i="49"/>
  <c r="S13" i="49" s="1"/>
  <c r="N13" i="49"/>
  <c r="M13" i="49"/>
  <c r="L13" i="49"/>
  <c r="K13" i="49"/>
  <c r="N12" i="49"/>
  <c r="M12" i="49"/>
  <c r="R12" i="49" s="1"/>
  <c r="S12" i="49" s="1"/>
  <c r="L12" i="49"/>
  <c r="N11" i="49"/>
  <c r="M11" i="49"/>
  <c r="R11" i="49" s="1"/>
  <c r="S11" i="49" s="1"/>
  <c r="L11" i="49"/>
  <c r="K11" i="49"/>
  <c r="N10" i="49"/>
  <c r="M10" i="49"/>
  <c r="R10" i="49" s="1"/>
  <c r="S10" i="49" s="1"/>
  <c r="L10" i="49"/>
  <c r="K10" i="49"/>
  <c r="R9" i="49"/>
  <c r="S9" i="49" s="1"/>
  <c r="N9" i="49"/>
  <c r="M9" i="49"/>
  <c r="L9" i="49"/>
  <c r="K9" i="49"/>
  <c r="N8" i="49"/>
  <c r="M8" i="49"/>
  <c r="R8" i="49" s="1"/>
  <c r="S8" i="49" s="1"/>
  <c r="L8" i="49"/>
  <c r="N7" i="49"/>
  <c r="M7" i="49"/>
  <c r="R7" i="49" s="1"/>
  <c r="S7" i="49" s="1"/>
  <c r="L7" i="49"/>
  <c r="K7" i="49"/>
  <c r="N6" i="49"/>
  <c r="M6" i="49"/>
  <c r="R6" i="49" s="1"/>
  <c r="S6" i="49" s="1"/>
  <c r="L6" i="49"/>
  <c r="K6" i="49"/>
  <c r="R5" i="49"/>
  <c r="S5" i="49" s="1"/>
  <c r="N5" i="49"/>
  <c r="M5" i="49"/>
  <c r="L5" i="49"/>
  <c r="K5" i="49"/>
  <c r="N4" i="49"/>
  <c r="N65" i="49" s="1"/>
  <c r="M4" i="49"/>
  <c r="R4" i="49" s="1"/>
  <c r="L4" i="49"/>
  <c r="L65" i="49" s="1"/>
  <c r="D2" i="49" a="1"/>
  <c r="D2" i="49" s="1"/>
  <c r="E95" i="21" s="1"/>
  <c r="Q65" i="48"/>
  <c r="P65" i="48"/>
  <c r="O65" i="48"/>
  <c r="J65" i="48"/>
  <c r="AS64" i="48"/>
  <c r="AR64" i="48"/>
  <c r="AQ64" i="48"/>
  <c r="AP64" i="48"/>
  <c r="AO64" i="48"/>
  <c r="AN64" i="48"/>
  <c r="AM64" i="48"/>
  <c r="AL64" i="48"/>
  <c r="AK64" i="48"/>
  <c r="AJ64" i="48"/>
  <c r="AI64" i="48"/>
  <c r="AH64" i="48"/>
  <c r="AG64" i="48"/>
  <c r="AF64" i="48"/>
  <c r="AE64" i="48"/>
  <c r="AD64" i="48"/>
  <c r="AC64" i="48"/>
  <c r="AB64" i="48"/>
  <c r="AA64" i="48"/>
  <c r="Z64" i="48"/>
  <c r="Y64" i="48"/>
  <c r="X64" i="48"/>
  <c r="W64" i="48"/>
  <c r="V64" i="48"/>
  <c r="U64" i="48"/>
  <c r="T64" i="48"/>
  <c r="J64" i="48"/>
  <c r="R63" i="48"/>
  <c r="S63" i="48" s="1"/>
  <c r="N63" i="48"/>
  <c r="M63" i="48"/>
  <c r="L63" i="48"/>
  <c r="K63" i="48"/>
  <c r="N62" i="48"/>
  <c r="M62" i="48"/>
  <c r="K62" i="48" s="1"/>
  <c r="L62" i="48"/>
  <c r="R61" i="48"/>
  <c r="S61" i="48" s="1"/>
  <c r="N61" i="48"/>
  <c r="M61" i="48"/>
  <c r="L61" i="48"/>
  <c r="K61" i="48"/>
  <c r="N60" i="48"/>
  <c r="M60" i="48"/>
  <c r="R60" i="48" s="1"/>
  <c r="S60" i="48" s="1"/>
  <c r="L60" i="48"/>
  <c r="R59" i="48"/>
  <c r="S59" i="48" s="1"/>
  <c r="N59" i="48"/>
  <c r="M59" i="48"/>
  <c r="L59" i="48"/>
  <c r="K59" i="48"/>
  <c r="N58" i="48"/>
  <c r="M58" i="48"/>
  <c r="K58" i="48" s="1"/>
  <c r="L58" i="48"/>
  <c r="R57" i="48"/>
  <c r="S57" i="48" s="1"/>
  <c r="N57" i="48"/>
  <c r="M57" i="48"/>
  <c r="L57" i="48"/>
  <c r="K57" i="48"/>
  <c r="N56" i="48"/>
  <c r="M56" i="48"/>
  <c r="R56" i="48" s="1"/>
  <c r="S56" i="48" s="1"/>
  <c r="L56" i="48"/>
  <c r="R55" i="48"/>
  <c r="S55" i="48" s="1"/>
  <c r="N55" i="48"/>
  <c r="M55" i="48"/>
  <c r="L55" i="48"/>
  <c r="K55" i="48"/>
  <c r="N54" i="48"/>
  <c r="M54" i="48"/>
  <c r="K54" i="48" s="1"/>
  <c r="L54" i="48"/>
  <c r="R53" i="48"/>
  <c r="S53" i="48" s="1"/>
  <c r="N53" i="48"/>
  <c r="M53" i="48"/>
  <c r="L53" i="48"/>
  <c r="K53" i="48"/>
  <c r="N52" i="48"/>
  <c r="M52" i="48"/>
  <c r="R52" i="48" s="1"/>
  <c r="S52" i="48" s="1"/>
  <c r="L52" i="48"/>
  <c r="R51" i="48"/>
  <c r="S51" i="48" s="1"/>
  <c r="N51" i="48"/>
  <c r="M51" i="48"/>
  <c r="L51" i="48"/>
  <c r="K51" i="48"/>
  <c r="N50" i="48"/>
  <c r="M50" i="48"/>
  <c r="K50" i="48" s="1"/>
  <c r="L50" i="48"/>
  <c r="R49" i="48"/>
  <c r="S49" i="48" s="1"/>
  <c r="N49" i="48"/>
  <c r="M49" i="48"/>
  <c r="L49" i="48"/>
  <c r="K49" i="48"/>
  <c r="N48" i="48"/>
  <c r="M48" i="48"/>
  <c r="R48" i="48" s="1"/>
  <c r="S48" i="48" s="1"/>
  <c r="L48" i="48"/>
  <c r="R47" i="48"/>
  <c r="S47" i="48" s="1"/>
  <c r="N47" i="48"/>
  <c r="M47" i="48"/>
  <c r="L47" i="48"/>
  <c r="K47" i="48"/>
  <c r="N46" i="48"/>
  <c r="M46" i="48"/>
  <c r="K46" i="48" s="1"/>
  <c r="L46" i="48"/>
  <c r="R45" i="48"/>
  <c r="S45" i="48" s="1"/>
  <c r="N45" i="48"/>
  <c r="M45" i="48"/>
  <c r="L45" i="48"/>
  <c r="K45" i="48"/>
  <c r="N44" i="48"/>
  <c r="M44" i="48"/>
  <c r="R44" i="48" s="1"/>
  <c r="S44" i="48" s="1"/>
  <c r="L44" i="48"/>
  <c r="R43" i="48"/>
  <c r="S43" i="48" s="1"/>
  <c r="N43" i="48"/>
  <c r="M43" i="48"/>
  <c r="L43" i="48"/>
  <c r="K43" i="48"/>
  <c r="N42" i="48"/>
  <c r="M42" i="48"/>
  <c r="K42" i="48" s="1"/>
  <c r="L42" i="48"/>
  <c r="R41" i="48"/>
  <c r="S41" i="48" s="1"/>
  <c r="N41" i="48"/>
  <c r="M41" i="48"/>
  <c r="L41" i="48"/>
  <c r="K41" i="48"/>
  <c r="N40" i="48"/>
  <c r="M40" i="48"/>
  <c r="R40" i="48" s="1"/>
  <c r="S40" i="48" s="1"/>
  <c r="L40" i="48"/>
  <c r="R39" i="48"/>
  <c r="S39" i="48" s="1"/>
  <c r="N39" i="48"/>
  <c r="M39" i="48"/>
  <c r="L39" i="48"/>
  <c r="K39" i="48"/>
  <c r="N38" i="48"/>
  <c r="M38" i="48"/>
  <c r="K38" i="48" s="1"/>
  <c r="L38" i="48"/>
  <c r="R37" i="48"/>
  <c r="S37" i="48" s="1"/>
  <c r="N37" i="48"/>
  <c r="M37" i="48"/>
  <c r="L37" i="48"/>
  <c r="K37" i="48"/>
  <c r="N36" i="48"/>
  <c r="M36" i="48"/>
  <c r="R36" i="48" s="1"/>
  <c r="S36" i="48" s="1"/>
  <c r="L36" i="48"/>
  <c r="R35" i="48"/>
  <c r="S35" i="48" s="1"/>
  <c r="N35" i="48"/>
  <c r="M35" i="48"/>
  <c r="L35" i="48"/>
  <c r="K35" i="48"/>
  <c r="N34" i="48"/>
  <c r="M34" i="48"/>
  <c r="K34" i="48" s="1"/>
  <c r="L34" i="48"/>
  <c r="R33" i="48"/>
  <c r="S33" i="48" s="1"/>
  <c r="N33" i="48"/>
  <c r="M33" i="48"/>
  <c r="L33" i="48"/>
  <c r="K33" i="48"/>
  <c r="N32" i="48"/>
  <c r="M32" i="48"/>
  <c r="R32" i="48" s="1"/>
  <c r="S32" i="48" s="1"/>
  <c r="L32" i="48"/>
  <c r="R31" i="48"/>
  <c r="S31" i="48" s="1"/>
  <c r="N31" i="48"/>
  <c r="M31" i="48"/>
  <c r="L31" i="48"/>
  <c r="K31" i="48"/>
  <c r="N30" i="48"/>
  <c r="M30" i="48"/>
  <c r="K30" i="48" s="1"/>
  <c r="L30" i="48"/>
  <c r="R29" i="48"/>
  <c r="S29" i="48" s="1"/>
  <c r="N29" i="48"/>
  <c r="M29" i="48"/>
  <c r="L29" i="48"/>
  <c r="K29" i="48"/>
  <c r="N28" i="48"/>
  <c r="M28" i="48"/>
  <c r="R28" i="48" s="1"/>
  <c r="S28" i="48" s="1"/>
  <c r="L28" i="48"/>
  <c r="R27" i="48"/>
  <c r="S27" i="48" s="1"/>
  <c r="N27" i="48"/>
  <c r="M27" i="48"/>
  <c r="L27" i="48"/>
  <c r="K27" i="48"/>
  <c r="N26" i="48"/>
  <c r="M26" i="48"/>
  <c r="K26" i="48" s="1"/>
  <c r="L26" i="48"/>
  <c r="R25" i="48"/>
  <c r="S25" i="48" s="1"/>
  <c r="N25" i="48"/>
  <c r="M25" i="48"/>
  <c r="L25" i="48"/>
  <c r="K25" i="48"/>
  <c r="N24" i="48"/>
  <c r="M24" i="48"/>
  <c r="R24" i="48" s="1"/>
  <c r="S24" i="48" s="1"/>
  <c r="L24" i="48"/>
  <c r="R23" i="48"/>
  <c r="S23" i="48" s="1"/>
  <c r="N23" i="48"/>
  <c r="M23" i="48"/>
  <c r="L23" i="48"/>
  <c r="K23" i="48"/>
  <c r="N22" i="48"/>
  <c r="M22" i="48"/>
  <c r="K22" i="48" s="1"/>
  <c r="L22" i="48"/>
  <c r="R21" i="48"/>
  <c r="S21" i="48" s="1"/>
  <c r="N21" i="48"/>
  <c r="M21" i="48"/>
  <c r="L21" i="48"/>
  <c r="K21" i="48"/>
  <c r="N20" i="48"/>
  <c r="M20" i="48"/>
  <c r="R20" i="48" s="1"/>
  <c r="S20" i="48" s="1"/>
  <c r="L20" i="48"/>
  <c r="R19" i="48"/>
  <c r="S19" i="48" s="1"/>
  <c r="N19" i="48"/>
  <c r="M19" i="48"/>
  <c r="L19" i="48"/>
  <c r="K19" i="48"/>
  <c r="N18" i="48"/>
  <c r="M18" i="48"/>
  <c r="K18" i="48" s="1"/>
  <c r="L18" i="48"/>
  <c r="R17" i="48"/>
  <c r="S17" i="48" s="1"/>
  <c r="N17" i="48"/>
  <c r="M17" i="48"/>
  <c r="L17" i="48"/>
  <c r="K17" i="48"/>
  <c r="N16" i="48"/>
  <c r="M16" i="48"/>
  <c r="R16" i="48" s="1"/>
  <c r="S16" i="48" s="1"/>
  <c r="L16" i="48"/>
  <c r="R15" i="48"/>
  <c r="S15" i="48" s="1"/>
  <c r="N15" i="48"/>
  <c r="M15" i="48"/>
  <c r="L15" i="48"/>
  <c r="K15" i="48"/>
  <c r="N14" i="48"/>
  <c r="M14" i="48"/>
  <c r="K14" i="48" s="1"/>
  <c r="L14" i="48"/>
  <c r="R13" i="48"/>
  <c r="S13" i="48" s="1"/>
  <c r="N13" i="48"/>
  <c r="M13" i="48"/>
  <c r="L13" i="48"/>
  <c r="K13" i="48"/>
  <c r="N12" i="48"/>
  <c r="M12" i="48"/>
  <c r="R12" i="48" s="1"/>
  <c r="S12" i="48" s="1"/>
  <c r="L12" i="48"/>
  <c r="R11" i="48"/>
  <c r="S11" i="48" s="1"/>
  <c r="N11" i="48"/>
  <c r="M11" i="48"/>
  <c r="L11" i="48"/>
  <c r="K11" i="48"/>
  <c r="N10" i="48"/>
  <c r="M10" i="48"/>
  <c r="K10" i="48" s="1"/>
  <c r="L10" i="48"/>
  <c r="R9" i="48"/>
  <c r="S9" i="48" s="1"/>
  <c r="N9" i="48"/>
  <c r="M9" i="48"/>
  <c r="L9" i="48"/>
  <c r="K9" i="48"/>
  <c r="N8" i="48"/>
  <c r="M8" i="48"/>
  <c r="R8" i="48" s="1"/>
  <c r="S8" i="48" s="1"/>
  <c r="L8" i="48"/>
  <c r="R7" i="48"/>
  <c r="S7" i="48" s="1"/>
  <c r="N7" i="48"/>
  <c r="M7" i="48"/>
  <c r="L7" i="48"/>
  <c r="K7" i="48"/>
  <c r="N6" i="48"/>
  <c r="M6" i="48"/>
  <c r="K6" i="48" s="1"/>
  <c r="L6" i="48"/>
  <c r="L65" i="48" s="1"/>
  <c r="R5" i="48"/>
  <c r="S5" i="48" s="1"/>
  <c r="N5" i="48"/>
  <c r="M5" i="48"/>
  <c r="L5" i="48"/>
  <c r="K5" i="48"/>
  <c r="N4" i="48"/>
  <c r="N65" i="48" s="1"/>
  <c r="M4" i="48"/>
  <c r="R4" i="48" s="1"/>
  <c r="L4" i="48"/>
  <c r="D2" i="48" a="1"/>
  <c r="D2" i="48" s="1"/>
  <c r="E94" i="21" s="1"/>
  <c r="Q65" i="46"/>
  <c r="P65" i="46"/>
  <c r="O65" i="46"/>
  <c r="J65" i="46"/>
  <c r="AS64" i="46"/>
  <c r="AR64" i="46"/>
  <c r="AQ64" i="46"/>
  <c r="AP64" i="46"/>
  <c r="AO64" i="46"/>
  <c r="AN64" i="46"/>
  <c r="AM64" i="46"/>
  <c r="AL64" i="46"/>
  <c r="AK64" i="46"/>
  <c r="AJ64" i="46"/>
  <c r="AI64" i="46"/>
  <c r="AH64" i="46"/>
  <c r="AG64" i="46"/>
  <c r="AF64" i="46"/>
  <c r="AE64" i="46"/>
  <c r="AD64" i="46"/>
  <c r="AC64" i="46"/>
  <c r="AB64" i="46"/>
  <c r="AA64" i="46"/>
  <c r="Z64" i="46"/>
  <c r="Y64" i="46"/>
  <c r="X64" i="46"/>
  <c r="W64" i="46"/>
  <c r="V64" i="46"/>
  <c r="U64" i="46"/>
  <c r="T64" i="46"/>
  <c r="J64" i="46"/>
  <c r="R63" i="46"/>
  <c r="S63" i="46" s="1"/>
  <c r="N63" i="46"/>
  <c r="M63" i="46"/>
  <c r="L63" i="46"/>
  <c r="K63" i="46"/>
  <c r="N62" i="46"/>
  <c r="M62" i="46"/>
  <c r="K62" i="46" s="1"/>
  <c r="L62" i="46"/>
  <c r="R61" i="46"/>
  <c r="S61" i="46" s="1"/>
  <c r="N61" i="46"/>
  <c r="M61" i="46"/>
  <c r="L61" i="46"/>
  <c r="K61" i="46"/>
  <c r="N60" i="46"/>
  <c r="M60" i="46"/>
  <c r="R60" i="46" s="1"/>
  <c r="S60" i="46" s="1"/>
  <c r="L60" i="46"/>
  <c r="R59" i="46"/>
  <c r="S59" i="46" s="1"/>
  <c r="N59" i="46"/>
  <c r="M59" i="46"/>
  <c r="L59" i="46"/>
  <c r="K59" i="46"/>
  <c r="N58" i="46"/>
  <c r="M58" i="46"/>
  <c r="K58" i="46" s="1"/>
  <c r="L58" i="46"/>
  <c r="R57" i="46"/>
  <c r="S57" i="46" s="1"/>
  <c r="N57" i="46"/>
  <c r="M57" i="46"/>
  <c r="L57" i="46"/>
  <c r="K57" i="46"/>
  <c r="N56" i="46"/>
  <c r="M56" i="46"/>
  <c r="R56" i="46" s="1"/>
  <c r="S56" i="46" s="1"/>
  <c r="L56" i="46"/>
  <c r="R55" i="46"/>
  <c r="S55" i="46" s="1"/>
  <c r="N55" i="46"/>
  <c r="M55" i="46"/>
  <c r="L55" i="46"/>
  <c r="K55" i="46"/>
  <c r="N54" i="46"/>
  <c r="M54" i="46"/>
  <c r="K54" i="46" s="1"/>
  <c r="L54" i="46"/>
  <c r="R53" i="46"/>
  <c r="S53" i="46" s="1"/>
  <c r="N53" i="46"/>
  <c r="M53" i="46"/>
  <c r="L53" i="46"/>
  <c r="K53" i="46"/>
  <c r="N52" i="46"/>
  <c r="M52" i="46"/>
  <c r="R52" i="46" s="1"/>
  <c r="S52" i="46" s="1"/>
  <c r="L52" i="46"/>
  <c r="R51" i="46"/>
  <c r="S51" i="46" s="1"/>
  <c r="N51" i="46"/>
  <c r="M51" i="46"/>
  <c r="L51" i="46"/>
  <c r="K51" i="46"/>
  <c r="N50" i="46"/>
  <c r="M50" i="46"/>
  <c r="K50" i="46" s="1"/>
  <c r="L50" i="46"/>
  <c r="R49" i="46"/>
  <c r="S49" i="46" s="1"/>
  <c r="N49" i="46"/>
  <c r="M49" i="46"/>
  <c r="L49" i="46"/>
  <c r="K49" i="46"/>
  <c r="N48" i="46"/>
  <c r="M48" i="46"/>
  <c r="R48" i="46" s="1"/>
  <c r="S48" i="46" s="1"/>
  <c r="L48" i="46"/>
  <c r="R47" i="46"/>
  <c r="S47" i="46" s="1"/>
  <c r="N47" i="46"/>
  <c r="M47" i="46"/>
  <c r="L47" i="46"/>
  <c r="K47" i="46"/>
  <c r="N46" i="46"/>
  <c r="M46" i="46"/>
  <c r="K46" i="46" s="1"/>
  <c r="L46" i="46"/>
  <c r="R45" i="46"/>
  <c r="S45" i="46" s="1"/>
  <c r="N45" i="46"/>
  <c r="M45" i="46"/>
  <c r="L45" i="46"/>
  <c r="K45" i="46"/>
  <c r="N44" i="46"/>
  <c r="M44" i="46"/>
  <c r="R44" i="46" s="1"/>
  <c r="S44" i="46" s="1"/>
  <c r="L44" i="46"/>
  <c r="R43" i="46"/>
  <c r="S43" i="46" s="1"/>
  <c r="N43" i="46"/>
  <c r="M43" i="46"/>
  <c r="L43" i="46"/>
  <c r="K43" i="46"/>
  <c r="N42" i="46"/>
  <c r="M42" i="46"/>
  <c r="K42" i="46" s="1"/>
  <c r="L42" i="46"/>
  <c r="R41" i="46"/>
  <c r="S41" i="46" s="1"/>
  <c r="N41" i="46"/>
  <c r="M41" i="46"/>
  <c r="L41" i="46"/>
  <c r="K41" i="46"/>
  <c r="N40" i="46"/>
  <c r="M40" i="46"/>
  <c r="R40" i="46" s="1"/>
  <c r="S40" i="46" s="1"/>
  <c r="L40" i="46"/>
  <c r="R39" i="46"/>
  <c r="S39" i="46" s="1"/>
  <c r="N39" i="46"/>
  <c r="M39" i="46"/>
  <c r="L39" i="46"/>
  <c r="K39" i="46"/>
  <c r="N38" i="46"/>
  <c r="M38" i="46"/>
  <c r="K38" i="46" s="1"/>
  <c r="L38" i="46"/>
  <c r="R37" i="46"/>
  <c r="S37" i="46" s="1"/>
  <c r="N37" i="46"/>
  <c r="M37" i="46"/>
  <c r="L37" i="46"/>
  <c r="K37" i="46"/>
  <c r="N36" i="46"/>
  <c r="M36" i="46"/>
  <c r="R36" i="46" s="1"/>
  <c r="S36" i="46" s="1"/>
  <c r="L36" i="46"/>
  <c r="R35" i="46"/>
  <c r="S35" i="46" s="1"/>
  <c r="N35" i="46"/>
  <c r="M35" i="46"/>
  <c r="L35" i="46"/>
  <c r="K35" i="46"/>
  <c r="N34" i="46"/>
  <c r="M34" i="46"/>
  <c r="K34" i="46" s="1"/>
  <c r="L34" i="46"/>
  <c r="R33" i="46"/>
  <c r="S33" i="46" s="1"/>
  <c r="N33" i="46"/>
  <c r="M33" i="46"/>
  <c r="L33" i="46"/>
  <c r="K33" i="46"/>
  <c r="N32" i="46"/>
  <c r="M32" i="46"/>
  <c r="R32" i="46" s="1"/>
  <c r="S32" i="46" s="1"/>
  <c r="L32" i="46"/>
  <c r="R31" i="46"/>
  <c r="S31" i="46" s="1"/>
  <c r="N31" i="46"/>
  <c r="M31" i="46"/>
  <c r="L31" i="46"/>
  <c r="K31" i="46"/>
  <c r="N30" i="46"/>
  <c r="M30" i="46"/>
  <c r="K30" i="46" s="1"/>
  <c r="L30" i="46"/>
  <c r="R29" i="46"/>
  <c r="S29" i="46" s="1"/>
  <c r="N29" i="46"/>
  <c r="M29" i="46"/>
  <c r="L29" i="46"/>
  <c r="K29" i="46"/>
  <c r="N28" i="46"/>
  <c r="M28" i="46"/>
  <c r="R28" i="46" s="1"/>
  <c r="S28" i="46" s="1"/>
  <c r="L28" i="46"/>
  <c r="R27" i="46"/>
  <c r="S27" i="46" s="1"/>
  <c r="N27" i="46"/>
  <c r="M27" i="46"/>
  <c r="L27" i="46"/>
  <c r="K27" i="46"/>
  <c r="N26" i="46"/>
  <c r="M26" i="46"/>
  <c r="K26" i="46" s="1"/>
  <c r="L26" i="46"/>
  <c r="R25" i="46"/>
  <c r="S25" i="46" s="1"/>
  <c r="N25" i="46"/>
  <c r="M25" i="46"/>
  <c r="L25" i="46"/>
  <c r="K25" i="46"/>
  <c r="N24" i="46"/>
  <c r="M24" i="46"/>
  <c r="R24" i="46" s="1"/>
  <c r="S24" i="46" s="1"/>
  <c r="L24" i="46"/>
  <c r="R23" i="46"/>
  <c r="S23" i="46" s="1"/>
  <c r="N23" i="46"/>
  <c r="M23" i="46"/>
  <c r="L23" i="46"/>
  <c r="K23" i="46"/>
  <c r="N22" i="46"/>
  <c r="M22" i="46"/>
  <c r="K22" i="46" s="1"/>
  <c r="L22" i="46"/>
  <c r="R21" i="46"/>
  <c r="S21" i="46" s="1"/>
  <c r="N21" i="46"/>
  <c r="M21" i="46"/>
  <c r="L21" i="46"/>
  <c r="K21" i="46"/>
  <c r="N20" i="46"/>
  <c r="M20" i="46"/>
  <c r="R20" i="46" s="1"/>
  <c r="S20" i="46" s="1"/>
  <c r="L20" i="46"/>
  <c r="R19" i="46"/>
  <c r="S19" i="46" s="1"/>
  <c r="N19" i="46"/>
  <c r="M19" i="46"/>
  <c r="L19" i="46"/>
  <c r="K19" i="46"/>
  <c r="N18" i="46"/>
  <c r="M18" i="46"/>
  <c r="K18" i="46" s="1"/>
  <c r="L18" i="46"/>
  <c r="R17" i="46"/>
  <c r="S17" i="46" s="1"/>
  <c r="N17" i="46"/>
  <c r="M17" i="46"/>
  <c r="L17" i="46"/>
  <c r="K17" i="46"/>
  <c r="N16" i="46"/>
  <c r="M16" i="46"/>
  <c r="R16" i="46" s="1"/>
  <c r="S16" i="46" s="1"/>
  <c r="L16" i="46"/>
  <c r="R15" i="46"/>
  <c r="S15" i="46" s="1"/>
  <c r="N15" i="46"/>
  <c r="M15" i="46"/>
  <c r="L15" i="46"/>
  <c r="K15" i="46"/>
  <c r="N14" i="46"/>
  <c r="M14" i="46"/>
  <c r="K14" i="46" s="1"/>
  <c r="L14" i="46"/>
  <c r="R13" i="46"/>
  <c r="S13" i="46" s="1"/>
  <c r="N13" i="46"/>
  <c r="M13" i="46"/>
  <c r="L13" i="46"/>
  <c r="K13" i="46"/>
  <c r="N12" i="46"/>
  <c r="M12" i="46"/>
  <c r="R12" i="46" s="1"/>
  <c r="S12" i="46" s="1"/>
  <c r="L12" i="46"/>
  <c r="R11" i="46"/>
  <c r="S11" i="46" s="1"/>
  <c r="N11" i="46"/>
  <c r="M11" i="46"/>
  <c r="L11" i="46"/>
  <c r="K11" i="46"/>
  <c r="N10" i="46"/>
  <c r="M10" i="46"/>
  <c r="K10" i="46" s="1"/>
  <c r="L10" i="46"/>
  <c r="R9" i="46"/>
  <c r="S9" i="46" s="1"/>
  <c r="N9" i="46"/>
  <c r="M9" i="46"/>
  <c r="L9" i="46"/>
  <c r="K9" i="46"/>
  <c r="N8" i="46"/>
  <c r="M8" i="46"/>
  <c r="R8" i="46" s="1"/>
  <c r="S8" i="46" s="1"/>
  <c r="L8" i="46"/>
  <c r="R7" i="46"/>
  <c r="S7" i="46" s="1"/>
  <c r="N7" i="46"/>
  <c r="M7" i="46"/>
  <c r="L7" i="46"/>
  <c r="K7" i="46"/>
  <c r="N6" i="46"/>
  <c r="M6" i="46"/>
  <c r="K6" i="46" s="1"/>
  <c r="L6" i="46"/>
  <c r="R5" i="46"/>
  <c r="S5" i="46" s="1"/>
  <c r="N5" i="46"/>
  <c r="M5" i="46"/>
  <c r="L5" i="46"/>
  <c r="K5" i="46"/>
  <c r="N4" i="46"/>
  <c r="N65" i="46" s="1"/>
  <c r="M4" i="46"/>
  <c r="R4" i="46" s="1"/>
  <c r="L4" i="46"/>
  <c r="L65" i="46" s="1"/>
  <c r="D2" i="46" a="1"/>
  <c r="D2" i="46" s="1"/>
  <c r="E93" i="21" s="1"/>
  <c r="Q65" i="45"/>
  <c r="P65" i="45"/>
  <c r="O65" i="45"/>
  <c r="J65" i="45"/>
  <c r="AS64" i="45"/>
  <c r="AR64" i="45"/>
  <c r="AQ64" i="45"/>
  <c r="AP64" i="45"/>
  <c r="AO64" i="45"/>
  <c r="AN64" i="45"/>
  <c r="AM64" i="45"/>
  <c r="AL64" i="45"/>
  <c r="AK64" i="45"/>
  <c r="AJ64" i="45"/>
  <c r="AI64" i="45"/>
  <c r="AH64" i="45"/>
  <c r="AG64" i="45"/>
  <c r="AF64" i="45"/>
  <c r="AE64" i="45"/>
  <c r="AD64" i="45"/>
  <c r="AC64" i="45"/>
  <c r="AB64" i="45"/>
  <c r="AA64" i="45"/>
  <c r="Z64" i="45"/>
  <c r="Y64" i="45"/>
  <c r="X64" i="45"/>
  <c r="W64" i="45"/>
  <c r="V64" i="45"/>
  <c r="U64" i="45"/>
  <c r="T64" i="45"/>
  <c r="J64" i="45"/>
  <c r="R63" i="45"/>
  <c r="S63" i="45" s="1"/>
  <c r="N63" i="45"/>
  <c r="M63" i="45"/>
  <c r="L63" i="45"/>
  <c r="K63" i="45"/>
  <c r="N62" i="45"/>
  <c r="M62" i="45"/>
  <c r="K62" i="45" s="1"/>
  <c r="L62" i="45"/>
  <c r="N61" i="45"/>
  <c r="M61" i="45"/>
  <c r="R61" i="45" s="1"/>
  <c r="S61" i="45" s="1"/>
  <c r="L61" i="45"/>
  <c r="K61" i="45"/>
  <c r="N60" i="45"/>
  <c r="M60" i="45"/>
  <c r="R60" i="45" s="1"/>
  <c r="S60" i="45" s="1"/>
  <c r="L60" i="45"/>
  <c r="R59" i="45"/>
  <c r="S59" i="45" s="1"/>
  <c r="N59" i="45"/>
  <c r="M59" i="45"/>
  <c r="L59" i="45"/>
  <c r="K59" i="45"/>
  <c r="N58" i="45"/>
  <c r="M58" i="45"/>
  <c r="K58" i="45" s="1"/>
  <c r="L58" i="45"/>
  <c r="R57" i="45"/>
  <c r="S57" i="45" s="1"/>
  <c r="N57" i="45"/>
  <c r="M57" i="45"/>
  <c r="L57" i="45"/>
  <c r="K57" i="45"/>
  <c r="N56" i="45"/>
  <c r="M56" i="45"/>
  <c r="R56" i="45" s="1"/>
  <c r="S56" i="45" s="1"/>
  <c r="L56" i="45"/>
  <c r="R55" i="45"/>
  <c r="S55" i="45" s="1"/>
  <c r="N55" i="45"/>
  <c r="M55" i="45"/>
  <c r="L55" i="45"/>
  <c r="K55" i="45"/>
  <c r="N54" i="45"/>
  <c r="M54" i="45"/>
  <c r="K54" i="45" s="1"/>
  <c r="L54" i="45"/>
  <c r="R53" i="45"/>
  <c r="S53" i="45" s="1"/>
  <c r="N53" i="45"/>
  <c r="M53" i="45"/>
  <c r="L53" i="45"/>
  <c r="K53" i="45"/>
  <c r="N52" i="45"/>
  <c r="M52" i="45"/>
  <c r="R52" i="45" s="1"/>
  <c r="S52" i="45" s="1"/>
  <c r="L52" i="45"/>
  <c r="R51" i="45"/>
  <c r="S51" i="45" s="1"/>
  <c r="N51" i="45"/>
  <c r="M51" i="45"/>
  <c r="L51" i="45"/>
  <c r="K51" i="45"/>
  <c r="N50" i="45"/>
  <c r="M50" i="45"/>
  <c r="K50" i="45" s="1"/>
  <c r="L50" i="45"/>
  <c r="R49" i="45"/>
  <c r="S49" i="45" s="1"/>
  <c r="N49" i="45"/>
  <c r="M49" i="45"/>
  <c r="L49" i="45"/>
  <c r="K49" i="45"/>
  <c r="N48" i="45"/>
  <c r="M48" i="45"/>
  <c r="R48" i="45" s="1"/>
  <c r="S48" i="45" s="1"/>
  <c r="L48" i="45"/>
  <c r="R47" i="45"/>
  <c r="S47" i="45" s="1"/>
  <c r="N47" i="45"/>
  <c r="M47" i="45"/>
  <c r="L47" i="45"/>
  <c r="K47" i="45"/>
  <c r="N46" i="45"/>
  <c r="M46" i="45"/>
  <c r="K46" i="45" s="1"/>
  <c r="L46" i="45"/>
  <c r="R45" i="45"/>
  <c r="S45" i="45" s="1"/>
  <c r="N45" i="45"/>
  <c r="M45" i="45"/>
  <c r="L45" i="45"/>
  <c r="K45" i="45"/>
  <c r="N44" i="45"/>
  <c r="M44" i="45"/>
  <c r="R44" i="45" s="1"/>
  <c r="S44" i="45" s="1"/>
  <c r="L44" i="45"/>
  <c r="R43" i="45"/>
  <c r="S43" i="45" s="1"/>
  <c r="N43" i="45"/>
  <c r="M43" i="45"/>
  <c r="L43" i="45"/>
  <c r="K43" i="45"/>
  <c r="N42" i="45"/>
  <c r="M42" i="45"/>
  <c r="K42" i="45" s="1"/>
  <c r="L42" i="45"/>
  <c r="R41" i="45"/>
  <c r="S41" i="45" s="1"/>
  <c r="N41" i="45"/>
  <c r="M41" i="45"/>
  <c r="L41" i="45"/>
  <c r="K41" i="45"/>
  <c r="N40" i="45"/>
  <c r="M40" i="45"/>
  <c r="R40" i="45" s="1"/>
  <c r="S40" i="45" s="1"/>
  <c r="L40" i="45"/>
  <c r="R39" i="45"/>
  <c r="S39" i="45" s="1"/>
  <c r="N39" i="45"/>
  <c r="M39" i="45"/>
  <c r="L39" i="45"/>
  <c r="K39" i="45"/>
  <c r="N38" i="45"/>
  <c r="M38" i="45"/>
  <c r="K38" i="45" s="1"/>
  <c r="L38" i="45"/>
  <c r="R37" i="45"/>
  <c r="S37" i="45" s="1"/>
  <c r="N37" i="45"/>
  <c r="M37" i="45"/>
  <c r="L37" i="45"/>
  <c r="K37" i="45"/>
  <c r="N36" i="45"/>
  <c r="M36" i="45"/>
  <c r="R36" i="45" s="1"/>
  <c r="S36" i="45" s="1"/>
  <c r="L36" i="45"/>
  <c r="R35" i="45"/>
  <c r="S35" i="45" s="1"/>
  <c r="N35" i="45"/>
  <c r="M35" i="45"/>
  <c r="L35" i="45"/>
  <c r="K35" i="45"/>
  <c r="N34" i="45"/>
  <c r="M34" i="45"/>
  <c r="K34" i="45" s="1"/>
  <c r="L34" i="45"/>
  <c r="R33" i="45"/>
  <c r="S33" i="45" s="1"/>
  <c r="N33" i="45"/>
  <c r="M33" i="45"/>
  <c r="L33" i="45"/>
  <c r="K33" i="45"/>
  <c r="N32" i="45"/>
  <c r="M32" i="45"/>
  <c r="R32" i="45" s="1"/>
  <c r="S32" i="45" s="1"/>
  <c r="L32" i="45"/>
  <c r="R31" i="45"/>
  <c r="S31" i="45" s="1"/>
  <c r="N31" i="45"/>
  <c r="M31" i="45"/>
  <c r="L31" i="45"/>
  <c r="K31" i="45"/>
  <c r="N30" i="45"/>
  <c r="M30" i="45"/>
  <c r="K30" i="45" s="1"/>
  <c r="L30" i="45"/>
  <c r="R29" i="45"/>
  <c r="S29" i="45" s="1"/>
  <c r="N29" i="45"/>
  <c r="M29" i="45"/>
  <c r="L29" i="45"/>
  <c r="K29" i="45"/>
  <c r="N28" i="45"/>
  <c r="M28" i="45"/>
  <c r="R28" i="45" s="1"/>
  <c r="S28" i="45" s="1"/>
  <c r="L28" i="45"/>
  <c r="R27" i="45"/>
  <c r="S27" i="45" s="1"/>
  <c r="N27" i="45"/>
  <c r="M27" i="45"/>
  <c r="L27" i="45"/>
  <c r="K27" i="45"/>
  <c r="N26" i="45"/>
  <c r="M26" i="45"/>
  <c r="K26" i="45" s="1"/>
  <c r="L26" i="45"/>
  <c r="R25" i="45"/>
  <c r="S25" i="45" s="1"/>
  <c r="N25" i="45"/>
  <c r="M25" i="45"/>
  <c r="L25" i="45"/>
  <c r="K25" i="45"/>
  <c r="N24" i="45"/>
  <c r="M24" i="45"/>
  <c r="R24" i="45" s="1"/>
  <c r="S24" i="45" s="1"/>
  <c r="L24" i="45"/>
  <c r="R23" i="45"/>
  <c r="S23" i="45" s="1"/>
  <c r="N23" i="45"/>
  <c r="M23" i="45"/>
  <c r="L23" i="45"/>
  <c r="K23" i="45"/>
  <c r="N22" i="45"/>
  <c r="M22" i="45"/>
  <c r="K22" i="45" s="1"/>
  <c r="L22" i="45"/>
  <c r="R21" i="45"/>
  <c r="S21" i="45" s="1"/>
  <c r="N21" i="45"/>
  <c r="M21" i="45"/>
  <c r="L21" i="45"/>
  <c r="K21" i="45"/>
  <c r="N20" i="45"/>
  <c r="M20" i="45"/>
  <c r="R20" i="45" s="1"/>
  <c r="S20" i="45" s="1"/>
  <c r="L20" i="45"/>
  <c r="R19" i="45"/>
  <c r="S19" i="45" s="1"/>
  <c r="N19" i="45"/>
  <c r="M19" i="45"/>
  <c r="L19" i="45"/>
  <c r="K19" i="45"/>
  <c r="N18" i="45"/>
  <c r="M18" i="45"/>
  <c r="K18" i="45" s="1"/>
  <c r="L18" i="45"/>
  <c r="R17" i="45"/>
  <c r="S17" i="45" s="1"/>
  <c r="N17" i="45"/>
  <c r="M17" i="45"/>
  <c r="L17" i="45"/>
  <c r="K17" i="45"/>
  <c r="N16" i="45"/>
  <c r="M16" i="45"/>
  <c r="R16" i="45" s="1"/>
  <c r="S16" i="45" s="1"/>
  <c r="L16" i="45"/>
  <c r="R15" i="45"/>
  <c r="S15" i="45" s="1"/>
  <c r="N15" i="45"/>
  <c r="M15" i="45"/>
  <c r="L15" i="45"/>
  <c r="K15" i="45"/>
  <c r="N14" i="45"/>
  <c r="M14" i="45"/>
  <c r="K14" i="45" s="1"/>
  <c r="L14" i="45"/>
  <c r="R13" i="45"/>
  <c r="S13" i="45" s="1"/>
  <c r="N13" i="45"/>
  <c r="M13" i="45"/>
  <c r="L13" i="45"/>
  <c r="K13" i="45"/>
  <c r="N12" i="45"/>
  <c r="M12" i="45"/>
  <c r="R12" i="45" s="1"/>
  <c r="S12" i="45" s="1"/>
  <c r="L12" i="45"/>
  <c r="R11" i="45"/>
  <c r="S11" i="45" s="1"/>
  <c r="N11" i="45"/>
  <c r="M11" i="45"/>
  <c r="L11" i="45"/>
  <c r="K11" i="45"/>
  <c r="N10" i="45"/>
  <c r="M10" i="45"/>
  <c r="K10" i="45" s="1"/>
  <c r="L10" i="45"/>
  <c r="R9" i="45"/>
  <c r="S9" i="45" s="1"/>
  <c r="N9" i="45"/>
  <c r="M9" i="45"/>
  <c r="L9" i="45"/>
  <c r="K9" i="45"/>
  <c r="N8" i="45"/>
  <c r="M8" i="45"/>
  <c r="R8" i="45" s="1"/>
  <c r="S8" i="45" s="1"/>
  <c r="L8" i="45"/>
  <c r="R7" i="45"/>
  <c r="S7" i="45" s="1"/>
  <c r="N7" i="45"/>
  <c r="M7" i="45"/>
  <c r="L7" i="45"/>
  <c r="K7" i="45"/>
  <c r="N6" i="45"/>
  <c r="M6" i="45"/>
  <c r="K6" i="45" s="1"/>
  <c r="L6" i="45"/>
  <c r="R5" i="45"/>
  <c r="S5" i="45" s="1"/>
  <c r="N5" i="45"/>
  <c r="M5" i="45"/>
  <c r="L5" i="45"/>
  <c r="K5" i="45"/>
  <c r="N4" i="45"/>
  <c r="M4" i="45"/>
  <c r="R4" i="45" s="1"/>
  <c r="L4" i="45"/>
  <c r="L65" i="45" s="1"/>
  <c r="D2" i="45" a="1"/>
  <c r="D2" i="45" s="1"/>
  <c r="E92" i="21" s="1"/>
  <c r="Q65" i="44"/>
  <c r="P65" i="44"/>
  <c r="O65" i="44"/>
  <c r="J65" i="44"/>
  <c r="AS64" i="44"/>
  <c r="AR64" i="44"/>
  <c r="AQ64" i="44"/>
  <c r="AP64" i="44"/>
  <c r="AO64" i="44"/>
  <c r="AN64" i="44"/>
  <c r="AM64" i="44"/>
  <c r="AL64" i="44"/>
  <c r="AK64" i="44"/>
  <c r="AJ64" i="44"/>
  <c r="AI64" i="44"/>
  <c r="AH64" i="44"/>
  <c r="AG64" i="44"/>
  <c r="AF64" i="44"/>
  <c r="AE64" i="44"/>
  <c r="AD64" i="44"/>
  <c r="AC64" i="44"/>
  <c r="AB64" i="44"/>
  <c r="AA64" i="44"/>
  <c r="Z64" i="44"/>
  <c r="Y64" i="44"/>
  <c r="X64" i="44"/>
  <c r="W64" i="44"/>
  <c r="V64" i="44"/>
  <c r="U64" i="44"/>
  <c r="T64" i="44"/>
  <c r="J64" i="44"/>
  <c r="N63" i="44"/>
  <c r="M63" i="44"/>
  <c r="R63" i="44" s="1"/>
  <c r="S63" i="44" s="1"/>
  <c r="L63" i="44"/>
  <c r="K63" i="44"/>
  <c r="R62" i="44"/>
  <c r="S62" i="44" s="1"/>
  <c r="N62" i="44"/>
  <c r="M62" i="44"/>
  <c r="L62" i="44"/>
  <c r="K62" i="44"/>
  <c r="R61" i="44"/>
  <c r="S61" i="44" s="1"/>
  <c r="N61" i="44"/>
  <c r="M61" i="44"/>
  <c r="K61" i="44" s="1"/>
  <c r="L61" i="44"/>
  <c r="N60" i="44"/>
  <c r="M60" i="44"/>
  <c r="R60" i="44" s="1"/>
  <c r="S60" i="44" s="1"/>
  <c r="L60" i="44"/>
  <c r="N59" i="44"/>
  <c r="M59" i="44"/>
  <c r="R59" i="44" s="1"/>
  <c r="S59" i="44" s="1"/>
  <c r="L59" i="44"/>
  <c r="K59" i="44"/>
  <c r="R58" i="44"/>
  <c r="S58" i="44" s="1"/>
  <c r="N58" i="44"/>
  <c r="M58" i="44"/>
  <c r="L58" i="44"/>
  <c r="K58" i="44"/>
  <c r="R57" i="44"/>
  <c r="S57" i="44" s="1"/>
  <c r="N57" i="44"/>
  <c r="M57" i="44"/>
  <c r="K57" i="44" s="1"/>
  <c r="L57" i="44"/>
  <c r="N56" i="44"/>
  <c r="M56" i="44"/>
  <c r="R56" i="44" s="1"/>
  <c r="S56" i="44" s="1"/>
  <c r="L56" i="44"/>
  <c r="N55" i="44"/>
  <c r="M55" i="44"/>
  <c r="R55" i="44" s="1"/>
  <c r="S55" i="44" s="1"/>
  <c r="L55" i="44"/>
  <c r="K55" i="44"/>
  <c r="R54" i="44"/>
  <c r="S54" i="44" s="1"/>
  <c r="N54" i="44"/>
  <c r="M54" i="44"/>
  <c r="L54" i="44"/>
  <c r="K54" i="44"/>
  <c r="R53" i="44"/>
  <c r="S53" i="44" s="1"/>
  <c r="N53" i="44"/>
  <c r="M53" i="44"/>
  <c r="K53" i="44" s="1"/>
  <c r="L53" i="44"/>
  <c r="N52" i="44"/>
  <c r="M52" i="44"/>
  <c r="R52" i="44" s="1"/>
  <c r="S52" i="44" s="1"/>
  <c r="L52" i="44"/>
  <c r="N51" i="44"/>
  <c r="M51" i="44"/>
  <c r="R51" i="44" s="1"/>
  <c r="S51" i="44" s="1"/>
  <c r="L51" i="44"/>
  <c r="K51" i="44"/>
  <c r="S50" i="44"/>
  <c r="R50" i="44"/>
  <c r="N50" i="44"/>
  <c r="M50" i="44"/>
  <c r="L50" i="44"/>
  <c r="K50" i="44"/>
  <c r="R49" i="44"/>
  <c r="S49" i="44" s="1"/>
  <c r="N49" i="44"/>
  <c r="M49" i="44"/>
  <c r="K49" i="44" s="1"/>
  <c r="L49" i="44"/>
  <c r="N48" i="44"/>
  <c r="M48" i="44"/>
  <c r="R48" i="44" s="1"/>
  <c r="S48" i="44" s="1"/>
  <c r="L48" i="44"/>
  <c r="N47" i="44"/>
  <c r="M47" i="44"/>
  <c r="R47" i="44" s="1"/>
  <c r="S47" i="44" s="1"/>
  <c r="L47" i="44"/>
  <c r="K47" i="44"/>
  <c r="S46" i="44"/>
  <c r="R46" i="44"/>
  <c r="N46" i="44"/>
  <c r="M46" i="44"/>
  <c r="L46" i="44"/>
  <c r="K46" i="44"/>
  <c r="R45" i="44"/>
  <c r="S45" i="44" s="1"/>
  <c r="N45" i="44"/>
  <c r="M45" i="44"/>
  <c r="K45" i="44" s="1"/>
  <c r="L45" i="44"/>
  <c r="N44" i="44"/>
  <c r="M44" i="44"/>
  <c r="R44" i="44" s="1"/>
  <c r="S44" i="44" s="1"/>
  <c r="L44" i="44"/>
  <c r="N43" i="44"/>
  <c r="M43" i="44"/>
  <c r="R43" i="44" s="1"/>
  <c r="S43" i="44" s="1"/>
  <c r="L43" i="44"/>
  <c r="K43" i="44"/>
  <c r="S42" i="44"/>
  <c r="R42" i="44"/>
  <c r="N42" i="44"/>
  <c r="M42" i="44"/>
  <c r="L42" i="44"/>
  <c r="K42" i="44"/>
  <c r="R41" i="44"/>
  <c r="S41" i="44" s="1"/>
  <c r="N41" i="44"/>
  <c r="M41" i="44"/>
  <c r="K41" i="44" s="1"/>
  <c r="L41" i="44"/>
  <c r="N40" i="44"/>
  <c r="M40" i="44"/>
  <c r="R40" i="44" s="1"/>
  <c r="S40" i="44" s="1"/>
  <c r="L40" i="44"/>
  <c r="N39" i="44"/>
  <c r="M39" i="44"/>
  <c r="R39" i="44" s="1"/>
  <c r="S39" i="44" s="1"/>
  <c r="L39" i="44"/>
  <c r="K39" i="44"/>
  <c r="R38" i="44"/>
  <c r="S38" i="44" s="1"/>
  <c r="N38" i="44"/>
  <c r="M38" i="44"/>
  <c r="L38" i="44"/>
  <c r="K38" i="44"/>
  <c r="R37" i="44"/>
  <c r="S37" i="44" s="1"/>
  <c r="N37" i="44"/>
  <c r="M37" i="44"/>
  <c r="K37" i="44" s="1"/>
  <c r="L37" i="44"/>
  <c r="N36" i="44"/>
  <c r="M36" i="44"/>
  <c r="R36" i="44" s="1"/>
  <c r="S36" i="44" s="1"/>
  <c r="L36" i="44"/>
  <c r="N35" i="44"/>
  <c r="M35" i="44"/>
  <c r="R35" i="44" s="1"/>
  <c r="S35" i="44" s="1"/>
  <c r="L35" i="44"/>
  <c r="K35" i="44"/>
  <c r="R34" i="44"/>
  <c r="S34" i="44" s="1"/>
  <c r="N34" i="44"/>
  <c r="M34" i="44"/>
  <c r="L34" i="44"/>
  <c r="K34" i="44"/>
  <c r="R33" i="44"/>
  <c r="S33" i="44" s="1"/>
  <c r="N33" i="44"/>
  <c r="M33" i="44"/>
  <c r="K33" i="44" s="1"/>
  <c r="L33" i="44"/>
  <c r="N32" i="44"/>
  <c r="M32" i="44"/>
  <c r="R32" i="44" s="1"/>
  <c r="S32" i="44" s="1"/>
  <c r="L32" i="44"/>
  <c r="N31" i="44"/>
  <c r="M31" i="44"/>
  <c r="R31" i="44" s="1"/>
  <c r="S31" i="44" s="1"/>
  <c r="L31" i="44"/>
  <c r="K31" i="44"/>
  <c r="R30" i="44"/>
  <c r="S30" i="44" s="1"/>
  <c r="N30" i="44"/>
  <c r="M30" i="44"/>
  <c r="L30" i="44"/>
  <c r="K30" i="44"/>
  <c r="R29" i="44"/>
  <c r="S29" i="44" s="1"/>
  <c r="N29" i="44"/>
  <c r="M29" i="44"/>
  <c r="K29" i="44" s="1"/>
  <c r="L29" i="44"/>
  <c r="N28" i="44"/>
  <c r="M28" i="44"/>
  <c r="R28" i="44" s="1"/>
  <c r="S28" i="44" s="1"/>
  <c r="L28" i="44"/>
  <c r="N27" i="44"/>
  <c r="M27" i="44"/>
  <c r="R27" i="44" s="1"/>
  <c r="S27" i="44" s="1"/>
  <c r="L27" i="44"/>
  <c r="K27" i="44"/>
  <c r="R26" i="44"/>
  <c r="S26" i="44" s="1"/>
  <c r="N26" i="44"/>
  <c r="M26" i="44"/>
  <c r="L26" i="44"/>
  <c r="K26" i="44"/>
  <c r="R25" i="44"/>
  <c r="S25" i="44" s="1"/>
  <c r="N25" i="44"/>
  <c r="M25" i="44"/>
  <c r="K25" i="44" s="1"/>
  <c r="L25" i="44"/>
  <c r="N24" i="44"/>
  <c r="M24" i="44"/>
  <c r="R24" i="44" s="1"/>
  <c r="S24" i="44" s="1"/>
  <c r="L24" i="44"/>
  <c r="N23" i="44"/>
  <c r="M23" i="44"/>
  <c r="R23" i="44" s="1"/>
  <c r="S23" i="44" s="1"/>
  <c r="L23" i="44"/>
  <c r="K23" i="44"/>
  <c r="R22" i="44"/>
  <c r="S22" i="44" s="1"/>
  <c r="N22" i="44"/>
  <c r="M22" i="44"/>
  <c r="L22" i="44"/>
  <c r="K22" i="44"/>
  <c r="R21" i="44"/>
  <c r="S21" i="44" s="1"/>
  <c r="N21" i="44"/>
  <c r="M21" i="44"/>
  <c r="K21" i="44" s="1"/>
  <c r="L21" i="44"/>
  <c r="N20" i="44"/>
  <c r="M20" i="44"/>
  <c r="R20" i="44" s="1"/>
  <c r="S20" i="44" s="1"/>
  <c r="L20" i="44"/>
  <c r="N19" i="44"/>
  <c r="M19" i="44"/>
  <c r="R19" i="44" s="1"/>
  <c r="S19" i="44" s="1"/>
  <c r="L19" i="44"/>
  <c r="K19" i="44"/>
  <c r="S18" i="44"/>
  <c r="R18" i="44"/>
  <c r="N18" i="44"/>
  <c r="M18" i="44"/>
  <c r="L18" i="44"/>
  <c r="K18" i="44"/>
  <c r="R17" i="44"/>
  <c r="S17" i="44" s="1"/>
  <c r="N17" i="44"/>
  <c r="M17" i="44"/>
  <c r="K17" i="44" s="1"/>
  <c r="L17" i="44"/>
  <c r="N16" i="44"/>
  <c r="M16" i="44"/>
  <c r="R16" i="44" s="1"/>
  <c r="S16" i="44" s="1"/>
  <c r="L16" i="44"/>
  <c r="N15" i="44"/>
  <c r="M15" i="44"/>
  <c r="R15" i="44" s="1"/>
  <c r="S15" i="44" s="1"/>
  <c r="L15" i="44"/>
  <c r="K15" i="44"/>
  <c r="R14" i="44"/>
  <c r="S14" i="44" s="1"/>
  <c r="N14" i="44"/>
  <c r="M14" i="44"/>
  <c r="L14" i="44"/>
  <c r="K14" i="44"/>
  <c r="R13" i="44"/>
  <c r="S13" i="44" s="1"/>
  <c r="N13" i="44"/>
  <c r="M13" i="44"/>
  <c r="K13" i="44" s="1"/>
  <c r="L13" i="44"/>
  <c r="N12" i="44"/>
  <c r="M12" i="44"/>
  <c r="R12" i="44" s="1"/>
  <c r="S12" i="44" s="1"/>
  <c r="L12" i="44"/>
  <c r="N11" i="44"/>
  <c r="M11" i="44"/>
  <c r="R11" i="44" s="1"/>
  <c r="S11" i="44" s="1"/>
  <c r="L11" i="44"/>
  <c r="K11" i="44"/>
  <c r="S10" i="44"/>
  <c r="R10" i="44"/>
  <c r="N10" i="44"/>
  <c r="M10" i="44"/>
  <c r="L10" i="44"/>
  <c r="K10" i="44"/>
  <c r="R9" i="44"/>
  <c r="S9" i="44" s="1"/>
  <c r="N9" i="44"/>
  <c r="M9" i="44"/>
  <c r="K9" i="44" s="1"/>
  <c r="L9" i="44"/>
  <c r="N8" i="44"/>
  <c r="M8" i="44"/>
  <c r="R8" i="44" s="1"/>
  <c r="S8" i="44" s="1"/>
  <c r="L8" i="44"/>
  <c r="N7" i="44"/>
  <c r="M7" i="44"/>
  <c r="R7" i="44" s="1"/>
  <c r="S7" i="44" s="1"/>
  <c r="L7" i="44"/>
  <c r="K7" i="44"/>
  <c r="R6" i="44"/>
  <c r="S6" i="44" s="1"/>
  <c r="N6" i="44"/>
  <c r="M6" i="44"/>
  <c r="L6" i="44"/>
  <c r="K6" i="44"/>
  <c r="R5" i="44"/>
  <c r="S5" i="44" s="1"/>
  <c r="N5" i="44"/>
  <c r="M5" i="44"/>
  <c r="K5" i="44" s="1"/>
  <c r="L5" i="44"/>
  <c r="N4" i="44"/>
  <c r="M4" i="44"/>
  <c r="R4" i="44" s="1"/>
  <c r="L4" i="44"/>
  <c r="L65" i="44" s="1"/>
  <c r="D2" i="44" a="1"/>
  <c r="D2" i="44" s="1"/>
  <c r="E91" i="21" s="1"/>
  <c r="Q65" i="43"/>
  <c r="P65" i="43"/>
  <c r="O65" i="43"/>
  <c r="J65" i="43"/>
  <c r="AS64" i="43"/>
  <c r="AR64" i="43"/>
  <c r="AQ64" i="43"/>
  <c r="AP64" i="43"/>
  <c r="AO64" i="43"/>
  <c r="AN64" i="43"/>
  <c r="AM64" i="43"/>
  <c r="AL64" i="43"/>
  <c r="AK64" i="43"/>
  <c r="AJ64" i="43"/>
  <c r="AI64" i="43"/>
  <c r="AH64" i="43"/>
  <c r="AG64" i="43"/>
  <c r="AF64" i="43"/>
  <c r="AE64" i="43"/>
  <c r="AD64" i="43"/>
  <c r="AC64" i="43"/>
  <c r="AB64" i="43"/>
  <c r="AA64" i="43"/>
  <c r="Z64" i="43"/>
  <c r="Y64" i="43"/>
  <c r="X64" i="43"/>
  <c r="W64" i="43"/>
  <c r="V64" i="43"/>
  <c r="U64" i="43"/>
  <c r="T64" i="43"/>
  <c r="J64" i="43"/>
  <c r="N63" i="43"/>
  <c r="M63" i="43"/>
  <c r="R63" i="43" s="1"/>
  <c r="S63" i="43" s="1"/>
  <c r="L63" i="43"/>
  <c r="K63" i="43"/>
  <c r="R62" i="43"/>
  <c r="S62" i="43" s="1"/>
  <c r="N62" i="43"/>
  <c r="M62" i="43"/>
  <c r="L62" i="43"/>
  <c r="K62" i="43"/>
  <c r="S61" i="43"/>
  <c r="R61" i="43"/>
  <c r="N61" i="43"/>
  <c r="M61" i="43"/>
  <c r="K61" i="43" s="1"/>
  <c r="L61" i="43"/>
  <c r="N60" i="43"/>
  <c r="M60" i="43"/>
  <c r="R60" i="43" s="1"/>
  <c r="S60" i="43" s="1"/>
  <c r="L60" i="43"/>
  <c r="N59" i="43"/>
  <c r="M59" i="43"/>
  <c r="R59" i="43" s="1"/>
  <c r="S59" i="43" s="1"/>
  <c r="L59" i="43"/>
  <c r="K59" i="43"/>
  <c r="R58" i="43"/>
  <c r="S58" i="43" s="1"/>
  <c r="N58" i="43"/>
  <c r="M58" i="43"/>
  <c r="L58" i="43"/>
  <c r="K58" i="43"/>
  <c r="R57" i="43"/>
  <c r="S57" i="43" s="1"/>
  <c r="N57" i="43"/>
  <c r="M57" i="43"/>
  <c r="K57" i="43" s="1"/>
  <c r="L57" i="43"/>
  <c r="N56" i="43"/>
  <c r="M56" i="43"/>
  <c r="R56" i="43" s="1"/>
  <c r="S56" i="43" s="1"/>
  <c r="L56" i="43"/>
  <c r="N55" i="43"/>
  <c r="M55" i="43"/>
  <c r="R55" i="43" s="1"/>
  <c r="S55" i="43" s="1"/>
  <c r="L55" i="43"/>
  <c r="K55" i="43"/>
  <c r="R54" i="43"/>
  <c r="S54" i="43" s="1"/>
  <c r="N54" i="43"/>
  <c r="M54" i="43"/>
  <c r="L54" i="43"/>
  <c r="K54" i="43"/>
  <c r="R53" i="43"/>
  <c r="S53" i="43" s="1"/>
  <c r="N53" i="43"/>
  <c r="M53" i="43"/>
  <c r="K53" i="43" s="1"/>
  <c r="L53" i="43"/>
  <c r="N52" i="43"/>
  <c r="M52" i="43"/>
  <c r="R52" i="43" s="1"/>
  <c r="S52" i="43" s="1"/>
  <c r="L52" i="43"/>
  <c r="N51" i="43"/>
  <c r="M51" i="43"/>
  <c r="R51" i="43" s="1"/>
  <c r="S51" i="43" s="1"/>
  <c r="L51" i="43"/>
  <c r="K51" i="43"/>
  <c r="R50" i="43"/>
  <c r="S50" i="43" s="1"/>
  <c r="N50" i="43"/>
  <c r="M50" i="43"/>
  <c r="L50" i="43"/>
  <c r="K50" i="43"/>
  <c r="S49" i="43"/>
  <c r="R49" i="43"/>
  <c r="N49" i="43"/>
  <c r="M49" i="43"/>
  <c r="K49" i="43" s="1"/>
  <c r="L49" i="43"/>
  <c r="N48" i="43"/>
  <c r="M48" i="43"/>
  <c r="R48" i="43" s="1"/>
  <c r="S48" i="43" s="1"/>
  <c r="L48" i="43"/>
  <c r="N47" i="43"/>
  <c r="M47" i="43"/>
  <c r="R47" i="43" s="1"/>
  <c r="S47" i="43" s="1"/>
  <c r="L47" i="43"/>
  <c r="K47" i="43"/>
  <c r="R46" i="43"/>
  <c r="S46" i="43" s="1"/>
  <c r="N46" i="43"/>
  <c r="M46" i="43"/>
  <c r="L46" i="43"/>
  <c r="K46" i="43"/>
  <c r="R45" i="43"/>
  <c r="S45" i="43" s="1"/>
  <c r="N45" i="43"/>
  <c r="M45" i="43"/>
  <c r="K45" i="43" s="1"/>
  <c r="L45" i="43"/>
  <c r="N44" i="43"/>
  <c r="M44" i="43"/>
  <c r="R44" i="43" s="1"/>
  <c r="S44" i="43" s="1"/>
  <c r="L44" i="43"/>
  <c r="N43" i="43"/>
  <c r="M43" i="43"/>
  <c r="R43" i="43" s="1"/>
  <c r="S43" i="43" s="1"/>
  <c r="L43" i="43"/>
  <c r="K43" i="43"/>
  <c r="R42" i="43"/>
  <c r="S42" i="43" s="1"/>
  <c r="N42" i="43"/>
  <c r="M42" i="43"/>
  <c r="L42" i="43"/>
  <c r="K42" i="43"/>
  <c r="S41" i="43"/>
  <c r="R41" i="43"/>
  <c r="N41" i="43"/>
  <c r="M41" i="43"/>
  <c r="K41" i="43" s="1"/>
  <c r="L41" i="43"/>
  <c r="N40" i="43"/>
  <c r="M40" i="43"/>
  <c r="R40" i="43" s="1"/>
  <c r="S40" i="43" s="1"/>
  <c r="L40" i="43"/>
  <c r="N39" i="43"/>
  <c r="M39" i="43"/>
  <c r="R39" i="43" s="1"/>
  <c r="S39" i="43" s="1"/>
  <c r="L39" i="43"/>
  <c r="K39" i="43"/>
  <c r="R38" i="43"/>
  <c r="S38" i="43" s="1"/>
  <c r="N38" i="43"/>
  <c r="M38" i="43"/>
  <c r="L38" i="43"/>
  <c r="K38" i="43"/>
  <c r="R37" i="43"/>
  <c r="S37" i="43" s="1"/>
  <c r="N37" i="43"/>
  <c r="M37" i="43"/>
  <c r="K37" i="43" s="1"/>
  <c r="L37" i="43"/>
  <c r="N36" i="43"/>
  <c r="M36" i="43"/>
  <c r="R36" i="43" s="1"/>
  <c r="S36" i="43" s="1"/>
  <c r="L36" i="43"/>
  <c r="N35" i="43"/>
  <c r="M35" i="43"/>
  <c r="R35" i="43" s="1"/>
  <c r="S35" i="43" s="1"/>
  <c r="L35" i="43"/>
  <c r="K35" i="43"/>
  <c r="R34" i="43"/>
  <c r="S34" i="43" s="1"/>
  <c r="N34" i="43"/>
  <c r="M34" i="43"/>
  <c r="L34" i="43"/>
  <c r="K34" i="43"/>
  <c r="S33" i="43"/>
  <c r="R33" i="43"/>
  <c r="N33" i="43"/>
  <c r="M33" i="43"/>
  <c r="K33" i="43" s="1"/>
  <c r="L33" i="43"/>
  <c r="N32" i="43"/>
  <c r="M32" i="43"/>
  <c r="R32" i="43" s="1"/>
  <c r="S32" i="43" s="1"/>
  <c r="L32" i="43"/>
  <c r="N31" i="43"/>
  <c r="M31" i="43"/>
  <c r="R31" i="43" s="1"/>
  <c r="S31" i="43" s="1"/>
  <c r="L31" i="43"/>
  <c r="K31" i="43"/>
  <c r="R30" i="43"/>
  <c r="S30" i="43" s="1"/>
  <c r="N30" i="43"/>
  <c r="M30" i="43"/>
  <c r="L30" i="43"/>
  <c r="K30" i="43"/>
  <c r="S29" i="43"/>
  <c r="R29" i="43"/>
  <c r="N29" i="43"/>
  <c r="M29" i="43"/>
  <c r="K29" i="43" s="1"/>
  <c r="L29" i="43"/>
  <c r="N28" i="43"/>
  <c r="M28" i="43"/>
  <c r="R28" i="43" s="1"/>
  <c r="S28" i="43" s="1"/>
  <c r="L28" i="43"/>
  <c r="N27" i="43"/>
  <c r="M27" i="43"/>
  <c r="R27" i="43" s="1"/>
  <c r="S27" i="43" s="1"/>
  <c r="L27" i="43"/>
  <c r="K27" i="43"/>
  <c r="R26" i="43"/>
  <c r="S26" i="43" s="1"/>
  <c r="N26" i="43"/>
  <c r="M26" i="43"/>
  <c r="L26" i="43"/>
  <c r="K26" i="43"/>
  <c r="R25" i="43"/>
  <c r="S25" i="43" s="1"/>
  <c r="N25" i="43"/>
  <c r="M25" i="43"/>
  <c r="K25" i="43" s="1"/>
  <c r="L25" i="43"/>
  <c r="N24" i="43"/>
  <c r="M24" i="43"/>
  <c r="R24" i="43" s="1"/>
  <c r="S24" i="43" s="1"/>
  <c r="L24" i="43"/>
  <c r="N23" i="43"/>
  <c r="M23" i="43"/>
  <c r="R23" i="43" s="1"/>
  <c r="S23" i="43" s="1"/>
  <c r="L23" i="43"/>
  <c r="K23" i="43"/>
  <c r="R22" i="43"/>
  <c r="S22" i="43" s="1"/>
  <c r="N22" i="43"/>
  <c r="M22" i="43"/>
  <c r="L22" i="43"/>
  <c r="K22" i="43"/>
  <c r="R21" i="43"/>
  <c r="S21" i="43" s="1"/>
  <c r="N21" i="43"/>
  <c r="M21" i="43"/>
  <c r="K21" i="43" s="1"/>
  <c r="L21" i="43"/>
  <c r="N20" i="43"/>
  <c r="M20" i="43"/>
  <c r="R20" i="43" s="1"/>
  <c r="S20" i="43" s="1"/>
  <c r="L20" i="43"/>
  <c r="N19" i="43"/>
  <c r="M19" i="43"/>
  <c r="R19" i="43" s="1"/>
  <c r="S19" i="43" s="1"/>
  <c r="L19" i="43"/>
  <c r="K19" i="43"/>
  <c r="R18" i="43"/>
  <c r="S18" i="43" s="1"/>
  <c r="N18" i="43"/>
  <c r="M18" i="43"/>
  <c r="L18" i="43"/>
  <c r="K18" i="43"/>
  <c r="S17" i="43"/>
  <c r="R17" i="43"/>
  <c r="N17" i="43"/>
  <c r="M17" i="43"/>
  <c r="K17" i="43" s="1"/>
  <c r="L17" i="43"/>
  <c r="N16" i="43"/>
  <c r="M16" i="43"/>
  <c r="R16" i="43" s="1"/>
  <c r="S16" i="43" s="1"/>
  <c r="L16" i="43"/>
  <c r="N15" i="43"/>
  <c r="M15" i="43"/>
  <c r="R15" i="43" s="1"/>
  <c r="S15" i="43" s="1"/>
  <c r="L15" i="43"/>
  <c r="K15" i="43"/>
  <c r="R14" i="43"/>
  <c r="S14" i="43" s="1"/>
  <c r="N14" i="43"/>
  <c r="M14" i="43"/>
  <c r="L14" i="43"/>
  <c r="K14" i="43"/>
  <c r="R13" i="43"/>
  <c r="S13" i="43" s="1"/>
  <c r="N13" i="43"/>
  <c r="M13" i="43"/>
  <c r="K13" i="43" s="1"/>
  <c r="L13" i="43"/>
  <c r="N12" i="43"/>
  <c r="M12" i="43"/>
  <c r="R12" i="43" s="1"/>
  <c r="S12" i="43" s="1"/>
  <c r="L12" i="43"/>
  <c r="N11" i="43"/>
  <c r="M11" i="43"/>
  <c r="R11" i="43" s="1"/>
  <c r="S11" i="43" s="1"/>
  <c r="L11" i="43"/>
  <c r="K11" i="43"/>
  <c r="R10" i="43"/>
  <c r="S10" i="43" s="1"/>
  <c r="N10" i="43"/>
  <c r="M10" i="43"/>
  <c r="L10" i="43"/>
  <c r="K10" i="43"/>
  <c r="S9" i="43"/>
  <c r="R9" i="43"/>
  <c r="N9" i="43"/>
  <c r="M9" i="43"/>
  <c r="K9" i="43" s="1"/>
  <c r="L9" i="43"/>
  <c r="N8" i="43"/>
  <c r="M8" i="43"/>
  <c r="R8" i="43" s="1"/>
  <c r="S8" i="43" s="1"/>
  <c r="L8" i="43"/>
  <c r="N7" i="43"/>
  <c r="M7" i="43"/>
  <c r="R7" i="43" s="1"/>
  <c r="S7" i="43" s="1"/>
  <c r="L7" i="43"/>
  <c r="K7" i="43"/>
  <c r="R6" i="43"/>
  <c r="S6" i="43" s="1"/>
  <c r="N6" i="43"/>
  <c r="M6" i="43"/>
  <c r="L6" i="43"/>
  <c r="K6" i="43"/>
  <c r="R5" i="43"/>
  <c r="S5" i="43" s="1"/>
  <c r="N5" i="43"/>
  <c r="M5" i="43"/>
  <c r="K5" i="43" s="1"/>
  <c r="L5" i="43"/>
  <c r="N4" i="43"/>
  <c r="M4" i="43"/>
  <c r="R4" i="43" s="1"/>
  <c r="L4" i="43"/>
  <c r="L65" i="43" s="1"/>
  <c r="D2" i="43" a="1"/>
  <c r="D2" i="43" s="1"/>
  <c r="E90" i="21" s="1"/>
  <c r="Q65" i="42"/>
  <c r="P65" i="42"/>
  <c r="O65" i="42"/>
  <c r="J65" i="42"/>
  <c r="AS64" i="42"/>
  <c r="AR64" i="42"/>
  <c r="AQ64" i="42"/>
  <c r="AP64" i="42"/>
  <c r="AO64" i="42"/>
  <c r="AN64" i="42"/>
  <c r="AM64" i="42"/>
  <c r="AL64" i="42"/>
  <c r="AK64" i="42"/>
  <c r="AJ64" i="42"/>
  <c r="AI64" i="42"/>
  <c r="AH64" i="42"/>
  <c r="AG64" i="42"/>
  <c r="AF64" i="42"/>
  <c r="AE64" i="42"/>
  <c r="AD64" i="42"/>
  <c r="AC64" i="42"/>
  <c r="AB64" i="42"/>
  <c r="AA64" i="42"/>
  <c r="Z64" i="42"/>
  <c r="Y64" i="42"/>
  <c r="X64" i="42"/>
  <c r="W64" i="42"/>
  <c r="V64" i="42"/>
  <c r="U64" i="42"/>
  <c r="T64" i="42"/>
  <c r="J64" i="42"/>
  <c r="N63" i="42"/>
  <c r="M63" i="42"/>
  <c r="R63" i="42" s="1"/>
  <c r="S63" i="42" s="1"/>
  <c r="L63" i="42"/>
  <c r="K63" i="42"/>
  <c r="R62" i="42"/>
  <c r="S62" i="42" s="1"/>
  <c r="N62" i="42"/>
  <c r="M62" i="42"/>
  <c r="L62" i="42"/>
  <c r="K62" i="42"/>
  <c r="R61" i="42"/>
  <c r="S61" i="42" s="1"/>
  <c r="N61" i="42"/>
  <c r="M61" i="42"/>
  <c r="K61" i="42" s="1"/>
  <c r="L61" i="42"/>
  <c r="N60" i="42"/>
  <c r="M60" i="42"/>
  <c r="R60" i="42" s="1"/>
  <c r="S60" i="42" s="1"/>
  <c r="L60" i="42"/>
  <c r="N59" i="42"/>
  <c r="M59" i="42"/>
  <c r="R59" i="42" s="1"/>
  <c r="S59" i="42" s="1"/>
  <c r="L59" i="42"/>
  <c r="K59" i="42"/>
  <c r="R58" i="42"/>
  <c r="S58" i="42" s="1"/>
  <c r="N58" i="42"/>
  <c r="M58" i="42"/>
  <c r="L58" i="42"/>
  <c r="K58" i="42"/>
  <c r="R57" i="42"/>
  <c r="S57" i="42" s="1"/>
  <c r="N57" i="42"/>
  <c r="M57" i="42"/>
  <c r="K57" i="42" s="1"/>
  <c r="L57" i="42"/>
  <c r="N56" i="42"/>
  <c r="M56" i="42"/>
  <c r="R56" i="42" s="1"/>
  <c r="S56" i="42" s="1"/>
  <c r="L56" i="42"/>
  <c r="N55" i="42"/>
  <c r="M55" i="42"/>
  <c r="R55" i="42" s="1"/>
  <c r="S55" i="42" s="1"/>
  <c r="L55" i="42"/>
  <c r="K55" i="42"/>
  <c r="R54" i="42"/>
  <c r="S54" i="42" s="1"/>
  <c r="N54" i="42"/>
  <c r="M54" i="42"/>
  <c r="L54" i="42"/>
  <c r="K54" i="42"/>
  <c r="R53" i="42"/>
  <c r="S53" i="42" s="1"/>
  <c r="N53" i="42"/>
  <c r="M53" i="42"/>
  <c r="K53" i="42" s="1"/>
  <c r="L53" i="42"/>
  <c r="N52" i="42"/>
  <c r="M52" i="42"/>
  <c r="R52" i="42" s="1"/>
  <c r="S52" i="42" s="1"/>
  <c r="L52" i="42"/>
  <c r="N51" i="42"/>
  <c r="M51" i="42"/>
  <c r="R51" i="42" s="1"/>
  <c r="S51" i="42" s="1"/>
  <c r="L51" i="42"/>
  <c r="K51" i="42"/>
  <c r="R50" i="42"/>
  <c r="S50" i="42" s="1"/>
  <c r="N50" i="42"/>
  <c r="M50" i="42"/>
  <c r="L50" i="42"/>
  <c r="K50" i="42"/>
  <c r="R49" i="42"/>
  <c r="S49" i="42" s="1"/>
  <c r="N49" i="42"/>
  <c r="M49" i="42"/>
  <c r="K49" i="42" s="1"/>
  <c r="L49" i="42"/>
  <c r="N48" i="42"/>
  <c r="M48" i="42"/>
  <c r="R48" i="42" s="1"/>
  <c r="S48" i="42" s="1"/>
  <c r="L48" i="42"/>
  <c r="N47" i="42"/>
  <c r="M47" i="42"/>
  <c r="R47" i="42" s="1"/>
  <c r="S47" i="42" s="1"/>
  <c r="L47" i="42"/>
  <c r="K47" i="42"/>
  <c r="R46" i="42"/>
  <c r="S46" i="42" s="1"/>
  <c r="N46" i="42"/>
  <c r="M46" i="42"/>
  <c r="L46" i="42"/>
  <c r="K46" i="42"/>
  <c r="R45" i="42"/>
  <c r="S45" i="42" s="1"/>
  <c r="N45" i="42"/>
  <c r="M45" i="42"/>
  <c r="K45" i="42" s="1"/>
  <c r="L45" i="42"/>
  <c r="N44" i="42"/>
  <c r="M44" i="42"/>
  <c r="R44" i="42" s="1"/>
  <c r="S44" i="42" s="1"/>
  <c r="L44" i="42"/>
  <c r="N43" i="42"/>
  <c r="M43" i="42"/>
  <c r="R43" i="42" s="1"/>
  <c r="S43" i="42" s="1"/>
  <c r="L43" i="42"/>
  <c r="K43" i="42"/>
  <c r="R42" i="42"/>
  <c r="S42" i="42" s="1"/>
  <c r="N42" i="42"/>
  <c r="M42" i="42"/>
  <c r="L42" i="42"/>
  <c r="K42" i="42"/>
  <c r="R41" i="42"/>
  <c r="S41" i="42" s="1"/>
  <c r="N41" i="42"/>
  <c r="M41" i="42"/>
  <c r="K41" i="42" s="1"/>
  <c r="L41" i="42"/>
  <c r="N40" i="42"/>
  <c r="M40" i="42"/>
  <c r="R40" i="42" s="1"/>
  <c r="S40" i="42" s="1"/>
  <c r="L40" i="42"/>
  <c r="N39" i="42"/>
  <c r="M39" i="42"/>
  <c r="R39" i="42" s="1"/>
  <c r="S39" i="42" s="1"/>
  <c r="L39" i="42"/>
  <c r="K39" i="42"/>
  <c r="R38" i="42"/>
  <c r="S38" i="42" s="1"/>
  <c r="N38" i="42"/>
  <c r="M38" i="42"/>
  <c r="L38" i="42"/>
  <c r="K38" i="42"/>
  <c r="R37" i="42"/>
  <c r="S37" i="42" s="1"/>
  <c r="N37" i="42"/>
  <c r="M37" i="42"/>
  <c r="K37" i="42" s="1"/>
  <c r="L37" i="42"/>
  <c r="N36" i="42"/>
  <c r="M36" i="42"/>
  <c r="R36" i="42" s="1"/>
  <c r="S36" i="42" s="1"/>
  <c r="L36" i="42"/>
  <c r="N35" i="42"/>
  <c r="M35" i="42"/>
  <c r="R35" i="42" s="1"/>
  <c r="S35" i="42" s="1"/>
  <c r="L35" i="42"/>
  <c r="K35" i="42"/>
  <c r="R34" i="42"/>
  <c r="S34" i="42" s="1"/>
  <c r="N34" i="42"/>
  <c r="M34" i="42"/>
  <c r="L34" i="42"/>
  <c r="K34" i="42"/>
  <c r="R33" i="42"/>
  <c r="S33" i="42" s="1"/>
  <c r="N33" i="42"/>
  <c r="M33" i="42"/>
  <c r="K33" i="42" s="1"/>
  <c r="L33" i="42"/>
  <c r="N32" i="42"/>
  <c r="M32" i="42"/>
  <c r="R32" i="42" s="1"/>
  <c r="S32" i="42" s="1"/>
  <c r="L32" i="42"/>
  <c r="N31" i="42"/>
  <c r="M31" i="42"/>
  <c r="R31" i="42" s="1"/>
  <c r="S31" i="42" s="1"/>
  <c r="L31" i="42"/>
  <c r="K31" i="42"/>
  <c r="R30" i="42"/>
  <c r="S30" i="42" s="1"/>
  <c r="N30" i="42"/>
  <c r="M30" i="42"/>
  <c r="L30" i="42"/>
  <c r="K30" i="42"/>
  <c r="R29" i="42"/>
  <c r="S29" i="42" s="1"/>
  <c r="N29" i="42"/>
  <c r="M29" i="42"/>
  <c r="K29" i="42" s="1"/>
  <c r="L29" i="42"/>
  <c r="N28" i="42"/>
  <c r="M28" i="42"/>
  <c r="R28" i="42" s="1"/>
  <c r="S28" i="42" s="1"/>
  <c r="L28" i="42"/>
  <c r="N27" i="42"/>
  <c r="M27" i="42"/>
  <c r="R27" i="42" s="1"/>
  <c r="S27" i="42" s="1"/>
  <c r="L27" i="42"/>
  <c r="K27" i="42"/>
  <c r="R26" i="42"/>
  <c r="S26" i="42" s="1"/>
  <c r="N26" i="42"/>
  <c r="M26" i="42"/>
  <c r="L26" i="42"/>
  <c r="K26" i="42"/>
  <c r="R25" i="42"/>
  <c r="S25" i="42" s="1"/>
  <c r="N25" i="42"/>
  <c r="M25" i="42"/>
  <c r="K25" i="42" s="1"/>
  <c r="L25" i="42"/>
  <c r="N24" i="42"/>
  <c r="M24" i="42"/>
  <c r="R24" i="42" s="1"/>
  <c r="S24" i="42" s="1"/>
  <c r="L24" i="42"/>
  <c r="N23" i="42"/>
  <c r="M23" i="42"/>
  <c r="R23" i="42" s="1"/>
  <c r="S23" i="42" s="1"/>
  <c r="L23" i="42"/>
  <c r="K23" i="42"/>
  <c r="R22" i="42"/>
  <c r="S22" i="42" s="1"/>
  <c r="N22" i="42"/>
  <c r="M22" i="42"/>
  <c r="L22" i="42"/>
  <c r="K22" i="42"/>
  <c r="R21" i="42"/>
  <c r="S21" i="42" s="1"/>
  <c r="N21" i="42"/>
  <c r="M21" i="42"/>
  <c r="K21" i="42" s="1"/>
  <c r="L21" i="42"/>
  <c r="N20" i="42"/>
  <c r="M20" i="42"/>
  <c r="R20" i="42" s="1"/>
  <c r="S20" i="42" s="1"/>
  <c r="L20" i="42"/>
  <c r="N19" i="42"/>
  <c r="M19" i="42"/>
  <c r="R19" i="42" s="1"/>
  <c r="S19" i="42" s="1"/>
  <c r="L19" i="42"/>
  <c r="K19" i="42"/>
  <c r="R18" i="42"/>
  <c r="S18" i="42" s="1"/>
  <c r="N18" i="42"/>
  <c r="M18" i="42"/>
  <c r="L18" i="42"/>
  <c r="K18" i="42"/>
  <c r="R17" i="42"/>
  <c r="S17" i="42" s="1"/>
  <c r="N17" i="42"/>
  <c r="M17" i="42"/>
  <c r="K17" i="42" s="1"/>
  <c r="L17" i="42"/>
  <c r="N16" i="42"/>
  <c r="M16" i="42"/>
  <c r="R16" i="42" s="1"/>
  <c r="S16" i="42" s="1"/>
  <c r="L16" i="42"/>
  <c r="N15" i="42"/>
  <c r="M15" i="42"/>
  <c r="R15" i="42" s="1"/>
  <c r="S15" i="42" s="1"/>
  <c r="L15" i="42"/>
  <c r="K15" i="42"/>
  <c r="R14" i="42"/>
  <c r="S14" i="42" s="1"/>
  <c r="N14" i="42"/>
  <c r="M14" i="42"/>
  <c r="L14" i="42"/>
  <c r="K14" i="42"/>
  <c r="R13" i="42"/>
  <c r="S13" i="42" s="1"/>
  <c r="N13" i="42"/>
  <c r="M13" i="42"/>
  <c r="K13" i="42" s="1"/>
  <c r="L13" i="42"/>
  <c r="N12" i="42"/>
  <c r="M12" i="42"/>
  <c r="R12" i="42" s="1"/>
  <c r="S12" i="42" s="1"/>
  <c r="L12" i="42"/>
  <c r="N11" i="42"/>
  <c r="M11" i="42"/>
  <c r="R11" i="42" s="1"/>
  <c r="S11" i="42" s="1"/>
  <c r="L11" i="42"/>
  <c r="K11" i="42"/>
  <c r="R10" i="42"/>
  <c r="S10" i="42" s="1"/>
  <c r="N10" i="42"/>
  <c r="M10" i="42"/>
  <c r="L10" i="42"/>
  <c r="K10" i="42"/>
  <c r="R9" i="42"/>
  <c r="S9" i="42" s="1"/>
  <c r="N9" i="42"/>
  <c r="M9" i="42"/>
  <c r="K9" i="42" s="1"/>
  <c r="L9" i="42"/>
  <c r="N8" i="42"/>
  <c r="M8" i="42"/>
  <c r="R8" i="42" s="1"/>
  <c r="S8" i="42" s="1"/>
  <c r="L8" i="42"/>
  <c r="N7" i="42"/>
  <c r="M7" i="42"/>
  <c r="R7" i="42" s="1"/>
  <c r="S7" i="42" s="1"/>
  <c r="L7" i="42"/>
  <c r="K7" i="42"/>
  <c r="R6" i="42"/>
  <c r="S6" i="42" s="1"/>
  <c r="N6" i="42"/>
  <c r="M6" i="42"/>
  <c r="L6" i="42"/>
  <c r="K6" i="42"/>
  <c r="R5" i="42"/>
  <c r="S5" i="42" s="1"/>
  <c r="N5" i="42"/>
  <c r="M5" i="42"/>
  <c r="K5" i="42" s="1"/>
  <c r="L5" i="42"/>
  <c r="N4" i="42"/>
  <c r="M4" i="42"/>
  <c r="R4" i="42" s="1"/>
  <c r="L4" i="42"/>
  <c r="L65" i="42" s="1"/>
  <c r="D2" i="42" a="1"/>
  <c r="D2" i="42" s="1"/>
  <c r="E89" i="21" s="1"/>
  <c r="Q65" i="41"/>
  <c r="P65" i="41"/>
  <c r="O65" i="41"/>
  <c r="J65" i="41"/>
  <c r="AS64" i="41"/>
  <c r="AR64" i="41"/>
  <c r="AQ64" i="41"/>
  <c r="AP64" i="41"/>
  <c r="AO64" i="41"/>
  <c r="AN64" i="41"/>
  <c r="AM64" i="41"/>
  <c r="AL64" i="41"/>
  <c r="AK64" i="41"/>
  <c r="AJ64" i="41"/>
  <c r="AI64" i="41"/>
  <c r="AH64" i="41"/>
  <c r="AG64" i="41"/>
  <c r="AF64" i="41"/>
  <c r="AE64" i="41"/>
  <c r="AD64" i="41"/>
  <c r="AC64" i="41"/>
  <c r="AB64" i="41"/>
  <c r="AA64" i="41"/>
  <c r="Z64" i="41"/>
  <c r="Y64" i="41"/>
  <c r="X64" i="41"/>
  <c r="W64" i="41"/>
  <c r="V64" i="41"/>
  <c r="U64" i="41"/>
  <c r="T64" i="41"/>
  <c r="J64" i="41"/>
  <c r="R63" i="41"/>
  <c r="S63" i="41" s="1"/>
  <c r="N63" i="41"/>
  <c r="M63" i="41"/>
  <c r="L63" i="41"/>
  <c r="K63" i="41"/>
  <c r="N62" i="41"/>
  <c r="M62" i="41"/>
  <c r="K62" i="41" s="1"/>
  <c r="L62" i="41"/>
  <c r="R61" i="41"/>
  <c r="S61" i="41" s="1"/>
  <c r="N61" i="41"/>
  <c r="M61" i="41"/>
  <c r="L61" i="41"/>
  <c r="K61" i="41"/>
  <c r="N60" i="41"/>
  <c r="M60" i="41"/>
  <c r="R60" i="41" s="1"/>
  <c r="S60" i="41" s="1"/>
  <c r="L60" i="41"/>
  <c r="R59" i="41"/>
  <c r="S59" i="41" s="1"/>
  <c r="N59" i="41"/>
  <c r="M59" i="41"/>
  <c r="L59" i="41"/>
  <c r="K59" i="41"/>
  <c r="N58" i="41"/>
  <c r="M58" i="41"/>
  <c r="K58" i="41" s="1"/>
  <c r="L58" i="41"/>
  <c r="R57" i="41"/>
  <c r="S57" i="41" s="1"/>
  <c r="N57" i="41"/>
  <c r="M57" i="41"/>
  <c r="L57" i="41"/>
  <c r="K57" i="41"/>
  <c r="N56" i="41"/>
  <c r="M56" i="41"/>
  <c r="R56" i="41" s="1"/>
  <c r="S56" i="41" s="1"/>
  <c r="L56" i="41"/>
  <c r="R55" i="41"/>
  <c r="S55" i="41" s="1"/>
  <c r="N55" i="41"/>
  <c r="M55" i="41"/>
  <c r="L55" i="41"/>
  <c r="K55" i="41"/>
  <c r="N54" i="41"/>
  <c r="M54" i="41"/>
  <c r="K54" i="41" s="1"/>
  <c r="L54" i="41"/>
  <c r="R53" i="41"/>
  <c r="S53" i="41" s="1"/>
  <c r="N53" i="41"/>
  <c r="M53" i="41"/>
  <c r="L53" i="41"/>
  <c r="K53" i="41"/>
  <c r="N52" i="41"/>
  <c r="M52" i="41"/>
  <c r="R52" i="41" s="1"/>
  <c r="S52" i="41" s="1"/>
  <c r="L52" i="41"/>
  <c r="R51" i="41"/>
  <c r="S51" i="41" s="1"/>
  <c r="N51" i="41"/>
  <c r="M51" i="41"/>
  <c r="L51" i="41"/>
  <c r="K51" i="41"/>
  <c r="N50" i="41"/>
  <c r="M50" i="41"/>
  <c r="K50" i="41" s="1"/>
  <c r="L50" i="41"/>
  <c r="R49" i="41"/>
  <c r="S49" i="41" s="1"/>
  <c r="N49" i="41"/>
  <c r="M49" i="41"/>
  <c r="L49" i="41"/>
  <c r="K49" i="41"/>
  <c r="N48" i="41"/>
  <c r="M48" i="41"/>
  <c r="R48" i="41" s="1"/>
  <c r="S48" i="41" s="1"/>
  <c r="L48" i="41"/>
  <c r="R47" i="41"/>
  <c r="S47" i="41" s="1"/>
  <c r="N47" i="41"/>
  <c r="M47" i="41"/>
  <c r="L47" i="41"/>
  <c r="K47" i="41"/>
  <c r="N46" i="41"/>
  <c r="M46" i="41"/>
  <c r="K46" i="41" s="1"/>
  <c r="L46" i="41"/>
  <c r="R45" i="41"/>
  <c r="S45" i="41" s="1"/>
  <c r="N45" i="41"/>
  <c r="M45" i="41"/>
  <c r="L45" i="41"/>
  <c r="K45" i="41"/>
  <c r="N44" i="41"/>
  <c r="M44" i="41"/>
  <c r="R44" i="41" s="1"/>
  <c r="S44" i="41" s="1"/>
  <c r="L44" i="41"/>
  <c r="R43" i="41"/>
  <c r="S43" i="41" s="1"/>
  <c r="N43" i="41"/>
  <c r="M43" i="41"/>
  <c r="L43" i="41"/>
  <c r="K43" i="41"/>
  <c r="N42" i="41"/>
  <c r="M42" i="41"/>
  <c r="K42" i="41" s="1"/>
  <c r="L42" i="41"/>
  <c r="R41" i="41"/>
  <c r="S41" i="41" s="1"/>
  <c r="N41" i="41"/>
  <c r="M41" i="41"/>
  <c r="L41" i="41"/>
  <c r="K41" i="41"/>
  <c r="N40" i="41"/>
  <c r="M40" i="41"/>
  <c r="R40" i="41" s="1"/>
  <c r="S40" i="41" s="1"/>
  <c r="L40" i="41"/>
  <c r="R39" i="41"/>
  <c r="S39" i="41" s="1"/>
  <c r="N39" i="41"/>
  <c r="M39" i="41"/>
  <c r="L39" i="41"/>
  <c r="K39" i="41"/>
  <c r="N38" i="41"/>
  <c r="M38" i="41"/>
  <c r="K38" i="41" s="1"/>
  <c r="L38" i="41"/>
  <c r="R37" i="41"/>
  <c r="S37" i="41" s="1"/>
  <c r="N37" i="41"/>
  <c r="M37" i="41"/>
  <c r="L37" i="41"/>
  <c r="K37" i="41"/>
  <c r="N36" i="41"/>
  <c r="M36" i="41"/>
  <c r="R36" i="41" s="1"/>
  <c r="S36" i="41" s="1"/>
  <c r="L36" i="41"/>
  <c r="R35" i="41"/>
  <c r="S35" i="41" s="1"/>
  <c r="N35" i="41"/>
  <c r="M35" i="41"/>
  <c r="L35" i="41"/>
  <c r="K35" i="41"/>
  <c r="N34" i="41"/>
  <c r="M34" i="41"/>
  <c r="K34" i="41" s="1"/>
  <c r="L34" i="41"/>
  <c r="R33" i="41"/>
  <c r="S33" i="41" s="1"/>
  <c r="N33" i="41"/>
  <c r="M33" i="41"/>
  <c r="L33" i="41"/>
  <c r="K33" i="41"/>
  <c r="N32" i="41"/>
  <c r="M32" i="41"/>
  <c r="R32" i="41" s="1"/>
  <c r="S32" i="41" s="1"/>
  <c r="L32" i="41"/>
  <c r="R31" i="41"/>
  <c r="S31" i="41" s="1"/>
  <c r="N31" i="41"/>
  <c r="M31" i="41"/>
  <c r="L31" i="41"/>
  <c r="K31" i="41"/>
  <c r="N30" i="41"/>
  <c r="M30" i="41"/>
  <c r="K30" i="41" s="1"/>
  <c r="L30" i="41"/>
  <c r="R29" i="41"/>
  <c r="S29" i="41" s="1"/>
  <c r="N29" i="41"/>
  <c r="M29" i="41"/>
  <c r="L29" i="41"/>
  <c r="K29" i="41"/>
  <c r="N28" i="41"/>
  <c r="M28" i="41"/>
  <c r="R28" i="41" s="1"/>
  <c r="S28" i="41" s="1"/>
  <c r="L28" i="41"/>
  <c r="R27" i="41"/>
  <c r="S27" i="41" s="1"/>
  <c r="N27" i="41"/>
  <c r="M27" i="41"/>
  <c r="L27" i="41"/>
  <c r="K27" i="41"/>
  <c r="N26" i="41"/>
  <c r="M26" i="41"/>
  <c r="K26" i="41" s="1"/>
  <c r="L26" i="41"/>
  <c r="R25" i="41"/>
  <c r="S25" i="41" s="1"/>
  <c r="N25" i="41"/>
  <c r="M25" i="41"/>
  <c r="L25" i="41"/>
  <c r="K25" i="41"/>
  <c r="N24" i="41"/>
  <c r="M24" i="41"/>
  <c r="R24" i="41" s="1"/>
  <c r="S24" i="41" s="1"/>
  <c r="L24" i="41"/>
  <c r="R23" i="41"/>
  <c r="S23" i="41" s="1"/>
  <c r="N23" i="41"/>
  <c r="M23" i="41"/>
  <c r="L23" i="41"/>
  <c r="K23" i="41"/>
  <c r="N22" i="41"/>
  <c r="M22" i="41"/>
  <c r="K22" i="41" s="1"/>
  <c r="L22" i="41"/>
  <c r="R21" i="41"/>
  <c r="S21" i="41" s="1"/>
  <c r="N21" i="41"/>
  <c r="M21" i="41"/>
  <c r="L21" i="41"/>
  <c r="K21" i="41"/>
  <c r="N20" i="41"/>
  <c r="M20" i="41"/>
  <c r="R20" i="41" s="1"/>
  <c r="S20" i="41" s="1"/>
  <c r="L20" i="41"/>
  <c r="R19" i="41"/>
  <c r="S19" i="41" s="1"/>
  <c r="N19" i="41"/>
  <c r="M19" i="41"/>
  <c r="L19" i="41"/>
  <c r="K19" i="41"/>
  <c r="N18" i="41"/>
  <c r="M18" i="41"/>
  <c r="K18" i="41" s="1"/>
  <c r="L18" i="41"/>
  <c r="R17" i="41"/>
  <c r="S17" i="41" s="1"/>
  <c r="N17" i="41"/>
  <c r="M17" i="41"/>
  <c r="L17" i="41"/>
  <c r="K17" i="41"/>
  <c r="N16" i="41"/>
  <c r="M16" i="41"/>
  <c r="R16" i="41" s="1"/>
  <c r="S16" i="41" s="1"/>
  <c r="L16" i="41"/>
  <c r="R15" i="41"/>
  <c r="S15" i="41" s="1"/>
  <c r="N15" i="41"/>
  <c r="M15" i="41"/>
  <c r="L15" i="41"/>
  <c r="K15" i="41"/>
  <c r="N14" i="41"/>
  <c r="M14" i="41"/>
  <c r="K14" i="41" s="1"/>
  <c r="L14" i="41"/>
  <c r="R13" i="41"/>
  <c r="S13" i="41" s="1"/>
  <c r="N13" i="41"/>
  <c r="M13" i="41"/>
  <c r="L13" i="41"/>
  <c r="K13" i="41"/>
  <c r="N12" i="41"/>
  <c r="M12" i="41"/>
  <c r="R12" i="41" s="1"/>
  <c r="S12" i="41" s="1"/>
  <c r="L12" i="41"/>
  <c r="R11" i="41"/>
  <c r="S11" i="41" s="1"/>
  <c r="N11" i="41"/>
  <c r="M11" i="41"/>
  <c r="L11" i="41"/>
  <c r="K11" i="41"/>
  <c r="N10" i="41"/>
  <c r="M10" i="41"/>
  <c r="K10" i="41" s="1"/>
  <c r="L10" i="41"/>
  <c r="R9" i="41"/>
  <c r="S9" i="41" s="1"/>
  <c r="N9" i="41"/>
  <c r="M9" i="41"/>
  <c r="L9" i="41"/>
  <c r="K9" i="41"/>
  <c r="N8" i="41"/>
  <c r="M8" i="41"/>
  <c r="R8" i="41" s="1"/>
  <c r="S8" i="41" s="1"/>
  <c r="L8" i="41"/>
  <c r="R7" i="41"/>
  <c r="S7" i="41" s="1"/>
  <c r="N7" i="41"/>
  <c r="M7" i="41"/>
  <c r="L7" i="41"/>
  <c r="K7" i="41"/>
  <c r="N6" i="41"/>
  <c r="M6" i="41"/>
  <c r="K6" i="41" s="1"/>
  <c r="L6" i="41"/>
  <c r="R5" i="41"/>
  <c r="S5" i="41" s="1"/>
  <c r="N5" i="41"/>
  <c r="M5" i="41"/>
  <c r="L5" i="41"/>
  <c r="K5" i="41"/>
  <c r="N4" i="41"/>
  <c r="N65" i="41" s="1"/>
  <c r="M4" i="41"/>
  <c r="R4" i="41" s="1"/>
  <c r="L4" i="41"/>
  <c r="L65" i="41" s="1"/>
  <c r="D2" i="41" a="1"/>
  <c r="D2" i="41" s="1"/>
  <c r="E88" i="21" s="1"/>
  <c r="Q65" i="40"/>
  <c r="P65" i="40"/>
  <c r="O65" i="40"/>
  <c r="J65" i="40"/>
  <c r="AS64" i="40"/>
  <c r="AR64" i="40"/>
  <c r="AQ64" i="40"/>
  <c r="AP64" i="40"/>
  <c r="AO64" i="40"/>
  <c r="AN64" i="40"/>
  <c r="AM64" i="40"/>
  <c r="AL64" i="40"/>
  <c r="AK64" i="40"/>
  <c r="AJ64" i="40"/>
  <c r="AI64" i="40"/>
  <c r="AH64" i="40"/>
  <c r="AG64" i="40"/>
  <c r="AF64" i="40"/>
  <c r="AE64" i="40"/>
  <c r="AD64" i="40"/>
  <c r="AC64" i="40"/>
  <c r="AB64" i="40"/>
  <c r="AA64" i="40"/>
  <c r="Z64" i="40"/>
  <c r="Y64" i="40"/>
  <c r="X64" i="40"/>
  <c r="W64" i="40"/>
  <c r="V64" i="40"/>
  <c r="U64" i="40"/>
  <c r="T64" i="40"/>
  <c r="J64" i="40"/>
  <c r="R63" i="40"/>
  <c r="S63" i="40" s="1"/>
  <c r="N63" i="40"/>
  <c r="M63" i="40"/>
  <c r="K63" i="40" s="1"/>
  <c r="L63" i="40"/>
  <c r="N62" i="40"/>
  <c r="M62" i="40"/>
  <c r="K62" i="40" s="1"/>
  <c r="L62" i="40"/>
  <c r="R61" i="40"/>
  <c r="S61" i="40" s="1"/>
  <c r="N61" i="40"/>
  <c r="M61" i="40"/>
  <c r="L61" i="40"/>
  <c r="K61" i="40"/>
  <c r="R60" i="40"/>
  <c r="S60" i="40" s="1"/>
  <c r="N60" i="40"/>
  <c r="M60" i="40"/>
  <c r="K60" i="40" s="1"/>
  <c r="L60" i="40"/>
  <c r="R59" i="40"/>
  <c r="S59" i="40" s="1"/>
  <c r="N59" i="40"/>
  <c r="M59" i="40"/>
  <c r="K59" i="40" s="1"/>
  <c r="L59" i="40"/>
  <c r="N58" i="40"/>
  <c r="M58" i="40"/>
  <c r="K58" i="40" s="1"/>
  <c r="L58" i="40"/>
  <c r="R57" i="40"/>
  <c r="S57" i="40" s="1"/>
  <c r="N57" i="40"/>
  <c r="M57" i="40"/>
  <c r="L57" i="40"/>
  <c r="K57" i="40"/>
  <c r="S56" i="40"/>
  <c r="R56" i="40"/>
  <c r="N56" i="40"/>
  <c r="M56" i="40"/>
  <c r="K56" i="40" s="1"/>
  <c r="L56" i="40"/>
  <c r="R55" i="40"/>
  <c r="S55" i="40" s="1"/>
  <c r="N55" i="40"/>
  <c r="M55" i="40"/>
  <c r="K55" i="40" s="1"/>
  <c r="L55" i="40"/>
  <c r="N54" i="40"/>
  <c r="M54" i="40"/>
  <c r="K54" i="40" s="1"/>
  <c r="L54" i="40"/>
  <c r="R53" i="40"/>
  <c r="S53" i="40" s="1"/>
  <c r="N53" i="40"/>
  <c r="M53" i="40"/>
  <c r="L53" i="40"/>
  <c r="K53" i="40"/>
  <c r="S52" i="40"/>
  <c r="R52" i="40"/>
  <c r="N52" i="40"/>
  <c r="M52" i="40"/>
  <c r="K52" i="40" s="1"/>
  <c r="L52" i="40"/>
  <c r="R51" i="40"/>
  <c r="S51" i="40" s="1"/>
  <c r="N51" i="40"/>
  <c r="M51" i="40"/>
  <c r="K51" i="40" s="1"/>
  <c r="L51" i="40"/>
  <c r="N50" i="40"/>
  <c r="M50" i="40"/>
  <c r="K50" i="40" s="1"/>
  <c r="L50" i="40"/>
  <c r="R49" i="40"/>
  <c r="S49" i="40" s="1"/>
  <c r="N49" i="40"/>
  <c r="M49" i="40"/>
  <c r="L49" i="40"/>
  <c r="K49" i="40"/>
  <c r="R48" i="40"/>
  <c r="S48" i="40" s="1"/>
  <c r="N48" i="40"/>
  <c r="M48" i="40"/>
  <c r="K48" i="40" s="1"/>
  <c r="L48" i="40"/>
  <c r="R47" i="40"/>
  <c r="S47" i="40" s="1"/>
  <c r="N47" i="40"/>
  <c r="M47" i="40"/>
  <c r="K47" i="40" s="1"/>
  <c r="L47" i="40"/>
  <c r="N46" i="40"/>
  <c r="M46" i="40"/>
  <c r="K46" i="40" s="1"/>
  <c r="L46" i="40"/>
  <c r="S45" i="40"/>
  <c r="R45" i="40"/>
  <c r="N45" i="40"/>
  <c r="M45" i="40"/>
  <c r="L45" i="40"/>
  <c r="K45" i="40"/>
  <c r="R44" i="40"/>
  <c r="S44" i="40" s="1"/>
  <c r="N44" i="40"/>
  <c r="M44" i="40"/>
  <c r="K44" i="40" s="1"/>
  <c r="L44" i="40"/>
  <c r="R43" i="40"/>
  <c r="S43" i="40" s="1"/>
  <c r="N43" i="40"/>
  <c r="M43" i="40"/>
  <c r="K43" i="40" s="1"/>
  <c r="L43" i="40"/>
  <c r="N42" i="40"/>
  <c r="M42" i="40"/>
  <c r="K42" i="40" s="1"/>
  <c r="L42" i="40"/>
  <c r="R41" i="40"/>
  <c r="S41" i="40" s="1"/>
  <c r="N41" i="40"/>
  <c r="M41" i="40"/>
  <c r="L41" i="40"/>
  <c r="K41" i="40"/>
  <c r="S40" i="40"/>
  <c r="R40" i="40"/>
  <c r="N40" i="40"/>
  <c r="M40" i="40"/>
  <c r="K40" i="40" s="1"/>
  <c r="L40" i="40"/>
  <c r="R39" i="40"/>
  <c r="S39" i="40" s="1"/>
  <c r="N39" i="40"/>
  <c r="M39" i="40"/>
  <c r="K39" i="40" s="1"/>
  <c r="L39" i="40"/>
  <c r="N38" i="40"/>
  <c r="M38" i="40"/>
  <c r="K38" i="40" s="1"/>
  <c r="L38" i="40"/>
  <c r="R37" i="40"/>
  <c r="S37" i="40" s="1"/>
  <c r="N37" i="40"/>
  <c r="M37" i="40"/>
  <c r="L37" i="40"/>
  <c r="K37" i="40"/>
  <c r="R36" i="40"/>
  <c r="S36" i="40" s="1"/>
  <c r="N36" i="40"/>
  <c r="M36" i="40"/>
  <c r="K36" i="40" s="1"/>
  <c r="L36" i="40"/>
  <c r="R35" i="40"/>
  <c r="S35" i="40" s="1"/>
  <c r="N35" i="40"/>
  <c r="M35" i="40"/>
  <c r="K35" i="40" s="1"/>
  <c r="L35" i="40"/>
  <c r="N34" i="40"/>
  <c r="M34" i="40"/>
  <c r="K34" i="40" s="1"/>
  <c r="L34" i="40"/>
  <c r="R33" i="40"/>
  <c r="S33" i="40" s="1"/>
  <c r="N33" i="40"/>
  <c r="M33" i="40"/>
  <c r="L33" i="40"/>
  <c r="K33" i="40"/>
  <c r="R32" i="40"/>
  <c r="S32" i="40" s="1"/>
  <c r="N32" i="40"/>
  <c r="M32" i="40"/>
  <c r="K32" i="40" s="1"/>
  <c r="L32" i="40"/>
  <c r="R31" i="40"/>
  <c r="S31" i="40" s="1"/>
  <c r="N31" i="40"/>
  <c r="M31" i="40"/>
  <c r="K31" i="40" s="1"/>
  <c r="L31" i="40"/>
  <c r="N30" i="40"/>
  <c r="M30" i="40"/>
  <c r="K30" i="40" s="1"/>
  <c r="L30" i="40"/>
  <c r="S29" i="40"/>
  <c r="R29" i="40"/>
  <c r="N29" i="40"/>
  <c r="M29" i="40"/>
  <c r="L29" i="40"/>
  <c r="K29" i="40"/>
  <c r="R28" i="40"/>
  <c r="S28" i="40" s="1"/>
  <c r="N28" i="40"/>
  <c r="M28" i="40"/>
  <c r="K28" i="40" s="1"/>
  <c r="L28" i="40"/>
  <c r="R27" i="40"/>
  <c r="S27" i="40" s="1"/>
  <c r="N27" i="40"/>
  <c r="M27" i="40"/>
  <c r="K27" i="40" s="1"/>
  <c r="L27" i="40"/>
  <c r="N26" i="40"/>
  <c r="M26" i="40"/>
  <c r="K26" i="40" s="1"/>
  <c r="L26" i="40"/>
  <c r="R25" i="40"/>
  <c r="S25" i="40" s="1"/>
  <c r="N25" i="40"/>
  <c r="M25" i="40"/>
  <c r="L25" i="40"/>
  <c r="K25" i="40"/>
  <c r="S24" i="40"/>
  <c r="R24" i="40"/>
  <c r="N24" i="40"/>
  <c r="M24" i="40"/>
  <c r="K24" i="40" s="1"/>
  <c r="L24" i="40"/>
  <c r="R23" i="40"/>
  <c r="S23" i="40" s="1"/>
  <c r="N23" i="40"/>
  <c r="M23" i="40"/>
  <c r="K23" i="40" s="1"/>
  <c r="L23" i="40"/>
  <c r="N22" i="40"/>
  <c r="M22" i="40"/>
  <c r="K22" i="40" s="1"/>
  <c r="L22" i="40"/>
  <c r="R21" i="40"/>
  <c r="S21" i="40" s="1"/>
  <c r="N21" i="40"/>
  <c r="M21" i="40"/>
  <c r="L21" i="40"/>
  <c r="K21" i="40"/>
  <c r="R20" i="40"/>
  <c r="S20" i="40" s="1"/>
  <c r="N20" i="40"/>
  <c r="M20" i="40"/>
  <c r="K20" i="40" s="1"/>
  <c r="L20" i="40"/>
  <c r="R19" i="40"/>
  <c r="S19" i="40" s="1"/>
  <c r="N19" i="40"/>
  <c r="M19" i="40"/>
  <c r="K19" i="40" s="1"/>
  <c r="L19" i="40"/>
  <c r="N18" i="40"/>
  <c r="M18" i="40"/>
  <c r="K18" i="40" s="1"/>
  <c r="L18" i="40"/>
  <c r="R17" i="40"/>
  <c r="S17" i="40" s="1"/>
  <c r="N17" i="40"/>
  <c r="M17" i="40"/>
  <c r="L17" i="40"/>
  <c r="K17" i="40"/>
  <c r="R16" i="40"/>
  <c r="S16" i="40" s="1"/>
  <c r="N16" i="40"/>
  <c r="M16" i="40"/>
  <c r="K16" i="40" s="1"/>
  <c r="L16" i="40"/>
  <c r="R15" i="40"/>
  <c r="S15" i="40" s="1"/>
  <c r="N15" i="40"/>
  <c r="M15" i="40"/>
  <c r="K15" i="40" s="1"/>
  <c r="L15" i="40"/>
  <c r="N14" i="40"/>
  <c r="M14" i="40"/>
  <c r="K14" i="40" s="1"/>
  <c r="L14" i="40"/>
  <c r="S13" i="40"/>
  <c r="R13" i="40"/>
  <c r="N13" i="40"/>
  <c r="M13" i="40"/>
  <c r="L13" i="40"/>
  <c r="K13" i="40"/>
  <c r="R12" i="40"/>
  <c r="S12" i="40" s="1"/>
  <c r="N12" i="40"/>
  <c r="M12" i="40"/>
  <c r="K12" i="40" s="1"/>
  <c r="L12" i="40"/>
  <c r="R11" i="40"/>
  <c r="S11" i="40" s="1"/>
  <c r="N11" i="40"/>
  <c r="M11" i="40"/>
  <c r="K11" i="40" s="1"/>
  <c r="L11" i="40"/>
  <c r="N10" i="40"/>
  <c r="M10" i="40"/>
  <c r="K10" i="40" s="1"/>
  <c r="L10" i="40"/>
  <c r="R9" i="40"/>
  <c r="S9" i="40" s="1"/>
  <c r="N9" i="40"/>
  <c r="M9" i="40"/>
  <c r="L9" i="40"/>
  <c r="K9" i="40"/>
  <c r="S8" i="40"/>
  <c r="R8" i="40"/>
  <c r="N8" i="40"/>
  <c r="M8" i="40"/>
  <c r="K8" i="40" s="1"/>
  <c r="L8" i="40"/>
  <c r="R7" i="40"/>
  <c r="S7" i="40" s="1"/>
  <c r="N7" i="40"/>
  <c r="M7" i="40"/>
  <c r="K7" i="40" s="1"/>
  <c r="L7" i="40"/>
  <c r="N6" i="40"/>
  <c r="M6" i="40"/>
  <c r="K6" i="40" s="1"/>
  <c r="L6" i="40"/>
  <c r="R5" i="40"/>
  <c r="S5" i="40" s="1"/>
  <c r="N5" i="40"/>
  <c r="M5" i="40"/>
  <c r="L5" i="40"/>
  <c r="K5" i="40"/>
  <c r="R4" i="40"/>
  <c r="S4" i="40" s="1"/>
  <c r="N4" i="40"/>
  <c r="M4" i="40"/>
  <c r="K4" i="40" s="1"/>
  <c r="L4" i="40"/>
  <c r="L65" i="40" s="1"/>
  <c r="D2" i="40" a="1"/>
  <c r="D2" i="40" s="1"/>
  <c r="E87" i="21" s="1"/>
  <c r="Q65" i="39"/>
  <c r="P65" i="39"/>
  <c r="O65" i="39"/>
  <c r="J65" i="39"/>
  <c r="AS64" i="39"/>
  <c r="AR64" i="39"/>
  <c r="AQ64" i="39"/>
  <c r="AP64" i="39"/>
  <c r="AO64" i="39"/>
  <c r="AN64" i="39"/>
  <c r="AM64" i="39"/>
  <c r="AL64" i="39"/>
  <c r="AK64" i="39"/>
  <c r="AJ64" i="39"/>
  <c r="AI64" i="39"/>
  <c r="AH64" i="39"/>
  <c r="AG64" i="39"/>
  <c r="AF64" i="39"/>
  <c r="AE64" i="39"/>
  <c r="AD64" i="39"/>
  <c r="AC64" i="39"/>
  <c r="AB64" i="39"/>
  <c r="AA64" i="39"/>
  <c r="Z64" i="39"/>
  <c r="Y64" i="39"/>
  <c r="X64" i="39"/>
  <c r="W64" i="39"/>
  <c r="V64" i="39"/>
  <c r="U64" i="39"/>
  <c r="T64" i="39"/>
  <c r="J64" i="39"/>
  <c r="N63" i="39"/>
  <c r="M63" i="39"/>
  <c r="R63" i="39" s="1"/>
  <c r="S63" i="39" s="1"/>
  <c r="L63" i="39"/>
  <c r="K63" i="39"/>
  <c r="S62" i="39"/>
  <c r="R62" i="39"/>
  <c r="N62" i="39"/>
  <c r="M62" i="39"/>
  <c r="L62" i="39"/>
  <c r="K62" i="39"/>
  <c r="R61" i="39"/>
  <c r="S61" i="39" s="1"/>
  <c r="N61" i="39"/>
  <c r="M61" i="39"/>
  <c r="K61" i="39" s="1"/>
  <c r="L61" i="39"/>
  <c r="N60" i="39"/>
  <c r="M60" i="39"/>
  <c r="R60" i="39" s="1"/>
  <c r="S60" i="39" s="1"/>
  <c r="L60" i="39"/>
  <c r="N59" i="39"/>
  <c r="M59" i="39"/>
  <c r="R59" i="39" s="1"/>
  <c r="S59" i="39" s="1"/>
  <c r="L59" i="39"/>
  <c r="K59" i="39"/>
  <c r="R58" i="39"/>
  <c r="S58" i="39" s="1"/>
  <c r="N58" i="39"/>
  <c r="M58" i="39"/>
  <c r="L58" i="39"/>
  <c r="K58" i="39"/>
  <c r="S57" i="39"/>
  <c r="R57" i="39"/>
  <c r="N57" i="39"/>
  <c r="M57" i="39"/>
  <c r="K57" i="39" s="1"/>
  <c r="L57" i="39"/>
  <c r="N56" i="39"/>
  <c r="M56" i="39"/>
  <c r="R56" i="39" s="1"/>
  <c r="S56" i="39" s="1"/>
  <c r="L56" i="39"/>
  <c r="N55" i="39"/>
  <c r="M55" i="39"/>
  <c r="R55" i="39" s="1"/>
  <c r="S55" i="39" s="1"/>
  <c r="L55" i="39"/>
  <c r="K55" i="39"/>
  <c r="S54" i="39"/>
  <c r="R54" i="39"/>
  <c r="N54" i="39"/>
  <c r="M54" i="39"/>
  <c r="L54" i="39"/>
  <c r="K54" i="39"/>
  <c r="R53" i="39"/>
  <c r="S53" i="39" s="1"/>
  <c r="N53" i="39"/>
  <c r="M53" i="39"/>
  <c r="K53" i="39" s="1"/>
  <c r="L53" i="39"/>
  <c r="N52" i="39"/>
  <c r="M52" i="39"/>
  <c r="R52" i="39" s="1"/>
  <c r="S52" i="39" s="1"/>
  <c r="L52" i="39"/>
  <c r="N51" i="39"/>
  <c r="M51" i="39"/>
  <c r="R51" i="39" s="1"/>
  <c r="S51" i="39" s="1"/>
  <c r="L51" i="39"/>
  <c r="K51" i="39"/>
  <c r="S50" i="39"/>
  <c r="R50" i="39"/>
  <c r="N50" i="39"/>
  <c r="M50" i="39"/>
  <c r="L50" i="39"/>
  <c r="K50" i="39"/>
  <c r="S49" i="39"/>
  <c r="R49" i="39"/>
  <c r="N49" i="39"/>
  <c r="M49" i="39"/>
  <c r="K49" i="39" s="1"/>
  <c r="L49" i="39"/>
  <c r="N48" i="39"/>
  <c r="M48" i="39"/>
  <c r="R48" i="39" s="1"/>
  <c r="S48" i="39" s="1"/>
  <c r="L48" i="39"/>
  <c r="N47" i="39"/>
  <c r="M47" i="39"/>
  <c r="R47" i="39" s="1"/>
  <c r="S47" i="39" s="1"/>
  <c r="L47" i="39"/>
  <c r="K47" i="39"/>
  <c r="R46" i="39"/>
  <c r="S46" i="39" s="1"/>
  <c r="N46" i="39"/>
  <c r="M46" i="39"/>
  <c r="L46" i="39"/>
  <c r="K46" i="39"/>
  <c r="R45" i="39"/>
  <c r="S45" i="39" s="1"/>
  <c r="N45" i="39"/>
  <c r="M45" i="39"/>
  <c r="K45" i="39" s="1"/>
  <c r="L45" i="39"/>
  <c r="N44" i="39"/>
  <c r="M44" i="39"/>
  <c r="R44" i="39" s="1"/>
  <c r="S44" i="39" s="1"/>
  <c r="L44" i="39"/>
  <c r="N43" i="39"/>
  <c r="M43" i="39"/>
  <c r="R43" i="39" s="1"/>
  <c r="S43" i="39" s="1"/>
  <c r="L43" i="39"/>
  <c r="K43" i="39"/>
  <c r="R42" i="39"/>
  <c r="S42" i="39" s="1"/>
  <c r="N42" i="39"/>
  <c r="M42" i="39"/>
  <c r="L42" i="39"/>
  <c r="K42" i="39"/>
  <c r="R41" i="39"/>
  <c r="S41" i="39" s="1"/>
  <c r="N41" i="39"/>
  <c r="M41" i="39"/>
  <c r="K41" i="39" s="1"/>
  <c r="L41" i="39"/>
  <c r="N40" i="39"/>
  <c r="M40" i="39"/>
  <c r="R40" i="39" s="1"/>
  <c r="S40" i="39" s="1"/>
  <c r="L40" i="39"/>
  <c r="N39" i="39"/>
  <c r="M39" i="39"/>
  <c r="R39" i="39" s="1"/>
  <c r="S39" i="39" s="1"/>
  <c r="L39" i="39"/>
  <c r="K39" i="39"/>
  <c r="S38" i="39"/>
  <c r="R38" i="39"/>
  <c r="N38" i="39"/>
  <c r="M38" i="39"/>
  <c r="L38" i="39"/>
  <c r="K38" i="39"/>
  <c r="R37" i="39"/>
  <c r="S37" i="39" s="1"/>
  <c r="N37" i="39"/>
  <c r="M37" i="39"/>
  <c r="K37" i="39" s="1"/>
  <c r="L37" i="39"/>
  <c r="N36" i="39"/>
  <c r="M36" i="39"/>
  <c r="R36" i="39" s="1"/>
  <c r="S36" i="39" s="1"/>
  <c r="L36" i="39"/>
  <c r="N35" i="39"/>
  <c r="M35" i="39"/>
  <c r="R35" i="39" s="1"/>
  <c r="S35" i="39" s="1"/>
  <c r="L35" i="39"/>
  <c r="K35" i="39"/>
  <c r="R34" i="39"/>
  <c r="S34" i="39" s="1"/>
  <c r="N34" i="39"/>
  <c r="M34" i="39"/>
  <c r="L34" i="39"/>
  <c r="K34" i="39"/>
  <c r="S33" i="39"/>
  <c r="R33" i="39"/>
  <c r="N33" i="39"/>
  <c r="M33" i="39"/>
  <c r="K33" i="39" s="1"/>
  <c r="L33" i="39"/>
  <c r="N32" i="39"/>
  <c r="M32" i="39"/>
  <c r="R32" i="39" s="1"/>
  <c r="S32" i="39" s="1"/>
  <c r="L32" i="39"/>
  <c r="N31" i="39"/>
  <c r="M31" i="39"/>
  <c r="R31" i="39" s="1"/>
  <c r="S31" i="39" s="1"/>
  <c r="L31" i="39"/>
  <c r="K31" i="39"/>
  <c r="R30" i="39"/>
  <c r="S30" i="39" s="1"/>
  <c r="N30" i="39"/>
  <c r="M30" i="39"/>
  <c r="L30" i="39"/>
  <c r="K30" i="39"/>
  <c r="R29" i="39"/>
  <c r="S29" i="39" s="1"/>
  <c r="N29" i="39"/>
  <c r="M29" i="39"/>
  <c r="K29" i="39" s="1"/>
  <c r="L29" i="39"/>
  <c r="N28" i="39"/>
  <c r="M28" i="39"/>
  <c r="R28" i="39" s="1"/>
  <c r="S28" i="39" s="1"/>
  <c r="L28" i="39"/>
  <c r="N27" i="39"/>
  <c r="M27" i="39"/>
  <c r="R27" i="39" s="1"/>
  <c r="S27" i="39" s="1"/>
  <c r="L27" i="39"/>
  <c r="K27" i="39"/>
  <c r="R26" i="39"/>
  <c r="S26" i="39" s="1"/>
  <c r="N26" i="39"/>
  <c r="M26" i="39"/>
  <c r="L26" i="39"/>
  <c r="K26" i="39"/>
  <c r="R25" i="39"/>
  <c r="S25" i="39" s="1"/>
  <c r="N25" i="39"/>
  <c r="M25" i="39"/>
  <c r="K25" i="39" s="1"/>
  <c r="L25" i="39"/>
  <c r="N24" i="39"/>
  <c r="M24" i="39"/>
  <c r="R24" i="39" s="1"/>
  <c r="S24" i="39" s="1"/>
  <c r="L24" i="39"/>
  <c r="N23" i="39"/>
  <c r="M23" i="39"/>
  <c r="R23" i="39" s="1"/>
  <c r="S23" i="39" s="1"/>
  <c r="L23" i="39"/>
  <c r="K23" i="39"/>
  <c r="S22" i="39"/>
  <c r="R22" i="39"/>
  <c r="N22" i="39"/>
  <c r="M22" i="39"/>
  <c r="L22" i="39"/>
  <c r="K22" i="39"/>
  <c r="R21" i="39"/>
  <c r="S21" i="39" s="1"/>
  <c r="N21" i="39"/>
  <c r="M21" i="39"/>
  <c r="K21" i="39" s="1"/>
  <c r="L21" i="39"/>
  <c r="N20" i="39"/>
  <c r="M20" i="39"/>
  <c r="R20" i="39" s="1"/>
  <c r="S20" i="39" s="1"/>
  <c r="L20" i="39"/>
  <c r="N19" i="39"/>
  <c r="M19" i="39"/>
  <c r="R19" i="39" s="1"/>
  <c r="S19" i="39" s="1"/>
  <c r="L19" i="39"/>
  <c r="K19" i="39"/>
  <c r="R18" i="39"/>
  <c r="S18" i="39" s="1"/>
  <c r="N18" i="39"/>
  <c r="M18" i="39"/>
  <c r="L18" i="39"/>
  <c r="K18" i="39"/>
  <c r="S17" i="39"/>
  <c r="R17" i="39"/>
  <c r="N17" i="39"/>
  <c r="M17" i="39"/>
  <c r="K17" i="39" s="1"/>
  <c r="L17" i="39"/>
  <c r="N16" i="39"/>
  <c r="M16" i="39"/>
  <c r="R16" i="39" s="1"/>
  <c r="S16" i="39" s="1"/>
  <c r="L16" i="39"/>
  <c r="N15" i="39"/>
  <c r="M15" i="39"/>
  <c r="R15" i="39" s="1"/>
  <c r="S15" i="39" s="1"/>
  <c r="L15" i="39"/>
  <c r="K15" i="39"/>
  <c r="R14" i="39"/>
  <c r="S14" i="39" s="1"/>
  <c r="N14" i="39"/>
  <c r="M14" i="39"/>
  <c r="L14" i="39"/>
  <c r="K14" i="39"/>
  <c r="R13" i="39"/>
  <c r="S13" i="39" s="1"/>
  <c r="N13" i="39"/>
  <c r="M13" i="39"/>
  <c r="K13" i="39" s="1"/>
  <c r="L13" i="39"/>
  <c r="N12" i="39"/>
  <c r="M12" i="39"/>
  <c r="R12" i="39" s="1"/>
  <c r="S12" i="39" s="1"/>
  <c r="L12" i="39"/>
  <c r="N11" i="39"/>
  <c r="M11" i="39"/>
  <c r="R11" i="39" s="1"/>
  <c r="S11" i="39" s="1"/>
  <c r="L11" i="39"/>
  <c r="K11" i="39"/>
  <c r="R10" i="39"/>
  <c r="S10" i="39" s="1"/>
  <c r="N10" i="39"/>
  <c r="M10" i="39"/>
  <c r="L10" i="39"/>
  <c r="K10" i="39"/>
  <c r="R9" i="39"/>
  <c r="S9" i="39" s="1"/>
  <c r="N9" i="39"/>
  <c r="M9" i="39"/>
  <c r="K9" i="39" s="1"/>
  <c r="L9" i="39"/>
  <c r="N8" i="39"/>
  <c r="M8" i="39"/>
  <c r="R8" i="39" s="1"/>
  <c r="S8" i="39" s="1"/>
  <c r="L8" i="39"/>
  <c r="N7" i="39"/>
  <c r="M7" i="39"/>
  <c r="R7" i="39" s="1"/>
  <c r="S7" i="39" s="1"/>
  <c r="L7" i="39"/>
  <c r="K7" i="39"/>
  <c r="S6" i="39"/>
  <c r="R6" i="39"/>
  <c r="N6" i="39"/>
  <c r="M6" i="39"/>
  <c r="L6" i="39"/>
  <c r="K6" i="39"/>
  <c r="R5" i="39"/>
  <c r="S5" i="39" s="1"/>
  <c r="N5" i="39"/>
  <c r="M5" i="39"/>
  <c r="K5" i="39" s="1"/>
  <c r="L5" i="39"/>
  <c r="N4" i="39"/>
  <c r="M4" i="39"/>
  <c r="R4" i="39" s="1"/>
  <c r="L4" i="39"/>
  <c r="L65" i="39" s="1"/>
  <c r="D2" i="39" a="1"/>
  <c r="D2" i="39" s="1"/>
  <c r="E86" i="21" s="1"/>
  <c r="Q65" i="38"/>
  <c r="P65" i="38"/>
  <c r="O65" i="38"/>
  <c r="J65" i="38"/>
  <c r="AS64" i="38"/>
  <c r="AR64" i="38"/>
  <c r="AQ64" i="38"/>
  <c r="AP64" i="38"/>
  <c r="AO64" i="38"/>
  <c r="AN64" i="38"/>
  <c r="AM64" i="38"/>
  <c r="AL64" i="38"/>
  <c r="AK64" i="38"/>
  <c r="AJ64" i="38"/>
  <c r="AI64" i="38"/>
  <c r="AH64" i="38"/>
  <c r="AG64" i="38"/>
  <c r="AF64" i="38"/>
  <c r="AE64" i="38"/>
  <c r="AD64" i="38"/>
  <c r="AC64" i="38"/>
  <c r="AB64" i="38"/>
  <c r="AA64" i="38"/>
  <c r="Z64" i="38"/>
  <c r="Y64" i="38"/>
  <c r="X64" i="38"/>
  <c r="W64" i="38"/>
  <c r="V64" i="38"/>
  <c r="U64" i="38"/>
  <c r="T64" i="38"/>
  <c r="J64" i="38"/>
  <c r="N63" i="38"/>
  <c r="M63" i="38"/>
  <c r="R63" i="38" s="1"/>
  <c r="S63" i="38" s="1"/>
  <c r="L63" i="38"/>
  <c r="K63" i="38"/>
  <c r="N62" i="38"/>
  <c r="M62" i="38"/>
  <c r="R62" i="38" s="1"/>
  <c r="S62" i="38" s="1"/>
  <c r="L62" i="38"/>
  <c r="K62" i="38"/>
  <c r="R61" i="38"/>
  <c r="S61" i="38" s="1"/>
  <c r="N61" i="38"/>
  <c r="M61" i="38"/>
  <c r="K61" i="38" s="1"/>
  <c r="L61" i="38"/>
  <c r="N60" i="38"/>
  <c r="M60" i="38"/>
  <c r="R60" i="38" s="1"/>
  <c r="S60" i="38" s="1"/>
  <c r="L60" i="38"/>
  <c r="N59" i="38"/>
  <c r="M59" i="38"/>
  <c r="R59" i="38" s="1"/>
  <c r="S59" i="38" s="1"/>
  <c r="L59" i="38"/>
  <c r="K59" i="38"/>
  <c r="R58" i="38"/>
  <c r="S58" i="38" s="1"/>
  <c r="N58" i="38"/>
  <c r="M58" i="38"/>
  <c r="L58" i="38"/>
  <c r="K58" i="38"/>
  <c r="R57" i="38"/>
  <c r="S57" i="38" s="1"/>
  <c r="N57" i="38"/>
  <c r="M57" i="38"/>
  <c r="K57" i="38" s="1"/>
  <c r="L57" i="38"/>
  <c r="N56" i="38"/>
  <c r="M56" i="38"/>
  <c r="R56" i="38" s="1"/>
  <c r="S56" i="38" s="1"/>
  <c r="L56" i="38"/>
  <c r="N55" i="38"/>
  <c r="M55" i="38"/>
  <c r="R55" i="38" s="1"/>
  <c r="S55" i="38" s="1"/>
  <c r="L55" i="38"/>
  <c r="K55" i="38"/>
  <c r="S54" i="38"/>
  <c r="R54" i="38"/>
  <c r="N54" i="38"/>
  <c r="M54" i="38"/>
  <c r="L54" i="38"/>
  <c r="K54" i="38"/>
  <c r="R53" i="38"/>
  <c r="S53" i="38" s="1"/>
  <c r="N53" i="38"/>
  <c r="M53" i="38"/>
  <c r="K53" i="38" s="1"/>
  <c r="L53" i="38"/>
  <c r="N52" i="38"/>
  <c r="M52" i="38"/>
  <c r="R52" i="38" s="1"/>
  <c r="S52" i="38" s="1"/>
  <c r="L52" i="38"/>
  <c r="N51" i="38"/>
  <c r="M51" i="38"/>
  <c r="R51" i="38" s="1"/>
  <c r="S51" i="38" s="1"/>
  <c r="L51" i="38"/>
  <c r="K51" i="38"/>
  <c r="R50" i="38"/>
  <c r="S50" i="38" s="1"/>
  <c r="N50" i="38"/>
  <c r="M50" i="38"/>
  <c r="L50" i="38"/>
  <c r="K50" i="38"/>
  <c r="R49" i="38"/>
  <c r="S49" i="38" s="1"/>
  <c r="N49" i="38"/>
  <c r="M49" i="38"/>
  <c r="K49" i="38" s="1"/>
  <c r="L49" i="38"/>
  <c r="N48" i="38"/>
  <c r="M48" i="38"/>
  <c r="R48" i="38" s="1"/>
  <c r="S48" i="38" s="1"/>
  <c r="L48" i="38"/>
  <c r="N47" i="38"/>
  <c r="M47" i="38"/>
  <c r="R47" i="38" s="1"/>
  <c r="S47" i="38" s="1"/>
  <c r="L47" i="38"/>
  <c r="K47" i="38"/>
  <c r="S46" i="38"/>
  <c r="R46" i="38"/>
  <c r="N46" i="38"/>
  <c r="M46" i="38"/>
  <c r="L46" i="38"/>
  <c r="K46" i="38"/>
  <c r="R45" i="38"/>
  <c r="S45" i="38" s="1"/>
  <c r="N45" i="38"/>
  <c r="M45" i="38"/>
  <c r="K45" i="38" s="1"/>
  <c r="L45" i="38"/>
  <c r="N44" i="38"/>
  <c r="M44" i="38"/>
  <c r="R44" i="38" s="1"/>
  <c r="S44" i="38" s="1"/>
  <c r="L44" i="38"/>
  <c r="N43" i="38"/>
  <c r="M43" i="38"/>
  <c r="R43" i="38" s="1"/>
  <c r="S43" i="38" s="1"/>
  <c r="L43" i="38"/>
  <c r="K43" i="38"/>
  <c r="R42" i="38"/>
  <c r="S42" i="38" s="1"/>
  <c r="N42" i="38"/>
  <c r="M42" i="38"/>
  <c r="L42" i="38"/>
  <c r="K42" i="38"/>
  <c r="R41" i="38"/>
  <c r="S41" i="38" s="1"/>
  <c r="N41" i="38"/>
  <c r="M41" i="38"/>
  <c r="K41" i="38" s="1"/>
  <c r="L41" i="38"/>
  <c r="N40" i="38"/>
  <c r="M40" i="38"/>
  <c r="R40" i="38" s="1"/>
  <c r="S40" i="38" s="1"/>
  <c r="L40" i="38"/>
  <c r="N39" i="38"/>
  <c r="M39" i="38"/>
  <c r="R39" i="38" s="1"/>
  <c r="S39" i="38" s="1"/>
  <c r="L39" i="38"/>
  <c r="K39" i="38"/>
  <c r="S38" i="38"/>
  <c r="R38" i="38"/>
  <c r="N38" i="38"/>
  <c r="M38" i="38"/>
  <c r="L38" i="38"/>
  <c r="K38" i="38"/>
  <c r="R37" i="38"/>
  <c r="S37" i="38" s="1"/>
  <c r="N37" i="38"/>
  <c r="M37" i="38"/>
  <c r="K37" i="38" s="1"/>
  <c r="L37" i="38"/>
  <c r="N36" i="38"/>
  <c r="M36" i="38"/>
  <c r="R36" i="38" s="1"/>
  <c r="S36" i="38" s="1"/>
  <c r="L36" i="38"/>
  <c r="N35" i="38"/>
  <c r="M35" i="38"/>
  <c r="R35" i="38" s="1"/>
  <c r="S35" i="38" s="1"/>
  <c r="L35" i="38"/>
  <c r="K35" i="38"/>
  <c r="R34" i="38"/>
  <c r="S34" i="38" s="1"/>
  <c r="N34" i="38"/>
  <c r="M34" i="38"/>
  <c r="L34" i="38"/>
  <c r="K34" i="38"/>
  <c r="R33" i="38"/>
  <c r="S33" i="38" s="1"/>
  <c r="N33" i="38"/>
  <c r="M33" i="38"/>
  <c r="K33" i="38" s="1"/>
  <c r="L33" i="38"/>
  <c r="N32" i="38"/>
  <c r="M32" i="38"/>
  <c r="R32" i="38" s="1"/>
  <c r="S32" i="38" s="1"/>
  <c r="L32" i="38"/>
  <c r="N31" i="38"/>
  <c r="M31" i="38"/>
  <c r="R31" i="38" s="1"/>
  <c r="S31" i="38" s="1"/>
  <c r="L31" i="38"/>
  <c r="K31" i="38"/>
  <c r="R30" i="38"/>
  <c r="S30" i="38" s="1"/>
  <c r="N30" i="38"/>
  <c r="M30" i="38"/>
  <c r="L30" i="38"/>
  <c r="K30" i="38"/>
  <c r="R29" i="38"/>
  <c r="S29" i="38" s="1"/>
  <c r="N29" i="38"/>
  <c r="M29" i="38"/>
  <c r="K29" i="38" s="1"/>
  <c r="L29" i="38"/>
  <c r="N28" i="38"/>
  <c r="M28" i="38"/>
  <c r="R28" i="38" s="1"/>
  <c r="S28" i="38" s="1"/>
  <c r="L28" i="38"/>
  <c r="N27" i="38"/>
  <c r="M27" i="38"/>
  <c r="R27" i="38" s="1"/>
  <c r="S27" i="38" s="1"/>
  <c r="L27" i="38"/>
  <c r="K27" i="38"/>
  <c r="R26" i="38"/>
  <c r="S26" i="38" s="1"/>
  <c r="N26" i="38"/>
  <c r="M26" i="38"/>
  <c r="L26" i="38"/>
  <c r="K26" i="38"/>
  <c r="R25" i="38"/>
  <c r="S25" i="38" s="1"/>
  <c r="N25" i="38"/>
  <c r="M25" i="38"/>
  <c r="K25" i="38" s="1"/>
  <c r="L25" i="38"/>
  <c r="N24" i="38"/>
  <c r="M24" i="38"/>
  <c r="R24" i="38" s="1"/>
  <c r="S24" i="38" s="1"/>
  <c r="L24" i="38"/>
  <c r="N23" i="38"/>
  <c r="M23" i="38"/>
  <c r="R23" i="38" s="1"/>
  <c r="S23" i="38" s="1"/>
  <c r="L23" i="38"/>
  <c r="K23" i="38"/>
  <c r="S22" i="38"/>
  <c r="R22" i="38"/>
  <c r="N22" i="38"/>
  <c r="M22" i="38"/>
  <c r="L22" i="38"/>
  <c r="K22" i="38"/>
  <c r="R21" i="38"/>
  <c r="S21" i="38" s="1"/>
  <c r="N21" i="38"/>
  <c r="M21" i="38"/>
  <c r="K21" i="38" s="1"/>
  <c r="L21" i="38"/>
  <c r="N20" i="38"/>
  <c r="M20" i="38"/>
  <c r="R20" i="38" s="1"/>
  <c r="S20" i="38" s="1"/>
  <c r="L20" i="38"/>
  <c r="N19" i="38"/>
  <c r="M19" i="38"/>
  <c r="R19" i="38" s="1"/>
  <c r="S19" i="38" s="1"/>
  <c r="L19" i="38"/>
  <c r="K19" i="38"/>
  <c r="R18" i="38"/>
  <c r="S18" i="38" s="1"/>
  <c r="N18" i="38"/>
  <c r="M18" i="38"/>
  <c r="L18" i="38"/>
  <c r="K18" i="38"/>
  <c r="R17" i="38"/>
  <c r="S17" i="38" s="1"/>
  <c r="N17" i="38"/>
  <c r="M17" i="38"/>
  <c r="K17" i="38" s="1"/>
  <c r="L17" i="38"/>
  <c r="N16" i="38"/>
  <c r="M16" i="38"/>
  <c r="R16" i="38" s="1"/>
  <c r="S16" i="38" s="1"/>
  <c r="L16" i="38"/>
  <c r="N15" i="38"/>
  <c r="M15" i="38"/>
  <c r="R15" i="38" s="1"/>
  <c r="S15" i="38" s="1"/>
  <c r="L15" i="38"/>
  <c r="K15" i="38"/>
  <c r="S14" i="38"/>
  <c r="R14" i="38"/>
  <c r="N14" i="38"/>
  <c r="M14" i="38"/>
  <c r="L14" i="38"/>
  <c r="K14" i="38"/>
  <c r="R13" i="38"/>
  <c r="S13" i="38" s="1"/>
  <c r="N13" i="38"/>
  <c r="M13" i="38"/>
  <c r="K13" i="38" s="1"/>
  <c r="L13" i="38"/>
  <c r="N12" i="38"/>
  <c r="M12" i="38"/>
  <c r="R12" i="38" s="1"/>
  <c r="S12" i="38" s="1"/>
  <c r="L12" i="38"/>
  <c r="N11" i="38"/>
  <c r="M11" i="38"/>
  <c r="R11" i="38" s="1"/>
  <c r="S11" i="38" s="1"/>
  <c r="L11" i="38"/>
  <c r="K11" i="38"/>
  <c r="R10" i="38"/>
  <c r="S10" i="38" s="1"/>
  <c r="N10" i="38"/>
  <c r="M10" i="38"/>
  <c r="L10" i="38"/>
  <c r="K10" i="38"/>
  <c r="R9" i="38"/>
  <c r="S9" i="38" s="1"/>
  <c r="N9" i="38"/>
  <c r="M9" i="38"/>
  <c r="K9" i="38" s="1"/>
  <c r="L9" i="38"/>
  <c r="N8" i="38"/>
  <c r="M8" i="38"/>
  <c r="R8" i="38" s="1"/>
  <c r="S8" i="38" s="1"/>
  <c r="L8" i="38"/>
  <c r="N7" i="38"/>
  <c r="M7" i="38"/>
  <c r="R7" i="38" s="1"/>
  <c r="S7" i="38" s="1"/>
  <c r="L7" i="38"/>
  <c r="K7" i="38"/>
  <c r="S6" i="38"/>
  <c r="R6" i="38"/>
  <c r="N6" i="38"/>
  <c r="M6" i="38"/>
  <c r="L6" i="38"/>
  <c r="K6" i="38"/>
  <c r="R5" i="38"/>
  <c r="S5" i="38" s="1"/>
  <c r="N5" i="38"/>
  <c r="M5" i="38"/>
  <c r="K5" i="38" s="1"/>
  <c r="L5" i="38"/>
  <c r="N4" i="38"/>
  <c r="M4" i="38"/>
  <c r="R4" i="38" s="1"/>
  <c r="L4" i="38"/>
  <c r="L65" i="38" s="1"/>
  <c r="D2" i="38" a="1"/>
  <c r="D2" i="38" s="1"/>
  <c r="E85" i="21" s="1"/>
  <c r="Q65" i="37"/>
  <c r="P65" i="37"/>
  <c r="O65" i="37"/>
  <c r="J65" i="37"/>
  <c r="AS64" i="37"/>
  <c r="AR64" i="37"/>
  <c r="AQ64" i="37"/>
  <c r="AP64" i="37"/>
  <c r="AO64" i="37"/>
  <c r="AN64" i="37"/>
  <c r="AM64" i="37"/>
  <c r="AL64" i="37"/>
  <c r="AK64" i="37"/>
  <c r="AJ64" i="37"/>
  <c r="AI64" i="37"/>
  <c r="AH64" i="37"/>
  <c r="AG64" i="37"/>
  <c r="AF64" i="37"/>
  <c r="AE64" i="37"/>
  <c r="AD64" i="37"/>
  <c r="AC64" i="37"/>
  <c r="AB64" i="37"/>
  <c r="AA64" i="37"/>
  <c r="Z64" i="37"/>
  <c r="Y64" i="37"/>
  <c r="X64" i="37"/>
  <c r="W64" i="37"/>
  <c r="V64" i="37"/>
  <c r="U64" i="37"/>
  <c r="T64" i="37"/>
  <c r="J64" i="37"/>
  <c r="N63" i="37"/>
  <c r="M63" i="37"/>
  <c r="R63" i="37" s="1"/>
  <c r="S63" i="37" s="1"/>
  <c r="L63" i="37"/>
  <c r="K63" i="37"/>
  <c r="R62" i="37"/>
  <c r="S62" i="37" s="1"/>
  <c r="N62" i="37"/>
  <c r="M62" i="37"/>
  <c r="L62" i="37"/>
  <c r="K62" i="37"/>
  <c r="R61" i="37"/>
  <c r="S61" i="37" s="1"/>
  <c r="N61" i="37"/>
  <c r="M61" i="37"/>
  <c r="K61" i="37" s="1"/>
  <c r="L61" i="37"/>
  <c r="N60" i="37"/>
  <c r="M60" i="37"/>
  <c r="R60" i="37" s="1"/>
  <c r="S60" i="37" s="1"/>
  <c r="L60" i="37"/>
  <c r="N59" i="37"/>
  <c r="M59" i="37"/>
  <c r="R59" i="37" s="1"/>
  <c r="S59" i="37" s="1"/>
  <c r="L59" i="37"/>
  <c r="K59" i="37"/>
  <c r="R58" i="37"/>
  <c r="S58" i="37" s="1"/>
  <c r="N58" i="37"/>
  <c r="M58" i="37"/>
  <c r="L58" i="37"/>
  <c r="K58" i="37"/>
  <c r="R57" i="37"/>
  <c r="S57" i="37" s="1"/>
  <c r="N57" i="37"/>
  <c r="M57" i="37"/>
  <c r="K57" i="37" s="1"/>
  <c r="L57" i="37"/>
  <c r="N56" i="37"/>
  <c r="M56" i="37"/>
  <c r="R56" i="37" s="1"/>
  <c r="S56" i="37" s="1"/>
  <c r="L56" i="37"/>
  <c r="N55" i="37"/>
  <c r="M55" i="37"/>
  <c r="R55" i="37" s="1"/>
  <c r="S55" i="37" s="1"/>
  <c r="L55" i="37"/>
  <c r="K55" i="37"/>
  <c r="R54" i="37"/>
  <c r="S54" i="37" s="1"/>
  <c r="N54" i="37"/>
  <c r="M54" i="37"/>
  <c r="L54" i="37"/>
  <c r="K54" i="37"/>
  <c r="R53" i="37"/>
  <c r="S53" i="37" s="1"/>
  <c r="N53" i="37"/>
  <c r="M53" i="37"/>
  <c r="K53" i="37" s="1"/>
  <c r="L53" i="37"/>
  <c r="N52" i="37"/>
  <c r="M52" i="37"/>
  <c r="R52" i="37" s="1"/>
  <c r="S52" i="37" s="1"/>
  <c r="L52" i="37"/>
  <c r="N51" i="37"/>
  <c r="M51" i="37"/>
  <c r="R51" i="37" s="1"/>
  <c r="S51" i="37" s="1"/>
  <c r="L51" i="37"/>
  <c r="K51" i="37"/>
  <c r="R50" i="37"/>
  <c r="S50" i="37" s="1"/>
  <c r="N50" i="37"/>
  <c r="M50" i="37"/>
  <c r="L50" i="37"/>
  <c r="K50" i="37"/>
  <c r="R49" i="37"/>
  <c r="S49" i="37" s="1"/>
  <c r="N49" i="37"/>
  <c r="M49" i="37"/>
  <c r="K49" i="37" s="1"/>
  <c r="L49" i="37"/>
  <c r="N48" i="37"/>
  <c r="M48" i="37"/>
  <c r="R48" i="37" s="1"/>
  <c r="S48" i="37" s="1"/>
  <c r="L48" i="37"/>
  <c r="N47" i="37"/>
  <c r="M47" i="37"/>
  <c r="R47" i="37" s="1"/>
  <c r="S47" i="37" s="1"/>
  <c r="L47" i="37"/>
  <c r="K47" i="37"/>
  <c r="R46" i="37"/>
  <c r="S46" i="37" s="1"/>
  <c r="N46" i="37"/>
  <c r="M46" i="37"/>
  <c r="L46" i="37"/>
  <c r="K46" i="37"/>
  <c r="R45" i="37"/>
  <c r="S45" i="37" s="1"/>
  <c r="N45" i="37"/>
  <c r="M45" i="37"/>
  <c r="K45" i="37" s="1"/>
  <c r="L45" i="37"/>
  <c r="N44" i="37"/>
  <c r="M44" i="37"/>
  <c r="R44" i="37" s="1"/>
  <c r="S44" i="37" s="1"/>
  <c r="L44" i="37"/>
  <c r="N43" i="37"/>
  <c r="M43" i="37"/>
  <c r="R43" i="37" s="1"/>
  <c r="S43" i="37" s="1"/>
  <c r="L43" i="37"/>
  <c r="K43" i="37"/>
  <c r="R42" i="37"/>
  <c r="S42" i="37" s="1"/>
  <c r="N42" i="37"/>
  <c r="M42" i="37"/>
  <c r="L42" i="37"/>
  <c r="K42" i="37"/>
  <c r="R41" i="37"/>
  <c r="S41" i="37" s="1"/>
  <c r="N41" i="37"/>
  <c r="M41" i="37"/>
  <c r="K41" i="37" s="1"/>
  <c r="L41" i="37"/>
  <c r="N40" i="37"/>
  <c r="M40" i="37"/>
  <c r="R40" i="37" s="1"/>
  <c r="S40" i="37" s="1"/>
  <c r="L40" i="37"/>
  <c r="N39" i="37"/>
  <c r="M39" i="37"/>
  <c r="R39" i="37" s="1"/>
  <c r="S39" i="37" s="1"/>
  <c r="L39" i="37"/>
  <c r="K39" i="37"/>
  <c r="R38" i="37"/>
  <c r="S38" i="37" s="1"/>
  <c r="N38" i="37"/>
  <c r="M38" i="37"/>
  <c r="L38" i="37"/>
  <c r="K38" i="37"/>
  <c r="R37" i="37"/>
  <c r="S37" i="37" s="1"/>
  <c r="N37" i="37"/>
  <c r="M37" i="37"/>
  <c r="K37" i="37" s="1"/>
  <c r="L37" i="37"/>
  <c r="N36" i="37"/>
  <c r="M36" i="37"/>
  <c r="R36" i="37" s="1"/>
  <c r="S36" i="37" s="1"/>
  <c r="L36" i="37"/>
  <c r="N35" i="37"/>
  <c r="M35" i="37"/>
  <c r="R35" i="37" s="1"/>
  <c r="S35" i="37" s="1"/>
  <c r="L35" i="37"/>
  <c r="K35" i="37"/>
  <c r="R34" i="37"/>
  <c r="S34" i="37" s="1"/>
  <c r="N34" i="37"/>
  <c r="M34" i="37"/>
  <c r="L34" i="37"/>
  <c r="K34" i="37"/>
  <c r="R33" i="37"/>
  <c r="S33" i="37" s="1"/>
  <c r="N33" i="37"/>
  <c r="M33" i="37"/>
  <c r="K33" i="37" s="1"/>
  <c r="L33" i="37"/>
  <c r="N32" i="37"/>
  <c r="M32" i="37"/>
  <c r="R32" i="37" s="1"/>
  <c r="S32" i="37" s="1"/>
  <c r="L32" i="37"/>
  <c r="N31" i="37"/>
  <c r="M31" i="37"/>
  <c r="R31" i="37" s="1"/>
  <c r="S31" i="37" s="1"/>
  <c r="L31" i="37"/>
  <c r="K31" i="37"/>
  <c r="R30" i="37"/>
  <c r="S30" i="37" s="1"/>
  <c r="N30" i="37"/>
  <c r="M30" i="37"/>
  <c r="L30" i="37"/>
  <c r="K30" i="37"/>
  <c r="R29" i="37"/>
  <c r="S29" i="37" s="1"/>
  <c r="N29" i="37"/>
  <c r="M29" i="37"/>
  <c r="K29" i="37" s="1"/>
  <c r="L29" i="37"/>
  <c r="N28" i="37"/>
  <c r="M28" i="37"/>
  <c r="R28" i="37" s="1"/>
  <c r="S28" i="37" s="1"/>
  <c r="L28" i="37"/>
  <c r="N27" i="37"/>
  <c r="M27" i="37"/>
  <c r="R27" i="37" s="1"/>
  <c r="S27" i="37" s="1"/>
  <c r="L27" i="37"/>
  <c r="K27" i="37"/>
  <c r="S26" i="37"/>
  <c r="R26" i="37"/>
  <c r="N26" i="37"/>
  <c r="M26" i="37"/>
  <c r="L26" i="37"/>
  <c r="K26" i="37"/>
  <c r="R25" i="37"/>
  <c r="S25" i="37" s="1"/>
  <c r="N25" i="37"/>
  <c r="M25" i="37"/>
  <c r="K25" i="37" s="1"/>
  <c r="L25" i="37"/>
  <c r="N24" i="37"/>
  <c r="M24" i="37"/>
  <c r="R24" i="37" s="1"/>
  <c r="S24" i="37" s="1"/>
  <c r="L24" i="37"/>
  <c r="N23" i="37"/>
  <c r="M23" i="37"/>
  <c r="R23" i="37" s="1"/>
  <c r="S23" i="37" s="1"/>
  <c r="L23" i="37"/>
  <c r="K23" i="37"/>
  <c r="R22" i="37"/>
  <c r="S22" i="37" s="1"/>
  <c r="N22" i="37"/>
  <c r="M22" i="37"/>
  <c r="L22" i="37"/>
  <c r="K22" i="37"/>
  <c r="R21" i="37"/>
  <c r="S21" i="37" s="1"/>
  <c r="N21" i="37"/>
  <c r="M21" i="37"/>
  <c r="K21" i="37" s="1"/>
  <c r="L21" i="37"/>
  <c r="N20" i="37"/>
  <c r="M20" i="37"/>
  <c r="R20" i="37" s="1"/>
  <c r="S20" i="37" s="1"/>
  <c r="L20" i="37"/>
  <c r="N19" i="37"/>
  <c r="M19" i="37"/>
  <c r="R19" i="37" s="1"/>
  <c r="S19" i="37" s="1"/>
  <c r="L19" i="37"/>
  <c r="K19" i="37"/>
  <c r="S18" i="37"/>
  <c r="R18" i="37"/>
  <c r="N18" i="37"/>
  <c r="M18" i="37"/>
  <c r="L18" i="37"/>
  <c r="K18" i="37"/>
  <c r="R17" i="37"/>
  <c r="S17" i="37" s="1"/>
  <c r="N17" i="37"/>
  <c r="M17" i="37"/>
  <c r="K17" i="37" s="1"/>
  <c r="L17" i="37"/>
  <c r="N16" i="37"/>
  <c r="M16" i="37"/>
  <c r="R16" i="37" s="1"/>
  <c r="S16" i="37" s="1"/>
  <c r="L16" i="37"/>
  <c r="N15" i="37"/>
  <c r="M15" i="37"/>
  <c r="R15" i="37" s="1"/>
  <c r="S15" i="37" s="1"/>
  <c r="L15" i="37"/>
  <c r="K15" i="37"/>
  <c r="R14" i="37"/>
  <c r="S14" i="37" s="1"/>
  <c r="N14" i="37"/>
  <c r="M14" i="37"/>
  <c r="L14" i="37"/>
  <c r="K14" i="37"/>
  <c r="R13" i="37"/>
  <c r="S13" i="37" s="1"/>
  <c r="N13" i="37"/>
  <c r="M13" i="37"/>
  <c r="K13" i="37" s="1"/>
  <c r="L13" i="37"/>
  <c r="N12" i="37"/>
  <c r="M12" i="37"/>
  <c r="R12" i="37" s="1"/>
  <c r="S12" i="37" s="1"/>
  <c r="L12" i="37"/>
  <c r="N11" i="37"/>
  <c r="M11" i="37"/>
  <c r="R11" i="37" s="1"/>
  <c r="S11" i="37" s="1"/>
  <c r="L11" i="37"/>
  <c r="K11" i="37"/>
  <c r="S10" i="37"/>
  <c r="R10" i="37"/>
  <c r="N10" i="37"/>
  <c r="M10" i="37"/>
  <c r="L10" i="37"/>
  <c r="K10" i="37"/>
  <c r="R9" i="37"/>
  <c r="S9" i="37" s="1"/>
  <c r="N9" i="37"/>
  <c r="M9" i="37"/>
  <c r="K9" i="37" s="1"/>
  <c r="L9" i="37"/>
  <c r="N8" i="37"/>
  <c r="M8" i="37"/>
  <c r="R8" i="37" s="1"/>
  <c r="S8" i="37" s="1"/>
  <c r="L8" i="37"/>
  <c r="N7" i="37"/>
  <c r="M7" i="37"/>
  <c r="R7" i="37" s="1"/>
  <c r="S7" i="37" s="1"/>
  <c r="L7" i="37"/>
  <c r="K7" i="37"/>
  <c r="S6" i="37"/>
  <c r="R6" i="37"/>
  <c r="N6" i="37"/>
  <c r="M6" i="37"/>
  <c r="L6" i="37"/>
  <c r="K6" i="37"/>
  <c r="R5" i="37"/>
  <c r="S5" i="37" s="1"/>
  <c r="N5" i="37"/>
  <c r="M5" i="37"/>
  <c r="K5" i="37" s="1"/>
  <c r="L5" i="37"/>
  <c r="N4" i="37"/>
  <c r="M4" i="37"/>
  <c r="R4" i="37" s="1"/>
  <c r="L4" i="37"/>
  <c r="L65" i="37" s="1"/>
  <c r="D2" i="37" a="1"/>
  <c r="D2" i="37" s="1"/>
  <c r="E84" i="21" s="1"/>
  <c r="Q65" i="36"/>
  <c r="P65" i="36"/>
  <c r="O65" i="36"/>
  <c r="J65" i="36"/>
  <c r="AS64" i="36"/>
  <c r="AR64" i="36"/>
  <c r="AQ64" i="36"/>
  <c r="AP64" i="36"/>
  <c r="AO64" i="36"/>
  <c r="AN64" i="36"/>
  <c r="AM64" i="36"/>
  <c r="AL64" i="36"/>
  <c r="AK64" i="36"/>
  <c r="AJ64" i="36"/>
  <c r="AI64" i="36"/>
  <c r="AH64" i="36"/>
  <c r="AG64" i="36"/>
  <c r="AF64" i="36"/>
  <c r="AE64" i="36"/>
  <c r="AD64" i="36"/>
  <c r="AC64" i="36"/>
  <c r="AB64" i="36"/>
  <c r="AA64" i="36"/>
  <c r="Z64" i="36"/>
  <c r="Y64" i="36"/>
  <c r="X64" i="36"/>
  <c r="W64" i="36"/>
  <c r="V64" i="36"/>
  <c r="U64" i="36"/>
  <c r="T64" i="36"/>
  <c r="J64" i="36"/>
  <c r="R63" i="36"/>
  <c r="S63" i="36" s="1"/>
  <c r="N63" i="36"/>
  <c r="M63" i="36"/>
  <c r="L63" i="36"/>
  <c r="K63" i="36"/>
  <c r="N62" i="36"/>
  <c r="M62" i="36"/>
  <c r="K62" i="36" s="1"/>
  <c r="L62" i="36"/>
  <c r="R61" i="36"/>
  <c r="S61" i="36" s="1"/>
  <c r="N61" i="36"/>
  <c r="M61" i="36"/>
  <c r="L61" i="36"/>
  <c r="K61" i="36"/>
  <c r="N60" i="36"/>
  <c r="M60" i="36"/>
  <c r="R60" i="36" s="1"/>
  <c r="S60" i="36" s="1"/>
  <c r="L60" i="36"/>
  <c r="R59" i="36"/>
  <c r="S59" i="36" s="1"/>
  <c r="N59" i="36"/>
  <c r="M59" i="36"/>
  <c r="L59" i="36"/>
  <c r="K59" i="36"/>
  <c r="N58" i="36"/>
  <c r="M58" i="36"/>
  <c r="K58" i="36" s="1"/>
  <c r="L58" i="36"/>
  <c r="R57" i="36"/>
  <c r="S57" i="36" s="1"/>
  <c r="N57" i="36"/>
  <c r="M57" i="36"/>
  <c r="L57" i="36"/>
  <c r="K57" i="36"/>
  <c r="N56" i="36"/>
  <c r="M56" i="36"/>
  <c r="R56" i="36" s="1"/>
  <c r="S56" i="36" s="1"/>
  <c r="L56" i="36"/>
  <c r="R55" i="36"/>
  <c r="S55" i="36" s="1"/>
  <c r="N55" i="36"/>
  <c r="M55" i="36"/>
  <c r="L55" i="36"/>
  <c r="K55" i="36"/>
  <c r="N54" i="36"/>
  <c r="M54" i="36"/>
  <c r="K54" i="36" s="1"/>
  <c r="L54" i="36"/>
  <c r="R53" i="36"/>
  <c r="S53" i="36" s="1"/>
  <c r="N53" i="36"/>
  <c r="M53" i="36"/>
  <c r="L53" i="36"/>
  <c r="K53" i="36"/>
  <c r="N52" i="36"/>
  <c r="M52" i="36"/>
  <c r="R52" i="36" s="1"/>
  <c r="S52" i="36" s="1"/>
  <c r="L52" i="36"/>
  <c r="R51" i="36"/>
  <c r="S51" i="36" s="1"/>
  <c r="N51" i="36"/>
  <c r="M51" i="36"/>
  <c r="L51" i="36"/>
  <c r="K51" i="36"/>
  <c r="N50" i="36"/>
  <c r="M50" i="36"/>
  <c r="K50" i="36" s="1"/>
  <c r="L50" i="36"/>
  <c r="R49" i="36"/>
  <c r="S49" i="36" s="1"/>
  <c r="N49" i="36"/>
  <c r="M49" i="36"/>
  <c r="L49" i="36"/>
  <c r="K49" i="36"/>
  <c r="N48" i="36"/>
  <c r="M48" i="36"/>
  <c r="R48" i="36" s="1"/>
  <c r="S48" i="36" s="1"/>
  <c r="L48" i="36"/>
  <c r="R47" i="36"/>
  <c r="S47" i="36" s="1"/>
  <c r="N47" i="36"/>
  <c r="M47" i="36"/>
  <c r="L47" i="36"/>
  <c r="K47" i="36"/>
  <c r="N46" i="36"/>
  <c r="M46" i="36"/>
  <c r="K46" i="36" s="1"/>
  <c r="L46" i="36"/>
  <c r="R45" i="36"/>
  <c r="S45" i="36" s="1"/>
  <c r="N45" i="36"/>
  <c r="M45" i="36"/>
  <c r="L45" i="36"/>
  <c r="K45" i="36"/>
  <c r="N44" i="36"/>
  <c r="M44" i="36"/>
  <c r="R44" i="36" s="1"/>
  <c r="S44" i="36" s="1"/>
  <c r="L44" i="36"/>
  <c r="R43" i="36"/>
  <c r="S43" i="36" s="1"/>
  <c r="N43" i="36"/>
  <c r="M43" i="36"/>
  <c r="L43" i="36"/>
  <c r="K43" i="36"/>
  <c r="N42" i="36"/>
  <c r="M42" i="36"/>
  <c r="K42" i="36" s="1"/>
  <c r="L42" i="36"/>
  <c r="R41" i="36"/>
  <c r="S41" i="36" s="1"/>
  <c r="N41" i="36"/>
  <c r="M41" i="36"/>
  <c r="L41" i="36"/>
  <c r="K41" i="36"/>
  <c r="N40" i="36"/>
  <c r="M40" i="36"/>
  <c r="R40" i="36" s="1"/>
  <c r="S40" i="36" s="1"/>
  <c r="L40" i="36"/>
  <c r="R39" i="36"/>
  <c r="S39" i="36" s="1"/>
  <c r="N39" i="36"/>
  <c r="M39" i="36"/>
  <c r="L39" i="36"/>
  <c r="K39" i="36"/>
  <c r="N38" i="36"/>
  <c r="M38" i="36"/>
  <c r="K38" i="36" s="1"/>
  <c r="L38" i="36"/>
  <c r="R37" i="36"/>
  <c r="S37" i="36" s="1"/>
  <c r="N37" i="36"/>
  <c r="M37" i="36"/>
  <c r="L37" i="36"/>
  <c r="K37" i="36"/>
  <c r="N36" i="36"/>
  <c r="M36" i="36"/>
  <c r="R36" i="36" s="1"/>
  <c r="S36" i="36" s="1"/>
  <c r="L36" i="36"/>
  <c r="R35" i="36"/>
  <c r="S35" i="36" s="1"/>
  <c r="N35" i="36"/>
  <c r="M35" i="36"/>
  <c r="L35" i="36"/>
  <c r="K35" i="36"/>
  <c r="N34" i="36"/>
  <c r="M34" i="36"/>
  <c r="K34" i="36" s="1"/>
  <c r="L34" i="36"/>
  <c r="R33" i="36"/>
  <c r="S33" i="36" s="1"/>
  <c r="N33" i="36"/>
  <c r="M33" i="36"/>
  <c r="L33" i="36"/>
  <c r="K33" i="36"/>
  <c r="N32" i="36"/>
  <c r="M32" i="36"/>
  <c r="R32" i="36" s="1"/>
  <c r="S32" i="36" s="1"/>
  <c r="L32" i="36"/>
  <c r="R31" i="36"/>
  <c r="S31" i="36" s="1"/>
  <c r="N31" i="36"/>
  <c r="M31" i="36"/>
  <c r="L31" i="36"/>
  <c r="K31" i="36"/>
  <c r="N30" i="36"/>
  <c r="M30" i="36"/>
  <c r="K30" i="36" s="1"/>
  <c r="L30" i="36"/>
  <c r="R29" i="36"/>
  <c r="S29" i="36" s="1"/>
  <c r="N29" i="36"/>
  <c r="M29" i="36"/>
  <c r="L29" i="36"/>
  <c r="K29" i="36"/>
  <c r="N28" i="36"/>
  <c r="M28" i="36"/>
  <c r="R28" i="36" s="1"/>
  <c r="S28" i="36" s="1"/>
  <c r="L28" i="36"/>
  <c r="R27" i="36"/>
  <c r="S27" i="36" s="1"/>
  <c r="N27" i="36"/>
  <c r="M27" i="36"/>
  <c r="L27" i="36"/>
  <c r="K27" i="36"/>
  <c r="N26" i="36"/>
  <c r="M26" i="36"/>
  <c r="K26" i="36" s="1"/>
  <c r="L26" i="36"/>
  <c r="R25" i="36"/>
  <c r="S25" i="36" s="1"/>
  <c r="N25" i="36"/>
  <c r="M25" i="36"/>
  <c r="L25" i="36"/>
  <c r="K25" i="36"/>
  <c r="N24" i="36"/>
  <c r="M24" i="36"/>
  <c r="R24" i="36" s="1"/>
  <c r="S24" i="36" s="1"/>
  <c r="L24" i="36"/>
  <c r="R23" i="36"/>
  <c r="S23" i="36" s="1"/>
  <c r="N23" i="36"/>
  <c r="M23" i="36"/>
  <c r="L23" i="36"/>
  <c r="K23" i="36"/>
  <c r="N22" i="36"/>
  <c r="M22" i="36"/>
  <c r="K22" i="36" s="1"/>
  <c r="L22" i="36"/>
  <c r="R21" i="36"/>
  <c r="S21" i="36" s="1"/>
  <c r="N21" i="36"/>
  <c r="M21" i="36"/>
  <c r="L21" i="36"/>
  <c r="K21" i="36"/>
  <c r="N20" i="36"/>
  <c r="M20" i="36"/>
  <c r="R20" i="36" s="1"/>
  <c r="S20" i="36" s="1"/>
  <c r="L20" i="36"/>
  <c r="R19" i="36"/>
  <c r="S19" i="36" s="1"/>
  <c r="N19" i="36"/>
  <c r="M19" i="36"/>
  <c r="L19" i="36"/>
  <c r="K19" i="36"/>
  <c r="N18" i="36"/>
  <c r="M18" i="36"/>
  <c r="K18" i="36" s="1"/>
  <c r="L18" i="36"/>
  <c r="R17" i="36"/>
  <c r="S17" i="36" s="1"/>
  <c r="N17" i="36"/>
  <c r="M17" i="36"/>
  <c r="L17" i="36"/>
  <c r="K17" i="36"/>
  <c r="N16" i="36"/>
  <c r="M16" i="36"/>
  <c r="R16" i="36" s="1"/>
  <c r="S16" i="36" s="1"/>
  <c r="L16" i="36"/>
  <c r="R15" i="36"/>
  <c r="S15" i="36" s="1"/>
  <c r="N15" i="36"/>
  <c r="M15" i="36"/>
  <c r="L15" i="36"/>
  <c r="K15" i="36"/>
  <c r="N14" i="36"/>
  <c r="M14" i="36"/>
  <c r="K14" i="36" s="1"/>
  <c r="L14" i="36"/>
  <c r="R13" i="36"/>
  <c r="S13" i="36" s="1"/>
  <c r="N13" i="36"/>
  <c r="M13" i="36"/>
  <c r="L13" i="36"/>
  <c r="K13" i="36"/>
  <c r="N12" i="36"/>
  <c r="M12" i="36"/>
  <c r="R12" i="36" s="1"/>
  <c r="S12" i="36" s="1"/>
  <c r="L12" i="36"/>
  <c r="R11" i="36"/>
  <c r="S11" i="36" s="1"/>
  <c r="N11" i="36"/>
  <c r="M11" i="36"/>
  <c r="L11" i="36"/>
  <c r="K11" i="36"/>
  <c r="N10" i="36"/>
  <c r="M10" i="36"/>
  <c r="K10" i="36" s="1"/>
  <c r="L10" i="36"/>
  <c r="R9" i="36"/>
  <c r="S9" i="36" s="1"/>
  <c r="N9" i="36"/>
  <c r="M9" i="36"/>
  <c r="L9" i="36"/>
  <c r="K9" i="36"/>
  <c r="N8" i="36"/>
  <c r="M8" i="36"/>
  <c r="R8" i="36" s="1"/>
  <c r="S8" i="36" s="1"/>
  <c r="L8" i="36"/>
  <c r="R7" i="36"/>
  <c r="S7" i="36" s="1"/>
  <c r="N7" i="36"/>
  <c r="M7" i="36"/>
  <c r="L7" i="36"/>
  <c r="K7" i="36"/>
  <c r="N6" i="36"/>
  <c r="M6" i="36"/>
  <c r="K6" i="36" s="1"/>
  <c r="L6" i="36"/>
  <c r="R5" i="36"/>
  <c r="S5" i="36" s="1"/>
  <c r="N5" i="36"/>
  <c r="M5" i="36"/>
  <c r="L5" i="36"/>
  <c r="K5" i="36"/>
  <c r="N4" i="36"/>
  <c r="N65" i="36" s="1"/>
  <c r="M4" i="36"/>
  <c r="R4" i="36" s="1"/>
  <c r="L4" i="36"/>
  <c r="L65" i="36" s="1"/>
  <c r="D2" i="36" a="1"/>
  <c r="D2" i="36" s="1"/>
  <c r="E83" i="21" s="1"/>
  <c r="Q65" i="35"/>
  <c r="P65" i="35"/>
  <c r="O65" i="35"/>
  <c r="J65" i="35"/>
  <c r="AS64" i="35"/>
  <c r="AR64" i="35"/>
  <c r="AQ64" i="35"/>
  <c r="AP64" i="35"/>
  <c r="AO64" i="35"/>
  <c r="AN64" i="35"/>
  <c r="AM64" i="35"/>
  <c r="AL64" i="35"/>
  <c r="AK64" i="35"/>
  <c r="AJ64" i="35"/>
  <c r="AI64" i="35"/>
  <c r="AH64" i="35"/>
  <c r="AG64" i="35"/>
  <c r="AF64" i="35"/>
  <c r="AE64" i="35"/>
  <c r="AD64" i="35"/>
  <c r="AC64" i="35"/>
  <c r="AB64" i="35"/>
  <c r="AA64" i="35"/>
  <c r="Z64" i="35"/>
  <c r="Y64" i="35"/>
  <c r="X64" i="35"/>
  <c r="W64" i="35"/>
  <c r="V64" i="35"/>
  <c r="U64" i="35"/>
  <c r="T64" i="35"/>
  <c r="J64" i="35"/>
  <c r="N63" i="35"/>
  <c r="M63" i="35"/>
  <c r="R63" i="35" s="1"/>
  <c r="S63" i="35" s="1"/>
  <c r="L63" i="35"/>
  <c r="K63" i="35"/>
  <c r="R62" i="35"/>
  <c r="S62" i="35" s="1"/>
  <c r="N62" i="35"/>
  <c r="M62" i="35"/>
  <c r="L62" i="35"/>
  <c r="K62" i="35"/>
  <c r="N61" i="35"/>
  <c r="M61" i="35"/>
  <c r="R61" i="35" s="1"/>
  <c r="S61" i="35" s="1"/>
  <c r="L61" i="35"/>
  <c r="N60" i="35"/>
  <c r="M60" i="35"/>
  <c r="R60" i="35" s="1"/>
  <c r="S60" i="35" s="1"/>
  <c r="L60" i="35"/>
  <c r="K60" i="35"/>
  <c r="N59" i="35"/>
  <c r="M59" i="35"/>
  <c r="R59" i="35" s="1"/>
  <c r="S59" i="35" s="1"/>
  <c r="L59" i="35"/>
  <c r="K59" i="35"/>
  <c r="R58" i="35"/>
  <c r="S58" i="35" s="1"/>
  <c r="N58" i="35"/>
  <c r="M58" i="35"/>
  <c r="L58" i="35"/>
  <c r="K58" i="35"/>
  <c r="N57" i="35"/>
  <c r="M57" i="35"/>
  <c r="R57" i="35" s="1"/>
  <c r="S57" i="35" s="1"/>
  <c r="L57" i="35"/>
  <c r="N56" i="35"/>
  <c r="M56" i="35"/>
  <c r="R56" i="35" s="1"/>
  <c r="S56" i="35" s="1"/>
  <c r="L56" i="35"/>
  <c r="K56" i="35"/>
  <c r="N55" i="35"/>
  <c r="M55" i="35"/>
  <c r="R55" i="35" s="1"/>
  <c r="S55" i="35" s="1"/>
  <c r="L55" i="35"/>
  <c r="K55" i="35"/>
  <c r="R54" i="35"/>
  <c r="S54" i="35" s="1"/>
  <c r="N54" i="35"/>
  <c r="M54" i="35"/>
  <c r="L54" i="35"/>
  <c r="K54" i="35"/>
  <c r="N53" i="35"/>
  <c r="M53" i="35"/>
  <c r="R53" i="35" s="1"/>
  <c r="S53" i="35" s="1"/>
  <c r="L53" i="35"/>
  <c r="N52" i="35"/>
  <c r="M52" i="35"/>
  <c r="R52" i="35" s="1"/>
  <c r="S52" i="35" s="1"/>
  <c r="L52" i="35"/>
  <c r="K52" i="35"/>
  <c r="N51" i="35"/>
  <c r="M51" i="35"/>
  <c r="R51" i="35" s="1"/>
  <c r="S51" i="35" s="1"/>
  <c r="L51" i="35"/>
  <c r="K51" i="35"/>
  <c r="R50" i="35"/>
  <c r="S50" i="35" s="1"/>
  <c r="N50" i="35"/>
  <c r="M50" i="35"/>
  <c r="L50" i="35"/>
  <c r="K50" i="35"/>
  <c r="N49" i="35"/>
  <c r="M49" i="35"/>
  <c r="R49" i="35" s="1"/>
  <c r="S49" i="35" s="1"/>
  <c r="L49" i="35"/>
  <c r="N48" i="35"/>
  <c r="M48" i="35"/>
  <c r="R48" i="35" s="1"/>
  <c r="S48" i="35" s="1"/>
  <c r="L48" i="35"/>
  <c r="K48" i="35"/>
  <c r="N47" i="35"/>
  <c r="M47" i="35"/>
  <c r="R47" i="35" s="1"/>
  <c r="S47" i="35" s="1"/>
  <c r="L47" i="35"/>
  <c r="K47" i="35"/>
  <c r="R46" i="35"/>
  <c r="S46" i="35" s="1"/>
  <c r="N46" i="35"/>
  <c r="M46" i="35"/>
  <c r="L46" i="35"/>
  <c r="K46" i="35"/>
  <c r="N45" i="35"/>
  <c r="M45" i="35"/>
  <c r="R45" i="35" s="1"/>
  <c r="S45" i="35" s="1"/>
  <c r="L45" i="35"/>
  <c r="N44" i="35"/>
  <c r="M44" i="35"/>
  <c r="R44" i="35" s="1"/>
  <c r="S44" i="35" s="1"/>
  <c r="L44" i="35"/>
  <c r="K44" i="35"/>
  <c r="N43" i="35"/>
  <c r="M43" i="35"/>
  <c r="R43" i="35" s="1"/>
  <c r="S43" i="35" s="1"/>
  <c r="L43" i="35"/>
  <c r="K43" i="35"/>
  <c r="R42" i="35"/>
  <c r="S42" i="35" s="1"/>
  <c r="N42" i="35"/>
  <c r="M42" i="35"/>
  <c r="L42" i="35"/>
  <c r="K42" i="35"/>
  <c r="N41" i="35"/>
  <c r="M41" i="35"/>
  <c r="R41" i="35" s="1"/>
  <c r="S41" i="35" s="1"/>
  <c r="L41" i="35"/>
  <c r="N40" i="35"/>
  <c r="M40" i="35"/>
  <c r="R40" i="35" s="1"/>
  <c r="S40" i="35" s="1"/>
  <c r="L40" i="35"/>
  <c r="K40" i="35"/>
  <c r="N39" i="35"/>
  <c r="M39" i="35"/>
  <c r="R39" i="35" s="1"/>
  <c r="S39" i="35" s="1"/>
  <c r="L39" i="35"/>
  <c r="K39" i="35"/>
  <c r="R38" i="35"/>
  <c r="S38" i="35" s="1"/>
  <c r="N38" i="35"/>
  <c r="M38" i="35"/>
  <c r="L38" i="35"/>
  <c r="K38" i="35"/>
  <c r="N37" i="35"/>
  <c r="M37" i="35"/>
  <c r="R37" i="35" s="1"/>
  <c r="S37" i="35" s="1"/>
  <c r="L37" i="35"/>
  <c r="N36" i="35"/>
  <c r="M36" i="35"/>
  <c r="R36" i="35" s="1"/>
  <c r="S36" i="35" s="1"/>
  <c r="L36" i="35"/>
  <c r="K36" i="35"/>
  <c r="N35" i="35"/>
  <c r="M35" i="35"/>
  <c r="R35" i="35" s="1"/>
  <c r="S35" i="35" s="1"/>
  <c r="L35" i="35"/>
  <c r="K35" i="35"/>
  <c r="R34" i="35"/>
  <c r="S34" i="35" s="1"/>
  <c r="N34" i="35"/>
  <c r="M34" i="35"/>
  <c r="L34" i="35"/>
  <c r="K34" i="35"/>
  <c r="N33" i="35"/>
  <c r="M33" i="35"/>
  <c r="R33" i="35" s="1"/>
  <c r="S33" i="35" s="1"/>
  <c r="L33" i="35"/>
  <c r="N32" i="35"/>
  <c r="M32" i="35"/>
  <c r="R32" i="35" s="1"/>
  <c r="S32" i="35" s="1"/>
  <c r="L32" i="35"/>
  <c r="K32" i="35"/>
  <c r="N31" i="35"/>
  <c r="M31" i="35"/>
  <c r="R31" i="35" s="1"/>
  <c r="S31" i="35" s="1"/>
  <c r="L31" i="35"/>
  <c r="K31" i="35"/>
  <c r="R30" i="35"/>
  <c r="S30" i="35" s="1"/>
  <c r="N30" i="35"/>
  <c r="M30" i="35"/>
  <c r="L30" i="35"/>
  <c r="K30" i="35"/>
  <c r="N29" i="35"/>
  <c r="M29" i="35"/>
  <c r="R29" i="35" s="1"/>
  <c r="S29" i="35" s="1"/>
  <c r="L29" i="35"/>
  <c r="N28" i="35"/>
  <c r="M28" i="35"/>
  <c r="R28" i="35" s="1"/>
  <c r="S28" i="35" s="1"/>
  <c r="L28" i="35"/>
  <c r="K28" i="35"/>
  <c r="N27" i="35"/>
  <c r="M27" i="35"/>
  <c r="R27" i="35" s="1"/>
  <c r="S27" i="35" s="1"/>
  <c r="L27" i="35"/>
  <c r="K27" i="35"/>
  <c r="R26" i="35"/>
  <c r="S26" i="35" s="1"/>
  <c r="N26" i="35"/>
  <c r="M26" i="35"/>
  <c r="L26" i="35"/>
  <c r="K26" i="35"/>
  <c r="N25" i="35"/>
  <c r="M25" i="35"/>
  <c r="R25" i="35" s="1"/>
  <c r="S25" i="35" s="1"/>
  <c r="L25" i="35"/>
  <c r="N24" i="35"/>
  <c r="M24" i="35"/>
  <c r="R24" i="35" s="1"/>
  <c r="S24" i="35" s="1"/>
  <c r="L24" i="35"/>
  <c r="K24" i="35"/>
  <c r="N23" i="35"/>
  <c r="M23" i="35"/>
  <c r="R23" i="35" s="1"/>
  <c r="S23" i="35" s="1"/>
  <c r="L23" i="35"/>
  <c r="K23" i="35"/>
  <c r="R22" i="35"/>
  <c r="S22" i="35" s="1"/>
  <c r="N22" i="35"/>
  <c r="M22" i="35"/>
  <c r="L22" i="35"/>
  <c r="K22" i="35"/>
  <c r="N21" i="35"/>
  <c r="M21" i="35"/>
  <c r="R21" i="35" s="1"/>
  <c r="S21" i="35" s="1"/>
  <c r="L21" i="35"/>
  <c r="N20" i="35"/>
  <c r="M20" i="35"/>
  <c r="R20" i="35" s="1"/>
  <c r="S20" i="35" s="1"/>
  <c r="L20" i="35"/>
  <c r="K20" i="35"/>
  <c r="N19" i="35"/>
  <c r="M19" i="35"/>
  <c r="R19" i="35" s="1"/>
  <c r="S19" i="35" s="1"/>
  <c r="L19" i="35"/>
  <c r="K19" i="35"/>
  <c r="R18" i="35"/>
  <c r="S18" i="35" s="1"/>
  <c r="N18" i="35"/>
  <c r="M18" i="35"/>
  <c r="L18" i="35"/>
  <c r="K18" i="35"/>
  <c r="N17" i="35"/>
  <c r="M17" i="35"/>
  <c r="R17" i="35" s="1"/>
  <c r="S17" i="35" s="1"/>
  <c r="L17" i="35"/>
  <c r="N16" i="35"/>
  <c r="M16" i="35"/>
  <c r="R16" i="35" s="1"/>
  <c r="S16" i="35" s="1"/>
  <c r="L16" i="35"/>
  <c r="K16" i="35"/>
  <c r="N15" i="35"/>
  <c r="M15" i="35"/>
  <c r="R15" i="35" s="1"/>
  <c r="S15" i="35" s="1"/>
  <c r="L15" i="35"/>
  <c r="K15" i="35"/>
  <c r="R14" i="35"/>
  <c r="S14" i="35" s="1"/>
  <c r="N14" i="35"/>
  <c r="M14" i="35"/>
  <c r="L14" i="35"/>
  <c r="K14" i="35"/>
  <c r="N13" i="35"/>
  <c r="M13" i="35"/>
  <c r="R13" i="35" s="1"/>
  <c r="S13" i="35" s="1"/>
  <c r="L13" i="35"/>
  <c r="N12" i="35"/>
  <c r="M12" i="35"/>
  <c r="R12" i="35" s="1"/>
  <c r="S12" i="35" s="1"/>
  <c r="L12" i="35"/>
  <c r="K12" i="35"/>
  <c r="N11" i="35"/>
  <c r="M11" i="35"/>
  <c r="R11" i="35" s="1"/>
  <c r="S11" i="35" s="1"/>
  <c r="L11" i="35"/>
  <c r="K11" i="35"/>
  <c r="R10" i="35"/>
  <c r="S10" i="35" s="1"/>
  <c r="N10" i="35"/>
  <c r="M10" i="35"/>
  <c r="L10" i="35"/>
  <c r="K10" i="35"/>
  <c r="N9" i="35"/>
  <c r="M9" i="35"/>
  <c r="R9" i="35" s="1"/>
  <c r="S9" i="35" s="1"/>
  <c r="L9" i="35"/>
  <c r="N8" i="35"/>
  <c r="M8" i="35"/>
  <c r="R8" i="35" s="1"/>
  <c r="S8" i="35" s="1"/>
  <c r="L8" i="35"/>
  <c r="K8" i="35"/>
  <c r="N7" i="35"/>
  <c r="M7" i="35"/>
  <c r="R7" i="35" s="1"/>
  <c r="S7" i="35" s="1"/>
  <c r="L7" i="35"/>
  <c r="K7" i="35"/>
  <c r="R6" i="35"/>
  <c r="S6" i="35" s="1"/>
  <c r="N6" i="35"/>
  <c r="M6" i="35"/>
  <c r="L6" i="35"/>
  <c r="K6" i="35"/>
  <c r="N5" i="35"/>
  <c r="M5" i="35"/>
  <c r="R5" i="35" s="1"/>
  <c r="S5" i="35" s="1"/>
  <c r="L5" i="35"/>
  <c r="N4" i="35"/>
  <c r="M4" i="35"/>
  <c r="R4" i="35" s="1"/>
  <c r="L4" i="35"/>
  <c r="L65" i="35" s="1"/>
  <c r="K4" i="35"/>
  <c r="D2" i="35" a="1"/>
  <c r="D2" i="35" s="1"/>
  <c r="E82" i="21" s="1"/>
  <c r="Q65" i="34"/>
  <c r="P65" i="34"/>
  <c r="O65" i="34"/>
  <c r="M65" i="34"/>
  <c r="J65" i="34"/>
  <c r="AS64" i="34"/>
  <c r="AR64" i="34"/>
  <c r="AQ64" i="34"/>
  <c r="AP64" i="34"/>
  <c r="AO64" i="34"/>
  <c r="AN64" i="34"/>
  <c r="AM64" i="34"/>
  <c r="AL64" i="34"/>
  <c r="AK64" i="34"/>
  <c r="AJ64" i="34"/>
  <c r="AI64" i="34"/>
  <c r="AH64" i="34"/>
  <c r="AG64" i="34"/>
  <c r="AF64" i="34"/>
  <c r="AE64" i="34"/>
  <c r="AD64" i="34"/>
  <c r="AC64" i="34"/>
  <c r="AB64" i="34"/>
  <c r="AA64" i="34"/>
  <c r="Z64" i="34"/>
  <c r="Y64" i="34"/>
  <c r="X64" i="34"/>
  <c r="W64" i="34"/>
  <c r="V64" i="34"/>
  <c r="U64" i="34"/>
  <c r="T64" i="34"/>
  <c r="J64" i="34"/>
  <c r="N63" i="34"/>
  <c r="M63" i="34"/>
  <c r="R63" i="34" s="1"/>
  <c r="S63" i="34" s="1"/>
  <c r="L63" i="34"/>
  <c r="K63" i="34"/>
  <c r="N62" i="34"/>
  <c r="M62" i="34"/>
  <c r="R62" i="34" s="1"/>
  <c r="S62" i="34" s="1"/>
  <c r="L62" i="34"/>
  <c r="K62" i="34"/>
  <c r="R61" i="34"/>
  <c r="S61" i="34" s="1"/>
  <c r="N61" i="34"/>
  <c r="M61" i="34"/>
  <c r="L61" i="34"/>
  <c r="K61" i="34"/>
  <c r="N60" i="34"/>
  <c r="M60" i="34"/>
  <c r="R60" i="34" s="1"/>
  <c r="S60" i="34" s="1"/>
  <c r="L60" i="34"/>
  <c r="N59" i="34"/>
  <c r="M59" i="34"/>
  <c r="R59" i="34" s="1"/>
  <c r="S59" i="34" s="1"/>
  <c r="L59" i="34"/>
  <c r="K59" i="34"/>
  <c r="N58" i="34"/>
  <c r="M58" i="34"/>
  <c r="R58" i="34" s="1"/>
  <c r="S58" i="34" s="1"/>
  <c r="L58" i="34"/>
  <c r="K58" i="34"/>
  <c r="R57" i="34"/>
  <c r="S57" i="34" s="1"/>
  <c r="N57" i="34"/>
  <c r="M57" i="34"/>
  <c r="L57" i="34"/>
  <c r="K57" i="34"/>
  <c r="N56" i="34"/>
  <c r="M56" i="34"/>
  <c r="R56" i="34" s="1"/>
  <c r="S56" i="34" s="1"/>
  <c r="L56" i="34"/>
  <c r="N55" i="34"/>
  <c r="M55" i="34"/>
  <c r="R55" i="34" s="1"/>
  <c r="S55" i="34" s="1"/>
  <c r="L55" i="34"/>
  <c r="K55" i="34"/>
  <c r="N54" i="34"/>
  <c r="M54" i="34"/>
  <c r="R54" i="34" s="1"/>
  <c r="S54" i="34" s="1"/>
  <c r="L54" i="34"/>
  <c r="K54" i="34"/>
  <c r="R53" i="34"/>
  <c r="S53" i="34" s="1"/>
  <c r="N53" i="34"/>
  <c r="M53" i="34"/>
  <c r="L53" i="34"/>
  <c r="K53" i="34"/>
  <c r="N52" i="34"/>
  <c r="M52" i="34"/>
  <c r="R52" i="34" s="1"/>
  <c r="S52" i="34" s="1"/>
  <c r="L52" i="34"/>
  <c r="N51" i="34"/>
  <c r="M51" i="34"/>
  <c r="R51" i="34" s="1"/>
  <c r="S51" i="34" s="1"/>
  <c r="L51" i="34"/>
  <c r="K51" i="34"/>
  <c r="N50" i="34"/>
  <c r="M50" i="34"/>
  <c r="R50" i="34" s="1"/>
  <c r="S50" i="34" s="1"/>
  <c r="L50" i="34"/>
  <c r="K50" i="34"/>
  <c r="R49" i="34"/>
  <c r="S49" i="34" s="1"/>
  <c r="N49" i="34"/>
  <c r="M49" i="34"/>
  <c r="L49" i="34"/>
  <c r="K49" i="34"/>
  <c r="N48" i="34"/>
  <c r="M48" i="34"/>
  <c r="R48" i="34" s="1"/>
  <c r="S48" i="34" s="1"/>
  <c r="L48" i="34"/>
  <c r="N47" i="34"/>
  <c r="M47" i="34"/>
  <c r="R47" i="34" s="1"/>
  <c r="S47" i="34" s="1"/>
  <c r="L47" i="34"/>
  <c r="K47" i="34"/>
  <c r="N46" i="34"/>
  <c r="M46" i="34"/>
  <c r="R46" i="34" s="1"/>
  <c r="S46" i="34" s="1"/>
  <c r="L46" i="34"/>
  <c r="K46" i="34"/>
  <c r="R45" i="34"/>
  <c r="S45" i="34" s="1"/>
  <c r="N45" i="34"/>
  <c r="M45" i="34"/>
  <c r="L45" i="34"/>
  <c r="K45" i="34"/>
  <c r="N44" i="34"/>
  <c r="M44" i="34"/>
  <c r="R44" i="34" s="1"/>
  <c r="S44" i="34" s="1"/>
  <c r="L44" i="34"/>
  <c r="N43" i="34"/>
  <c r="M43" i="34"/>
  <c r="R43" i="34" s="1"/>
  <c r="S43" i="34" s="1"/>
  <c r="L43" i="34"/>
  <c r="K43" i="34"/>
  <c r="N42" i="34"/>
  <c r="M42" i="34"/>
  <c r="R42" i="34" s="1"/>
  <c r="S42" i="34" s="1"/>
  <c r="L42" i="34"/>
  <c r="K42" i="34"/>
  <c r="R41" i="34"/>
  <c r="S41" i="34" s="1"/>
  <c r="N41" i="34"/>
  <c r="M41" i="34"/>
  <c r="L41" i="34"/>
  <c r="K41" i="34"/>
  <c r="N40" i="34"/>
  <c r="M40" i="34"/>
  <c r="R40" i="34" s="1"/>
  <c r="S40" i="34" s="1"/>
  <c r="L40" i="34"/>
  <c r="N39" i="34"/>
  <c r="M39" i="34"/>
  <c r="R39" i="34" s="1"/>
  <c r="S39" i="34" s="1"/>
  <c r="L39" i="34"/>
  <c r="K39" i="34"/>
  <c r="N38" i="34"/>
  <c r="M38" i="34"/>
  <c r="R38" i="34" s="1"/>
  <c r="S38" i="34" s="1"/>
  <c r="L38" i="34"/>
  <c r="K38" i="34"/>
  <c r="R37" i="34"/>
  <c r="S37" i="34" s="1"/>
  <c r="N37" i="34"/>
  <c r="M37" i="34"/>
  <c r="L37" i="34"/>
  <c r="K37" i="34"/>
  <c r="N36" i="34"/>
  <c r="M36" i="34"/>
  <c r="R36" i="34" s="1"/>
  <c r="S36" i="34" s="1"/>
  <c r="L36" i="34"/>
  <c r="N35" i="34"/>
  <c r="M35" i="34"/>
  <c r="R35" i="34" s="1"/>
  <c r="S35" i="34" s="1"/>
  <c r="L35" i="34"/>
  <c r="K35" i="34"/>
  <c r="N34" i="34"/>
  <c r="M34" i="34"/>
  <c r="R34" i="34" s="1"/>
  <c r="S34" i="34" s="1"/>
  <c r="L34" i="34"/>
  <c r="K34" i="34"/>
  <c r="R33" i="34"/>
  <c r="S33" i="34" s="1"/>
  <c r="N33" i="34"/>
  <c r="M33" i="34"/>
  <c r="L33" i="34"/>
  <c r="K33" i="34"/>
  <c r="N32" i="34"/>
  <c r="M32" i="34"/>
  <c r="R32" i="34" s="1"/>
  <c r="S32" i="34" s="1"/>
  <c r="L32" i="34"/>
  <c r="N31" i="34"/>
  <c r="M31" i="34"/>
  <c r="R31" i="34" s="1"/>
  <c r="S31" i="34" s="1"/>
  <c r="L31" i="34"/>
  <c r="K31" i="34"/>
  <c r="N30" i="34"/>
  <c r="M30" i="34"/>
  <c r="R30" i="34" s="1"/>
  <c r="S30" i="34" s="1"/>
  <c r="L30" i="34"/>
  <c r="K30" i="34"/>
  <c r="R29" i="34"/>
  <c r="S29" i="34" s="1"/>
  <c r="N29" i="34"/>
  <c r="M29" i="34"/>
  <c r="L29" i="34"/>
  <c r="K29" i="34"/>
  <c r="N28" i="34"/>
  <c r="M28" i="34"/>
  <c r="R28" i="34" s="1"/>
  <c r="S28" i="34" s="1"/>
  <c r="L28" i="34"/>
  <c r="N27" i="34"/>
  <c r="M27" i="34"/>
  <c r="R27" i="34" s="1"/>
  <c r="S27" i="34" s="1"/>
  <c r="L27" i="34"/>
  <c r="K27" i="34"/>
  <c r="N26" i="34"/>
  <c r="M26" i="34"/>
  <c r="R26" i="34" s="1"/>
  <c r="S26" i="34" s="1"/>
  <c r="L26" i="34"/>
  <c r="K26" i="34"/>
  <c r="R25" i="34"/>
  <c r="S25" i="34" s="1"/>
  <c r="N25" i="34"/>
  <c r="M25" i="34"/>
  <c r="L25" i="34"/>
  <c r="K25" i="34"/>
  <c r="N24" i="34"/>
  <c r="M24" i="34"/>
  <c r="R24" i="34" s="1"/>
  <c r="S24" i="34" s="1"/>
  <c r="L24" i="34"/>
  <c r="N23" i="34"/>
  <c r="M23" i="34"/>
  <c r="R23" i="34" s="1"/>
  <c r="S23" i="34" s="1"/>
  <c r="L23" i="34"/>
  <c r="K23" i="34"/>
  <c r="N22" i="34"/>
  <c r="M22" i="34"/>
  <c r="R22" i="34" s="1"/>
  <c r="S22" i="34" s="1"/>
  <c r="L22" i="34"/>
  <c r="K22" i="34"/>
  <c r="R21" i="34"/>
  <c r="S21" i="34" s="1"/>
  <c r="N21" i="34"/>
  <c r="M21" i="34"/>
  <c r="L21" i="34"/>
  <c r="K21" i="34"/>
  <c r="N20" i="34"/>
  <c r="M20" i="34"/>
  <c r="R20" i="34" s="1"/>
  <c r="S20" i="34" s="1"/>
  <c r="L20" i="34"/>
  <c r="N19" i="34"/>
  <c r="M19" i="34"/>
  <c r="R19" i="34" s="1"/>
  <c r="S19" i="34" s="1"/>
  <c r="L19" i="34"/>
  <c r="K19" i="34"/>
  <c r="N18" i="34"/>
  <c r="M18" i="34"/>
  <c r="R18" i="34" s="1"/>
  <c r="S18" i="34" s="1"/>
  <c r="L18" i="34"/>
  <c r="K18" i="34"/>
  <c r="R17" i="34"/>
  <c r="S17" i="34" s="1"/>
  <c r="N17" i="34"/>
  <c r="M17" i="34"/>
  <c r="L17" i="34"/>
  <c r="K17" i="34"/>
  <c r="N16" i="34"/>
  <c r="M16" i="34"/>
  <c r="R16" i="34" s="1"/>
  <c r="S16" i="34" s="1"/>
  <c r="L16" i="34"/>
  <c r="N15" i="34"/>
  <c r="M15" i="34"/>
  <c r="R15" i="34" s="1"/>
  <c r="S15" i="34" s="1"/>
  <c r="L15" i="34"/>
  <c r="K15" i="34"/>
  <c r="N14" i="34"/>
  <c r="M14" i="34"/>
  <c r="R14" i="34" s="1"/>
  <c r="S14" i="34" s="1"/>
  <c r="L14" i="34"/>
  <c r="K14" i="34"/>
  <c r="R13" i="34"/>
  <c r="S13" i="34" s="1"/>
  <c r="N13" i="34"/>
  <c r="M13" i="34"/>
  <c r="L13" i="34"/>
  <c r="K13" i="34"/>
  <c r="N12" i="34"/>
  <c r="M12" i="34"/>
  <c r="R12" i="34" s="1"/>
  <c r="S12" i="34" s="1"/>
  <c r="L12" i="34"/>
  <c r="N11" i="34"/>
  <c r="M11" i="34"/>
  <c r="R11" i="34" s="1"/>
  <c r="S11" i="34" s="1"/>
  <c r="L11" i="34"/>
  <c r="K11" i="34"/>
  <c r="N10" i="34"/>
  <c r="M10" i="34"/>
  <c r="R10" i="34" s="1"/>
  <c r="S10" i="34" s="1"/>
  <c r="L10" i="34"/>
  <c r="K10" i="34"/>
  <c r="R9" i="34"/>
  <c r="S9" i="34" s="1"/>
  <c r="N9" i="34"/>
  <c r="M9" i="34"/>
  <c r="L9" i="34"/>
  <c r="K9" i="34"/>
  <c r="N8" i="34"/>
  <c r="M8" i="34"/>
  <c r="R8" i="34" s="1"/>
  <c r="S8" i="34" s="1"/>
  <c r="L8" i="34"/>
  <c r="N7" i="34"/>
  <c r="M7" i="34"/>
  <c r="R7" i="34" s="1"/>
  <c r="S7" i="34" s="1"/>
  <c r="L7" i="34"/>
  <c r="K7" i="34"/>
  <c r="N6" i="34"/>
  <c r="M6" i="34"/>
  <c r="R6" i="34" s="1"/>
  <c r="S6" i="34" s="1"/>
  <c r="L6" i="34"/>
  <c r="K6" i="34"/>
  <c r="R5" i="34"/>
  <c r="S5" i="34" s="1"/>
  <c r="N5" i="34"/>
  <c r="M5" i="34"/>
  <c r="L5" i="34"/>
  <c r="K5" i="34"/>
  <c r="N4" i="34"/>
  <c r="N65" i="34" s="1"/>
  <c r="M4" i="34"/>
  <c r="R4" i="34" s="1"/>
  <c r="L4" i="34"/>
  <c r="L65" i="34" s="1"/>
  <c r="D2" i="34" a="1"/>
  <c r="D2" i="34" s="1"/>
  <c r="E81" i="21" s="1"/>
  <c r="Q65" i="33"/>
  <c r="P65" i="33"/>
  <c r="O65" i="33"/>
  <c r="J65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G64" i="33"/>
  <c r="AF64" i="33"/>
  <c r="AE64" i="33"/>
  <c r="AD64" i="33"/>
  <c r="AC64" i="33"/>
  <c r="AB64" i="33"/>
  <c r="AA64" i="33"/>
  <c r="Z64" i="33"/>
  <c r="Y64" i="33"/>
  <c r="X64" i="33"/>
  <c r="W64" i="33"/>
  <c r="V64" i="33"/>
  <c r="U64" i="33"/>
  <c r="T64" i="33"/>
  <c r="J64" i="33"/>
  <c r="N63" i="33"/>
  <c r="M63" i="33"/>
  <c r="R63" i="33" s="1"/>
  <c r="S63" i="33" s="1"/>
  <c r="L63" i="33"/>
  <c r="K63" i="33"/>
  <c r="S62" i="33"/>
  <c r="R62" i="33"/>
  <c r="N62" i="33"/>
  <c r="M62" i="33"/>
  <c r="L62" i="33"/>
  <c r="K62" i="33"/>
  <c r="R61" i="33"/>
  <c r="S61" i="33" s="1"/>
  <c r="N61" i="33"/>
  <c r="M61" i="33"/>
  <c r="K61" i="33" s="1"/>
  <c r="L61" i="33"/>
  <c r="N60" i="33"/>
  <c r="M60" i="33"/>
  <c r="R60" i="33" s="1"/>
  <c r="S60" i="33" s="1"/>
  <c r="L60" i="33"/>
  <c r="N59" i="33"/>
  <c r="M59" i="33"/>
  <c r="R59" i="33" s="1"/>
  <c r="S59" i="33" s="1"/>
  <c r="L59" i="33"/>
  <c r="K59" i="33"/>
  <c r="R58" i="33"/>
  <c r="S58" i="33" s="1"/>
  <c r="N58" i="33"/>
  <c r="M58" i="33"/>
  <c r="L58" i="33"/>
  <c r="K58" i="33"/>
  <c r="R57" i="33"/>
  <c r="S57" i="33" s="1"/>
  <c r="N57" i="33"/>
  <c r="M57" i="33"/>
  <c r="K57" i="33" s="1"/>
  <c r="L57" i="33"/>
  <c r="N56" i="33"/>
  <c r="M56" i="33"/>
  <c r="R56" i="33" s="1"/>
  <c r="S56" i="33" s="1"/>
  <c r="L56" i="33"/>
  <c r="N55" i="33"/>
  <c r="M55" i="33"/>
  <c r="R55" i="33" s="1"/>
  <c r="S55" i="33" s="1"/>
  <c r="L55" i="33"/>
  <c r="K55" i="33"/>
  <c r="R54" i="33"/>
  <c r="S54" i="33" s="1"/>
  <c r="N54" i="33"/>
  <c r="M54" i="33"/>
  <c r="L54" i="33"/>
  <c r="K54" i="33"/>
  <c r="R53" i="33"/>
  <c r="S53" i="33" s="1"/>
  <c r="N53" i="33"/>
  <c r="M53" i="33"/>
  <c r="K53" i="33" s="1"/>
  <c r="L53" i="33"/>
  <c r="N52" i="33"/>
  <c r="M52" i="33"/>
  <c r="R52" i="33" s="1"/>
  <c r="S52" i="33" s="1"/>
  <c r="L52" i="33"/>
  <c r="N51" i="33"/>
  <c r="M51" i="33"/>
  <c r="R51" i="33" s="1"/>
  <c r="S51" i="33" s="1"/>
  <c r="L51" i="33"/>
  <c r="K51" i="33"/>
  <c r="R50" i="33"/>
  <c r="S50" i="33" s="1"/>
  <c r="N50" i="33"/>
  <c r="M50" i="33"/>
  <c r="L50" i="33"/>
  <c r="K50" i="33"/>
  <c r="R49" i="33"/>
  <c r="S49" i="33" s="1"/>
  <c r="N49" i="33"/>
  <c r="M49" i="33"/>
  <c r="K49" i="33" s="1"/>
  <c r="L49" i="33"/>
  <c r="N48" i="33"/>
  <c r="M48" i="33"/>
  <c r="R48" i="33" s="1"/>
  <c r="S48" i="33" s="1"/>
  <c r="L48" i="33"/>
  <c r="N47" i="33"/>
  <c r="M47" i="33"/>
  <c r="R47" i="33" s="1"/>
  <c r="S47" i="33" s="1"/>
  <c r="L47" i="33"/>
  <c r="K47" i="33"/>
  <c r="S46" i="33"/>
  <c r="R46" i="33"/>
  <c r="N46" i="33"/>
  <c r="M46" i="33"/>
  <c r="L46" i="33"/>
  <c r="K46" i="33"/>
  <c r="R45" i="33"/>
  <c r="S45" i="33" s="1"/>
  <c r="N45" i="33"/>
  <c r="M45" i="33"/>
  <c r="K45" i="33" s="1"/>
  <c r="L45" i="33"/>
  <c r="N44" i="33"/>
  <c r="M44" i="33"/>
  <c r="R44" i="33" s="1"/>
  <c r="S44" i="33" s="1"/>
  <c r="L44" i="33"/>
  <c r="N43" i="33"/>
  <c r="M43" i="33"/>
  <c r="R43" i="33" s="1"/>
  <c r="S43" i="33" s="1"/>
  <c r="L43" i="33"/>
  <c r="K43" i="33"/>
  <c r="S42" i="33"/>
  <c r="R42" i="33"/>
  <c r="N42" i="33"/>
  <c r="M42" i="33"/>
  <c r="L42" i="33"/>
  <c r="K42" i="33"/>
  <c r="R41" i="33"/>
  <c r="S41" i="33" s="1"/>
  <c r="N41" i="33"/>
  <c r="M41" i="33"/>
  <c r="K41" i="33" s="1"/>
  <c r="L41" i="33"/>
  <c r="N40" i="33"/>
  <c r="M40" i="33"/>
  <c r="R40" i="33" s="1"/>
  <c r="S40" i="33" s="1"/>
  <c r="L40" i="33"/>
  <c r="N39" i="33"/>
  <c r="M39" i="33"/>
  <c r="R39" i="33" s="1"/>
  <c r="S39" i="33" s="1"/>
  <c r="L39" i="33"/>
  <c r="K39" i="33"/>
  <c r="R38" i="33"/>
  <c r="S38" i="33" s="1"/>
  <c r="N38" i="33"/>
  <c r="M38" i="33"/>
  <c r="L38" i="33"/>
  <c r="K38" i="33"/>
  <c r="R37" i="33"/>
  <c r="S37" i="33" s="1"/>
  <c r="N37" i="33"/>
  <c r="M37" i="33"/>
  <c r="K37" i="33" s="1"/>
  <c r="L37" i="33"/>
  <c r="N36" i="33"/>
  <c r="M36" i="33"/>
  <c r="R36" i="33" s="1"/>
  <c r="S36" i="33" s="1"/>
  <c r="L36" i="33"/>
  <c r="N35" i="33"/>
  <c r="M35" i="33"/>
  <c r="R35" i="33" s="1"/>
  <c r="S35" i="33" s="1"/>
  <c r="L35" i="33"/>
  <c r="K35" i="33"/>
  <c r="R34" i="33"/>
  <c r="S34" i="33" s="1"/>
  <c r="N34" i="33"/>
  <c r="M34" i="33"/>
  <c r="L34" i="33"/>
  <c r="K34" i="33"/>
  <c r="R33" i="33"/>
  <c r="S33" i="33" s="1"/>
  <c r="N33" i="33"/>
  <c r="M33" i="33"/>
  <c r="K33" i="33" s="1"/>
  <c r="L33" i="33"/>
  <c r="N32" i="33"/>
  <c r="M32" i="33"/>
  <c r="R32" i="33" s="1"/>
  <c r="S32" i="33" s="1"/>
  <c r="L32" i="33"/>
  <c r="N31" i="33"/>
  <c r="M31" i="33"/>
  <c r="R31" i="33" s="1"/>
  <c r="S31" i="33" s="1"/>
  <c r="L31" i="33"/>
  <c r="K31" i="33"/>
  <c r="S30" i="33"/>
  <c r="R30" i="33"/>
  <c r="N30" i="33"/>
  <c r="M30" i="33"/>
  <c r="L30" i="33"/>
  <c r="K30" i="33"/>
  <c r="R29" i="33"/>
  <c r="S29" i="33" s="1"/>
  <c r="N29" i="33"/>
  <c r="M29" i="33"/>
  <c r="K29" i="33" s="1"/>
  <c r="L29" i="33"/>
  <c r="N28" i="33"/>
  <c r="M28" i="33"/>
  <c r="R28" i="33" s="1"/>
  <c r="S28" i="33" s="1"/>
  <c r="L28" i="33"/>
  <c r="N27" i="33"/>
  <c r="M27" i="33"/>
  <c r="R27" i="33" s="1"/>
  <c r="S27" i="33" s="1"/>
  <c r="L27" i="33"/>
  <c r="K27" i="33"/>
  <c r="R26" i="33"/>
  <c r="S26" i="33" s="1"/>
  <c r="N26" i="33"/>
  <c r="M26" i="33"/>
  <c r="L26" i="33"/>
  <c r="K26" i="33"/>
  <c r="R25" i="33"/>
  <c r="S25" i="33" s="1"/>
  <c r="N25" i="33"/>
  <c r="M25" i="33"/>
  <c r="K25" i="33" s="1"/>
  <c r="L25" i="33"/>
  <c r="N24" i="33"/>
  <c r="M24" i="33"/>
  <c r="R24" i="33" s="1"/>
  <c r="S24" i="33" s="1"/>
  <c r="L24" i="33"/>
  <c r="N23" i="33"/>
  <c r="M23" i="33"/>
  <c r="R23" i="33" s="1"/>
  <c r="S23" i="33" s="1"/>
  <c r="L23" i="33"/>
  <c r="K23" i="33"/>
  <c r="R22" i="33"/>
  <c r="S22" i="33" s="1"/>
  <c r="N22" i="33"/>
  <c r="M22" i="33"/>
  <c r="L22" i="33"/>
  <c r="K22" i="33"/>
  <c r="R21" i="33"/>
  <c r="S21" i="33" s="1"/>
  <c r="N21" i="33"/>
  <c r="M21" i="33"/>
  <c r="K21" i="33" s="1"/>
  <c r="L21" i="33"/>
  <c r="N20" i="33"/>
  <c r="M20" i="33"/>
  <c r="R20" i="33" s="1"/>
  <c r="S20" i="33" s="1"/>
  <c r="L20" i="33"/>
  <c r="N19" i="33"/>
  <c r="M19" i="33"/>
  <c r="R19" i="33" s="1"/>
  <c r="S19" i="33" s="1"/>
  <c r="L19" i="33"/>
  <c r="K19" i="33"/>
  <c r="R18" i="33"/>
  <c r="S18" i="33" s="1"/>
  <c r="N18" i="33"/>
  <c r="M18" i="33"/>
  <c r="L18" i="33"/>
  <c r="K18" i="33"/>
  <c r="R17" i="33"/>
  <c r="S17" i="33" s="1"/>
  <c r="N17" i="33"/>
  <c r="M17" i="33"/>
  <c r="K17" i="33" s="1"/>
  <c r="L17" i="33"/>
  <c r="N16" i="33"/>
  <c r="M16" i="33"/>
  <c r="R16" i="33" s="1"/>
  <c r="S16" i="33" s="1"/>
  <c r="L16" i="33"/>
  <c r="N15" i="33"/>
  <c r="M15" i="33"/>
  <c r="R15" i="33" s="1"/>
  <c r="S15" i="33" s="1"/>
  <c r="L15" i="33"/>
  <c r="K15" i="33"/>
  <c r="S14" i="33"/>
  <c r="R14" i="33"/>
  <c r="N14" i="33"/>
  <c r="M14" i="33"/>
  <c r="L14" i="33"/>
  <c r="K14" i="33"/>
  <c r="R13" i="33"/>
  <c r="S13" i="33" s="1"/>
  <c r="N13" i="33"/>
  <c r="M13" i="33"/>
  <c r="K13" i="33" s="1"/>
  <c r="L13" i="33"/>
  <c r="N12" i="33"/>
  <c r="M12" i="33"/>
  <c r="R12" i="33" s="1"/>
  <c r="S12" i="33" s="1"/>
  <c r="L12" i="33"/>
  <c r="N11" i="33"/>
  <c r="M11" i="33"/>
  <c r="R11" i="33" s="1"/>
  <c r="S11" i="33" s="1"/>
  <c r="L11" i="33"/>
  <c r="K11" i="33"/>
  <c r="S10" i="33"/>
  <c r="R10" i="33"/>
  <c r="N10" i="33"/>
  <c r="M10" i="33"/>
  <c r="L10" i="33"/>
  <c r="K10" i="33"/>
  <c r="R9" i="33"/>
  <c r="S9" i="33" s="1"/>
  <c r="N9" i="33"/>
  <c r="M9" i="33"/>
  <c r="K9" i="33" s="1"/>
  <c r="L9" i="33"/>
  <c r="N8" i="33"/>
  <c r="M8" i="33"/>
  <c r="R8" i="33" s="1"/>
  <c r="S8" i="33" s="1"/>
  <c r="L8" i="33"/>
  <c r="N7" i="33"/>
  <c r="M7" i="33"/>
  <c r="R7" i="33" s="1"/>
  <c r="S7" i="33" s="1"/>
  <c r="L7" i="33"/>
  <c r="K7" i="33"/>
  <c r="R6" i="33"/>
  <c r="S6" i="33" s="1"/>
  <c r="N6" i="33"/>
  <c r="M6" i="33"/>
  <c r="L6" i="33"/>
  <c r="K6" i="33"/>
  <c r="R5" i="33"/>
  <c r="S5" i="33" s="1"/>
  <c r="N5" i="33"/>
  <c r="M5" i="33"/>
  <c r="K5" i="33" s="1"/>
  <c r="L5" i="33"/>
  <c r="N4" i="33"/>
  <c r="M4" i="33"/>
  <c r="R4" i="33" s="1"/>
  <c r="L4" i="33"/>
  <c r="L65" i="33" s="1"/>
  <c r="D2" i="33" a="1"/>
  <c r="D2" i="33" s="1"/>
  <c r="E80" i="21" s="1"/>
  <c r="Q65" i="32"/>
  <c r="P65" i="32"/>
  <c r="O65" i="32"/>
  <c r="J65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AG64" i="32"/>
  <c r="AF64" i="32"/>
  <c r="AE64" i="32"/>
  <c r="AD64" i="32"/>
  <c r="AC64" i="32"/>
  <c r="AB64" i="32"/>
  <c r="AA64" i="32"/>
  <c r="Z64" i="32"/>
  <c r="Y64" i="32"/>
  <c r="X64" i="32"/>
  <c r="W64" i="32"/>
  <c r="V64" i="32"/>
  <c r="U64" i="32"/>
  <c r="T64" i="32"/>
  <c r="J64" i="32"/>
  <c r="R63" i="32"/>
  <c r="S63" i="32" s="1"/>
  <c r="N63" i="32"/>
  <c r="M63" i="32"/>
  <c r="L63" i="32"/>
  <c r="K63" i="32"/>
  <c r="N62" i="32"/>
  <c r="M62" i="32"/>
  <c r="K62" i="32" s="1"/>
  <c r="L62" i="32"/>
  <c r="N61" i="32"/>
  <c r="M61" i="32"/>
  <c r="R61" i="32" s="1"/>
  <c r="S61" i="32" s="1"/>
  <c r="L61" i="32"/>
  <c r="K61" i="32"/>
  <c r="N60" i="32"/>
  <c r="M60" i="32"/>
  <c r="R60" i="32" s="1"/>
  <c r="S60" i="32" s="1"/>
  <c r="L60" i="32"/>
  <c r="K60" i="32"/>
  <c r="R59" i="32"/>
  <c r="S59" i="32" s="1"/>
  <c r="N59" i="32"/>
  <c r="M59" i="32"/>
  <c r="L59" i="32"/>
  <c r="K59" i="32"/>
  <c r="N58" i="32"/>
  <c r="M58" i="32"/>
  <c r="K58" i="32" s="1"/>
  <c r="L58" i="32"/>
  <c r="N57" i="32"/>
  <c r="M57" i="32"/>
  <c r="R57" i="32" s="1"/>
  <c r="S57" i="32" s="1"/>
  <c r="L57" i="32"/>
  <c r="K57" i="32"/>
  <c r="N56" i="32"/>
  <c r="M56" i="32"/>
  <c r="R56" i="32" s="1"/>
  <c r="S56" i="32" s="1"/>
  <c r="L56" i="32"/>
  <c r="K56" i="32"/>
  <c r="R55" i="32"/>
  <c r="S55" i="32" s="1"/>
  <c r="N55" i="32"/>
  <c r="M55" i="32"/>
  <c r="L55" i="32"/>
  <c r="K55" i="32"/>
  <c r="N54" i="32"/>
  <c r="M54" i="32"/>
  <c r="K54" i="32" s="1"/>
  <c r="L54" i="32"/>
  <c r="N53" i="32"/>
  <c r="M53" i="32"/>
  <c r="R53" i="32" s="1"/>
  <c r="S53" i="32" s="1"/>
  <c r="L53" i="32"/>
  <c r="K53" i="32"/>
  <c r="N52" i="32"/>
  <c r="M52" i="32"/>
  <c r="R52" i="32" s="1"/>
  <c r="S52" i="32" s="1"/>
  <c r="L52" i="32"/>
  <c r="K52" i="32"/>
  <c r="R51" i="32"/>
  <c r="S51" i="32" s="1"/>
  <c r="N51" i="32"/>
  <c r="M51" i="32"/>
  <c r="L51" i="32"/>
  <c r="K51" i="32"/>
  <c r="N50" i="32"/>
  <c r="M50" i="32"/>
  <c r="K50" i="32" s="1"/>
  <c r="L50" i="32"/>
  <c r="N49" i="32"/>
  <c r="M49" i="32"/>
  <c r="R49" i="32" s="1"/>
  <c r="S49" i="32" s="1"/>
  <c r="L49" i="32"/>
  <c r="K49" i="32"/>
  <c r="N48" i="32"/>
  <c r="M48" i="32"/>
  <c r="R48" i="32" s="1"/>
  <c r="S48" i="32" s="1"/>
  <c r="L48" i="32"/>
  <c r="K48" i="32"/>
  <c r="R47" i="32"/>
  <c r="S47" i="32" s="1"/>
  <c r="N47" i="32"/>
  <c r="M47" i="32"/>
  <c r="L47" i="32"/>
  <c r="K47" i="32"/>
  <c r="N46" i="32"/>
  <c r="M46" i="32"/>
  <c r="K46" i="32" s="1"/>
  <c r="L46" i="32"/>
  <c r="N45" i="32"/>
  <c r="M45" i="32"/>
  <c r="R45" i="32" s="1"/>
  <c r="S45" i="32" s="1"/>
  <c r="L45" i="32"/>
  <c r="K45" i="32"/>
  <c r="N44" i="32"/>
  <c r="M44" i="32"/>
  <c r="R44" i="32" s="1"/>
  <c r="S44" i="32" s="1"/>
  <c r="L44" i="32"/>
  <c r="K44" i="32"/>
  <c r="R43" i="32"/>
  <c r="S43" i="32" s="1"/>
  <c r="N43" i="32"/>
  <c r="M43" i="32"/>
  <c r="L43" i="32"/>
  <c r="K43" i="32"/>
  <c r="N42" i="32"/>
  <c r="M42" i="32"/>
  <c r="K42" i="32" s="1"/>
  <c r="L42" i="32"/>
  <c r="N41" i="32"/>
  <c r="M41" i="32"/>
  <c r="R41" i="32" s="1"/>
  <c r="S41" i="32" s="1"/>
  <c r="L41" i="32"/>
  <c r="K41" i="32"/>
  <c r="N40" i="32"/>
  <c r="M40" i="32"/>
  <c r="R40" i="32" s="1"/>
  <c r="S40" i="32" s="1"/>
  <c r="L40" i="32"/>
  <c r="K40" i="32"/>
  <c r="R39" i="32"/>
  <c r="S39" i="32" s="1"/>
  <c r="N39" i="32"/>
  <c r="M39" i="32"/>
  <c r="L39" i="32"/>
  <c r="K39" i="32"/>
  <c r="N38" i="32"/>
  <c r="M38" i="32"/>
  <c r="K38" i="32" s="1"/>
  <c r="L38" i="32"/>
  <c r="N37" i="32"/>
  <c r="M37" i="32"/>
  <c r="R37" i="32" s="1"/>
  <c r="S37" i="32" s="1"/>
  <c r="L37" i="32"/>
  <c r="K37" i="32"/>
  <c r="N36" i="32"/>
  <c r="M36" i="32"/>
  <c r="R36" i="32" s="1"/>
  <c r="S36" i="32" s="1"/>
  <c r="L36" i="32"/>
  <c r="K36" i="32"/>
  <c r="R35" i="32"/>
  <c r="S35" i="32" s="1"/>
  <c r="N35" i="32"/>
  <c r="M35" i="32"/>
  <c r="L35" i="32"/>
  <c r="K35" i="32"/>
  <c r="N34" i="32"/>
  <c r="M34" i="32"/>
  <c r="K34" i="32" s="1"/>
  <c r="L34" i="32"/>
  <c r="N33" i="32"/>
  <c r="M33" i="32"/>
  <c r="R33" i="32" s="1"/>
  <c r="S33" i="32" s="1"/>
  <c r="L33" i="32"/>
  <c r="K33" i="32"/>
  <c r="N32" i="32"/>
  <c r="M32" i="32"/>
  <c r="R32" i="32" s="1"/>
  <c r="S32" i="32" s="1"/>
  <c r="L32" i="32"/>
  <c r="K32" i="32"/>
  <c r="R31" i="32"/>
  <c r="S31" i="32" s="1"/>
  <c r="N31" i="32"/>
  <c r="M31" i="32"/>
  <c r="L31" i="32"/>
  <c r="K31" i="32"/>
  <c r="N30" i="32"/>
  <c r="M30" i="32"/>
  <c r="K30" i="32" s="1"/>
  <c r="L30" i="32"/>
  <c r="N29" i="32"/>
  <c r="M29" i="32"/>
  <c r="R29" i="32" s="1"/>
  <c r="S29" i="32" s="1"/>
  <c r="L29" i="32"/>
  <c r="K29" i="32"/>
  <c r="N28" i="32"/>
  <c r="M28" i="32"/>
  <c r="R28" i="32" s="1"/>
  <c r="S28" i="32" s="1"/>
  <c r="L28" i="32"/>
  <c r="K28" i="32"/>
  <c r="R27" i="32"/>
  <c r="S27" i="32" s="1"/>
  <c r="N27" i="32"/>
  <c r="M27" i="32"/>
  <c r="L27" i="32"/>
  <c r="K27" i="32"/>
  <c r="N26" i="32"/>
  <c r="M26" i="32"/>
  <c r="K26" i="32" s="1"/>
  <c r="L26" i="32"/>
  <c r="N25" i="32"/>
  <c r="M25" i="32"/>
  <c r="R25" i="32" s="1"/>
  <c r="S25" i="32" s="1"/>
  <c r="L25" i="32"/>
  <c r="K25" i="32"/>
  <c r="N24" i="32"/>
  <c r="M24" i="32"/>
  <c r="R24" i="32" s="1"/>
  <c r="S24" i="32" s="1"/>
  <c r="L24" i="32"/>
  <c r="K24" i="32"/>
  <c r="R23" i="32"/>
  <c r="S23" i="32" s="1"/>
  <c r="N23" i="32"/>
  <c r="M23" i="32"/>
  <c r="L23" i="32"/>
  <c r="K23" i="32"/>
  <c r="N22" i="32"/>
  <c r="M22" i="32"/>
  <c r="K22" i="32" s="1"/>
  <c r="L22" i="32"/>
  <c r="N21" i="32"/>
  <c r="M21" i="32"/>
  <c r="R21" i="32" s="1"/>
  <c r="S21" i="32" s="1"/>
  <c r="L21" i="32"/>
  <c r="K21" i="32"/>
  <c r="N20" i="32"/>
  <c r="M20" i="32"/>
  <c r="R20" i="32" s="1"/>
  <c r="S20" i="32" s="1"/>
  <c r="L20" i="32"/>
  <c r="K20" i="32"/>
  <c r="R19" i="32"/>
  <c r="S19" i="32" s="1"/>
  <c r="N19" i="32"/>
  <c r="M19" i="32"/>
  <c r="L19" i="32"/>
  <c r="K19" i="32"/>
  <c r="N18" i="32"/>
  <c r="M18" i="32"/>
  <c r="K18" i="32" s="1"/>
  <c r="L18" i="32"/>
  <c r="N17" i="32"/>
  <c r="M17" i="32"/>
  <c r="R17" i="32" s="1"/>
  <c r="S17" i="32" s="1"/>
  <c r="L17" i="32"/>
  <c r="K17" i="32"/>
  <c r="N16" i="32"/>
  <c r="M16" i="32"/>
  <c r="R16" i="32" s="1"/>
  <c r="S16" i="32" s="1"/>
  <c r="L16" i="32"/>
  <c r="K16" i="32"/>
  <c r="R15" i="32"/>
  <c r="S15" i="32" s="1"/>
  <c r="N15" i="32"/>
  <c r="M15" i="32"/>
  <c r="L15" i="32"/>
  <c r="K15" i="32"/>
  <c r="N14" i="32"/>
  <c r="M14" i="32"/>
  <c r="K14" i="32" s="1"/>
  <c r="L14" i="32"/>
  <c r="N13" i="32"/>
  <c r="M13" i="32"/>
  <c r="R13" i="32" s="1"/>
  <c r="S13" i="32" s="1"/>
  <c r="L13" i="32"/>
  <c r="K13" i="32"/>
  <c r="N12" i="32"/>
  <c r="M12" i="32"/>
  <c r="R12" i="32" s="1"/>
  <c r="S12" i="32" s="1"/>
  <c r="L12" i="32"/>
  <c r="K12" i="32"/>
  <c r="R11" i="32"/>
  <c r="S11" i="32" s="1"/>
  <c r="N11" i="32"/>
  <c r="M11" i="32"/>
  <c r="L11" i="32"/>
  <c r="K11" i="32"/>
  <c r="N10" i="32"/>
  <c r="M10" i="32"/>
  <c r="K10" i="32" s="1"/>
  <c r="L10" i="32"/>
  <c r="N9" i="32"/>
  <c r="M9" i="32"/>
  <c r="R9" i="32" s="1"/>
  <c r="S9" i="32" s="1"/>
  <c r="L9" i="32"/>
  <c r="K9" i="32"/>
  <c r="N8" i="32"/>
  <c r="M8" i="32"/>
  <c r="R8" i="32" s="1"/>
  <c r="S8" i="32" s="1"/>
  <c r="L8" i="32"/>
  <c r="K8" i="32"/>
  <c r="R7" i="32"/>
  <c r="S7" i="32" s="1"/>
  <c r="N7" i="32"/>
  <c r="M7" i="32"/>
  <c r="L7" i="32"/>
  <c r="K7" i="32"/>
  <c r="N6" i="32"/>
  <c r="M6" i="32"/>
  <c r="K6" i="32" s="1"/>
  <c r="L6" i="32"/>
  <c r="L65" i="32" s="1"/>
  <c r="N5" i="32"/>
  <c r="M5" i="32"/>
  <c r="R5" i="32" s="1"/>
  <c r="S5" i="32" s="1"/>
  <c r="L5" i="32"/>
  <c r="K5" i="32"/>
  <c r="N4" i="32"/>
  <c r="M4" i="32"/>
  <c r="R4" i="32" s="1"/>
  <c r="L4" i="32"/>
  <c r="K4" i="32"/>
  <c r="D2" i="32" a="1"/>
  <c r="D2" i="32" s="1"/>
  <c r="E79" i="21" s="1"/>
  <c r="Q65" i="31"/>
  <c r="P65" i="31"/>
  <c r="O65" i="31"/>
  <c r="J65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AG64" i="31"/>
  <c r="AF64" i="31"/>
  <c r="AE64" i="31"/>
  <c r="AD64" i="31"/>
  <c r="AC64" i="31"/>
  <c r="AB64" i="31"/>
  <c r="AA64" i="31"/>
  <c r="Z64" i="31"/>
  <c r="Y64" i="31"/>
  <c r="X64" i="31"/>
  <c r="W64" i="31"/>
  <c r="V64" i="31"/>
  <c r="U64" i="31"/>
  <c r="T64" i="31"/>
  <c r="J64" i="31"/>
  <c r="N63" i="31"/>
  <c r="M63" i="31"/>
  <c r="R63" i="31" s="1"/>
  <c r="S63" i="31" s="1"/>
  <c r="L63" i="31"/>
  <c r="K63" i="31"/>
  <c r="R62" i="31"/>
  <c r="S62" i="31" s="1"/>
  <c r="N62" i="31"/>
  <c r="M62" i="31"/>
  <c r="L62" i="31"/>
  <c r="K62" i="31"/>
  <c r="R61" i="31"/>
  <c r="S61" i="31" s="1"/>
  <c r="N61" i="31"/>
  <c r="M61" i="31"/>
  <c r="K61" i="31" s="1"/>
  <c r="L61" i="31"/>
  <c r="N60" i="31"/>
  <c r="M60" i="31"/>
  <c r="R60" i="31" s="1"/>
  <c r="S60" i="31" s="1"/>
  <c r="L60" i="31"/>
  <c r="N59" i="31"/>
  <c r="M59" i="31"/>
  <c r="R59" i="31" s="1"/>
  <c r="S59" i="31" s="1"/>
  <c r="L59" i="31"/>
  <c r="K59" i="31"/>
  <c r="R58" i="31"/>
  <c r="S58" i="31" s="1"/>
  <c r="N58" i="31"/>
  <c r="M58" i="31"/>
  <c r="L58" i="31"/>
  <c r="K58" i="31"/>
  <c r="R57" i="31"/>
  <c r="S57" i="31" s="1"/>
  <c r="N57" i="31"/>
  <c r="M57" i="31"/>
  <c r="K57" i="31" s="1"/>
  <c r="L57" i="31"/>
  <c r="N56" i="31"/>
  <c r="M56" i="31"/>
  <c r="R56" i="31" s="1"/>
  <c r="S56" i="31" s="1"/>
  <c r="L56" i="31"/>
  <c r="N55" i="31"/>
  <c r="M55" i="31"/>
  <c r="R55" i="31" s="1"/>
  <c r="S55" i="31" s="1"/>
  <c r="L55" i="31"/>
  <c r="K55" i="31"/>
  <c r="R54" i="31"/>
  <c r="S54" i="31" s="1"/>
  <c r="N54" i="31"/>
  <c r="M54" i="31"/>
  <c r="L54" i="31"/>
  <c r="K54" i="31"/>
  <c r="R53" i="31"/>
  <c r="S53" i="31" s="1"/>
  <c r="N53" i="31"/>
  <c r="M53" i="31"/>
  <c r="K53" i="31" s="1"/>
  <c r="L53" i="31"/>
  <c r="N52" i="31"/>
  <c r="M52" i="31"/>
  <c r="R52" i="31" s="1"/>
  <c r="S52" i="31" s="1"/>
  <c r="L52" i="31"/>
  <c r="N51" i="31"/>
  <c r="M51" i="31"/>
  <c r="R51" i="31" s="1"/>
  <c r="S51" i="31" s="1"/>
  <c r="L51" i="31"/>
  <c r="K51" i="31"/>
  <c r="R50" i="31"/>
  <c r="S50" i="31" s="1"/>
  <c r="N50" i="31"/>
  <c r="M50" i="31"/>
  <c r="L50" i="31"/>
  <c r="K50" i="31"/>
  <c r="R49" i="31"/>
  <c r="S49" i="31" s="1"/>
  <c r="N49" i="31"/>
  <c r="M49" i="31"/>
  <c r="K49" i="31" s="1"/>
  <c r="L49" i="31"/>
  <c r="N48" i="31"/>
  <c r="M48" i="31"/>
  <c r="R48" i="31" s="1"/>
  <c r="S48" i="31" s="1"/>
  <c r="L48" i="31"/>
  <c r="N47" i="31"/>
  <c r="M47" i="31"/>
  <c r="R47" i="31" s="1"/>
  <c r="S47" i="31" s="1"/>
  <c r="L47" i="31"/>
  <c r="K47" i="31"/>
  <c r="R46" i="31"/>
  <c r="S46" i="31" s="1"/>
  <c r="N46" i="31"/>
  <c r="M46" i="31"/>
  <c r="L46" i="31"/>
  <c r="K46" i="31"/>
  <c r="R45" i="31"/>
  <c r="S45" i="31" s="1"/>
  <c r="N45" i="31"/>
  <c r="M45" i="31"/>
  <c r="K45" i="31" s="1"/>
  <c r="L45" i="31"/>
  <c r="N44" i="31"/>
  <c r="M44" i="31"/>
  <c r="R44" i="31" s="1"/>
  <c r="S44" i="31" s="1"/>
  <c r="L44" i="31"/>
  <c r="N43" i="31"/>
  <c r="M43" i="31"/>
  <c r="R43" i="31" s="1"/>
  <c r="S43" i="31" s="1"/>
  <c r="L43" i="31"/>
  <c r="K43" i="31"/>
  <c r="R42" i="31"/>
  <c r="S42" i="31" s="1"/>
  <c r="N42" i="31"/>
  <c r="M42" i="31"/>
  <c r="L42" i="31"/>
  <c r="K42" i="31"/>
  <c r="R41" i="31"/>
  <c r="S41" i="31" s="1"/>
  <c r="N41" i="31"/>
  <c r="M41" i="31"/>
  <c r="K41" i="31" s="1"/>
  <c r="L41" i="31"/>
  <c r="N40" i="31"/>
  <c r="M40" i="31"/>
  <c r="R40" i="31" s="1"/>
  <c r="S40" i="31" s="1"/>
  <c r="L40" i="31"/>
  <c r="N39" i="31"/>
  <c r="M39" i="31"/>
  <c r="R39" i="31" s="1"/>
  <c r="S39" i="31" s="1"/>
  <c r="L39" i="31"/>
  <c r="K39" i="31"/>
  <c r="R38" i="31"/>
  <c r="S38" i="31" s="1"/>
  <c r="N38" i="31"/>
  <c r="M38" i="31"/>
  <c r="L38" i="31"/>
  <c r="K38" i="31"/>
  <c r="R37" i="31"/>
  <c r="S37" i="31" s="1"/>
  <c r="N37" i="31"/>
  <c r="M37" i="31"/>
  <c r="K37" i="31" s="1"/>
  <c r="L37" i="31"/>
  <c r="N36" i="31"/>
  <c r="M36" i="31"/>
  <c r="R36" i="31" s="1"/>
  <c r="S36" i="31" s="1"/>
  <c r="L36" i="31"/>
  <c r="N35" i="31"/>
  <c r="M35" i="31"/>
  <c r="R35" i="31" s="1"/>
  <c r="S35" i="31" s="1"/>
  <c r="L35" i="31"/>
  <c r="K35" i="31"/>
  <c r="R34" i="31"/>
  <c r="S34" i="31" s="1"/>
  <c r="N34" i="31"/>
  <c r="M34" i="31"/>
  <c r="L34" i="31"/>
  <c r="K34" i="31"/>
  <c r="R33" i="31"/>
  <c r="S33" i="31" s="1"/>
  <c r="N33" i="31"/>
  <c r="M33" i="31"/>
  <c r="K33" i="31" s="1"/>
  <c r="L33" i="31"/>
  <c r="N32" i="31"/>
  <c r="M32" i="31"/>
  <c r="R32" i="31" s="1"/>
  <c r="S32" i="31" s="1"/>
  <c r="L32" i="31"/>
  <c r="N31" i="31"/>
  <c r="M31" i="31"/>
  <c r="R31" i="31" s="1"/>
  <c r="S31" i="31" s="1"/>
  <c r="L31" i="31"/>
  <c r="K31" i="31"/>
  <c r="R30" i="31"/>
  <c r="S30" i="31" s="1"/>
  <c r="N30" i="31"/>
  <c r="M30" i="31"/>
  <c r="L30" i="31"/>
  <c r="K30" i="31"/>
  <c r="R29" i="31"/>
  <c r="S29" i="31" s="1"/>
  <c r="N29" i="31"/>
  <c r="M29" i="31"/>
  <c r="K29" i="31" s="1"/>
  <c r="L29" i="31"/>
  <c r="N28" i="31"/>
  <c r="M28" i="31"/>
  <c r="R28" i="31" s="1"/>
  <c r="S28" i="31" s="1"/>
  <c r="L28" i="31"/>
  <c r="N27" i="31"/>
  <c r="M27" i="31"/>
  <c r="R27" i="31" s="1"/>
  <c r="S27" i="31" s="1"/>
  <c r="L27" i="31"/>
  <c r="K27" i="31"/>
  <c r="R26" i="31"/>
  <c r="S26" i="31" s="1"/>
  <c r="N26" i="31"/>
  <c r="M26" i="31"/>
  <c r="L26" i="31"/>
  <c r="K26" i="31"/>
  <c r="R25" i="31"/>
  <c r="S25" i="31" s="1"/>
  <c r="N25" i="31"/>
  <c r="M25" i="31"/>
  <c r="K25" i="31" s="1"/>
  <c r="L25" i="31"/>
  <c r="N24" i="31"/>
  <c r="M24" i="31"/>
  <c r="R24" i="31" s="1"/>
  <c r="S24" i="31" s="1"/>
  <c r="L24" i="31"/>
  <c r="N23" i="31"/>
  <c r="M23" i="31"/>
  <c r="R23" i="31" s="1"/>
  <c r="S23" i="31" s="1"/>
  <c r="L23" i="31"/>
  <c r="K23" i="31"/>
  <c r="R22" i="31"/>
  <c r="S22" i="31" s="1"/>
  <c r="N22" i="31"/>
  <c r="M22" i="31"/>
  <c r="L22" i="31"/>
  <c r="K22" i="31"/>
  <c r="R21" i="31"/>
  <c r="S21" i="31" s="1"/>
  <c r="N21" i="31"/>
  <c r="M21" i="31"/>
  <c r="K21" i="31" s="1"/>
  <c r="L21" i="31"/>
  <c r="N20" i="31"/>
  <c r="M20" i="31"/>
  <c r="R20" i="31" s="1"/>
  <c r="S20" i="31" s="1"/>
  <c r="L20" i="31"/>
  <c r="N19" i="31"/>
  <c r="M19" i="31"/>
  <c r="R19" i="31" s="1"/>
  <c r="S19" i="31" s="1"/>
  <c r="L19" i="31"/>
  <c r="K19" i="31"/>
  <c r="R18" i="31"/>
  <c r="S18" i="31" s="1"/>
  <c r="N18" i="31"/>
  <c r="M18" i="31"/>
  <c r="L18" i="31"/>
  <c r="K18" i="31"/>
  <c r="R17" i="31"/>
  <c r="S17" i="31" s="1"/>
  <c r="N17" i="31"/>
  <c r="M17" i="31"/>
  <c r="K17" i="31" s="1"/>
  <c r="L17" i="31"/>
  <c r="N16" i="31"/>
  <c r="M16" i="31"/>
  <c r="R16" i="31" s="1"/>
  <c r="S16" i="31" s="1"/>
  <c r="L16" i="31"/>
  <c r="N15" i="31"/>
  <c r="M15" i="31"/>
  <c r="R15" i="31" s="1"/>
  <c r="S15" i="31" s="1"/>
  <c r="L15" i="31"/>
  <c r="K15" i="31"/>
  <c r="R14" i="31"/>
  <c r="S14" i="31" s="1"/>
  <c r="N14" i="31"/>
  <c r="M14" i="31"/>
  <c r="L14" i="31"/>
  <c r="K14" i="31"/>
  <c r="R13" i="31"/>
  <c r="S13" i="31" s="1"/>
  <c r="N13" i="31"/>
  <c r="M13" i="31"/>
  <c r="K13" i="31" s="1"/>
  <c r="L13" i="31"/>
  <c r="N12" i="31"/>
  <c r="M12" i="31"/>
  <c r="R12" i="31" s="1"/>
  <c r="S12" i="31" s="1"/>
  <c r="L12" i="31"/>
  <c r="N11" i="31"/>
  <c r="M11" i="31"/>
  <c r="R11" i="31" s="1"/>
  <c r="S11" i="31" s="1"/>
  <c r="L11" i="31"/>
  <c r="K11" i="31"/>
  <c r="R10" i="31"/>
  <c r="S10" i="31" s="1"/>
  <c r="N10" i="31"/>
  <c r="M10" i="31"/>
  <c r="L10" i="31"/>
  <c r="K10" i="31"/>
  <c r="R9" i="31"/>
  <c r="S9" i="31" s="1"/>
  <c r="N9" i="31"/>
  <c r="M9" i="31"/>
  <c r="K9" i="31" s="1"/>
  <c r="L9" i="31"/>
  <c r="N8" i="31"/>
  <c r="M8" i="31"/>
  <c r="R8" i="31" s="1"/>
  <c r="S8" i="31" s="1"/>
  <c r="L8" i="31"/>
  <c r="N7" i="31"/>
  <c r="M7" i="31"/>
  <c r="R7" i="31" s="1"/>
  <c r="S7" i="31" s="1"/>
  <c r="L7" i="31"/>
  <c r="K7" i="31"/>
  <c r="R6" i="31"/>
  <c r="S6" i="31" s="1"/>
  <c r="N6" i="31"/>
  <c r="M6" i="31"/>
  <c r="L6" i="31"/>
  <c r="K6" i="31"/>
  <c r="R5" i="31"/>
  <c r="S5" i="31" s="1"/>
  <c r="N5" i="31"/>
  <c r="M5" i="31"/>
  <c r="K5" i="31" s="1"/>
  <c r="L5" i="31"/>
  <c r="N4" i="31"/>
  <c r="M4" i="31"/>
  <c r="R4" i="31" s="1"/>
  <c r="L4" i="31"/>
  <c r="L65" i="31" s="1"/>
  <c r="D2" i="31" a="1"/>
  <c r="D2" i="31" s="1"/>
  <c r="E78" i="21" s="1"/>
  <c r="Q65" i="30"/>
  <c r="P65" i="30"/>
  <c r="O65" i="30"/>
  <c r="J65" i="30"/>
  <c r="AS64" i="30"/>
  <c r="AR64" i="30"/>
  <c r="AQ64" i="30"/>
  <c r="AP64" i="30"/>
  <c r="AO64" i="30"/>
  <c r="AN64" i="30"/>
  <c r="AM64" i="30"/>
  <c r="AL64" i="30"/>
  <c r="AK64" i="30"/>
  <c r="AJ64" i="30"/>
  <c r="AI64" i="30"/>
  <c r="AH64" i="30"/>
  <c r="AG64" i="30"/>
  <c r="AF64" i="30"/>
  <c r="AE64" i="30"/>
  <c r="AD64" i="30"/>
  <c r="AC64" i="30"/>
  <c r="AB64" i="30"/>
  <c r="AA64" i="30"/>
  <c r="Z64" i="30"/>
  <c r="Y64" i="30"/>
  <c r="X64" i="30"/>
  <c r="W64" i="30"/>
  <c r="V64" i="30"/>
  <c r="U64" i="30"/>
  <c r="T64" i="30"/>
  <c r="J64" i="30"/>
  <c r="N63" i="30"/>
  <c r="M63" i="30"/>
  <c r="R63" i="30" s="1"/>
  <c r="S63" i="30" s="1"/>
  <c r="L63" i="30"/>
  <c r="K63" i="30"/>
  <c r="R62" i="30"/>
  <c r="S62" i="30" s="1"/>
  <c r="N62" i="30"/>
  <c r="M62" i="30"/>
  <c r="L62" i="30"/>
  <c r="K62" i="30"/>
  <c r="R61" i="30"/>
  <c r="S61" i="30" s="1"/>
  <c r="N61" i="30"/>
  <c r="M61" i="30"/>
  <c r="K61" i="30" s="1"/>
  <c r="L61" i="30"/>
  <c r="N60" i="30"/>
  <c r="M60" i="30"/>
  <c r="R60" i="30" s="1"/>
  <c r="S60" i="30" s="1"/>
  <c r="L60" i="30"/>
  <c r="N59" i="30"/>
  <c r="M59" i="30"/>
  <c r="R59" i="30" s="1"/>
  <c r="S59" i="30" s="1"/>
  <c r="L59" i="30"/>
  <c r="K59" i="30"/>
  <c r="R58" i="30"/>
  <c r="S58" i="30" s="1"/>
  <c r="N58" i="30"/>
  <c r="M58" i="30"/>
  <c r="L58" i="30"/>
  <c r="K58" i="30"/>
  <c r="R57" i="30"/>
  <c r="S57" i="30" s="1"/>
  <c r="N57" i="30"/>
  <c r="M57" i="30"/>
  <c r="K57" i="30" s="1"/>
  <c r="L57" i="30"/>
  <c r="N56" i="30"/>
  <c r="M56" i="30"/>
  <c r="R56" i="30" s="1"/>
  <c r="S56" i="30" s="1"/>
  <c r="L56" i="30"/>
  <c r="N55" i="30"/>
  <c r="M55" i="30"/>
  <c r="R55" i="30" s="1"/>
  <c r="S55" i="30" s="1"/>
  <c r="L55" i="30"/>
  <c r="K55" i="30"/>
  <c r="R54" i="30"/>
  <c r="S54" i="30" s="1"/>
  <c r="N54" i="30"/>
  <c r="M54" i="30"/>
  <c r="L54" i="30"/>
  <c r="K54" i="30"/>
  <c r="R53" i="30"/>
  <c r="S53" i="30" s="1"/>
  <c r="N53" i="30"/>
  <c r="M53" i="30"/>
  <c r="K53" i="30" s="1"/>
  <c r="L53" i="30"/>
  <c r="N52" i="30"/>
  <c r="M52" i="30"/>
  <c r="R52" i="30" s="1"/>
  <c r="S52" i="30" s="1"/>
  <c r="L52" i="30"/>
  <c r="N51" i="30"/>
  <c r="M51" i="30"/>
  <c r="R51" i="30" s="1"/>
  <c r="S51" i="30" s="1"/>
  <c r="L51" i="30"/>
  <c r="K51" i="30"/>
  <c r="R50" i="30"/>
  <c r="S50" i="30" s="1"/>
  <c r="N50" i="30"/>
  <c r="M50" i="30"/>
  <c r="L50" i="30"/>
  <c r="K50" i="30"/>
  <c r="R49" i="30"/>
  <c r="S49" i="30" s="1"/>
  <c r="N49" i="30"/>
  <c r="M49" i="30"/>
  <c r="K49" i="30" s="1"/>
  <c r="L49" i="30"/>
  <c r="N48" i="30"/>
  <c r="M48" i="30"/>
  <c r="R48" i="30" s="1"/>
  <c r="S48" i="30" s="1"/>
  <c r="L48" i="30"/>
  <c r="N47" i="30"/>
  <c r="M47" i="30"/>
  <c r="R47" i="30" s="1"/>
  <c r="S47" i="30" s="1"/>
  <c r="L47" i="30"/>
  <c r="K47" i="30"/>
  <c r="R46" i="30"/>
  <c r="S46" i="30" s="1"/>
  <c r="N46" i="30"/>
  <c r="M46" i="30"/>
  <c r="L46" i="30"/>
  <c r="K46" i="30"/>
  <c r="R45" i="30"/>
  <c r="S45" i="30" s="1"/>
  <c r="N45" i="30"/>
  <c r="M45" i="30"/>
  <c r="K45" i="30" s="1"/>
  <c r="L45" i="30"/>
  <c r="N44" i="30"/>
  <c r="M44" i="30"/>
  <c r="R44" i="30" s="1"/>
  <c r="S44" i="30" s="1"/>
  <c r="L44" i="30"/>
  <c r="N43" i="30"/>
  <c r="M43" i="30"/>
  <c r="R43" i="30" s="1"/>
  <c r="S43" i="30" s="1"/>
  <c r="L43" i="30"/>
  <c r="K43" i="30"/>
  <c r="R42" i="30"/>
  <c r="S42" i="30" s="1"/>
  <c r="N42" i="30"/>
  <c r="M42" i="30"/>
  <c r="L42" i="30"/>
  <c r="K42" i="30"/>
  <c r="R41" i="30"/>
  <c r="S41" i="30" s="1"/>
  <c r="N41" i="30"/>
  <c r="M41" i="30"/>
  <c r="K41" i="30" s="1"/>
  <c r="L41" i="30"/>
  <c r="N40" i="30"/>
  <c r="M40" i="30"/>
  <c r="R40" i="30" s="1"/>
  <c r="S40" i="30" s="1"/>
  <c r="L40" i="30"/>
  <c r="N39" i="30"/>
  <c r="M39" i="30"/>
  <c r="R39" i="30" s="1"/>
  <c r="S39" i="30" s="1"/>
  <c r="L39" i="30"/>
  <c r="K39" i="30"/>
  <c r="R38" i="30"/>
  <c r="S38" i="30" s="1"/>
  <c r="N38" i="30"/>
  <c r="M38" i="30"/>
  <c r="L38" i="30"/>
  <c r="K38" i="30"/>
  <c r="R37" i="30"/>
  <c r="S37" i="30" s="1"/>
  <c r="N37" i="30"/>
  <c r="M37" i="30"/>
  <c r="K37" i="30" s="1"/>
  <c r="L37" i="30"/>
  <c r="N36" i="30"/>
  <c r="M36" i="30"/>
  <c r="R36" i="30" s="1"/>
  <c r="S36" i="30" s="1"/>
  <c r="L36" i="30"/>
  <c r="N35" i="30"/>
  <c r="M35" i="30"/>
  <c r="R35" i="30" s="1"/>
  <c r="S35" i="30" s="1"/>
  <c r="L35" i="30"/>
  <c r="K35" i="30"/>
  <c r="R34" i="30"/>
  <c r="S34" i="30" s="1"/>
  <c r="N34" i="30"/>
  <c r="M34" i="30"/>
  <c r="L34" i="30"/>
  <c r="K34" i="30"/>
  <c r="R33" i="30"/>
  <c r="S33" i="30" s="1"/>
  <c r="N33" i="30"/>
  <c r="M33" i="30"/>
  <c r="K33" i="30" s="1"/>
  <c r="L33" i="30"/>
  <c r="N32" i="30"/>
  <c r="M32" i="30"/>
  <c r="R32" i="30" s="1"/>
  <c r="S32" i="30" s="1"/>
  <c r="L32" i="30"/>
  <c r="N31" i="30"/>
  <c r="M31" i="30"/>
  <c r="R31" i="30" s="1"/>
  <c r="S31" i="30" s="1"/>
  <c r="L31" i="30"/>
  <c r="K31" i="30"/>
  <c r="R30" i="30"/>
  <c r="S30" i="30" s="1"/>
  <c r="N30" i="30"/>
  <c r="M30" i="30"/>
  <c r="L30" i="30"/>
  <c r="K30" i="30"/>
  <c r="R29" i="30"/>
  <c r="S29" i="30" s="1"/>
  <c r="N29" i="30"/>
  <c r="M29" i="30"/>
  <c r="K29" i="30" s="1"/>
  <c r="L29" i="30"/>
  <c r="N28" i="30"/>
  <c r="M28" i="30"/>
  <c r="R28" i="30" s="1"/>
  <c r="S28" i="30" s="1"/>
  <c r="L28" i="30"/>
  <c r="N27" i="30"/>
  <c r="M27" i="30"/>
  <c r="R27" i="30" s="1"/>
  <c r="S27" i="30" s="1"/>
  <c r="L27" i="30"/>
  <c r="K27" i="30"/>
  <c r="R26" i="30"/>
  <c r="S26" i="30" s="1"/>
  <c r="N26" i="30"/>
  <c r="M26" i="30"/>
  <c r="L26" i="30"/>
  <c r="K26" i="30"/>
  <c r="R25" i="30"/>
  <c r="S25" i="30" s="1"/>
  <c r="N25" i="30"/>
  <c r="M25" i="30"/>
  <c r="K25" i="30" s="1"/>
  <c r="L25" i="30"/>
  <c r="N24" i="30"/>
  <c r="M24" i="30"/>
  <c r="R24" i="30" s="1"/>
  <c r="S24" i="30" s="1"/>
  <c r="L24" i="30"/>
  <c r="N23" i="30"/>
  <c r="M23" i="30"/>
  <c r="R23" i="30" s="1"/>
  <c r="S23" i="30" s="1"/>
  <c r="L23" i="30"/>
  <c r="K23" i="30"/>
  <c r="R22" i="30"/>
  <c r="S22" i="30" s="1"/>
  <c r="N22" i="30"/>
  <c r="M22" i="30"/>
  <c r="L22" i="30"/>
  <c r="K22" i="30"/>
  <c r="R21" i="30"/>
  <c r="S21" i="30" s="1"/>
  <c r="N21" i="30"/>
  <c r="M21" i="30"/>
  <c r="K21" i="30" s="1"/>
  <c r="L21" i="30"/>
  <c r="N20" i="30"/>
  <c r="M20" i="30"/>
  <c r="R20" i="30" s="1"/>
  <c r="S20" i="30" s="1"/>
  <c r="L20" i="30"/>
  <c r="N19" i="30"/>
  <c r="M19" i="30"/>
  <c r="R19" i="30" s="1"/>
  <c r="S19" i="30" s="1"/>
  <c r="L19" i="30"/>
  <c r="K19" i="30"/>
  <c r="R18" i="30"/>
  <c r="S18" i="30" s="1"/>
  <c r="N18" i="30"/>
  <c r="M18" i="30"/>
  <c r="L18" i="30"/>
  <c r="K18" i="30"/>
  <c r="R17" i="30"/>
  <c r="S17" i="30" s="1"/>
  <c r="N17" i="30"/>
  <c r="M17" i="30"/>
  <c r="K17" i="30" s="1"/>
  <c r="L17" i="30"/>
  <c r="N16" i="30"/>
  <c r="M16" i="30"/>
  <c r="R16" i="30" s="1"/>
  <c r="S16" i="30" s="1"/>
  <c r="L16" i="30"/>
  <c r="N15" i="30"/>
  <c r="M15" i="30"/>
  <c r="R15" i="30" s="1"/>
  <c r="S15" i="30" s="1"/>
  <c r="L15" i="30"/>
  <c r="K15" i="30"/>
  <c r="R14" i="30"/>
  <c r="S14" i="30" s="1"/>
  <c r="N14" i="30"/>
  <c r="M14" i="30"/>
  <c r="L14" i="30"/>
  <c r="K14" i="30"/>
  <c r="R13" i="30"/>
  <c r="S13" i="30" s="1"/>
  <c r="N13" i="30"/>
  <c r="M13" i="30"/>
  <c r="K13" i="30" s="1"/>
  <c r="L13" i="30"/>
  <c r="N12" i="30"/>
  <c r="M12" i="30"/>
  <c r="R12" i="30" s="1"/>
  <c r="S12" i="30" s="1"/>
  <c r="L12" i="30"/>
  <c r="N11" i="30"/>
  <c r="M11" i="30"/>
  <c r="R11" i="30" s="1"/>
  <c r="S11" i="30" s="1"/>
  <c r="L11" i="30"/>
  <c r="K11" i="30"/>
  <c r="R10" i="30"/>
  <c r="S10" i="30" s="1"/>
  <c r="N10" i="30"/>
  <c r="M10" i="30"/>
  <c r="L10" i="30"/>
  <c r="K10" i="30"/>
  <c r="R9" i="30"/>
  <c r="S9" i="30" s="1"/>
  <c r="N9" i="30"/>
  <c r="M9" i="30"/>
  <c r="K9" i="30" s="1"/>
  <c r="L9" i="30"/>
  <c r="N8" i="30"/>
  <c r="M8" i="30"/>
  <c r="R8" i="30" s="1"/>
  <c r="S8" i="30" s="1"/>
  <c r="L8" i="30"/>
  <c r="N7" i="30"/>
  <c r="M7" i="30"/>
  <c r="R7" i="30" s="1"/>
  <c r="S7" i="30" s="1"/>
  <c r="L7" i="30"/>
  <c r="K7" i="30"/>
  <c r="R6" i="30"/>
  <c r="S6" i="30" s="1"/>
  <c r="N6" i="30"/>
  <c r="M6" i="30"/>
  <c r="L6" i="30"/>
  <c r="K6" i="30"/>
  <c r="R5" i="30"/>
  <c r="S5" i="30" s="1"/>
  <c r="N5" i="30"/>
  <c r="M5" i="30"/>
  <c r="K5" i="30" s="1"/>
  <c r="L5" i="30"/>
  <c r="N4" i="30"/>
  <c r="M4" i="30"/>
  <c r="R4" i="30" s="1"/>
  <c r="L4" i="30"/>
  <c r="L65" i="30" s="1"/>
  <c r="D2" i="30" a="1"/>
  <c r="D2" i="30" s="1"/>
  <c r="E77" i="21" s="1"/>
  <c r="Q65" i="29"/>
  <c r="P65" i="29"/>
  <c r="O65" i="29"/>
  <c r="J65" i="29"/>
  <c r="AS64" i="29"/>
  <c r="AR64" i="29"/>
  <c r="AQ64" i="29"/>
  <c r="AP64" i="29"/>
  <c r="AO64" i="29"/>
  <c r="AN64" i="29"/>
  <c r="AM64" i="29"/>
  <c r="AL64" i="29"/>
  <c r="AK64" i="29"/>
  <c r="AJ64" i="29"/>
  <c r="AI64" i="29"/>
  <c r="AH64" i="29"/>
  <c r="AG64" i="29"/>
  <c r="AF64" i="29"/>
  <c r="AE64" i="29"/>
  <c r="AD64" i="29"/>
  <c r="AC64" i="29"/>
  <c r="AB64" i="29"/>
  <c r="AA64" i="29"/>
  <c r="Z64" i="29"/>
  <c r="Y64" i="29"/>
  <c r="X64" i="29"/>
  <c r="W64" i="29"/>
  <c r="V64" i="29"/>
  <c r="U64" i="29"/>
  <c r="T64" i="29"/>
  <c r="J64" i="29"/>
  <c r="R63" i="29"/>
  <c r="S63" i="29" s="1"/>
  <c r="N63" i="29"/>
  <c r="M63" i="29"/>
  <c r="L63" i="29"/>
  <c r="K63" i="29"/>
  <c r="N62" i="29"/>
  <c r="M62" i="29"/>
  <c r="K62" i="29" s="1"/>
  <c r="L62" i="29"/>
  <c r="R61" i="29"/>
  <c r="S61" i="29" s="1"/>
  <c r="N61" i="29"/>
  <c r="M61" i="29"/>
  <c r="L61" i="29"/>
  <c r="K61" i="29"/>
  <c r="N60" i="29"/>
  <c r="M60" i="29"/>
  <c r="R60" i="29" s="1"/>
  <c r="S60" i="29" s="1"/>
  <c r="L60" i="29"/>
  <c r="R59" i="29"/>
  <c r="S59" i="29" s="1"/>
  <c r="N59" i="29"/>
  <c r="M59" i="29"/>
  <c r="L59" i="29"/>
  <c r="K59" i="29"/>
  <c r="N58" i="29"/>
  <c r="M58" i="29"/>
  <c r="K58" i="29" s="1"/>
  <c r="L58" i="29"/>
  <c r="R57" i="29"/>
  <c r="S57" i="29" s="1"/>
  <c r="N57" i="29"/>
  <c r="M57" i="29"/>
  <c r="L57" i="29"/>
  <c r="K57" i="29"/>
  <c r="N56" i="29"/>
  <c r="M56" i="29"/>
  <c r="R56" i="29" s="1"/>
  <c r="S56" i="29" s="1"/>
  <c r="L56" i="29"/>
  <c r="R55" i="29"/>
  <c r="S55" i="29" s="1"/>
  <c r="N55" i="29"/>
  <c r="M55" i="29"/>
  <c r="L55" i="29"/>
  <c r="K55" i="29"/>
  <c r="N54" i="29"/>
  <c r="M54" i="29"/>
  <c r="K54" i="29" s="1"/>
  <c r="L54" i="29"/>
  <c r="R53" i="29"/>
  <c r="S53" i="29" s="1"/>
  <c r="N53" i="29"/>
  <c r="M53" i="29"/>
  <c r="L53" i="29"/>
  <c r="K53" i="29"/>
  <c r="N52" i="29"/>
  <c r="M52" i="29"/>
  <c r="R52" i="29" s="1"/>
  <c r="S52" i="29" s="1"/>
  <c r="L52" i="29"/>
  <c r="R51" i="29"/>
  <c r="S51" i="29" s="1"/>
  <c r="N51" i="29"/>
  <c r="M51" i="29"/>
  <c r="L51" i="29"/>
  <c r="K51" i="29"/>
  <c r="N50" i="29"/>
  <c r="M50" i="29"/>
  <c r="K50" i="29" s="1"/>
  <c r="L50" i="29"/>
  <c r="R49" i="29"/>
  <c r="S49" i="29" s="1"/>
  <c r="N49" i="29"/>
  <c r="M49" i="29"/>
  <c r="L49" i="29"/>
  <c r="K49" i="29"/>
  <c r="N48" i="29"/>
  <c r="M48" i="29"/>
  <c r="R48" i="29" s="1"/>
  <c r="S48" i="29" s="1"/>
  <c r="L48" i="29"/>
  <c r="R47" i="29"/>
  <c r="S47" i="29" s="1"/>
  <c r="N47" i="29"/>
  <c r="M47" i="29"/>
  <c r="L47" i="29"/>
  <c r="K47" i="29"/>
  <c r="N46" i="29"/>
  <c r="M46" i="29"/>
  <c r="K46" i="29" s="1"/>
  <c r="L46" i="29"/>
  <c r="R45" i="29"/>
  <c r="S45" i="29" s="1"/>
  <c r="N45" i="29"/>
  <c r="M45" i="29"/>
  <c r="L45" i="29"/>
  <c r="K45" i="29"/>
  <c r="N44" i="29"/>
  <c r="M44" i="29"/>
  <c r="R44" i="29" s="1"/>
  <c r="S44" i="29" s="1"/>
  <c r="L44" i="29"/>
  <c r="R43" i="29"/>
  <c r="S43" i="29" s="1"/>
  <c r="N43" i="29"/>
  <c r="M43" i="29"/>
  <c r="L43" i="29"/>
  <c r="K43" i="29"/>
  <c r="N42" i="29"/>
  <c r="M42" i="29"/>
  <c r="K42" i="29" s="1"/>
  <c r="L42" i="29"/>
  <c r="R41" i="29"/>
  <c r="S41" i="29" s="1"/>
  <c r="N41" i="29"/>
  <c r="M41" i="29"/>
  <c r="L41" i="29"/>
  <c r="K41" i="29"/>
  <c r="N40" i="29"/>
  <c r="M40" i="29"/>
  <c r="R40" i="29" s="1"/>
  <c r="S40" i="29" s="1"/>
  <c r="L40" i="29"/>
  <c r="R39" i="29"/>
  <c r="S39" i="29" s="1"/>
  <c r="N39" i="29"/>
  <c r="M39" i="29"/>
  <c r="L39" i="29"/>
  <c r="K39" i="29"/>
  <c r="N38" i="29"/>
  <c r="M38" i="29"/>
  <c r="K38" i="29" s="1"/>
  <c r="L38" i="29"/>
  <c r="R37" i="29"/>
  <c r="S37" i="29" s="1"/>
  <c r="N37" i="29"/>
  <c r="M37" i="29"/>
  <c r="L37" i="29"/>
  <c r="K37" i="29"/>
  <c r="N36" i="29"/>
  <c r="M36" i="29"/>
  <c r="R36" i="29" s="1"/>
  <c r="S36" i="29" s="1"/>
  <c r="L36" i="29"/>
  <c r="R35" i="29"/>
  <c r="S35" i="29" s="1"/>
  <c r="N35" i="29"/>
  <c r="M35" i="29"/>
  <c r="L35" i="29"/>
  <c r="K35" i="29"/>
  <c r="N34" i="29"/>
  <c r="M34" i="29"/>
  <c r="K34" i="29" s="1"/>
  <c r="L34" i="29"/>
  <c r="R33" i="29"/>
  <c r="S33" i="29" s="1"/>
  <c r="N33" i="29"/>
  <c r="M33" i="29"/>
  <c r="L33" i="29"/>
  <c r="K33" i="29"/>
  <c r="N32" i="29"/>
  <c r="M32" i="29"/>
  <c r="R32" i="29" s="1"/>
  <c r="S32" i="29" s="1"/>
  <c r="L32" i="29"/>
  <c r="R31" i="29"/>
  <c r="S31" i="29" s="1"/>
  <c r="N31" i="29"/>
  <c r="M31" i="29"/>
  <c r="L31" i="29"/>
  <c r="K31" i="29"/>
  <c r="N30" i="29"/>
  <c r="M30" i="29"/>
  <c r="K30" i="29" s="1"/>
  <c r="L30" i="29"/>
  <c r="R29" i="29"/>
  <c r="S29" i="29" s="1"/>
  <c r="N29" i="29"/>
  <c r="M29" i="29"/>
  <c r="L29" i="29"/>
  <c r="K29" i="29"/>
  <c r="N28" i="29"/>
  <c r="M28" i="29"/>
  <c r="R28" i="29" s="1"/>
  <c r="S28" i="29" s="1"/>
  <c r="L28" i="29"/>
  <c r="R27" i="29"/>
  <c r="S27" i="29" s="1"/>
  <c r="N27" i="29"/>
  <c r="M27" i="29"/>
  <c r="L27" i="29"/>
  <c r="K27" i="29"/>
  <c r="N26" i="29"/>
  <c r="M26" i="29"/>
  <c r="K26" i="29" s="1"/>
  <c r="L26" i="29"/>
  <c r="R25" i="29"/>
  <c r="S25" i="29" s="1"/>
  <c r="N25" i="29"/>
  <c r="M25" i="29"/>
  <c r="L25" i="29"/>
  <c r="K25" i="29"/>
  <c r="N24" i="29"/>
  <c r="M24" i="29"/>
  <c r="R24" i="29" s="1"/>
  <c r="S24" i="29" s="1"/>
  <c r="L24" i="29"/>
  <c r="R23" i="29"/>
  <c r="S23" i="29" s="1"/>
  <c r="N23" i="29"/>
  <c r="M23" i="29"/>
  <c r="L23" i="29"/>
  <c r="K23" i="29"/>
  <c r="N22" i="29"/>
  <c r="M22" i="29"/>
  <c r="K22" i="29" s="1"/>
  <c r="L22" i="29"/>
  <c r="R21" i="29"/>
  <c r="S21" i="29" s="1"/>
  <c r="N21" i="29"/>
  <c r="M21" i="29"/>
  <c r="L21" i="29"/>
  <c r="K21" i="29"/>
  <c r="N20" i="29"/>
  <c r="M20" i="29"/>
  <c r="R20" i="29" s="1"/>
  <c r="S20" i="29" s="1"/>
  <c r="L20" i="29"/>
  <c r="R19" i="29"/>
  <c r="S19" i="29" s="1"/>
  <c r="N19" i="29"/>
  <c r="M19" i="29"/>
  <c r="L19" i="29"/>
  <c r="K19" i="29"/>
  <c r="N18" i="29"/>
  <c r="M18" i="29"/>
  <c r="K18" i="29" s="1"/>
  <c r="L18" i="29"/>
  <c r="R17" i="29"/>
  <c r="S17" i="29" s="1"/>
  <c r="N17" i="29"/>
  <c r="M17" i="29"/>
  <c r="L17" i="29"/>
  <c r="K17" i="29"/>
  <c r="N16" i="29"/>
  <c r="M16" i="29"/>
  <c r="R16" i="29" s="1"/>
  <c r="S16" i="29" s="1"/>
  <c r="L16" i="29"/>
  <c r="R15" i="29"/>
  <c r="S15" i="29" s="1"/>
  <c r="N15" i="29"/>
  <c r="M15" i="29"/>
  <c r="L15" i="29"/>
  <c r="K15" i="29"/>
  <c r="N14" i="29"/>
  <c r="M14" i="29"/>
  <c r="K14" i="29" s="1"/>
  <c r="L14" i="29"/>
  <c r="R13" i="29"/>
  <c r="S13" i="29" s="1"/>
  <c r="N13" i="29"/>
  <c r="M13" i="29"/>
  <c r="L13" i="29"/>
  <c r="K13" i="29"/>
  <c r="N12" i="29"/>
  <c r="M12" i="29"/>
  <c r="R12" i="29" s="1"/>
  <c r="S12" i="29" s="1"/>
  <c r="L12" i="29"/>
  <c r="R11" i="29"/>
  <c r="S11" i="29" s="1"/>
  <c r="N11" i="29"/>
  <c r="M11" i="29"/>
  <c r="L11" i="29"/>
  <c r="K11" i="29"/>
  <c r="N10" i="29"/>
  <c r="M10" i="29"/>
  <c r="K10" i="29" s="1"/>
  <c r="L10" i="29"/>
  <c r="R9" i="29"/>
  <c r="S9" i="29" s="1"/>
  <c r="N9" i="29"/>
  <c r="M9" i="29"/>
  <c r="L9" i="29"/>
  <c r="K9" i="29"/>
  <c r="N8" i="29"/>
  <c r="M8" i="29"/>
  <c r="R8" i="29" s="1"/>
  <c r="S8" i="29" s="1"/>
  <c r="L8" i="29"/>
  <c r="R7" i="29"/>
  <c r="S7" i="29" s="1"/>
  <c r="N7" i="29"/>
  <c r="M7" i="29"/>
  <c r="L7" i="29"/>
  <c r="K7" i="29"/>
  <c r="N6" i="29"/>
  <c r="M6" i="29"/>
  <c r="K6" i="29" s="1"/>
  <c r="L6" i="29"/>
  <c r="R5" i="29"/>
  <c r="S5" i="29" s="1"/>
  <c r="N5" i="29"/>
  <c r="M5" i="29"/>
  <c r="L5" i="29"/>
  <c r="K5" i="29"/>
  <c r="N4" i="29"/>
  <c r="M4" i="29"/>
  <c r="R4" i="29" s="1"/>
  <c r="L4" i="29"/>
  <c r="L65" i="29" s="1"/>
  <c r="D2" i="29" a="1"/>
  <c r="D2" i="29" s="1"/>
  <c r="E76" i="21" s="1"/>
  <c r="Q65" i="28"/>
  <c r="P65" i="28"/>
  <c r="O65" i="28"/>
  <c r="J65" i="28"/>
  <c r="AS64" i="28"/>
  <c r="AR64" i="28"/>
  <c r="AQ64" i="28"/>
  <c r="AP64" i="28"/>
  <c r="AO64" i="28"/>
  <c r="AN64" i="28"/>
  <c r="AM64" i="28"/>
  <c r="AL64" i="28"/>
  <c r="AK64" i="28"/>
  <c r="AJ64" i="28"/>
  <c r="AI64" i="28"/>
  <c r="AH64" i="28"/>
  <c r="AG64" i="28"/>
  <c r="AF64" i="28"/>
  <c r="AE64" i="28"/>
  <c r="AD64" i="28"/>
  <c r="AC64" i="28"/>
  <c r="AB64" i="28"/>
  <c r="AA64" i="28"/>
  <c r="Z64" i="28"/>
  <c r="Y64" i="28"/>
  <c r="X64" i="28"/>
  <c r="W64" i="28"/>
  <c r="V64" i="28"/>
  <c r="U64" i="28"/>
  <c r="T64" i="28"/>
  <c r="J64" i="28"/>
  <c r="R63" i="28"/>
  <c r="S63" i="28" s="1"/>
  <c r="N63" i="28"/>
  <c r="M63" i="28"/>
  <c r="L63" i="28"/>
  <c r="K63" i="28"/>
  <c r="N62" i="28"/>
  <c r="M62" i="28"/>
  <c r="K62" i="28" s="1"/>
  <c r="L62" i="28"/>
  <c r="N61" i="28"/>
  <c r="M61" i="28"/>
  <c r="R61" i="28" s="1"/>
  <c r="S61" i="28" s="1"/>
  <c r="L61" i="28"/>
  <c r="K61" i="28"/>
  <c r="N60" i="28"/>
  <c r="M60" i="28"/>
  <c r="R60" i="28" s="1"/>
  <c r="S60" i="28" s="1"/>
  <c r="L60" i="28"/>
  <c r="K60" i="28"/>
  <c r="R59" i="28"/>
  <c r="S59" i="28" s="1"/>
  <c r="N59" i="28"/>
  <c r="M59" i="28"/>
  <c r="L59" i="28"/>
  <c r="K59" i="28"/>
  <c r="N58" i="28"/>
  <c r="M58" i="28"/>
  <c r="K58" i="28" s="1"/>
  <c r="L58" i="28"/>
  <c r="N57" i="28"/>
  <c r="M57" i="28"/>
  <c r="R57" i="28" s="1"/>
  <c r="S57" i="28" s="1"/>
  <c r="L57" i="28"/>
  <c r="K57" i="28"/>
  <c r="N56" i="28"/>
  <c r="M56" i="28"/>
  <c r="R56" i="28" s="1"/>
  <c r="S56" i="28" s="1"/>
  <c r="L56" i="28"/>
  <c r="K56" i="28"/>
  <c r="R55" i="28"/>
  <c r="S55" i="28" s="1"/>
  <c r="N55" i="28"/>
  <c r="M55" i="28"/>
  <c r="L55" i="28"/>
  <c r="K55" i="28"/>
  <c r="N54" i="28"/>
  <c r="M54" i="28"/>
  <c r="K54" i="28" s="1"/>
  <c r="L54" i="28"/>
  <c r="N53" i="28"/>
  <c r="M53" i="28"/>
  <c r="R53" i="28" s="1"/>
  <c r="S53" i="28" s="1"/>
  <c r="L53" i="28"/>
  <c r="K53" i="28"/>
  <c r="N52" i="28"/>
  <c r="M52" i="28"/>
  <c r="R52" i="28" s="1"/>
  <c r="S52" i="28" s="1"/>
  <c r="L52" i="28"/>
  <c r="K52" i="28"/>
  <c r="R51" i="28"/>
  <c r="S51" i="28" s="1"/>
  <c r="N51" i="28"/>
  <c r="M51" i="28"/>
  <c r="L51" i="28"/>
  <c r="K51" i="28"/>
  <c r="N50" i="28"/>
  <c r="M50" i="28"/>
  <c r="K50" i="28" s="1"/>
  <c r="L50" i="28"/>
  <c r="N49" i="28"/>
  <c r="M49" i="28"/>
  <c r="R49" i="28" s="1"/>
  <c r="S49" i="28" s="1"/>
  <c r="L49" i="28"/>
  <c r="K49" i="28"/>
  <c r="N48" i="28"/>
  <c r="M48" i="28"/>
  <c r="R48" i="28" s="1"/>
  <c r="S48" i="28" s="1"/>
  <c r="L48" i="28"/>
  <c r="K48" i="28"/>
  <c r="R47" i="28"/>
  <c r="S47" i="28" s="1"/>
  <c r="N47" i="28"/>
  <c r="M47" i="28"/>
  <c r="L47" i="28"/>
  <c r="K47" i="28"/>
  <c r="N46" i="28"/>
  <c r="M46" i="28"/>
  <c r="K46" i="28" s="1"/>
  <c r="L46" i="28"/>
  <c r="N45" i="28"/>
  <c r="M45" i="28"/>
  <c r="R45" i="28" s="1"/>
  <c r="S45" i="28" s="1"/>
  <c r="L45" i="28"/>
  <c r="K45" i="28"/>
  <c r="N44" i="28"/>
  <c r="M44" i="28"/>
  <c r="R44" i="28" s="1"/>
  <c r="S44" i="28" s="1"/>
  <c r="L44" i="28"/>
  <c r="K44" i="28"/>
  <c r="R43" i="28"/>
  <c r="S43" i="28" s="1"/>
  <c r="N43" i="28"/>
  <c r="M43" i="28"/>
  <c r="L43" i="28"/>
  <c r="K43" i="28"/>
  <c r="N42" i="28"/>
  <c r="M42" i="28"/>
  <c r="K42" i="28" s="1"/>
  <c r="L42" i="28"/>
  <c r="N41" i="28"/>
  <c r="M41" i="28"/>
  <c r="R41" i="28" s="1"/>
  <c r="S41" i="28" s="1"/>
  <c r="L41" i="28"/>
  <c r="K41" i="28"/>
  <c r="N40" i="28"/>
  <c r="M40" i="28"/>
  <c r="R40" i="28" s="1"/>
  <c r="S40" i="28" s="1"/>
  <c r="L40" i="28"/>
  <c r="K40" i="28"/>
  <c r="R39" i="28"/>
  <c r="S39" i="28" s="1"/>
  <c r="N39" i="28"/>
  <c r="M39" i="28"/>
  <c r="L39" i="28"/>
  <c r="K39" i="28"/>
  <c r="N38" i="28"/>
  <c r="M38" i="28"/>
  <c r="K38" i="28" s="1"/>
  <c r="L38" i="28"/>
  <c r="N37" i="28"/>
  <c r="M37" i="28"/>
  <c r="R37" i="28" s="1"/>
  <c r="S37" i="28" s="1"/>
  <c r="L37" i="28"/>
  <c r="K37" i="28"/>
  <c r="N36" i="28"/>
  <c r="M36" i="28"/>
  <c r="R36" i="28" s="1"/>
  <c r="S36" i="28" s="1"/>
  <c r="L36" i="28"/>
  <c r="K36" i="28"/>
  <c r="R35" i="28"/>
  <c r="S35" i="28" s="1"/>
  <c r="N35" i="28"/>
  <c r="M35" i="28"/>
  <c r="L35" i="28"/>
  <c r="K35" i="28"/>
  <c r="N34" i="28"/>
  <c r="M34" i="28"/>
  <c r="K34" i="28" s="1"/>
  <c r="L34" i="28"/>
  <c r="N33" i="28"/>
  <c r="M33" i="28"/>
  <c r="R33" i="28" s="1"/>
  <c r="S33" i="28" s="1"/>
  <c r="L33" i="28"/>
  <c r="K33" i="28"/>
  <c r="N32" i="28"/>
  <c r="M32" i="28"/>
  <c r="R32" i="28" s="1"/>
  <c r="S32" i="28" s="1"/>
  <c r="L32" i="28"/>
  <c r="K32" i="28"/>
  <c r="R31" i="28"/>
  <c r="S31" i="28" s="1"/>
  <c r="N31" i="28"/>
  <c r="M31" i="28"/>
  <c r="L31" i="28"/>
  <c r="K31" i="28"/>
  <c r="N30" i="28"/>
  <c r="M30" i="28"/>
  <c r="K30" i="28" s="1"/>
  <c r="L30" i="28"/>
  <c r="N29" i="28"/>
  <c r="M29" i="28"/>
  <c r="R29" i="28" s="1"/>
  <c r="S29" i="28" s="1"/>
  <c r="L29" i="28"/>
  <c r="K29" i="28"/>
  <c r="N28" i="28"/>
  <c r="M28" i="28"/>
  <c r="R28" i="28" s="1"/>
  <c r="S28" i="28" s="1"/>
  <c r="L28" i="28"/>
  <c r="K28" i="28"/>
  <c r="R27" i="28"/>
  <c r="S27" i="28" s="1"/>
  <c r="N27" i="28"/>
  <c r="M27" i="28"/>
  <c r="L27" i="28"/>
  <c r="K27" i="28"/>
  <c r="N26" i="28"/>
  <c r="M26" i="28"/>
  <c r="K26" i="28" s="1"/>
  <c r="L26" i="28"/>
  <c r="N25" i="28"/>
  <c r="M25" i="28"/>
  <c r="R25" i="28" s="1"/>
  <c r="S25" i="28" s="1"/>
  <c r="L25" i="28"/>
  <c r="K25" i="28"/>
  <c r="N24" i="28"/>
  <c r="M24" i="28"/>
  <c r="R24" i="28" s="1"/>
  <c r="S24" i="28" s="1"/>
  <c r="L24" i="28"/>
  <c r="K24" i="28"/>
  <c r="R23" i="28"/>
  <c r="S23" i="28" s="1"/>
  <c r="N23" i="28"/>
  <c r="M23" i="28"/>
  <c r="L23" i="28"/>
  <c r="K23" i="28"/>
  <c r="N22" i="28"/>
  <c r="M22" i="28"/>
  <c r="K22" i="28" s="1"/>
  <c r="L22" i="28"/>
  <c r="N21" i="28"/>
  <c r="M21" i="28"/>
  <c r="R21" i="28" s="1"/>
  <c r="S21" i="28" s="1"/>
  <c r="L21" i="28"/>
  <c r="K21" i="28"/>
  <c r="N20" i="28"/>
  <c r="M20" i="28"/>
  <c r="R20" i="28" s="1"/>
  <c r="S20" i="28" s="1"/>
  <c r="L20" i="28"/>
  <c r="K20" i="28"/>
  <c r="R19" i="28"/>
  <c r="S19" i="28" s="1"/>
  <c r="N19" i="28"/>
  <c r="M19" i="28"/>
  <c r="L19" i="28"/>
  <c r="K19" i="28"/>
  <c r="N18" i="28"/>
  <c r="M18" i="28"/>
  <c r="K18" i="28" s="1"/>
  <c r="L18" i="28"/>
  <c r="N17" i="28"/>
  <c r="M17" i="28"/>
  <c r="R17" i="28" s="1"/>
  <c r="S17" i="28" s="1"/>
  <c r="L17" i="28"/>
  <c r="K17" i="28"/>
  <c r="N16" i="28"/>
  <c r="M16" i="28"/>
  <c r="R16" i="28" s="1"/>
  <c r="S16" i="28" s="1"/>
  <c r="L16" i="28"/>
  <c r="K16" i="28"/>
  <c r="R15" i="28"/>
  <c r="S15" i="28" s="1"/>
  <c r="N15" i="28"/>
  <c r="M15" i="28"/>
  <c r="L15" i="28"/>
  <c r="K15" i="28"/>
  <c r="N14" i="28"/>
  <c r="M14" i="28"/>
  <c r="K14" i="28" s="1"/>
  <c r="L14" i="28"/>
  <c r="N13" i="28"/>
  <c r="M13" i="28"/>
  <c r="R13" i="28" s="1"/>
  <c r="S13" i="28" s="1"/>
  <c r="L13" i="28"/>
  <c r="K13" i="28"/>
  <c r="N12" i="28"/>
  <c r="M12" i="28"/>
  <c r="R12" i="28" s="1"/>
  <c r="S12" i="28" s="1"/>
  <c r="L12" i="28"/>
  <c r="K12" i="28"/>
  <c r="R11" i="28"/>
  <c r="S11" i="28" s="1"/>
  <c r="N11" i="28"/>
  <c r="M11" i="28"/>
  <c r="L11" i="28"/>
  <c r="K11" i="28"/>
  <c r="N10" i="28"/>
  <c r="M10" i="28"/>
  <c r="K10" i="28" s="1"/>
  <c r="L10" i="28"/>
  <c r="N9" i="28"/>
  <c r="M9" i="28"/>
  <c r="R9" i="28" s="1"/>
  <c r="S9" i="28" s="1"/>
  <c r="L9" i="28"/>
  <c r="K9" i="28"/>
  <c r="N8" i="28"/>
  <c r="M8" i="28"/>
  <c r="R8" i="28" s="1"/>
  <c r="S8" i="28" s="1"/>
  <c r="L8" i="28"/>
  <c r="K8" i="28"/>
  <c r="R7" i="28"/>
  <c r="S7" i="28" s="1"/>
  <c r="N7" i="28"/>
  <c r="M7" i="28"/>
  <c r="L7" i="28"/>
  <c r="K7" i="28"/>
  <c r="N6" i="28"/>
  <c r="M6" i="28"/>
  <c r="K6" i="28" s="1"/>
  <c r="L6" i="28"/>
  <c r="L65" i="28" s="1"/>
  <c r="N5" i="28"/>
  <c r="M5" i="28"/>
  <c r="R5" i="28" s="1"/>
  <c r="S5" i="28" s="1"/>
  <c r="L5" i="28"/>
  <c r="K5" i="28"/>
  <c r="N4" i="28"/>
  <c r="M4" i="28"/>
  <c r="R4" i="28" s="1"/>
  <c r="L4" i="28"/>
  <c r="K4" i="28"/>
  <c r="D2" i="28" a="1"/>
  <c r="D2" i="28" s="1"/>
  <c r="E75" i="21" s="1"/>
  <c r="Q65" i="26"/>
  <c r="P65" i="26"/>
  <c r="O65" i="26"/>
  <c r="M65" i="26"/>
  <c r="J65" i="26"/>
  <c r="AS64" i="26"/>
  <c r="AR64" i="26"/>
  <c r="AQ64" i="26"/>
  <c r="AP64" i="26"/>
  <c r="AO64" i="26"/>
  <c r="AN64" i="26"/>
  <c r="AM64" i="26"/>
  <c r="AL64" i="26"/>
  <c r="AK64" i="26"/>
  <c r="AJ64" i="26"/>
  <c r="AI64" i="26"/>
  <c r="AH64" i="26"/>
  <c r="AG64" i="26"/>
  <c r="AF64" i="26"/>
  <c r="AE64" i="26"/>
  <c r="AD64" i="26"/>
  <c r="AC64" i="26"/>
  <c r="AB64" i="26"/>
  <c r="AA64" i="26"/>
  <c r="Z64" i="26"/>
  <c r="Y64" i="26"/>
  <c r="X64" i="26"/>
  <c r="W64" i="26"/>
  <c r="V64" i="26"/>
  <c r="U64" i="26"/>
  <c r="T64" i="26"/>
  <c r="J64" i="26"/>
  <c r="R63" i="26"/>
  <c r="S63" i="26" s="1"/>
  <c r="N63" i="26"/>
  <c r="M63" i="26"/>
  <c r="K63" i="26" s="1"/>
  <c r="L63" i="26"/>
  <c r="R62" i="26"/>
  <c r="S62" i="26" s="1"/>
  <c r="N62" i="26"/>
  <c r="M62" i="26"/>
  <c r="K62" i="26" s="1"/>
  <c r="L62" i="26"/>
  <c r="N61" i="26"/>
  <c r="M61" i="26"/>
  <c r="R61" i="26" s="1"/>
  <c r="S61" i="26" s="1"/>
  <c r="L61" i="26"/>
  <c r="N60" i="26"/>
  <c r="M60" i="26"/>
  <c r="R60" i="26" s="1"/>
  <c r="S60" i="26" s="1"/>
  <c r="L60" i="26"/>
  <c r="K60" i="26"/>
  <c r="R59" i="26"/>
  <c r="S59" i="26" s="1"/>
  <c r="N59" i="26"/>
  <c r="M59" i="26"/>
  <c r="L59" i="26"/>
  <c r="K59" i="26"/>
  <c r="R58" i="26"/>
  <c r="S58" i="26" s="1"/>
  <c r="N58" i="26"/>
  <c r="M58" i="26"/>
  <c r="K58" i="26" s="1"/>
  <c r="L58" i="26"/>
  <c r="N57" i="26"/>
  <c r="M57" i="26"/>
  <c r="R57" i="26" s="1"/>
  <c r="S57" i="26" s="1"/>
  <c r="L57" i="26"/>
  <c r="N56" i="26"/>
  <c r="M56" i="26"/>
  <c r="R56" i="26" s="1"/>
  <c r="S56" i="26" s="1"/>
  <c r="L56" i="26"/>
  <c r="K56" i="26"/>
  <c r="R55" i="26"/>
  <c r="S55" i="26" s="1"/>
  <c r="N55" i="26"/>
  <c r="M55" i="26"/>
  <c r="L55" i="26"/>
  <c r="K55" i="26"/>
  <c r="R54" i="26"/>
  <c r="S54" i="26" s="1"/>
  <c r="N54" i="26"/>
  <c r="M54" i="26"/>
  <c r="K54" i="26" s="1"/>
  <c r="L54" i="26"/>
  <c r="N53" i="26"/>
  <c r="M53" i="26"/>
  <c r="R53" i="26" s="1"/>
  <c r="S53" i="26" s="1"/>
  <c r="L53" i="26"/>
  <c r="N52" i="26"/>
  <c r="M52" i="26"/>
  <c r="R52" i="26" s="1"/>
  <c r="S52" i="26" s="1"/>
  <c r="L52" i="26"/>
  <c r="K52" i="26"/>
  <c r="S51" i="26"/>
  <c r="R51" i="26"/>
  <c r="N51" i="26"/>
  <c r="M51" i="26"/>
  <c r="L51" i="26"/>
  <c r="K51" i="26"/>
  <c r="R50" i="26"/>
  <c r="S50" i="26" s="1"/>
  <c r="N50" i="26"/>
  <c r="M50" i="26"/>
  <c r="K50" i="26" s="1"/>
  <c r="L50" i="26"/>
  <c r="N49" i="26"/>
  <c r="M49" i="26"/>
  <c r="R49" i="26" s="1"/>
  <c r="S49" i="26" s="1"/>
  <c r="L49" i="26"/>
  <c r="N48" i="26"/>
  <c r="M48" i="26"/>
  <c r="R48" i="26" s="1"/>
  <c r="S48" i="26" s="1"/>
  <c r="L48" i="26"/>
  <c r="K48" i="26"/>
  <c r="R47" i="26"/>
  <c r="S47" i="26" s="1"/>
  <c r="N47" i="26"/>
  <c r="M47" i="26"/>
  <c r="L47" i="26"/>
  <c r="K47" i="26"/>
  <c r="R46" i="26"/>
  <c r="S46" i="26" s="1"/>
  <c r="N46" i="26"/>
  <c r="M46" i="26"/>
  <c r="K46" i="26" s="1"/>
  <c r="L46" i="26"/>
  <c r="N45" i="26"/>
  <c r="M45" i="26"/>
  <c r="R45" i="26" s="1"/>
  <c r="S45" i="26" s="1"/>
  <c r="L45" i="26"/>
  <c r="N44" i="26"/>
  <c r="M44" i="26"/>
  <c r="R44" i="26" s="1"/>
  <c r="S44" i="26" s="1"/>
  <c r="L44" i="26"/>
  <c r="K44" i="26"/>
  <c r="R43" i="26"/>
  <c r="S43" i="26" s="1"/>
  <c r="N43" i="26"/>
  <c r="M43" i="26"/>
  <c r="L43" i="26"/>
  <c r="K43" i="26"/>
  <c r="R42" i="26"/>
  <c r="S42" i="26" s="1"/>
  <c r="N42" i="26"/>
  <c r="M42" i="26"/>
  <c r="K42" i="26" s="1"/>
  <c r="L42" i="26"/>
  <c r="N41" i="26"/>
  <c r="M41" i="26"/>
  <c r="R41" i="26" s="1"/>
  <c r="S41" i="26" s="1"/>
  <c r="L41" i="26"/>
  <c r="N40" i="26"/>
  <c r="M40" i="26"/>
  <c r="R40" i="26" s="1"/>
  <c r="S40" i="26" s="1"/>
  <c r="L40" i="26"/>
  <c r="K40" i="26"/>
  <c r="S39" i="26"/>
  <c r="R39" i="26"/>
  <c r="N39" i="26"/>
  <c r="M39" i="26"/>
  <c r="L39" i="26"/>
  <c r="K39" i="26"/>
  <c r="R38" i="26"/>
  <c r="S38" i="26" s="1"/>
  <c r="N38" i="26"/>
  <c r="M38" i="26"/>
  <c r="K38" i="26" s="1"/>
  <c r="L38" i="26"/>
  <c r="N37" i="26"/>
  <c r="M37" i="26"/>
  <c r="R37" i="26" s="1"/>
  <c r="S37" i="26" s="1"/>
  <c r="L37" i="26"/>
  <c r="N36" i="26"/>
  <c r="M36" i="26"/>
  <c r="R36" i="26" s="1"/>
  <c r="S36" i="26" s="1"/>
  <c r="L36" i="26"/>
  <c r="K36" i="26"/>
  <c r="R35" i="26"/>
  <c r="S35" i="26" s="1"/>
  <c r="N35" i="26"/>
  <c r="M35" i="26"/>
  <c r="L35" i="26"/>
  <c r="K35" i="26"/>
  <c r="R34" i="26"/>
  <c r="S34" i="26" s="1"/>
  <c r="N34" i="26"/>
  <c r="M34" i="26"/>
  <c r="K34" i="26" s="1"/>
  <c r="L34" i="26"/>
  <c r="N33" i="26"/>
  <c r="M33" i="26"/>
  <c r="R33" i="26" s="1"/>
  <c r="S33" i="26" s="1"/>
  <c r="L33" i="26"/>
  <c r="N32" i="26"/>
  <c r="M32" i="26"/>
  <c r="R32" i="26" s="1"/>
  <c r="S32" i="26" s="1"/>
  <c r="L32" i="26"/>
  <c r="K32" i="26"/>
  <c r="S31" i="26"/>
  <c r="R31" i="26"/>
  <c r="N31" i="26"/>
  <c r="M31" i="26"/>
  <c r="L31" i="26"/>
  <c r="K31" i="26"/>
  <c r="R30" i="26"/>
  <c r="S30" i="26" s="1"/>
  <c r="N30" i="26"/>
  <c r="M30" i="26"/>
  <c r="K30" i="26" s="1"/>
  <c r="L30" i="26"/>
  <c r="N29" i="26"/>
  <c r="M29" i="26"/>
  <c r="R29" i="26" s="1"/>
  <c r="S29" i="26" s="1"/>
  <c r="L29" i="26"/>
  <c r="N28" i="26"/>
  <c r="M28" i="26"/>
  <c r="R28" i="26" s="1"/>
  <c r="S28" i="26" s="1"/>
  <c r="L28" i="26"/>
  <c r="K28" i="26"/>
  <c r="R27" i="26"/>
  <c r="S27" i="26" s="1"/>
  <c r="N27" i="26"/>
  <c r="M27" i="26"/>
  <c r="L27" i="26"/>
  <c r="K27" i="26"/>
  <c r="R26" i="26"/>
  <c r="S26" i="26" s="1"/>
  <c r="N26" i="26"/>
  <c r="M26" i="26"/>
  <c r="K26" i="26" s="1"/>
  <c r="L26" i="26"/>
  <c r="N25" i="26"/>
  <c r="M25" i="26"/>
  <c r="R25" i="26" s="1"/>
  <c r="S25" i="26" s="1"/>
  <c r="L25" i="26"/>
  <c r="N24" i="26"/>
  <c r="M24" i="26"/>
  <c r="R24" i="26" s="1"/>
  <c r="S24" i="26" s="1"/>
  <c r="L24" i="26"/>
  <c r="K24" i="26"/>
  <c r="R23" i="26"/>
  <c r="S23" i="26" s="1"/>
  <c r="N23" i="26"/>
  <c r="M23" i="26"/>
  <c r="L23" i="26"/>
  <c r="K23" i="26"/>
  <c r="R22" i="26"/>
  <c r="S22" i="26" s="1"/>
  <c r="N22" i="26"/>
  <c r="M22" i="26"/>
  <c r="K22" i="26" s="1"/>
  <c r="L22" i="26"/>
  <c r="N21" i="26"/>
  <c r="M21" i="26"/>
  <c r="R21" i="26" s="1"/>
  <c r="S21" i="26" s="1"/>
  <c r="L21" i="26"/>
  <c r="N20" i="26"/>
  <c r="M20" i="26"/>
  <c r="R20" i="26" s="1"/>
  <c r="S20" i="26" s="1"/>
  <c r="L20" i="26"/>
  <c r="K20" i="26"/>
  <c r="S19" i="26"/>
  <c r="R19" i="26"/>
  <c r="N19" i="26"/>
  <c r="M19" i="26"/>
  <c r="L19" i="26"/>
  <c r="K19" i="26"/>
  <c r="R18" i="26"/>
  <c r="S18" i="26" s="1"/>
  <c r="N18" i="26"/>
  <c r="M18" i="26"/>
  <c r="K18" i="26" s="1"/>
  <c r="L18" i="26"/>
  <c r="N17" i="26"/>
  <c r="M17" i="26"/>
  <c r="R17" i="26" s="1"/>
  <c r="S17" i="26" s="1"/>
  <c r="L17" i="26"/>
  <c r="N16" i="26"/>
  <c r="M16" i="26"/>
  <c r="R16" i="26" s="1"/>
  <c r="S16" i="26" s="1"/>
  <c r="L16" i="26"/>
  <c r="K16" i="26"/>
  <c r="R15" i="26"/>
  <c r="S15" i="26" s="1"/>
  <c r="N15" i="26"/>
  <c r="M15" i="26"/>
  <c r="L15" i="26"/>
  <c r="K15" i="26"/>
  <c r="R14" i="26"/>
  <c r="S14" i="26" s="1"/>
  <c r="N14" i="26"/>
  <c r="M14" i="26"/>
  <c r="K14" i="26" s="1"/>
  <c r="L14" i="26"/>
  <c r="N13" i="26"/>
  <c r="M13" i="26"/>
  <c r="R13" i="26" s="1"/>
  <c r="S13" i="26" s="1"/>
  <c r="L13" i="26"/>
  <c r="N12" i="26"/>
  <c r="M12" i="26"/>
  <c r="R12" i="26" s="1"/>
  <c r="S12" i="26" s="1"/>
  <c r="L12" i="26"/>
  <c r="K12" i="26"/>
  <c r="R11" i="26"/>
  <c r="S11" i="26" s="1"/>
  <c r="N11" i="26"/>
  <c r="M11" i="26"/>
  <c r="L11" i="26"/>
  <c r="K11" i="26"/>
  <c r="R10" i="26"/>
  <c r="S10" i="26" s="1"/>
  <c r="N10" i="26"/>
  <c r="M10" i="26"/>
  <c r="K10" i="26" s="1"/>
  <c r="L10" i="26"/>
  <c r="N9" i="26"/>
  <c r="M9" i="26"/>
  <c r="R9" i="26" s="1"/>
  <c r="S9" i="26" s="1"/>
  <c r="L9" i="26"/>
  <c r="N8" i="26"/>
  <c r="M8" i="26"/>
  <c r="R8" i="26" s="1"/>
  <c r="S8" i="26" s="1"/>
  <c r="L8" i="26"/>
  <c r="K8" i="26"/>
  <c r="S7" i="26"/>
  <c r="R7" i="26"/>
  <c r="N7" i="26"/>
  <c r="M7" i="26"/>
  <c r="L7" i="26"/>
  <c r="K7" i="26"/>
  <c r="R6" i="26"/>
  <c r="S6" i="26" s="1"/>
  <c r="N6" i="26"/>
  <c r="M6" i="26"/>
  <c r="K6" i="26" s="1"/>
  <c r="L6" i="26"/>
  <c r="N5" i="26"/>
  <c r="M5" i="26"/>
  <c r="R5" i="26" s="1"/>
  <c r="S5" i="26" s="1"/>
  <c r="L5" i="26"/>
  <c r="N4" i="26"/>
  <c r="M4" i="26"/>
  <c r="R4" i="26" s="1"/>
  <c r="L4" i="26"/>
  <c r="L65" i="26" s="1"/>
  <c r="K4" i="26"/>
  <c r="D2" i="26" a="1"/>
  <c r="D2" i="26" s="1"/>
  <c r="Q65" i="25"/>
  <c r="P65" i="25"/>
  <c r="O65" i="25"/>
  <c r="J65" i="25"/>
  <c r="AS64" i="25"/>
  <c r="AR64" i="25"/>
  <c r="AQ64" i="25"/>
  <c r="AP64" i="25"/>
  <c r="AO64" i="25"/>
  <c r="AN64" i="25"/>
  <c r="AM64" i="25"/>
  <c r="AL64" i="25"/>
  <c r="AK64" i="25"/>
  <c r="AJ64" i="25"/>
  <c r="AI64" i="25"/>
  <c r="AH64" i="25"/>
  <c r="AG64" i="25"/>
  <c r="AF64" i="25"/>
  <c r="AE64" i="25"/>
  <c r="AD64" i="25"/>
  <c r="AC64" i="25"/>
  <c r="AB64" i="25"/>
  <c r="AA64" i="25"/>
  <c r="Z64" i="25"/>
  <c r="Y64" i="25"/>
  <c r="X64" i="25"/>
  <c r="W64" i="25"/>
  <c r="V64" i="25"/>
  <c r="U64" i="25"/>
  <c r="T64" i="25"/>
  <c r="J64" i="25"/>
  <c r="R63" i="25"/>
  <c r="S63" i="25" s="1"/>
  <c r="N63" i="25"/>
  <c r="M63" i="25"/>
  <c r="K63" i="25" s="1"/>
  <c r="L63" i="25"/>
  <c r="N62" i="25"/>
  <c r="M62" i="25"/>
  <c r="K62" i="25" s="1"/>
  <c r="L62" i="25"/>
  <c r="R61" i="25"/>
  <c r="S61" i="25" s="1"/>
  <c r="N61" i="25"/>
  <c r="M61" i="25"/>
  <c r="L61" i="25"/>
  <c r="K61" i="25"/>
  <c r="N60" i="25"/>
  <c r="M60" i="25"/>
  <c r="R60" i="25" s="1"/>
  <c r="S60" i="25" s="1"/>
  <c r="L60" i="25"/>
  <c r="R59" i="25"/>
  <c r="S59" i="25" s="1"/>
  <c r="N59" i="25"/>
  <c r="M59" i="25"/>
  <c r="L59" i="25"/>
  <c r="K59" i="25"/>
  <c r="N58" i="25"/>
  <c r="M58" i="25"/>
  <c r="K58" i="25" s="1"/>
  <c r="L58" i="25"/>
  <c r="R57" i="25"/>
  <c r="S57" i="25" s="1"/>
  <c r="N57" i="25"/>
  <c r="M57" i="25"/>
  <c r="L57" i="25"/>
  <c r="K57" i="25"/>
  <c r="N56" i="25"/>
  <c r="M56" i="25"/>
  <c r="R56" i="25" s="1"/>
  <c r="S56" i="25" s="1"/>
  <c r="L56" i="25"/>
  <c r="R55" i="25"/>
  <c r="S55" i="25" s="1"/>
  <c r="N55" i="25"/>
  <c r="M55" i="25"/>
  <c r="L55" i="25"/>
  <c r="K55" i="25"/>
  <c r="N54" i="25"/>
  <c r="M54" i="25"/>
  <c r="K54" i="25" s="1"/>
  <c r="L54" i="25"/>
  <c r="R53" i="25"/>
  <c r="S53" i="25" s="1"/>
  <c r="N53" i="25"/>
  <c r="M53" i="25"/>
  <c r="L53" i="25"/>
  <c r="K53" i="25"/>
  <c r="N52" i="25"/>
  <c r="M52" i="25"/>
  <c r="R52" i="25" s="1"/>
  <c r="S52" i="25" s="1"/>
  <c r="L52" i="25"/>
  <c r="R51" i="25"/>
  <c r="S51" i="25" s="1"/>
  <c r="N51" i="25"/>
  <c r="M51" i="25"/>
  <c r="L51" i="25"/>
  <c r="K51" i="25"/>
  <c r="N50" i="25"/>
  <c r="M50" i="25"/>
  <c r="K50" i="25" s="1"/>
  <c r="L50" i="25"/>
  <c r="R49" i="25"/>
  <c r="S49" i="25" s="1"/>
  <c r="N49" i="25"/>
  <c r="M49" i="25"/>
  <c r="L49" i="25"/>
  <c r="K49" i="25"/>
  <c r="N48" i="25"/>
  <c r="M48" i="25"/>
  <c r="R48" i="25" s="1"/>
  <c r="S48" i="25" s="1"/>
  <c r="L48" i="25"/>
  <c r="R47" i="25"/>
  <c r="S47" i="25" s="1"/>
  <c r="N47" i="25"/>
  <c r="M47" i="25"/>
  <c r="L47" i="25"/>
  <c r="K47" i="25"/>
  <c r="N46" i="25"/>
  <c r="M46" i="25"/>
  <c r="K46" i="25" s="1"/>
  <c r="L46" i="25"/>
  <c r="R45" i="25"/>
  <c r="S45" i="25" s="1"/>
  <c r="N45" i="25"/>
  <c r="M45" i="25"/>
  <c r="L45" i="25"/>
  <c r="K45" i="25"/>
  <c r="N44" i="25"/>
  <c r="M44" i="25"/>
  <c r="R44" i="25" s="1"/>
  <c r="S44" i="25" s="1"/>
  <c r="L44" i="25"/>
  <c r="R43" i="25"/>
  <c r="S43" i="25" s="1"/>
  <c r="N43" i="25"/>
  <c r="M43" i="25"/>
  <c r="L43" i="25"/>
  <c r="K43" i="25"/>
  <c r="N42" i="25"/>
  <c r="M42" i="25"/>
  <c r="K42" i="25" s="1"/>
  <c r="L42" i="25"/>
  <c r="R41" i="25"/>
  <c r="S41" i="25" s="1"/>
  <c r="N41" i="25"/>
  <c r="M41" i="25"/>
  <c r="L41" i="25"/>
  <c r="K41" i="25"/>
  <c r="N40" i="25"/>
  <c r="M40" i="25"/>
  <c r="R40" i="25" s="1"/>
  <c r="S40" i="25" s="1"/>
  <c r="L40" i="25"/>
  <c r="R39" i="25"/>
  <c r="S39" i="25" s="1"/>
  <c r="N39" i="25"/>
  <c r="M39" i="25"/>
  <c r="L39" i="25"/>
  <c r="K39" i="25"/>
  <c r="N38" i="25"/>
  <c r="M38" i="25"/>
  <c r="K38" i="25" s="1"/>
  <c r="L38" i="25"/>
  <c r="R37" i="25"/>
  <c r="S37" i="25" s="1"/>
  <c r="N37" i="25"/>
  <c r="M37" i="25"/>
  <c r="L37" i="25"/>
  <c r="K37" i="25"/>
  <c r="N36" i="25"/>
  <c r="M36" i="25"/>
  <c r="R36" i="25" s="1"/>
  <c r="S36" i="25" s="1"/>
  <c r="L36" i="25"/>
  <c r="R35" i="25"/>
  <c r="S35" i="25" s="1"/>
  <c r="N35" i="25"/>
  <c r="M35" i="25"/>
  <c r="L35" i="25"/>
  <c r="K35" i="25"/>
  <c r="N34" i="25"/>
  <c r="M34" i="25"/>
  <c r="K34" i="25" s="1"/>
  <c r="L34" i="25"/>
  <c r="R33" i="25"/>
  <c r="S33" i="25" s="1"/>
  <c r="N33" i="25"/>
  <c r="M33" i="25"/>
  <c r="L33" i="25"/>
  <c r="K33" i="25"/>
  <c r="N32" i="25"/>
  <c r="M32" i="25"/>
  <c r="R32" i="25" s="1"/>
  <c r="S32" i="25" s="1"/>
  <c r="L32" i="25"/>
  <c r="R31" i="25"/>
  <c r="S31" i="25" s="1"/>
  <c r="N31" i="25"/>
  <c r="M31" i="25"/>
  <c r="L31" i="25"/>
  <c r="K31" i="25"/>
  <c r="N30" i="25"/>
  <c r="M30" i="25"/>
  <c r="K30" i="25" s="1"/>
  <c r="L30" i="25"/>
  <c r="R29" i="25"/>
  <c r="S29" i="25" s="1"/>
  <c r="N29" i="25"/>
  <c r="M29" i="25"/>
  <c r="L29" i="25"/>
  <c r="K29" i="25"/>
  <c r="N28" i="25"/>
  <c r="M28" i="25"/>
  <c r="R28" i="25" s="1"/>
  <c r="S28" i="25" s="1"/>
  <c r="L28" i="25"/>
  <c r="R27" i="25"/>
  <c r="S27" i="25" s="1"/>
  <c r="N27" i="25"/>
  <c r="M27" i="25"/>
  <c r="L27" i="25"/>
  <c r="K27" i="25"/>
  <c r="N26" i="25"/>
  <c r="M26" i="25"/>
  <c r="K26" i="25" s="1"/>
  <c r="L26" i="25"/>
  <c r="R25" i="25"/>
  <c r="S25" i="25" s="1"/>
  <c r="N25" i="25"/>
  <c r="M25" i="25"/>
  <c r="L25" i="25"/>
  <c r="K25" i="25"/>
  <c r="N24" i="25"/>
  <c r="M24" i="25"/>
  <c r="R24" i="25" s="1"/>
  <c r="S24" i="25" s="1"/>
  <c r="L24" i="25"/>
  <c r="R23" i="25"/>
  <c r="S23" i="25" s="1"/>
  <c r="N23" i="25"/>
  <c r="M23" i="25"/>
  <c r="L23" i="25"/>
  <c r="K23" i="25"/>
  <c r="N22" i="25"/>
  <c r="M22" i="25"/>
  <c r="K22" i="25" s="1"/>
  <c r="L22" i="25"/>
  <c r="R21" i="25"/>
  <c r="S21" i="25" s="1"/>
  <c r="N21" i="25"/>
  <c r="M21" i="25"/>
  <c r="L21" i="25"/>
  <c r="K21" i="25"/>
  <c r="N20" i="25"/>
  <c r="M20" i="25"/>
  <c r="R20" i="25" s="1"/>
  <c r="S20" i="25" s="1"/>
  <c r="L20" i="25"/>
  <c r="R19" i="25"/>
  <c r="S19" i="25" s="1"/>
  <c r="N19" i="25"/>
  <c r="M19" i="25"/>
  <c r="L19" i="25"/>
  <c r="K19" i="25"/>
  <c r="N18" i="25"/>
  <c r="M18" i="25"/>
  <c r="K18" i="25" s="1"/>
  <c r="L18" i="25"/>
  <c r="R17" i="25"/>
  <c r="S17" i="25" s="1"/>
  <c r="N17" i="25"/>
  <c r="M17" i="25"/>
  <c r="L17" i="25"/>
  <c r="K17" i="25"/>
  <c r="N16" i="25"/>
  <c r="M16" i="25"/>
  <c r="R16" i="25" s="1"/>
  <c r="S16" i="25" s="1"/>
  <c r="L16" i="25"/>
  <c r="R15" i="25"/>
  <c r="S15" i="25" s="1"/>
  <c r="N15" i="25"/>
  <c r="M15" i="25"/>
  <c r="L15" i="25"/>
  <c r="K15" i="25"/>
  <c r="N14" i="25"/>
  <c r="M14" i="25"/>
  <c r="K14" i="25" s="1"/>
  <c r="L14" i="25"/>
  <c r="S13" i="25"/>
  <c r="R13" i="25"/>
  <c r="N13" i="25"/>
  <c r="M13" i="25"/>
  <c r="L13" i="25"/>
  <c r="K13" i="25"/>
  <c r="N12" i="25"/>
  <c r="M12" i="25"/>
  <c r="R12" i="25" s="1"/>
  <c r="S12" i="25" s="1"/>
  <c r="L12" i="25"/>
  <c r="R11" i="25"/>
  <c r="S11" i="25" s="1"/>
  <c r="N11" i="25"/>
  <c r="M11" i="25"/>
  <c r="L11" i="25"/>
  <c r="K11" i="25"/>
  <c r="N10" i="25"/>
  <c r="M10" i="25"/>
  <c r="K10" i="25" s="1"/>
  <c r="L10" i="25"/>
  <c r="S9" i="25"/>
  <c r="R9" i="25"/>
  <c r="N9" i="25"/>
  <c r="M9" i="25"/>
  <c r="L9" i="25"/>
  <c r="K9" i="25"/>
  <c r="N8" i="25"/>
  <c r="M8" i="25"/>
  <c r="R8" i="25" s="1"/>
  <c r="S8" i="25" s="1"/>
  <c r="L8" i="25"/>
  <c r="R7" i="25"/>
  <c r="S7" i="25" s="1"/>
  <c r="N7" i="25"/>
  <c r="M7" i="25"/>
  <c r="L7" i="25"/>
  <c r="K7" i="25"/>
  <c r="N6" i="25"/>
  <c r="M6" i="25"/>
  <c r="K6" i="25" s="1"/>
  <c r="L6" i="25"/>
  <c r="L65" i="25" s="1"/>
  <c r="R5" i="25"/>
  <c r="S5" i="25" s="1"/>
  <c r="N5" i="25"/>
  <c r="M5" i="25"/>
  <c r="L5" i="25"/>
  <c r="K5" i="25"/>
  <c r="N4" i="25"/>
  <c r="N65" i="25" s="1"/>
  <c r="M4" i="25"/>
  <c r="R4" i="25" s="1"/>
  <c r="L4" i="25"/>
  <c r="D2" i="25" a="1"/>
  <c r="D2" i="25" s="1"/>
  <c r="E73" i="21" s="1"/>
  <c r="Q65" i="24"/>
  <c r="P65" i="24"/>
  <c r="O65" i="24"/>
  <c r="J65" i="24"/>
  <c r="AS64" i="24"/>
  <c r="AR64" i="24"/>
  <c r="AQ64" i="24"/>
  <c r="AP64" i="24"/>
  <c r="AO64" i="24"/>
  <c r="AN64" i="24"/>
  <c r="AM64" i="24"/>
  <c r="AL64" i="24"/>
  <c r="AK64" i="24"/>
  <c r="AJ64" i="24"/>
  <c r="AI64" i="24"/>
  <c r="AH64" i="24"/>
  <c r="AG64" i="24"/>
  <c r="AF64" i="24"/>
  <c r="AE64" i="24"/>
  <c r="AD64" i="24"/>
  <c r="AC64" i="24"/>
  <c r="AB64" i="24"/>
  <c r="AA64" i="24"/>
  <c r="Z64" i="24"/>
  <c r="Y64" i="24"/>
  <c r="X64" i="24"/>
  <c r="W64" i="24"/>
  <c r="V64" i="24"/>
  <c r="U64" i="24"/>
  <c r="T64" i="24"/>
  <c r="J64" i="24"/>
  <c r="N63" i="24"/>
  <c r="M63" i="24"/>
  <c r="R63" i="24" s="1"/>
  <c r="S63" i="24" s="1"/>
  <c r="L63" i="24"/>
  <c r="K63" i="24"/>
  <c r="S62" i="24"/>
  <c r="R62" i="24"/>
  <c r="N62" i="24"/>
  <c r="M62" i="24"/>
  <c r="L62" i="24"/>
  <c r="K62" i="24"/>
  <c r="R61" i="24"/>
  <c r="S61" i="24" s="1"/>
  <c r="N61" i="24"/>
  <c r="M61" i="24"/>
  <c r="K61" i="24" s="1"/>
  <c r="L61" i="24"/>
  <c r="N60" i="24"/>
  <c r="M60" i="24"/>
  <c r="R60" i="24" s="1"/>
  <c r="S60" i="24" s="1"/>
  <c r="L60" i="24"/>
  <c r="N59" i="24"/>
  <c r="M59" i="24"/>
  <c r="R59" i="24" s="1"/>
  <c r="S59" i="24" s="1"/>
  <c r="L59" i="24"/>
  <c r="K59" i="24"/>
  <c r="S58" i="24"/>
  <c r="R58" i="24"/>
  <c r="N58" i="24"/>
  <c r="M58" i="24"/>
  <c r="L58" i="24"/>
  <c r="K58" i="24"/>
  <c r="S57" i="24"/>
  <c r="R57" i="24"/>
  <c r="N57" i="24"/>
  <c r="M57" i="24"/>
  <c r="K57" i="24" s="1"/>
  <c r="L57" i="24"/>
  <c r="N56" i="24"/>
  <c r="M56" i="24"/>
  <c r="R56" i="24" s="1"/>
  <c r="S56" i="24" s="1"/>
  <c r="L56" i="24"/>
  <c r="N55" i="24"/>
  <c r="M55" i="24"/>
  <c r="R55" i="24" s="1"/>
  <c r="S55" i="24" s="1"/>
  <c r="L55" i="24"/>
  <c r="K55" i="24"/>
  <c r="S54" i="24"/>
  <c r="R54" i="24"/>
  <c r="N54" i="24"/>
  <c r="M54" i="24"/>
  <c r="L54" i="24"/>
  <c r="K54" i="24"/>
  <c r="S53" i="24"/>
  <c r="R53" i="24"/>
  <c r="N53" i="24"/>
  <c r="M53" i="24"/>
  <c r="K53" i="24" s="1"/>
  <c r="L53" i="24"/>
  <c r="N52" i="24"/>
  <c r="M52" i="24"/>
  <c r="R52" i="24" s="1"/>
  <c r="S52" i="24" s="1"/>
  <c r="L52" i="24"/>
  <c r="N51" i="24"/>
  <c r="M51" i="24"/>
  <c r="R51" i="24" s="1"/>
  <c r="S51" i="24" s="1"/>
  <c r="L51" i="24"/>
  <c r="K51" i="24"/>
  <c r="S50" i="24"/>
  <c r="R50" i="24"/>
  <c r="N50" i="24"/>
  <c r="M50" i="24"/>
  <c r="L50" i="24"/>
  <c r="K50" i="24"/>
  <c r="R49" i="24"/>
  <c r="S49" i="24" s="1"/>
  <c r="N49" i="24"/>
  <c r="M49" i="24"/>
  <c r="K49" i="24" s="1"/>
  <c r="L49" i="24"/>
  <c r="N48" i="24"/>
  <c r="M48" i="24"/>
  <c r="R48" i="24" s="1"/>
  <c r="S48" i="24" s="1"/>
  <c r="L48" i="24"/>
  <c r="N47" i="24"/>
  <c r="M47" i="24"/>
  <c r="R47" i="24" s="1"/>
  <c r="S47" i="24" s="1"/>
  <c r="L47" i="24"/>
  <c r="K47" i="24"/>
  <c r="R46" i="24"/>
  <c r="S46" i="24" s="1"/>
  <c r="N46" i="24"/>
  <c r="M46" i="24"/>
  <c r="L46" i="24"/>
  <c r="K46" i="24"/>
  <c r="R45" i="24"/>
  <c r="S45" i="24" s="1"/>
  <c r="N45" i="24"/>
  <c r="M45" i="24"/>
  <c r="K45" i="24" s="1"/>
  <c r="L45" i="24"/>
  <c r="N44" i="24"/>
  <c r="M44" i="24"/>
  <c r="R44" i="24" s="1"/>
  <c r="S44" i="24" s="1"/>
  <c r="L44" i="24"/>
  <c r="N43" i="24"/>
  <c r="M43" i="24"/>
  <c r="R43" i="24" s="1"/>
  <c r="S43" i="24" s="1"/>
  <c r="L43" i="24"/>
  <c r="K43" i="24"/>
  <c r="S42" i="24"/>
  <c r="R42" i="24"/>
  <c r="N42" i="24"/>
  <c r="M42" i="24"/>
  <c r="L42" i="24"/>
  <c r="K42" i="24"/>
  <c r="R41" i="24"/>
  <c r="S41" i="24" s="1"/>
  <c r="N41" i="24"/>
  <c r="M41" i="24"/>
  <c r="K41" i="24" s="1"/>
  <c r="L41" i="24"/>
  <c r="N40" i="24"/>
  <c r="M40" i="24"/>
  <c r="R40" i="24" s="1"/>
  <c r="S40" i="24" s="1"/>
  <c r="L40" i="24"/>
  <c r="N39" i="24"/>
  <c r="M39" i="24"/>
  <c r="R39" i="24" s="1"/>
  <c r="S39" i="24" s="1"/>
  <c r="L39" i="24"/>
  <c r="K39" i="24"/>
  <c r="R38" i="24"/>
  <c r="S38" i="24" s="1"/>
  <c r="N38" i="24"/>
  <c r="M38" i="24"/>
  <c r="L38" i="24"/>
  <c r="K38" i="24"/>
  <c r="R37" i="24"/>
  <c r="S37" i="24" s="1"/>
  <c r="N37" i="24"/>
  <c r="M37" i="24"/>
  <c r="K37" i="24" s="1"/>
  <c r="L37" i="24"/>
  <c r="N36" i="24"/>
  <c r="M36" i="24"/>
  <c r="R36" i="24" s="1"/>
  <c r="S36" i="24" s="1"/>
  <c r="L36" i="24"/>
  <c r="N35" i="24"/>
  <c r="M35" i="24"/>
  <c r="R35" i="24" s="1"/>
  <c r="S35" i="24" s="1"/>
  <c r="L35" i="24"/>
  <c r="K35" i="24"/>
  <c r="S34" i="24"/>
  <c r="R34" i="24"/>
  <c r="N34" i="24"/>
  <c r="M34" i="24"/>
  <c r="L34" i="24"/>
  <c r="K34" i="24"/>
  <c r="R33" i="24"/>
  <c r="S33" i="24" s="1"/>
  <c r="N33" i="24"/>
  <c r="M33" i="24"/>
  <c r="K33" i="24" s="1"/>
  <c r="L33" i="24"/>
  <c r="N32" i="24"/>
  <c r="M32" i="24"/>
  <c r="R32" i="24" s="1"/>
  <c r="S32" i="24" s="1"/>
  <c r="L32" i="24"/>
  <c r="N31" i="24"/>
  <c r="M31" i="24"/>
  <c r="R31" i="24" s="1"/>
  <c r="S31" i="24" s="1"/>
  <c r="L31" i="24"/>
  <c r="K31" i="24"/>
  <c r="R30" i="24"/>
  <c r="S30" i="24" s="1"/>
  <c r="N30" i="24"/>
  <c r="M30" i="24"/>
  <c r="L30" i="24"/>
  <c r="K30" i="24"/>
  <c r="R29" i="24"/>
  <c r="S29" i="24" s="1"/>
  <c r="N29" i="24"/>
  <c r="M29" i="24"/>
  <c r="K29" i="24" s="1"/>
  <c r="L29" i="24"/>
  <c r="N28" i="24"/>
  <c r="M28" i="24"/>
  <c r="R28" i="24" s="1"/>
  <c r="S28" i="24" s="1"/>
  <c r="L28" i="24"/>
  <c r="N27" i="24"/>
  <c r="M27" i="24"/>
  <c r="R27" i="24" s="1"/>
  <c r="S27" i="24" s="1"/>
  <c r="L27" i="24"/>
  <c r="K27" i="24"/>
  <c r="S26" i="24"/>
  <c r="R26" i="24"/>
  <c r="N26" i="24"/>
  <c r="M26" i="24"/>
  <c r="L26" i="24"/>
  <c r="K26" i="24"/>
  <c r="R25" i="24"/>
  <c r="S25" i="24" s="1"/>
  <c r="N25" i="24"/>
  <c r="M25" i="24"/>
  <c r="K25" i="24" s="1"/>
  <c r="L25" i="24"/>
  <c r="N24" i="24"/>
  <c r="M24" i="24"/>
  <c r="R24" i="24" s="1"/>
  <c r="S24" i="24" s="1"/>
  <c r="L24" i="24"/>
  <c r="N23" i="24"/>
  <c r="M23" i="24"/>
  <c r="R23" i="24" s="1"/>
  <c r="S23" i="24" s="1"/>
  <c r="L23" i="24"/>
  <c r="K23" i="24"/>
  <c r="R22" i="24"/>
  <c r="S22" i="24" s="1"/>
  <c r="N22" i="24"/>
  <c r="M22" i="24"/>
  <c r="L22" i="24"/>
  <c r="K22" i="24"/>
  <c r="R21" i="24"/>
  <c r="S21" i="24" s="1"/>
  <c r="N21" i="24"/>
  <c r="M21" i="24"/>
  <c r="K21" i="24" s="1"/>
  <c r="L21" i="24"/>
  <c r="N20" i="24"/>
  <c r="M20" i="24"/>
  <c r="R20" i="24" s="1"/>
  <c r="S20" i="24" s="1"/>
  <c r="L20" i="24"/>
  <c r="N19" i="24"/>
  <c r="M19" i="24"/>
  <c r="R19" i="24" s="1"/>
  <c r="S19" i="24" s="1"/>
  <c r="L19" i="24"/>
  <c r="K19" i="24"/>
  <c r="S18" i="24"/>
  <c r="R18" i="24"/>
  <c r="N18" i="24"/>
  <c r="M18" i="24"/>
  <c r="L18" i="24"/>
  <c r="K18" i="24"/>
  <c r="R17" i="24"/>
  <c r="S17" i="24" s="1"/>
  <c r="N17" i="24"/>
  <c r="M17" i="24"/>
  <c r="K17" i="24" s="1"/>
  <c r="L17" i="24"/>
  <c r="N16" i="24"/>
  <c r="M16" i="24"/>
  <c r="R16" i="24" s="1"/>
  <c r="S16" i="24" s="1"/>
  <c r="L16" i="24"/>
  <c r="N15" i="24"/>
  <c r="M15" i="24"/>
  <c r="R15" i="24" s="1"/>
  <c r="S15" i="24" s="1"/>
  <c r="L15" i="24"/>
  <c r="K15" i="24"/>
  <c r="R14" i="24"/>
  <c r="S14" i="24" s="1"/>
  <c r="N14" i="24"/>
  <c r="M14" i="24"/>
  <c r="L14" i="24"/>
  <c r="K14" i="24"/>
  <c r="R13" i="24"/>
  <c r="S13" i="24" s="1"/>
  <c r="N13" i="24"/>
  <c r="M13" i="24"/>
  <c r="K13" i="24" s="1"/>
  <c r="L13" i="24"/>
  <c r="N12" i="24"/>
  <c r="M12" i="24"/>
  <c r="R12" i="24" s="1"/>
  <c r="S12" i="24" s="1"/>
  <c r="L12" i="24"/>
  <c r="N11" i="24"/>
  <c r="M11" i="24"/>
  <c r="R11" i="24" s="1"/>
  <c r="S11" i="24" s="1"/>
  <c r="L11" i="24"/>
  <c r="K11" i="24"/>
  <c r="S10" i="24"/>
  <c r="R10" i="24"/>
  <c r="N10" i="24"/>
  <c r="M10" i="24"/>
  <c r="L10" i="24"/>
  <c r="K10" i="24"/>
  <c r="R9" i="24"/>
  <c r="S9" i="24" s="1"/>
  <c r="N9" i="24"/>
  <c r="M9" i="24"/>
  <c r="K9" i="24" s="1"/>
  <c r="L9" i="24"/>
  <c r="N8" i="24"/>
  <c r="M8" i="24"/>
  <c r="R8" i="24" s="1"/>
  <c r="S8" i="24" s="1"/>
  <c r="L8" i="24"/>
  <c r="N7" i="24"/>
  <c r="M7" i="24"/>
  <c r="R7" i="24" s="1"/>
  <c r="S7" i="24" s="1"/>
  <c r="L7" i="24"/>
  <c r="K7" i="24"/>
  <c r="R6" i="24"/>
  <c r="S6" i="24" s="1"/>
  <c r="N6" i="24"/>
  <c r="M6" i="24"/>
  <c r="L6" i="24"/>
  <c r="K6" i="24"/>
  <c r="R5" i="24"/>
  <c r="S5" i="24" s="1"/>
  <c r="N5" i="24"/>
  <c r="M5" i="24"/>
  <c r="K5" i="24" s="1"/>
  <c r="L5" i="24"/>
  <c r="N4" i="24"/>
  <c r="M4" i="24"/>
  <c r="R4" i="24" s="1"/>
  <c r="L4" i="24"/>
  <c r="L65" i="24" s="1"/>
  <c r="D2" i="24" a="1"/>
  <c r="D2" i="24" s="1"/>
  <c r="E72" i="21" s="1"/>
  <c r="Q65" i="23"/>
  <c r="P65" i="23"/>
  <c r="O65" i="23"/>
  <c r="J65" i="23"/>
  <c r="AS64" i="23"/>
  <c r="AR64" i="23"/>
  <c r="AQ64" i="23"/>
  <c r="AP64" i="23"/>
  <c r="AO64" i="23"/>
  <c r="AN64" i="23"/>
  <c r="AM64" i="23"/>
  <c r="AL64" i="23"/>
  <c r="AK64" i="23"/>
  <c r="AJ64" i="23"/>
  <c r="AI64" i="23"/>
  <c r="AH64" i="23"/>
  <c r="AG64" i="23"/>
  <c r="AF64" i="23"/>
  <c r="AE64" i="23"/>
  <c r="AD64" i="23"/>
  <c r="AC64" i="23"/>
  <c r="AB64" i="23"/>
  <c r="AA64" i="23"/>
  <c r="Z64" i="23"/>
  <c r="Y64" i="23"/>
  <c r="X64" i="23"/>
  <c r="W64" i="23"/>
  <c r="V64" i="23"/>
  <c r="U64" i="23"/>
  <c r="T64" i="23"/>
  <c r="J64" i="23"/>
  <c r="R63" i="23"/>
  <c r="S63" i="23" s="1"/>
  <c r="N63" i="23"/>
  <c r="M63" i="23"/>
  <c r="K63" i="23" s="1"/>
  <c r="L63" i="23"/>
  <c r="N62" i="23"/>
  <c r="M62" i="23"/>
  <c r="K62" i="23" s="1"/>
  <c r="L62" i="23"/>
  <c r="R61" i="23"/>
  <c r="S61" i="23" s="1"/>
  <c r="N61" i="23"/>
  <c r="M61" i="23"/>
  <c r="L61" i="23"/>
  <c r="K61" i="23"/>
  <c r="S60" i="23"/>
  <c r="R60" i="23"/>
  <c r="N60" i="23"/>
  <c r="M60" i="23"/>
  <c r="K60" i="23" s="1"/>
  <c r="L60" i="23"/>
  <c r="R59" i="23"/>
  <c r="S59" i="23" s="1"/>
  <c r="N59" i="23"/>
  <c r="M59" i="23"/>
  <c r="K59" i="23" s="1"/>
  <c r="L59" i="23"/>
  <c r="N58" i="23"/>
  <c r="M58" i="23"/>
  <c r="K58" i="23" s="1"/>
  <c r="L58" i="23"/>
  <c r="R57" i="23"/>
  <c r="S57" i="23" s="1"/>
  <c r="N57" i="23"/>
  <c r="M57" i="23"/>
  <c r="L57" i="23"/>
  <c r="K57" i="23"/>
  <c r="R56" i="23"/>
  <c r="S56" i="23" s="1"/>
  <c r="N56" i="23"/>
  <c r="M56" i="23"/>
  <c r="K56" i="23" s="1"/>
  <c r="L56" i="23"/>
  <c r="R55" i="23"/>
  <c r="S55" i="23" s="1"/>
  <c r="N55" i="23"/>
  <c r="M55" i="23"/>
  <c r="K55" i="23" s="1"/>
  <c r="L55" i="23"/>
  <c r="N54" i="23"/>
  <c r="M54" i="23"/>
  <c r="K54" i="23" s="1"/>
  <c r="L54" i="23"/>
  <c r="R53" i="23"/>
  <c r="S53" i="23" s="1"/>
  <c r="N53" i="23"/>
  <c r="M53" i="23"/>
  <c r="L53" i="23"/>
  <c r="K53" i="23"/>
  <c r="R52" i="23"/>
  <c r="S52" i="23" s="1"/>
  <c r="N52" i="23"/>
  <c r="M52" i="23"/>
  <c r="K52" i="23" s="1"/>
  <c r="L52" i="23"/>
  <c r="R51" i="23"/>
  <c r="S51" i="23" s="1"/>
  <c r="N51" i="23"/>
  <c r="M51" i="23"/>
  <c r="K51" i="23" s="1"/>
  <c r="L51" i="23"/>
  <c r="N50" i="23"/>
  <c r="M50" i="23"/>
  <c r="K50" i="23" s="1"/>
  <c r="L50" i="23"/>
  <c r="R49" i="23"/>
  <c r="S49" i="23" s="1"/>
  <c r="N49" i="23"/>
  <c r="M49" i="23"/>
  <c r="L49" i="23"/>
  <c r="K49" i="23"/>
  <c r="R48" i="23"/>
  <c r="S48" i="23" s="1"/>
  <c r="N48" i="23"/>
  <c r="M48" i="23"/>
  <c r="K48" i="23" s="1"/>
  <c r="L48" i="23"/>
  <c r="R47" i="23"/>
  <c r="S47" i="23" s="1"/>
  <c r="N47" i="23"/>
  <c r="M47" i="23"/>
  <c r="K47" i="23" s="1"/>
  <c r="L47" i="23"/>
  <c r="N46" i="23"/>
  <c r="M46" i="23"/>
  <c r="K46" i="23" s="1"/>
  <c r="L46" i="23"/>
  <c r="R45" i="23"/>
  <c r="S45" i="23" s="1"/>
  <c r="N45" i="23"/>
  <c r="M45" i="23"/>
  <c r="L45" i="23"/>
  <c r="K45" i="23"/>
  <c r="S44" i="23"/>
  <c r="R44" i="23"/>
  <c r="N44" i="23"/>
  <c r="M44" i="23"/>
  <c r="K44" i="23" s="1"/>
  <c r="L44" i="23"/>
  <c r="R43" i="23"/>
  <c r="S43" i="23" s="1"/>
  <c r="N43" i="23"/>
  <c r="M43" i="23"/>
  <c r="K43" i="23" s="1"/>
  <c r="L43" i="23"/>
  <c r="N42" i="23"/>
  <c r="M42" i="23"/>
  <c r="K42" i="23" s="1"/>
  <c r="L42" i="23"/>
  <c r="R41" i="23"/>
  <c r="S41" i="23" s="1"/>
  <c r="N41" i="23"/>
  <c r="M41" i="23"/>
  <c r="L41" i="23"/>
  <c r="K41" i="23"/>
  <c r="S40" i="23"/>
  <c r="R40" i="23"/>
  <c r="N40" i="23"/>
  <c r="M40" i="23"/>
  <c r="K40" i="23" s="1"/>
  <c r="L40" i="23"/>
  <c r="R39" i="23"/>
  <c r="S39" i="23" s="1"/>
  <c r="N39" i="23"/>
  <c r="M39" i="23"/>
  <c r="K39" i="23" s="1"/>
  <c r="L39" i="23"/>
  <c r="N38" i="23"/>
  <c r="M38" i="23"/>
  <c r="K38" i="23" s="1"/>
  <c r="L38" i="23"/>
  <c r="R37" i="23"/>
  <c r="S37" i="23" s="1"/>
  <c r="N37" i="23"/>
  <c r="M37" i="23"/>
  <c r="L37" i="23"/>
  <c r="K37" i="23"/>
  <c r="R36" i="23"/>
  <c r="S36" i="23" s="1"/>
  <c r="N36" i="23"/>
  <c r="M36" i="23"/>
  <c r="K36" i="23" s="1"/>
  <c r="L36" i="23"/>
  <c r="N35" i="23"/>
  <c r="M35" i="23"/>
  <c r="R35" i="23" s="1"/>
  <c r="S35" i="23" s="1"/>
  <c r="L35" i="23"/>
  <c r="N34" i="23"/>
  <c r="M34" i="23"/>
  <c r="R34" i="23" s="1"/>
  <c r="S34" i="23" s="1"/>
  <c r="L34" i="23"/>
  <c r="K34" i="23"/>
  <c r="R33" i="23"/>
  <c r="S33" i="23" s="1"/>
  <c r="N33" i="23"/>
  <c r="M33" i="23"/>
  <c r="L33" i="23"/>
  <c r="K33" i="23"/>
  <c r="R32" i="23"/>
  <c r="S32" i="23" s="1"/>
  <c r="N32" i="23"/>
  <c r="M32" i="23"/>
  <c r="K32" i="23" s="1"/>
  <c r="L32" i="23"/>
  <c r="N31" i="23"/>
  <c r="M31" i="23"/>
  <c r="K31" i="23" s="1"/>
  <c r="L31" i="23"/>
  <c r="N30" i="23"/>
  <c r="M30" i="23"/>
  <c r="R30" i="23" s="1"/>
  <c r="S30" i="23" s="1"/>
  <c r="L30" i="23"/>
  <c r="K30" i="23"/>
  <c r="R29" i="23"/>
  <c r="S29" i="23" s="1"/>
  <c r="N29" i="23"/>
  <c r="M29" i="23"/>
  <c r="L29" i="23"/>
  <c r="K29" i="23"/>
  <c r="R28" i="23"/>
  <c r="S28" i="23" s="1"/>
  <c r="N28" i="23"/>
  <c r="M28" i="23"/>
  <c r="K28" i="23" s="1"/>
  <c r="L28" i="23"/>
  <c r="N27" i="23"/>
  <c r="M27" i="23"/>
  <c r="K27" i="23" s="1"/>
  <c r="L27" i="23"/>
  <c r="N26" i="23"/>
  <c r="M26" i="23"/>
  <c r="R26" i="23" s="1"/>
  <c r="S26" i="23" s="1"/>
  <c r="L26" i="23"/>
  <c r="K26" i="23"/>
  <c r="R25" i="23"/>
  <c r="S25" i="23" s="1"/>
  <c r="N25" i="23"/>
  <c r="M25" i="23"/>
  <c r="L25" i="23"/>
  <c r="K25" i="23"/>
  <c r="S24" i="23"/>
  <c r="R24" i="23"/>
  <c r="N24" i="23"/>
  <c r="M24" i="23"/>
  <c r="K24" i="23" s="1"/>
  <c r="L24" i="23"/>
  <c r="N23" i="23"/>
  <c r="M23" i="23"/>
  <c r="K23" i="23" s="1"/>
  <c r="L23" i="23"/>
  <c r="N22" i="23"/>
  <c r="M22" i="23"/>
  <c r="R22" i="23" s="1"/>
  <c r="S22" i="23" s="1"/>
  <c r="L22" i="23"/>
  <c r="K22" i="23"/>
  <c r="R21" i="23"/>
  <c r="S21" i="23" s="1"/>
  <c r="N21" i="23"/>
  <c r="M21" i="23"/>
  <c r="L21" i="23"/>
  <c r="K21" i="23"/>
  <c r="R20" i="23"/>
  <c r="S20" i="23" s="1"/>
  <c r="N20" i="23"/>
  <c r="M20" i="23"/>
  <c r="K20" i="23" s="1"/>
  <c r="L20" i="23"/>
  <c r="N19" i="23"/>
  <c r="M19" i="23"/>
  <c r="K19" i="23" s="1"/>
  <c r="L19" i="23"/>
  <c r="N18" i="23"/>
  <c r="M18" i="23"/>
  <c r="R18" i="23" s="1"/>
  <c r="S18" i="23" s="1"/>
  <c r="L18" i="23"/>
  <c r="K18" i="23"/>
  <c r="R17" i="23"/>
  <c r="S17" i="23" s="1"/>
  <c r="N17" i="23"/>
  <c r="M17" i="23"/>
  <c r="L17" i="23"/>
  <c r="K17" i="23"/>
  <c r="R16" i="23"/>
  <c r="S16" i="23" s="1"/>
  <c r="N16" i="23"/>
  <c r="M16" i="23"/>
  <c r="K16" i="23" s="1"/>
  <c r="L16" i="23"/>
  <c r="N15" i="23"/>
  <c r="M15" i="23"/>
  <c r="K15" i="23" s="1"/>
  <c r="L15" i="23"/>
  <c r="N14" i="23"/>
  <c r="M14" i="23"/>
  <c r="R14" i="23" s="1"/>
  <c r="S14" i="23" s="1"/>
  <c r="L14" i="23"/>
  <c r="K14" i="23"/>
  <c r="R13" i="23"/>
  <c r="S13" i="23" s="1"/>
  <c r="N13" i="23"/>
  <c r="M13" i="23"/>
  <c r="L13" i="23"/>
  <c r="K13" i="23"/>
  <c r="S12" i="23"/>
  <c r="R12" i="23"/>
  <c r="N12" i="23"/>
  <c r="M12" i="23"/>
  <c r="K12" i="23" s="1"/>
  <c r="L12" i="23"/>
  <c r="N11" i="23"/>
  <c r="M11" i="23"/>
  <c r="K11" i="23" s="1"/>
  <c r="L11" i="23"/>
  <c r="N10" i="23"/>
  <c r="M10" i="23"/>
  <c r="R10" i="23" s="1"/>
  <c r="S10" i="23" s="1"/>
  <c r="L10" i="23"/>
  <c r="K10" i="23"/>
  <c r="R9" i="23"/>
  <c r="S9" i="23" s="1"/>
  <c r="N9" i="23"/>
  <c r="M9" i="23"/>
  <c r="L9" i="23"/>
  <c r="K9" i="23"/>
  <c r="R8" i="23"/>
  <c r="S8" i="23" s="1"/>
  <c r="N8" i="23"/>
  <c r="M8" i="23"/>
  <c r="K8" i="23" s="1"/>
  <c r="L8" i="23"/>
  <c r="N7" i="23"/>
  <c r="M7" i="23"/>
  <c r="R7" i="23" s="1"/>
  <c r="S7" i="23" s="1"/>
  <c r="L7" i="23"/>
  <c r="N6" i="23"/>
  <c r="M6" i="23"/>
  <c r="R6" i="23" s="1"/>
  <c r="S6" i="23" s="1"/>
  <c r="L6" i="23"/>
  <c r="K6" i="23"/>
  <c r="R5" i="23"/>
  <c r="S5" i="23" s="1"/>
  <c r="N5" i="23"/>
  <c r="M5" i="23"/>
  <c r="L5" i="23"/>
  <c r="K5" i="23"/>
  <c r="R4" i="23"/>
  <c r="N4" i="23"/>
  <c r="M4" i="23"/>
  <c r="M65" i="23" s="1"/>
  <c r="L4" i="23"/>
  <c r="L65" i="23" s="1"/>
  <c r="D2" i="23" a="1"/>
  <c r="D2" i="23" s="1"/>
  <c r="E71" i="21" s="1"/>
  <c r="K63" i="1"/>
  <c r="L63" i="1"/>
  <c r="M63" i="1"/>
  <c r="N63" i="1"/>
  <c r="M60" i="1"/>
  <c r="J93" i="21" a="1"/>
  <c r="I94" i="21" a="1"/>
  <c r="G95" i="21" a="1"/>
  <c r="F96" i="21" a="1"/>
  <c r="L97" i="21" a="1"/>
  <c r="J97" i="21" a="1"/>
  <c r="G91" i="21" a="1"/>
  <c r="L95" i="21" a="1"/>
  <c r="J95" i="21" a="1"/>
  <c r="G97" i="21" a="1"/>
  <c r="J94" i="21" a="1"/>
  <c r="I95" i="21" a="1"/>
  <c r="G96" i="21" a="1"/>
  <c r="L92" i="21" a="1"/>
  <c r="L104" i="21" a="1"/>
  <c r="J101" i="21" a="1"/>
  <c r="J91" i="21" a="1"/>
  <c r="G93" i="21" a="1"/>
  <c r="F94" i="21" a="1"/>
  <c r="F98" i="21" a="1"/>
  <c r="L103" i="21" a="1"/>
  <c r="G98" i="21" a="1"/>
  <c r="L96" i="21" a="1"/>
  <c r="J96" i="21" a="1"/>
  <c r="I97" i="21" a="1"/>
  <c r="F91" i="21" a="1"/>
  <c r="I96" i="21" a="1"/>
  <c r="L94" i="21" a="1"/>
  <c r="F97" i="21" a="1"/>
  <c r="L93" i="21" a="1"/>
  <c r="J92" i="21" a="1"/>
  <c r="I91" i="21" a="1"/>
  <c r="G99" i="21" a="1"/>
  <c r="F93" i="21" a="1"/>
  <c r="L100" i="21" a="1"/>
  <c r="I92" i="21" a="1"/>
  <c r="F95" i="21" a="1"/>
  <c r="G94" i="21" a="1"/>
  <c r="I93" i="21" a="1"/>
  <c r="L106" i="21" a="1"/>
  <c r="L105" i="21" a="1"/>
  <c r="I104" i="21" a="1"/>
  <c r="G103" i="21" a="1"/>
  <c r="F102" i="21" a="1"/>
  <c r="F101" i="21" a="1"/>
  <c r="I98" i="21" a="1"/>
  <c r="J107" i="21" a="1"/>
  <c r="L99" i="21" a="1"/>
  <c r="F90" i="21" a="1"/>
  <c r="L91" i="21" a="1"/>
  <c r="L91" i="21" l="1"/>
  <c r="L99" i="21"/>
  <c r="L103" i="21"/>
  <c r="L104" i="21"/>
  <c r="L105" i="21"/>
  <c r="L106" i="21"/>
  <c r="L94" i="21"/>
  <c r="L95" i="21"/>
  <c r="L96" i="21"/>
  <c r="L97" i="21"/>
  <c r="L93" i="21"/>
  <c r="L92" i="21"/>
  <c r="L100" i="21"/>
  <c r="J91" i="21"/>
  <c r="J107" i="21"/>
  <c r="J101" i="21"/>
  <c r="J93" i="21"/>
  <c r="J94" i="21"/>
  <c r="J95" i="21"/>
  <c r="J96" i="21"/>
  <c r="J97" i="21"/>
  <c r="J92" i="21"/>
  <c r="I91" i="21"/>
  <c r="I98" i="21"/>
  <c r="I104" i="21"/>
  <c r="I93" i="21"/>
  <c r="I94" i="21"/>
  <c r="I95" i="21"/>
  <c r="I96" i="21"/>
  <c r="I97" i="21"/>
  <c r="I92" i="21"/>
  <c r="G91" i="21"/>
  <c r="G99" i="21"/>
  <c r="G103" i="21"/>
  <c r="G98" i="21"/>
  <c r="G93" i="21"/>
  <c r="G94" i="21"/>
  <c r="G95" i="21"/>
  <c r="G96" i="21"/>
  <c r="G97" i="21"/>
  <c r="F91" i="21"/>
  <c r="F98" i="21"/>
  <c r="F101" i="21"/>
  <c r="F102" i="21"/>
  <c r="F93" i="21"/>
  <c r="F94" i="21"/>
  <c r="F95" i="21"/>
  <c r="F96" i="21"/>
  <c r="F97" i="21"/>
  <c r="F90" i="21"/>
  <c r="K63" i="21"/>
  <c r="F64" i="21"/>
  <c r="N63" i="21"/>
  <c r="E74" i="21"/>
  <c r="L65" i="60"/>
  <c r="N65" i="61"/>
  <c r="R65" i="61"/>
  <c r="R64" i="61"/>
  <c r="S4" i="61"/>
  <c r="M65" i="61"/>
  <c r="G4" i="21"/>
  <c r="K8" i="61"/>
  <c r="K12" i="61"/>
  <c r="K16" i="61"/>
  <c r="K20" i="61"/>
  <c r="K24" i="61"/>
  <c r="K28" i="61"/>
  <c r="K32" i="61"/>
  <c r="K36" i="61"/>
  <c r="K40" i="61"/>
  <c r="K44" i="61"/>
  <c r="K48" i="61"/>
  <c r="K52" i="61"/>
  <c r="K56" i="61"/>
  <c r="K60" i="61"/>
  <c r="N65" i="60"/>
  <c r="S4" i="60"/>
  <c r="R59" i="60"/>
  <c r="S59" i="60" s="1"/>
  <c r="R63" i="60"/>
  <c r="S63" i="60" s="1"/>
  <c r="K4" i="60"/>
  <c r="K65" i="60" s="1"/>
  <c r="K8" i="60"/>
  <c r="K12" i="60"/>
  <c r="K16" i="60"/>
  <c r="K20" i="60"/>
  <c r="K24" i="60"/>
  <c r="K28" i="60"/>
  <c r="K32" i="60"/>
  <c r="K36" i="60"/>
  <c r="K40" i="60"/>
  <c r="K44" i="60"/>
  <c r="K48" i="60"/>
  <c r="K52" i="60"/>
  <c r="K56" i="60"/>
  <c r="K60" i="60"/>
  <c r="S4" i="59"/>
  <c r="N65" i="59"/>
  <c r="K5" i="59"/>
  <c r="K9" i="59"/>
  <c r="K13" i="59"/>
  <c r="K17" i="59"/>
  <c r="K21" i="59"/>
  <c r="K25" i="59"/>
  <c r="K29" i="59"/>
  <c r="K33" i="59"/>
  <c r="K37" i="59"/>
  <c r="K41" i="59"/>
  <c r="K45" i="59"/>
  <c r="K49" i="59"/>
  <c r="K53" i="59"/>
  <c r="K57" i="59"/>
  <c r="K61" i="59"/>
  <c r="R64" i="59"/>
  <c r="S4" i="58"/>
  <c r="M65" i="58"/>
  <c r="K4" i="58"/>
  <c r="R6" i="58"/>
  <c r="S6" i="58" s="1"/>
  <c r="K8" i="58"/>
  <c r="R10" i="58"/>
  <c r="S10" i="58" s="1"/>
  <c r="K12" i="58"/>
  <c r="R14" i="58"/>
  <c r="S14" i="58" s="1"/>
  <c r="K16" i="58"/>
  <c r="R18" i="58"/>
  <c r="S18" i="58" s="1"/>
  <c r="K20" i="58"/>
  <c r="R22" i="58"/>
  <c r="S22" i="58" s="1"/>
  <c r="K24" i="58"/>
  <c r="R26" i="58"/>
  <c r="S26" i="58" s="1"/>
  <c r="K28" i="58"/>
  <c r="R30" i="58"/>
  <c r="S30" i="58" s="1"/>
  <c r="K32" i="58"/>
  <c r="R34" i="58"/>
  <c r="S34" i="58" s="1"/>
  <c r="K36" i="58"/>
  <c r="R38" i="58"/>
  <c r="S38" i="58" s="1"/>
  <c r="K40" i="58"/>
  <c r="R42" i="58"/>
  <c r="S42" i="58" s="1"/>
  <c r="K44" i="58"/>
  <c r="R46" i="58"/>
  <c r="S46" i="58" s="1"/>
  <c r="K48" i="58"/>
  <c r="R50" i="58"/>
  <c r="S50" i="58" s="1"/>
  <c r="K52" i="58"/>
  <c r="R54" i="58"/>
  <c r="S54" i="58" s="1"/>
  <c r="K56" i="58"/>
  <c r="R58" i="58"/>
  <c r="S58" i="58" s="1"/>
  <c r="K60" i="58"/>
  <c r="R62" i="58"/>
  <c r="S62" i="58" s="1"/>
  <c r="N65" i="57"/>
  <c r="R65" i="57"/>
  <c r="R64" i="57"/>
  <c r="S4" i="57"/>
  <c r="M65" i="57"/>
  <c r="K4" i="57"/>
  <c r="K8" i="57"/>
  <c r="K12" i="57"/>
  <c r="K16" i="57"/>
  <c r="K20" i="57"/>
  <c r="K24" i="57"/>
  <c r="K28" i="57"/>
  <c r="K32" i="57"/>
  <c r="K36" i="57"/>
  <c r="K40" i="57"/>
  <c r="K44" i="57"/>
  <c r="K48" i="57"/>
  <c r="K52" i="57"/>
  <c r="K56" i="57"/>
  <c r="K60" i="57"/>
  <c r="N65" i="56"/>
  <c r="S4" i="56"/>
  <c r="M65" i="56"/>
  <c r="K4" i="56"/>
  <c r="R6" i="56"/>
  <c r="S6" i="56" s="1"/>
  <c r="K8" i="56"/>
  <c r="R10" i="56"/>
  <c r="S10" i="56" s="1"/>
  <c r="K12" i="56"/>
  <c r="R14" i="56"/>
  <c r="S14" i="56" s="1"/>
  <c r="K16" i="56"/>
  <c r="R18" i="56"/>
  <c r="S18" i="56" s="1"/>
  <c r="K20" i="56"/>
  <c r="R22" i="56"/>
  <c r="S22" i="56" s="1"/>
  <c r="K24" i="56"/>
  <c r="R26" i="56"/>
  <c r="S26" i="56" s="1"/>
  <c r="K28" i="56"/>
  <c r="R30" i="56"/>
  <c r="S30" i="56" s="1"/>
  <c r="K32" i="56"/>
  <c r="R34" i="56"/>
  <c r="S34" i="56" s="1"/>
  <c r="K36" i="56"/>
  <c r="R38" i="56"/>
  <c r="S38" i="56" s="1"/>
  <c r="K40" i="56"/>
  <c r="R42" i="56"/>
  <c r="S42" i="56" s="1"/>
  <c r="K44" i="56"/>
  <c r="R46" i="56"/>
  <c r="S46" i="56" s="1"/>
  <c r="K48" i="56"/>
  <c r="R50" i="56"/>
  <c r="S50" i="56" s="1"/>
  <c r="K52" i="56"/>
  <c r="R54" i="56"/>
  <c r="S54" i="56" s="1"/>
  <c r="K56" i="56"/>
  <c r="R58" i="56"/>
  <c r="S58" i="56" s="1"/>
  <c r="K60" i="56"/>
  <c r="R62" i="56"/>
  <c r="S62" i="56" s="1"/>
  <c r="N65" i="55"/>
  <c r="R65" i="55"/>
  <c r="R64" i="55"/>
  <c r="S4" i="55"/>
  <c r="M65" i="55"/>
  <c r="K4" i="55"/>
  <c r="K8" i="55"/>
  <c r="K12" i="55"/>
  <c r="K16" i="55"/>
  <c r="K20" i="55"/>
  <c r="K24" i="55"/>
  <c r="K28" i="55"/>
  <c r="K32" i="55"/>
  <c r="K36" i="55"/>
  <c r="K40" i="55"/>
  <c r="K44" i="55"/>
  <c r="K48" i="55"/>
  <c r="K52" i="55"/>
  <c r="K56" i="55"/>
  <c r="K60" i="55"/>
  <c r="N65" i="54"/>
  <c r="R65" i="54"/>
  <c r="S4" i="54"/>
  <c r="R63" i="54"/>
  <c r="S63" i="54" s="1"/>
  <c r="M65" i="54"/>
  <c r="K4" i="54"/>
  <c r="K8" i="54"/>
  <c r="K12" i="54"/>
  <c r="K16" i="54"/>
  <c r="K20" i="54"/>
  <c r="K24" i="54"/>
  <c r="K28" i="54"/>
  <c r="K32" i="54"/>
  <c r="K36" i="54"/>
  <c r="K40" i="54"/>
  <c r="K44" i="54"/>
  <c r="K48" i="54"/>
  <c r="K52" i="54"/>
  <c r="K56" i="54"/>
  <c r="K60" i="54"/>
  <c r="N65" i="53"/>
  <c r="R65" i="53"/>
  <c r="R64" i="53"/>
  <c r="S4" i="53"/>
  <c r="M65" i="53"/>
  <c r="K4" i="53"/>
  <c r="K8" i="53"/>
  <c r="K12" i="53"/>
  <c r="K16" i="53"/>
  <c r="K20" i="53"/>
  <c r="K24" i="53"/>
  <c r="K28" i="53"/>
  <c r="K32" i="53"/>
  <c r="K36" i="53"/>
  <c r="K40" i="53"/>
  <c r="K44" i="53"/>
  <c r="K48" i="53"/>
  <c r="K52" i="53"/>
  <c r="K56" i="53"/>
  <c r="K60" i="53"/>
  <c r="N65" i="52"/>
  <c r="S4" i="52"/>
  <c r="M65" i="52"/>
  <c r="K4" i="52"/>
  <c r="R6" i="52"/>
  <c r="S6" i="52" s="1"/>
  <c r="K8" i="52"/>
  <c r="R10" i="52"/>
  <c r="S10" i="52" s="1"/>
  <c r="K12" i="52"/>
  <c r="R14" i="52"/>
  <c r="S14" i="52" s="1"/>
  <c r="K16" i="52"/>
  <c r="R18" i="52"/>
  <c r="S18" i="52" s="1"/>
  <c r="K20" i="52"/>
  <c r="R22" i="52"/>
  <c r="S22" i="52" s="1"/>
  <c r="K24" i="52"/>
  <c r="R26" i="52"/>
  <c r="S26" i="52" s="1"/>
  <c r="K28" i="52"/>
  <c r="R30" i="52"/>
  <c r="S30" i="52" s="1"/>
  <c r="K32" i="52"/>
  <c r="R34" i="52"/>
  <c r="S34" i="52" s="1"/>
  <c r="K36" i="52"/>
  <c r="R38" i="52"/>
  <c r="S38" i="52" s="1"/>
  <c r="K40" i="52"/>
  <c r="R42" i="52"/>
  <c r="S42" i="52" s="1"/>
  <c r="K44" i="52"/>
  <c r="R46" i="52"/>
  <c r="S46" i="52" s="1"/>
  <c r="K48" i="52"/>
  <c r="R50" i="52"/>
  <c r="S50" i="52" s="1"/>
  <c r="K52" i="52"/>
  <c r="R54" i="52"/>
  <c r="S54" i="52" s="1"/>
  <c r="K56" i="52"/>
  <c r="R58" i="52"/>
  <c r="S58" i="52" s="1"/>
  <c r="K60" i="52"/>
  <c r="R62" i="52"/>
  <c r="S62" i="52" s="1"/>
  <c r="N65" i="51"/>
  <c r="S4" i="51"/>
  <c r="K4" i="51"/>
  <c r="R6" i="51"/>
  <c r="S6" i="51" s="1"/>
  <c r="K8" i="51"/>
  <c r="R10" i="51"/>
  <c r="S10" i="51" s="1"/>
  <c r="K12" i="51"/>
  <c r="R14" i="51"/>
  <c r="S14" i="51" s="1"/>
  <c r="K16" i="51"/>
  <c r="R18" i="51"/>
  <c r="S18" i="51" s="1"/>
  <c r="K20" i="51"/>
  <c r="R22" i="51"/>
  <c r="S22" i="51" s="1"/>
  <c r="K24" i="51"/>
  <c r="R26" i="51"/>
  <c r="S26" i="51" s="1"/>
  <c r="K28" i="51"/>
  <c r="R30" i="51"/>
  <c r="S30" i="51" s="1"/>
  <c r="K32" i="51"/>
  <c r="R34" i="51"/>
  <c r="S34" i="51" s="1"/>
  <c r="K36" i="51"/>
  <c r="R38" i="51"/>
  <c r="S38" i="51" s="1"/>
  <c r="K40" i="51"/>
  <c r="R42" i="51"/>
  <c r="S42" i="51" s="1"/>
  <c r="K44" i="51"/>
  <c r="R46" i="51"/>
  <c r="S46" i="51" s="1"/>
  <c r="K48" i="51"/>
  <c r="R50" i="51"/>
  <c r="S50" i="51" s="1"/>
  <c r="K52" i="51"/>
  <c r="R54" i="51"/>
  <c r="S54" i="51" s="1"/>
  <c r="K56" i="51"/>
  <c r="R58" i="51"/>
  <c r="S58" i="51" s="1"/>
  <c r="K60" i="51"/>
  <c r="R62" i="51"/>
  <c r="S62" i="51" s="1"/>
  <c r="N65" i="50"/>
  <c r="R65" i="50"/>
  <c r="S4" i="50"/>
  <c r="R64" i="50"/>
  <c r="M65" i="50"/>
  <c r="K4" i="50"/>
  <c r="K8" i="50"/>
  <c r="K12" i="50"/>
  <c r="K16" i="50"/>
  <c r="K20" i="50"/>
  <c r="K24" i="50"/>
  <c r="K28" i="50"/>
  <c r="K32" i="50"/>
  <c r="K36" i="50"/>
  <c r="K40" i="50"/>
  <c r="K44" i="50"/>
  <c r="K48" i="50"/>
  <c r="K52" i="50"/>
  <c r="K56" i="50"/>
  <c r="K60" i="50"/>
  <c r="R65" i="49"/>
  <c r="R64" i="49"/>
  <c r="S4" i="49"/>
  <c r="M65" i="49"/>
  <c r="K4" i="49"/>
  <c r="K8" i="49"/>
  <c r="K12" i="49"/>
  <c r="K16" i="49"/>
  <c r="K20" i="49"/>
  <c r="K24" i="49"/>
  <c r="K28" i="49"/>
  <c r="K32" i="49"/>
  <c r="K36" i="49"/>
  <c r="K40" i="49"/>
  <c r="K44" i="49"/>
  <c r="K48" i="49"/>
  <c r="K52" i="49"/>
  <c r="K56" i="49"/>
  <c r="K60" i="49"/>
  <c r="S4" i="48"/>
  <c r="M65" i="48"/>
  <c r="K4" i="48"/>
  <c r="R6" i="48"/>
  <c r="S6" i="48" s="1"/>
  <c r="K8" i="48"/>
  <c r="R10" i="48"/>
  <c r="S10" i="48" s="1"/>
  <c r="K12" i="48"/>
  <c r="R14" i="48"/>
  <c r="S14" i="48" s="1"/>
  <c r="K16" i="48"/>
  <c r="R18" i="48"/>
  <c r="S18" i="48" s="1"/>
  <c r="K20" i="48"/>
  <c r="R22" i="48"/>
  <c r="S22" i="48" s="1"/>
  <c r="K24" i="48"/>
  <c r="R26" i="48"/>
  <c r="S26" i="48" s="1"/>
  <c r="K28" i="48"/>
  <c r="R30" i="48"/>
  <c r="S30" i="48" s="1"/>
  <c r="K32" i="48"/>
  <c r="R34" i="48"/>
  <c r="S34" i="48" s="1"/>
  <c r="K36" i="48"/>
  <c r="R38" i="48"/>
  <c r="S38" i="48" s="1"/>
  <c r="K40" i="48"/>
  <c r="R42" i="48"/>
  <c r="S42" i="48" s="1"/>
  <c r="K44" i="48"/>
  <c r="R46" i="48"/>
  <c r="S46" i="48" s="1"/>
  <c r="K48" i="48"/>
  <c r="R50" i="48"/>
  <c r="S50" i="48" s="1"/>
  <c r="K52" i="48"/>
  <c r="R54" i="48"/>
  <c r="S54" i="48" s="1"/>
  <c r="K56" i="48"/>
  <c r="R58" i="48"/>
  <c r="S58" i="48" s="1"/>
  <c r="K60" i="48"/>
  <c r="R62" i="48"/>
  <c r="S62" i="48" s="1"/>
  <c r="S4" i="46"/>
  <c r="M65" i="46"/>
  <c r="K4" i="46"/>
  <c r="R6" i="46"/>
  <c r="S6" i="46" s="1"/>
  <c r="K8" i="46"/>
  <c r="R10" i="46"/>
  <c r="S10" i="46" s="1"/>
  <c r="K12" i="46"/>
  <c r="R14" i="46"/>
  <c r="S14" i="46" s="1"/>
  <c r="K16" i="46"/>
  <c r="R18" i="46"/>
  <c r="S18" i="46" s="1"/>
  <c r="K20" i="46"/>
  <c r="R22" i="46"/>
  <c r="S22" i="46" s="1"/>
  <c r="K24" i="46"/>
  <c r="R26" i="46"/>
  <c r="S26" i="46" s="1"/>
  <c r="K28" i="46"/>
  <c r="R30" i="46"/>
  <c r="S30" i="46" s="1"/>
  <c r="K32" i="46"/>
  <c r="R34" i="46"/>
  <c r="S34" i="46" s="1"/>
  <c r="K36" i="46"/>
  <c r="R38" i="46"/>
  <c r="S38" i="46" s="1"/>
  <c r="K40" i="46"/>
  <c r="R42" i="46"/>
  <c r="S42" i="46" s="1"/>
  <c r="K44" i="46"/>
  <c r="R46" i="46"/>
  <c r="S46" i="46" s="1"/>
  <c r="K48" i="46"/>
  <c r="R50" i="46"/>
  <c r="S50" i="46" s="1"/>
  <c r="K52" i="46"/>
  <c r="R54" i="46"/>
  <c r="S54" i="46" s="1"/>
  <c r="K56" i="46"/>
  <c r="R58" i="46"/>
  <c r="S58" i="46" s="1"/>
  <c r="K60" i="46"/>
  <c r="R62" i="46"/>
  <c r="S62" i="46" s="1"/>
  <c r="N65" i="45"/>
  <c r="S4" i="45"/>
  <c r="M65" i="45"/>
  <c r="K4" i="45"/>
  <c r="R6" i="45"/>
  <c r="S6" i="45" s="1"/>
  <c r="K8" i="45"/>
  <c r="R10" i="45"/>
  <c r="S10" i="45" s="1"/>
  <c r="K12" i="45"/>
  <c r="R14" i="45"/>
  <c r="S14" i="45" s="1"/>
  <c r="K16" i="45"/>
  <c r="R18" i="45"/>
  <c r="S18" i="45" s="1"/>
  <c r="K20" i="45"/>
  <c r="R22" i="45"/>
  <c r="S22" i="45" s="1"/>
  <c r="K24" i="45"/>
  <c r="R26" i="45"/>
  <c r="S26" i="45" s="1"/>
  <c r="K28" i="45"/>
  <c r="R30" i="45"/>
  <c r="S30" i="45" s="1"/>
  <c r="K32" i="45"/>
  <c r="R34" i="45"/>
  <c r="S34" i="45" s="1"/>
  <c r="K36" i="45"/>
  <c r="R38" i="45"/>
  <c r="S38" i="45" s="1"/>
  <c r="K40" i="45"/>
  <c r="R42" i="45"/>
  <c r="S42" i="45" s="1"/>
  <c r="K44" i="45"/>
  <c r="R46" i="45"/>
  <c r="S46" i="45" s="1"/>
  <c r="K48" i="45"/>
  <c r="R50" i="45"/>
  <c r="S50" i="45" s="1"/>
  <c r="K52" i="45"/>
  <c r="R54" i="45"/>
  <c r="S54" i="45" s="1"/>
  <c r="K56" i="45"/>
  <c r="R58" i="45"/>
  <c r="S58" i="45" s="1"/>
  <c r="K60" i="45"/>
  <c r="R62" i="45"/>
  <c r="S62" i="45" s="1"/>
  <c r="N65" i="44"/>
  <c r="R65" i="44"/>
  <c r="R64" i="44"/>
  <c r="S4" i="44"/>
  <c r="M65" i="44"/>
  <c r="K4" i="44"/>
  <c r="K8" i="44"/>
  <c r="K12" i="44"/>
  <c r="K16" i="44"/>
  <c r="K20" i="44"/>
  <c r="K24" i="44"/>
  <c r="K28" i="44"/>
  <c r="K32" i="44"/>
  <c r="K36" i="44"/>
  <c r="K40" i="44"/>
  <c r="K44" i="44"/>
  <c r="K48" i="44"/>
  <c r="K52" i="44"/>
  <c r="K56" i="44"/>
  <c r="K60" i="44"/>
  <c r="N65" i="43"/>
  <c r="R65" i="43"/>
  <c r="R64" i="43"/>
  <c r="S4" i="43"/>
  <c r="M65" i="43"/>
  <c r="K4" i="43"/>
  <c r="K8" i="43"/>
  <c r="K12" i="43"/>
  <c r="K16" i="43"/>
  <c r="K20" i="43"/>
  <c r="K24" i="43"/>
  <c r="K28" i="43"/>
  <c r="K32" i="43"/>
  <c r="K36" i="43"/>
  <c r="K40" i="43"/>
  <c r="K44" i="43"/>
  <c r="K48" i="43"/>
  <c r="K52" i="43"/>
  <c r="K56" i="43"/>
  <c r="K60" i="43"/>
  <c r="N65" i="42"/>
  <c r="R65" i="42"/>
  <c r="R64" i="42"/>
  <c r="S4" i="42"/>
  <c r="M65" i="42"/>
  <c r="K4" i="42"/>
  <c r="K8" i="42"/>
  <c r="K12" i="42"/>
  <c r="K16" i="42"/>
  <c r="K20" i="42"/>
  <c r="K24" i="42"/>
  <c r="K28" i="42"/>
  <c r="K32" i="42"/>
  <c r="K36" i="42"/>
  <c r="K40" i="42"/>
  <c r="K44" i="42"/>
  <c r="K48" i="42"/>
  <c r="K52" i="42"/>
  <c r="K56" i="42"/>
  <c r="K60" i="42"/>
  <c r="S4" i="41"/>
  <c r="M65" i="41"/>
  <c r="K4" i="41"/>
  <c r="R6" i="41"/>
  <c r="S6" i="41" s="1"/>
  <c r="K8" i="41"/>
  <c r="R10" i="41"/>
  <c r="S10" i="41" s="1"/>
  <c r="K12" i="41"/>
  <c r="R14" i="41"/>
  <c r="S14" i="41" s="1"/>
  <c r="K16" i="41"/>
  <c r="R18" i="41"/>
  <c r="S18" i="41" s="1"/>
  <c r="K20" i="41"/>
  <c r="R22" i="41"/>
  <c r="S22" i="41" s="1"/>
  <c r="K24" i="41"/>
  <c r="R26" i="41"/>
  <c r="S26" i="41" s="1"/>
  <c r="K28" i="41"/>
  <c r="R30" i="41"/>
  <c r="S30" i="41" s="1"/>
  <c r="K32" i="41"/>
  <c r="R34" i="41"/>
  <c r="S34" i="41" s="1"/>
  <c r="K36" i="41"/>
  <c r="R38" i="41"/>
  <c r="S38" i="41" s="1"/>
  <c r="K40" i="41"/>
  <c r="R42" i="41"/>
  <c r="S42" i="41" s="1"/>
  <c r="K44" i="41"/>
  <c r="R46" i="41"/>
  <c r="S46" i="41" s="1"/>
  <c r="K48" i="41"/>
  <c r="R50" i="41"/>
  <c r="S50" i="41" s="1"/>
  <c r="K52" i="41"/>
  <c r="R54" i="41"/>
  <c r="S54" i="41" s="1"/>
  <c r="K56" i="41"/>
  <c r="R58" i="41"/>
  <c r="S58" i="41" s="1"/>
  <c r="K60" i="41"/>
  <c r="R62" i="41"/>
  <c r="S62" i="41" s="1"/>
  <c r="N65" i="40"/>
  <c r="K65" i="40"/>
  <c r="M65" i="40"/>
  <c r="R6" i="40"/>
  <c r="S6" i="40" s="1"/>
  <c r="R10" i="40"/>
  <c r="S10" i="40" s="1"/>
  <c r="R14" i="40"/>
  <c r="S14" i="40" s="1"/>
  <c r="R18" i="40"/>
  <c r="S18" i="40" s="1"/>
  <c r="R22" i="40"/>
  <c r="S22" i="40" s="1"/>
  <c r="R26" i="40"/>
  <c r="S26" i="40" s="1"/>
  <c r="R30" i="40"/>
  <c r="S30" i="40" s="1"/>
  <c r="R34" i="40"/>
  <c r="S34" i="40" s="1"/>
  <c r="R38" i="40"/>
  <c r="S38" i="40" s="1"/>
  <c r="R42" i="40"/>
  <c r="S42" i="40" s="1"/>
  <c r="R46" i="40"/>
  <c r="S46" i="40" s="1"/>
  <c r="R50" i="40"/>
  <c r="S50" i="40" s="1"/>
  <c r="R54" i="40"/>
  <c r="S54" i="40" s="1"/>
  <c r="R58" i="40"/>
  <c r="S58" i="40" s="1"/>
  <c r="R62" i="40"/>
  <c r="S62" i="40" s="1"/>
  <c r="N65" i="39"/>
  <c r="R65" i="39"/>
  <c r="R64" i="39"/>
  <c r="S4" i="39"/>
  <c r="M65" i="39"/>
  <c r="K4" i="39"/>
  <c r="K8" i="39"/>
  <c r="K12" i="39"/>
  <c r="K16" i="39"/>
  <c r="K20" i="39"/>
  <c r="K24" i="39"/>
  <c r="K28" i="39"/>
  <c r="K32" i="39"/>
  <c r="K36" i="39"/>
  <c r="K40" i="39"/>
  <c r="K44" i="39"/>
  <c r="K48" i="39"/>
  <c r="K52" i="39"/>
  <c r="K56" i="39"/>
  <c r="K60" i="39"/>
  <c r="N65" i="38"/>
  <c r="R65" i="38"/>
  <c r="R64" i="38"/>
  <c r="S4" i="38"/>
  <c r="M65" i="38"/>
  <c r="K4" i="38"/>
  <c r="K8" i="38"/>
  <c r="K12" i="38"/>
  <c r="K16" i="38"/>
  <c r="K20" i="38"/>
  <c r="K24" i="38"/>
  <c r="K28" i="38"/>
  <c r="K32" i="38"/>
  <c r="K36" i="38"/>
  <c r="K40" i="38"/>
  <c r="K44" i="38"/>
  <c r="K48" i="38"/>
  <c r="K52" i="38"/>
  <c r="K56" i="38"/>
  <c r="K60" i="38"/>
  <c r="N65" i="37"/>
  <c r="R65" i="37"/>
  <c r="R64" i="37"/>
  <c r="S4" i="37"/>
  <c r="M65" i="37"/>
  <c r="K4" i="37"/>
  <c r="K8" i="37"/>
  <c r="K12" i="37"/>
  <c r="K16" i="37"/>
  <c r="K20" i="37"/>
  <c r="K24" i="37"/>
  <c r="K28" i="37"/>
  <c r="K32" i="37"/>
  <c r="K36" i="37"/>
  <c r="K40" i="37"/>
  <c r="K44" i="37"/>
  <c r="K48" i="37"/>
  <c r="K52" i="37"/>
  <c r="K56" i="37"/>
  <c r="K60" i="37"/>
  <c r="S4" i="36"/>
  <c r="M65" i="36"/>
  <c r="K4" i="36"/>
  <c r="R6" i="36"/>
  <c r="S6" i="36" s="1"/>
  <c r="K8" i="36"/>
  <c r="R10" i="36"/>
  <c r="S10" i="36" s="1"/>
  <c r="K12" i="36"/>
  <c r="R14" i="36"/>
  <c r="S14" i="36" s="1"/>
  <c r="K16" i="36"/>
  <c r="R18" i="36"/>
  <c r="S18" i="36" s="1"/>
  <c r="K20" i="36"/>
  <c r="R22" i="36"/>
  <c r="S22" i="36" s="1"/>
  <c r="K24" i="36"/>
  <c r="R26" i="36"/>
  <c r="S26" i="36" s="1"/>
  <c r="K28" i="36"/>
  <c r="R30" i="36"/>
  <c r="S30" i="36" s="1"/>
  <c r="K32" i="36"/>
  <c r="R34" i="36"/>
  <c r="S34" i="36" s="1"/>
  <c r="K36" i="36"/>
  <c r="R38" i="36"/>
  <c r="S38" i="36" s="1"/>
  <c r="K40" i="36"/>
  <c r="R42" i="36"/>
  <c r="S42" i="36" s="1"/>
  <c r="K44" i="36"/>
  <c r="R46" i="36"/>
  <c r="S46" i="36" s="1"/>
  <c r="K48" i="36"/>
  <c r="R50" i="36"/>
  <c r="S50" i="36" s="1"/>
  <c r="K52" i="36"/>
  <c r="R54" i="36"/>
  <c r="S54" i="36" s="1"/>
  <c r="K56" i="36"/>
  <c r="R58" i="36"/>
  <c r="S58" i="36" s="1"/>
  <c r="K60" i="36"/>
  <c r="R62" i="36"/>
  <c r="S62" i="36" s="1"/>
  <c r="N65" i="35"/>
  <c r="R65" i="35"/>
  <c r="R64" i="35"/>
  <c r="S4" i="35"/>
  <c r="K5" i="35"/>
  <c r="K9" i="35"/>
  <c r="K13" i="35"/>
  <c r="K17" i="35"/>
  <c r="K21" i="35"/>
  <c r="K25" i="35"/>
  <c r="K29" i="35"/>
  <c r="K33" i="35"/>
  <c r="K37" i="35"/>
  <c r="K41" i="35"/>
  <c r="K45" i="35"/>
  <c r="K49" i="35"/>
  <c r="K53" i="35"/>
  <c r="K57" i="35"/>
  <c r="K61" i="35"/>
  <c r="M65" i="35"/>
  <c r="R65" i="34"/>
  <c r="R64" i="34"/>
  <c r="S4" i="34"/>
  <c r="K4" i="34"/>
  <c r="K8" i="34"/>
  <c r="K12" i="34"/>
  <c r="K16" i="34"/>
  <c r="K20" i="34"/>
  <c r="K24" i="34"/>
  <c r="K28" i="34"/>
  <c r="K32" i="34"/>
  <c r="K36" i="34"/>
  <c r="K40" i="34"/>
  <c r="K44" i="34"/>
  <c r="K48" i="34"/>
  <c r="K52" i="34"/>
  <c r="K56" i="34"/>
  <c r="K60" i="34"/>
  <c r="N65" i="33"/>
  <c r="R65" i="33"/>
  <c r="S4" i="33"/>
  <c r="R64" i="33"/>
  <c r="M65" i="33"/>
  <c r="K4" i="33"/>
  <c r="K8" i="33"/>
  <c r="K12" i="33"/>
  <c r="K16" i="33"/>
  <c r="K20" i="33"/>
  <c r="K24" i="33"/>
  <c r="K28" i="33"/>
  <c r="K32" i="33"/>
  <c r="K36" i="33"/>
  <c r="K40" i="33"/>
  <c r="K44" i="33"/>
  <c r="K48" i="33"/>
  <c r="K52" i="33"/>
  <c r="K56" i="33"/>
  <c r="K60" i="33"/>
  <c r="K65" i="32"/>
  <c r="N65" i="32"/>
  <c r="S4" i="32"/>
  <c r="M65" i="32"/>
  <c r="R6" i="32"/>
  <c r="S6" i="32" s="1"/>
  <c r="R10" i="32"/>
  <c r="S10" i="32" s="1"/>
  <c r="R14" i="32"/>
  <c r="S14" i="32" s="1"/>
  <c r="R18" i="32"/>
  <c r="S18" i="32" s="1"/>
  <c r="R22" i="32"/>
  <c r="S22" i="32" s="1"/>
  <c r="R26" i="32"/>
  <c r="S26" i="32" s="1"/>
  <c r="R30" i="32"/>
  <c r="S30" i="32" s="1"/>
  <c r="R34" i="32"/>
  <c r="S34" i="32" s="1"/>
  <c r="R38" i="32"/>
  <c r="S38" i="32" s="1"/>
  <c r="R42" i="32"/>
  <c r="S42" i="32" s="1"/>
  <c r="R46" i="32"/>
  <c r="S46" i="32" s="1"/>
  <c r="R50" i="32"/>
  <c r="S50" i="32" s="1"/>
  <c r="R54" i="32"/>
  <c r="S54" i="32" s="1"/>
  <c r="R58" i="32"/>
  <c r="S58" i="32" s="1"/>
  <c r="R62" i="32"/>
  <c r="S62" i="32" s="1"/>
  <c r="N65" i="31"/>
  <c r="R65" i="31"/>
  <c r="R64" i="31"/>
  <c r="S4" i="31"/>
  <c r="M65" i="31"/>
  <c r="K4" i="31"/>
  <c r="K8" i="31"/>
  <c r="K12" i="31"/>
  <c r="K16" i="31"/>
  <c r="K20" i="31"/>
  <c r="K24" i="31"/>
  <c r="K28" i="31"/>
  <c r="K32" i="31"/>
  <c r="K36" i="31"/>
  <c r="K40" i="31"/>
  <c r="K44" i="31"/>
  <c r="K48" i="31"/>
  <c r="K52" i="31"/>
  <c r="K56" i="31"/>
  <c r="K60" i="31"/>
  <c r="N65" i="30"/>
  <c r="R65" i="30"/>
  <c r="R64" i="30"/>
  <c r="S4" i="30"/>
  <c r="M65" i="30"/>
  <c r="K4" i="30"/>
  <c r="K8" i="30"/>
  <c r="K12" i="30"/>
  <c r="K16" i="30"/>
  <c r="K20" i="30"/>
  <c r="K24" i="30"/>
  <c r="K28" i="30"/>
  <c r="K32" i="30"/>
  <c r="K36" i="30"/>
  <c r="K40" i="30"/>
  <c r="K44" i="30"/>
  <c r="K48" i="30"/>
  <c r="K52" i="30"/>
  <c r="K56" i="30"/>
  <c r="K60" i="30"/>
  <c r="N65" i="29"/>
  <c r="S4" i="29"/>
  <c r="M65" i="29"/>
  <c r="K4" i="29"/>
  <c r="R6" i="29"/>
  <c r="S6" i="29" s="1"/>
  <c r="K8" i="29"/>
  <c r="R10" i="29"/>
  <c r="S10" i="29" s="1"/>
  <c r="K12" i="29"/>
  <c r="R14" i="29"/>
  <c r="S14" i="29" s="1"/>
  <c r="K16" i="29"/>
  <c r="R18" i="29"/>
  <c r="S18" i="29" s="1"/>
  <c r="K20" i="29"/>
  <c r="R22" i="29"/>
  <c r="S22" i="29" s="1"/>
  <c r="K24" i="29"/>
  <c r="R26" i="29"/>
  <c r="S26" i="29" s="1"/>
  <c r="K28" i="29"/>
  <c r="R30" i="29"/>
  <c r="S30" i="29" s="1"/>
  <c r="K32" i="29"/>
  <c r="R34" i="29"/>
  <c r="S34" i="29" s="1"/>
  <c r="K36" i="29"/>
  <c r="R38" i="29"/>
  <c r="S38" i="29" s="1"/>
  <c r="K40" i="29"/>
  <c r="R42" i="29"/>
  <c r="S42" i="29" s="1"/>
  <c r="K44" i="29"/>
  <c r="R46" i="29"/>
  <c r="S46" i="29" s="1"/>
  <c r="K48" i="29"/>
  <c r="R50" i="29"/>
  <c r="S50" i="29" s="1"/>
  <c r="K52" i="29"/>
  <c r="R54" i="29"/>
  <c r="S54" i="29" s="1"/>
  <c r="K56" i="29"/>
  <c r="R58" i="29"/>
  <c r="S58" i="29" s="1"/>
  <c r="K60" i="29"/>
  <c r="R62" i="29"/>
  <c r="S62" i="29" s="1"/>
  <c r="K65" i="28"/>
  <c r="N65" i="28"/>
  <c r="S4" i="28"/>
  <c r="R10" i="28"/>
  <c r="S10" i="28" s="1"/>
  <c r="R18" i="28"/>
  <c r="S18" i="28" s="1"/>
  <c r="R30" i="28"/>
  <c r="S30" i="28" s="1"/>
  <c r="R34" i="28"/>
  <c r="S34" i="28" s="1"/>
  <c r="R42" i="28"/>
  <c r="S42" i="28" s="1"/>
  <c r="R50" i="28"/>
  <c r="S50" i="28" s="1"/>
  <c r="R58" i="28"/>
  <c r="S58" i="28" s="1"/>
  <c r="M65" i="28"/>
  <c r="R6" i="28"/>
  <c r="S6" i="28" s="1"/>
  <c r="R14" i="28"/>
  <c r="S14" i="28" s="1"/>
  <c r="R22" i="28"/>
  <c r="S22" i="28" s="1"/>
  <c r="R26" i="28"/>
  <c r="S26" i="28" s="1"/>
  <c r="R38" i="28"/>
  <c r="S38" i="28" s="1"/>
  <c r="R46" i="28"/>
  <c r="S46" i="28" s="1"/>
  <c r="R54" i="28"/>
  <c r="S54" i="28" s="1"/>
  <c r="R62" i="28"/>
  <c r="S62" i="28" s="1"/>
  <c r="N65" i="26"/>
  <c r="R65" i="26"/>
  <c r="R64" i="26"/>
  <c r="S4" i="26"/>
  <c r="K5" i="26"/>
  <c r="K9" i="26"/>
  <c r="K13" i="26"/>
  <c r="K17" i="26"/>
  <c r="K21" i="26"/>
  <c r="K25" i="26"/>
  <c r="K29" i="26"/>
  <c r="K33" i="26"/>
  <c r="K37" i="26"/>
  <c r="K41" i="26"/>
  <c r="K45" i="26"/>
  <c r="K49" i="26"/>
  <c r="K53" i="26"/>
  <c r="K57" i="26"/>
  <c r="K61" i="26"/>
  <c r="S4" i="25"/>
  <c r="M65" i="25"/>
  <c r="K4" i="25"/>
  <c r="R6" i="25"/>
  <c r="S6" i="25" s="1"/>
  <c r="K8" i="25"/>
  <c r="R10" i="25"/>
  <c r="S10" i="25" s="1"/>
  <c r="K12" i="25"/>
  <c r="R14" i="25"/>
  <c r="S14" i="25" s="1"/>
  <c r="K16" i="25"/>
  <c r="R18" i="25"/>
  <c r="S18" i="25" s="1"/>
  <c r="K20" i="25"/>
  <c r="R22" i="25"/>
  <c r="S22" i="25" s="1"/>
  <c r="K24" i="25"/>
  <c r="R26" i="25"/>
  <c r="S26" i="25" s="1"/>
  <c r="K28" i="25"/>
  <c r="R30" i="25"/>
  <c r="S30" i="25" s="1"/>
  <c r="K32" i="25"/>
  <c r="R34" i="25"/>
  <c r="S34" i="25" s="1"/>
  <c r="K36" i="25"/>
  <c r="R38" i="25"/>
  <c r="S38" i="25" s="1"/>
  <c r="K40" i="25"/>
  <c r="R42" i="25"/>
  <c r="S42" i="25" s="1"/>
  <c r="K44" i="25"/>
  <c r="R46" i="25"/>
  <c r="S46" i="25" s="1"/>
  <c r="K48" i="25"/>
  <c r="R50" i="25"/>
  <c r="S50" i="25" s="1"/>
  <c r="K52" i="25"/>
  <c r="R54" i="25"/>
  <c r="S54" i="25" s="1"/>
  <c r="K56" i="25"/>
  <c r="R58" i="25"/>
  <c r="S58" i="25" s="1"/>
  <c r="K60" i="25"/>
  <c r="R62" i="25"/>
  <c r="S62" i="25" s="1"/>
  <c r="N65" i="24"/>
  <c r="R65" i="24"/>
  <c r="R64" i="24"/>
  <c r="S4" i="24"/>
  <c r="M65" i="24"/>
  <c r="K4" i="24"/>
  <c r="K8" i="24"/>
  <c r="K12" i="24"/>
  <c r="K16" i="24"/>
  <c r="K20" i="24"/>
  <c r="K24" i="24"/>
  <c r="K28" i="24"/>
  <c r="K32" i="24"/>
  <c r="K36" i="24"/>
  <c r="K40" i="24"/>
  <c r="K44" i="24"/>
  <c r="K48" i="24"/>
  <c r="K52" i="24"/>
  <c r="K56" i="24"/>
  <c r="K60" i="24"/>
  <c r="N65" i="23"/>
  <c r="R27" i="23"/>
  <c r="S27" i="23" s="1"/>
  <c r="K4" i="23"/>
  <c r="R58" i="23"/>
  <c r="S58" i="23" s="1"/>
  <c r="R62" i="23"/>
  <c r="S62" i="23" s="1"/>
  <c r="S4" i="23"/>
  <c r="R38" i="23"/>
  <c r="S38" i="23" s="1"/>
  <c r="R42" i="23"/>
  <c r="S42" i="23" s="1"/>
  <c r="R46" i="23"/>
  <c r="S46" i="23" s="1"/>
  <c r="R50" i="23"/>
  <c r="S50" i="23" s="1"/>
  <c r="R54" i="23"/>
  <c r="S54" i="23" s="1"/>
  <c r="R11" i="23"/>
  <c r="S11" i="23" s="1"/>
  <c r="R15" i="23"/>
  <c r="S15" i="23" s="1"/>
  <c r="K7" i="23"/>
  <c r="K35" i="23"/>
  <c r="R19" i="23"/>
  <c r="S19" i="23" s="1"/>
  <c r="R23" i="23"/>
  <c r="S23" i="23" s="1"/>
  <c r="R31" i="23"/>
  <c r="S31" i="23" s="1"/>
  <c r="I105" i="21" a="1"/>
  <c r="L98" i="21" a="1"/>
  <c r="F107" i="21" a="1"/>
  <c r="I102" i="21" a="1"/>
  <c r="G102" i="21" a="1"/>
  <c r="G105" i="21" a="1"/>
  <c r="I100" i="21" a="1"/>
  <c r="F105" i="21" a="1"/>
  <c r="G107" i="21" a="1"/>
  <c r="J103" i="21" a="1"/>
  <c r="I107" i="21" a="1"/>
  <c r="J106" i="21" a="1"/>
  <c r="F100" i="21" a="1"/>
  <c r="I99" i="21" a="1"/>
  <c r="F99" i="21" a="1"/>
  <c r="J99" i="21" a="1"/>
  <c r="J104" i="21" a="1"/>
  <c r="L102" i="21" a="1"/>
  <c r="G104" i="21" a="1"/>
  <c r="G106" i="21" a="1"/>
  <c r="I106" i="21" a="1"/>
  <c r="F106" i="21" a="1"/>
  <c r="J98" i="21" a="1"/>
  <c r="J105" i="21" a="1"/>
  <c r="I101" i="21" a="1"/>
  <c r="G92" i="21" a="1"/>
  <c r="J100" i="21" a="1"/>
  <c r="G101" i="21" a="1"/>
  <c r="F92" i="21" a="1"/>
  <c r="F104" i="21" a="1"/>
  <c r="J102" i="21" a="1"/>
  <c r="I103" i="21" a="1"/>
  <c r="F103" i="21" a="1"/>
  <c r="G100" i="21" a="1"/>
  <c r="L107" i="21" a="1"/>
  <c r="L101" i="21" a="1"/>
  <c r="L101" i="21" l="1"/>
  <c r="L107" i="21"/>
  <c r="G100" i="21"/>
  <c r="F103" i="21"/>
  <c r="M103" i="21" s="1"/>
  <c r="I103" i="21"/>
  <c r="J102" i="21"/>
  <c r="N102" i="21" s="1"/>
  <c r="F104" i="21"/>
  <c r="F92" i="21"/>
  <c r="K92" i="21" s="1"/>
  <c r="G101" i="21"/>
  <c r="J100" i="21"/>
  <c r="G92" i="21"/>
  <c r="N92" i="21" s="1"/>
  <c r="I101" i="21"/>
  <c r="J105" i="21"/>
  <c r="J98" i="21"/>
  <c r="N98" i="21" s="1"/>
  <c r="F106" i="21"/>
  <c r="M106" i="21" s="1"/>
  <c r="I106" i="21"/>
  <c r="G106" i="21"/>
  <c r="G104" i="21"/>
  <c r="L102" i="21"/>
  <c r="J104" i="21"/>
  <c r="N104" i="21" s="1"/>
  <c r="J99" i="21"/>
  <c r="F99" i="21"/>
  <c r="I99" i="21"/>
  <c r="F100" i="21"/>
  <c r="M100" i="21" s="1"/>
  <c r="J106" i="21"/>
  <c r="I107" i="21"/>
  <c r="J103" i="21"/>
  <c r="K103" i="21" s="1"/>
  <c r="G107" i="21"/>
  <c r="N107" i="21" s="1"/>
  <c r="F105" i="21"/>
  <c r="I100" i="21"/>
  <c r="G105" i="21"/>
  <c r="G102" i="21"/>
  <c r="H102" i="21" s="1"/>
  <c r="I102" i="21"/>
  <c r="F107" i="21"/>
  <c r="L98" i="21"/>
  <c r="I105" i="21"/>
  <c r="M107" i="21"/>
  <c r="M104" i="21"/>
  <c r="N97" i="21"/>
  <c r="N96" i="21"/>
  <c r="N95" i="21"/>
  <c r="K105" i="21"/>
  <c r="N105" i="21"/>
  <c r="N94" i="21"/>
  <c r="N93" i="21"/>
  <c r="K99" i="21"/>
  <c r="N99" i="21"/>
  <c r="N100" i="21"/>
  <c r="N101" i="21"/>
  <c r="K91" i="21"/>
  <c r="N91" i="21"/>
  <c r="M99" i="21"/>
  <c r="N106" i="21"/>
  <c r="K104" i="21"/>
  <c r="M93" i="21"/>
  <c r="M97" i="21"/>
  <c r="M102" i="21"/>
  <c r="M96" i="21"/>
  <c r="M101" i="21"/>
  <c r="M95" i="21"/>
  <c r="M98" i="21"/>
  <c r="M94" i="21"/>
  <c r="M105" i="21"/>
  <c r="M91" i="21"/>
  <c r="K96" i="21"/>
  <c r="K98" i="21"/>
  <c r="K97" i="21"/>
  <c r="K95" i="21"/>
  <c r="K94" i="21"/>
  <c r="K102" i="21"/>
  <c r="K93" i="21"/>
  <c r="K107" i="21"/>
  <c r="K101" i="21"/>
  <c r="H98" i="21"/>
  <c r="H96" i="21"/>
  <c r="H93" i="21"/>
  <c r="H97" i="21"/>
  <c r="H105" i="21"/>
  <c r="H104" i="21"/>
  <c r="H95" i="21"/>
  <c r="H94" i="21"/>
  <c r="H99" i="21"/>
  <c r="H101" i="21"/>
  <c r="H91" i="21"/>
  <c r="K65" i="61"/>
  <c r="R65" i="60"/>
  <c r="R64" i="60"/>
  <c r="K65" i="59"/>
  <c r="K65" i="58"/>
  <c r="R64" i="58"/>
  <c r="R65" i="58"/>
  <c r="K65" i="57"/>
  <c r="K65" i="56"/>
  <c r="R64" i="56"/>
  <c r="R65" i="56"/>
  <c r="K65" i="55"/>
  <c r="K65" i="54"/>
  <c r="R64" i="54"/>
  <c r="K65" i="53"/>
  <c r="K65" i="52"/>
  <c r="R64" i="52"/>
  <c r="R65" i="52"/>
  <c r="K65" i="51"/>
  <c r="R64" i="51"/>
  <c r="R65" i="51"/>
  <c r="K65" i="50"/>
  <c r="K65" i="49"/>
  <c r="K65" i="48"/>
  <c r="R64" i="48"/>
  <c r="R65" i="48"/>
  <c r="K65" i="46"/>
  <c r="R64" i="46"/>
  <c r="R65" i="46"/>
  <c r="K65" i="45"/>
  <c r="R64" i="45"/>
  <c r="R65" i="45"/>
  <c r="K65" i="44"/>
  <c r="K65" i="43"/>
  <c r="K65" i="42"/>
  <c r="K65" i="41"/>
  <c r="R64" i="41"/>
  <c r="R65" i="41"/>
  <c r="R64" i="40"/>
  <c r="R65" i="40"/>
  <c r="K65" i="39"/>
  <c r="K65" i="38"/>
  <c r="K65" i="37"/>
  <c r="K65" i="36"/>
  <c r="R64" i="36"/>
  <c r="R65" i="36"/>
  <c r="K65" i="35"/>
  <c r="K65" i="34"/>
  <c r="K65" i="33"/>
  <c r="R64" i="32"/>
  <c r="R65" i="32"/>
  <c r="K65" i="31"/>
  <c r="K65" i="30"/>
  <c r="K65" i="29"/>
  <c r="R64" i="29"/>
  <c r="R65" i="29"/>
  <c r="R64" i="28"/>
  <c r="R65" i="28"/>
  <c r="K65" i="26"/>
  <c r="K65" i="25"/>
  <c r="R64" i="25"/>
  <c r="R65" i="25"/>
  <c r="K65" i="24"/>
  <c r="R64" i="23"/>
  <c r="K65" i="23"/>
  <c r="R65" i="23"/>
  <c r="W29" i="22"/>
  <c r="W30" i="22"/>
  <c r="W31" i="22"/>
  <c r="W32" i="22"/>
  <c r="W33" i="22"/>
  <c r="W34" i="22"/>
  <c r="W35" i="22"/>
  <c r="W36" i="22"/>
  <c r="W37" i="22"/>
  <c r="W38" i="22"/>
  <c r="W39" i="22"/>
  <c r="W40" i="22"/>
  <c r="W41" i="22"/>
  <c r="W42" i="22"/>
  <c r="W43" i="22"/>
  <c r="W44" i="22"/>
  <c r="W45" i="22"/>
  <c r="W46" i="22"/>
  <c r="W47" i="22"/>
  <c r="W48" i="22"/>
  <c r="W49" i="22"/>
  <c r="W50" i="22"/>
  <c r="W51" i="22"/>
  <c r="W52" i="22"/>
  <c r="W53" i="22"/>
  <c r="W54" i="22"/>
  <c r="W55" i="22"/>
  <c r="W56" i="22"/>
  <c r="W57" i="22"/>
  <c r="W58" i="22"/>
  <c r="W59" i="22"/>
  <c r="W60" i="22"/>
  <c r="W61" i="22"/>
  <c r="W62" i="22"/>
  <c r="G29" i="22"/>
  <c r="M29" i="22"/>
  <c r="P29" i="22"/>
  <c r="R29" i="22"/>
  <c r="S29" i="22"/>
  <c r="T29" i="22"/>
  <c r="G30" i="22"/>
  <c r="M30" i="22"/>
  <c r="P30" i="22"/>
  <c r="R30" i="22"/>
  <c r="S30" i="22"/>
  <c r="T30" i="22"/>
  <c r="G31" i="22"/>
  <c r="M31" i="22"/>
  <c r="P31" i="22"/>
  <c r="R31" i="22"/>
  <c r="S31" i="22"/>
  <c r="T31" i="22"/>
  <c r="G32" i="22"/>
  <c r="M32" i="22"/>
  <c r="P32" i="22"/>
  <c r="R32" i="22"/>
  <c r="S32" i="22"/>
  <c r="T32" i="22"/>
  <c r="G33" i="22"/>
  <c r="M33" i="22"/>
  <c r="P33" i="22"/>
  <c r="R33" i="22"/>
  <c r="S33" i="22"/>
  <c r="T33" i="22"/>
  <c r="G34" i="22"/>
  <c r="M34" i="22"/>
  <c r="P34" i="22"/>
  <c r="R34" i="22"/>
  <c r="S34" i="22"/>
  <c r="T34" i="22"/>
  <c r="G35" i="22"/>
  <c r="M35" i="22"/>
  <c r="P35" i="22"/>
  <c r="R35" i="22"/>
  <c r="S35" i="22"/>
  <c r="T35" i="22"/>
  <c r="G36" i="22"/>
  <c r="M36" i="22"/>
  <c r="P36" i="22"/>
  <c r="R36" i="22"/>
  <c r="S36" i="22"/>
  <c r="T36" i="22"/>
  <c r="G37" i="22"/>
  <c r="M37" i="22"/>
  <c r="P37" i="22"/>
  <c r="R37" i="22"/>
  <c r="S37" i="22"/>
  <c r="T37" i="22"/>
  <c r="G38" i="22"/>
  <c r="M38" i="22"/>
  <c r="P38" i="22"/>
  <c r="R38" i="22"/>
  <c r="S38" i="22"/>
  <c r="T38" i="22"/>
  <c r="G39" i="22"/>
  <c r="M39" i="22"/>
  <c r="P39" i="22"/>
  <c r="R39" i="22"/>
  <c r="S39" i="22"/>
  <c r="T39" i="22"/>
  <c r="G40" i="22"/>
  <c r="M40" i="22"/>
  <c r="P40" i="22"/>
  <c r="R40" i="22"/>
  <c r="S40" i="22"/>
  <c r="T40" i="22"/>
  <c r="G41" i="22"/>
  <c r="M41" i="22"/>
  <c r="P41" i="22"/>
  <c r="R41" i="22"/>
  <c r="S41" i="22"/>
  <c r="T41" i="22"/>
  <c r="G42" i="22"/>
  <c r="M42" i="22"/>
  <c r="P42" i="22"/>
  <c r="R42" i="22"/>
  <c r="S42" i="22"/>
  <c r="T42" i="22"/>
  <c r="G43" i="22"/>
  <c r="M43" i="22"/>
  <c r="P43" i="22"/>
  <c r="R43" i="22"/>
  <c r="S43" i="22"/>
  <c r="T43" i="22"/>
  <c r="G44" i="22"/>
  <c r="M44" i="22"/>
  <c r="P44" i="22"/>
  <c r="R44" i="22"/>
  <c r="S44" i="22"/>
  <c r="T44" i="22"/>
  <c r="G45" i="22"/>
  <c r="M45" i="22"/>
  <c r="P45" i="22"/>
  <c r="R45" i="22"/>
  <c r="S45" i="22"/>
  <c r="T45" i="22"/>
  <c r="G46" i="22"/>
  <c r="M46" i="22"/>
  <c r="P46" i="22"/>
  <c r="R46" i="22"/>
  <c r="S46" i="22"/>
  <c r="T46" i="22"/>
  <c r="G47" i="22"/>
  <c r="M47" i="22"/>
  <c r="P47" i="22"/>
  <c r="R47" i="22"/>
  <c r="S47" i="22"/>
  <c r="T47" i="22"/>
  <c r="G48" i="22"/>
  <c r="M48" i="22"/>
  <c r="P48" i="22"/>
  <c r="R48" i="22"/>
  <c r="S48" i="22"/>
  <c r="T48" i="22"/>
  <c r="G49" i="22"/>
  <c r="M49" i="22"/>
  <c r="P49" i="22"/>
  <c r="R49" i="22"/>
  <c r="S49" i="22"/>
  <c r="T49" i="22"/>
  <c r="G50" i="22"/>
  <c r="M50" i="22"/>
  <c r="P50" i="22"/>
  <c r="R50" i="22"/>
  <c r="S50" i="22"/>
  <c r="T50" i="22"/>
  <c r="G51" i="22"/>
  <c r="M51" i="22"/>
  <c r="P51" i="22"/>
  <c r="R51" i="22"/>
  <c r="S51" i="22"/>
  <c r="T51" i="22"/>
  <c r="G52" i="22"/>
  <c r="M52" i="22"/>
  <c r="P52" i="22"/>
  <c r="R52" i="22"/>
  <c r="S52" i="22"/>
  <c r="T52" i="22"/>
  <c r="G53" i="22"/>
  <c r="M53" i="22"/>
  <c r="P53" i="22"/>
  <c r="R53" i="22"/>
  <c r="S53" i="22"/>
  <c r="T53" i="22"/>
  <c r="G54" i="22"/>
  <c r="M54" i="22"/>
  <c r="P54" i="22"/>
  <c r="R54" i="22"/>
  <c r="S54" i="22"/>
  <c r="T54" i="22"/>
  <c r="G55" i="22"/>
  <c r="M55" i="22"/>
  <c r="P55" i="22"/>
  <c r="R55" i="22"/>
  <c r="S55" i="22"/>
  <c r="T55" i="22"/>
  <c r="G56" i="22"/>
  <c r="M56" i="22"/>
  <c r="P56" i="22"/>
  <c r="R56" i="22"/>
  <c r="S56" i="22"/>
  <c r="T56" i="22"/>
  <c r="G57" i="22"/>
  <c r="M57" i="22"/>
  <c r="P57" i="22"/>
  <c r="R57" i="22"/>
  <c r="S57" i="22"/>
  <c r="T57" i="22"/>
  <c r="G58" i="22"/>
  <c r="M58" i="22"/>
  <c r="P58" i="22"/>
  <c r="R58" i="22"/>
  <c r="S58" i="22"/>
  <c r="T58" i="22"/>
  <c r="G59" i="22"/>
  <c r="M59" i="22"/>
  <c r="P59" i="22"/>
  <c r="R59" i="22"/>
  <c r="S59" i="22"/>
  <c r="T59" i="22"/>
  <c r="G60" i="22"/>
  <c r="M60" i="22"/>
  <c r="P60" i="22"/>
  <c r="R60" i="22"/>
  <c r="S60" i="22"/>
  <c r="T60" i="22"/>
  <c r="G61" i="22"/>
  <c r="M61" i="22"/>
  <c r="P61" i="22"/>
  <c r="R61" i="22"/>
  <c r="S61" i="22"/>
  <c r="T61" i="22"/>
  <c r="G62" i="22"/>
  <c r="M62" i="22"/>
  <c r="P62" i="22"/>
  <c r="R62" i="22"/>
  <c r="S62" i="22"/>
  <c r="T62" i="22"/>
  <c r="B68" i="22"/>
  <c r="B67" i="22"/>
  <c r="B66" i="22"/>
  <c r="D2" i="1" a="1"/>
  <c r="D2" i="1" s="1"/>
  <c r="E70" i="21" s="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57" i="21"/>
  <c r="M58" i="21"/>
  <c r="M59" i="21"/>
  <c r="M60" i="21"/>
  <c r="M61" i="21"/>
  <c r="M62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47" i="21"/>
  <c r="L48" i="21"/>
  <c r="L49" i="21"/>
  <c r="L50" i="21"/>
  <c r="L51" i="21"/>
  <c r="L52" i="21"/>
  <c r="L53" i="21"/>
  <c r="L54" i="21"/>
  <c r="L55" i="21"/>
  <c r="L56" i="21"/>
  <c r="L57" i="21"/>
  <c r="L58" i="21"/>
  <c r="L59" i="21"/>
  <c r="L60" i="21"/>
  <c r="L61" i="21"/>
  <c r="L62" i="2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R29" i="1" s="1"/>
  <c r="S29" i="1" s="1"/>
  <c r="M30" i="1"/>
  <c r="R30" i="1" s="1"/>
  <c r="S30" i="1" s="1"/>
  <c r="M31" i="1"/>
  <c r="M32" i="1"/>
  <c r="R32" i="1" s="1"/>
  <c r="S32" i="1" s="1"/>
  <c r="M33" i="1"/>
  <c r="R33" i="1" s="1"/>
  <c r="S33" i="1" s="1"/>
  <c r="M34" i="1"/>
  <c r="K34" i="1" s="1"/>
  <c r="M35" i="1"/>
  <c r="K35" i="1" s="1"/>
  <c r="M36" i="1"/>
  <c r="K36" i="1" s="1"/>
  <c r="M37" i="1"/>
  <c r="M38" i="1"/>
  <c r="R38" i="1" s="1"/>
  <c r="S38" i="1" s="1"/>
  <c r="M39" i="1"/>
  <c r="R39" i="1" s="1"/>
  <c r="S39" i="1" s="1"/>
  <c r="M40" i="1"/>
  <c r="R40" i="1" s="1"/>
  <c r="S40" i="1" s="1"/>
  <c r="M41" i="1"/>
  <c r="R41" i="1" s="1"/>
  <c r="S41" i="1" s="1"/>
  <c r="M42" i="1"/>
  <c r="K42" i="1" s="1"/>
  <c r="M43" i="1"/>
  <c r="K43" i="1" s="1"/>
  <c r="M44" i="1"/>
  <c r="R44" i="1" s="1"/>
  <c r="S44" i="1" s="1"/>
  <c r="M45" i="1"/>
  <c r="R45" i="1" s="1"/>
  <c r="S45" i="1" s="1"/>
  <c r="M46" i="1"/>
  <c r="R46" i="1" s="1"/>
  <c r="S46" i="1" s="1"/>
  <c r="M47" i="1"/>
  <c r="M48" i="1"/>
  <c r="K48" i="1" s="1"/>
  <c r="M49" i="1"/>
  <c r="R49" i="1" s="1"/>
  <c r="S49" i="1" s="1"/>
  <c r="M50" i="1"/>
  <c r="K50" i="1" s="1"/>
  <c r="M51" i="1"/>
  <c r="K51" i="1" s="1"/>
  <c r="M52" i="1"/>
  <c r="K52" i="1" s="1"/>
  <c r="M53" i="1"/>
  <c r="M54" i="1"/>
  <c r="R54" i="1" s="1"/>
  <c r="S54" i="1" s="1"/>
  <c r="M55" i="1"/>
  <c r="R55" i="1" s="1"/>
  <c r="S55" i="1" s="1"/>
  <c r="M56" i="1"/>
  <c r="K56" i="1" s="1"/>
  <c r="M57" i="1"/>
  <c r="R57" i="1" s="1"/>
  <c r="S57" i="1" s="1"/>
  <c r="M58" i="1"/>
  <c r="K58" i="1" s="1"/>
  <c r="M59" i="1"/>
  <c r="K59" i="1" s="1"/>
  <c r="R60" i="1"/>
  <c r="S60" i="1" s="1"/>
  <c r="M61" i="1"/>
  <c r="R61" i="1" s="1"/>
  <c r="S61" i="1" s="1"/>
  <c r="M62" i="1"/>
  <c r="R62" i="1" s="1"/>
  <c r="S62" i="1" s="1"/>
  <c r="M4" i="1"/>
  <c r="R31" i="1"/>
  <c r="S31" i="1" s="1"/>
  <c r="R37" i="1"/>
  <c r="S37" i="1" s="1"/>
  <c r="R47" i="1"/>
  <c r="S47" i="1" s="1"/>
  <c r="R53" i="1"/>
  <c r="S53" i="1" s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L29" i="1"/>
  <c r="K29" i="21" s="1"/>
  <c r="L30" i="1"/>
  <c r="K30" i="21" s="1"/>
  <c r="L31" i="1"/>
  <c r="K31" i="21" s="1"/>
  <c r="L32" i="1"/>
  <c r="K32" i="21" s="1"/>
  <c r="L33" i="1"/>
  <c r="K33" i="21" s="1"/>
  <c r="L34" i="1"/>
  <c r="K34" i="21" s="1"/>
  <c r="L35" i="1"/>
  <c r="K35" i="21" s="1"/>
  <c r="L36" i="1"/>
  <c r="K36" i="21" s="1"/>
  <c r="L37" i="1"/>
  <c r="K37" i="21" s="1"/>
  <c r="L38" i="1"/>
  <c r="K38" i="21" s="1"/>
  <c r="L39" i="1"/>
  <c r="K39" i="21" s="1"/>
  <c r="L40" i="1"/>
  <c r="K40" i="21" s="1"/>
  <c r="L41" i="1"/>
  <c r="K41" i="21" s="1"/>
  <c r="L42" i="1"/>
  <c r="K42" i="21" s="1"/>
  <c r="L43" i="1"/>
  <c r="K43" i="21" s="1"/>
  <c r="L44" i="1"/>
  <c r="K44" i="21" s="1"/>
  <c r="L45" i="1"/>
  <c r="K45" i="21" s="1"/>
  <c r="L46" i="1"/>
  <c r="K46" i="21" s="1"/>
  <c r="L47" i="1"/>
  <c r="K47" i="21" s="1"/>
  <c r="L48" i="1"/>
  <c r="K48" i="21" s="1"/>
  <c r="L49" i="1"/>
  <c r="K49" i="21" s="1"/>
  <c r="L50" i="1"/>
  <c r="K50" i="21" s="1"/>
  <c r="L51" i="1"/>
  <c r="K51" i="21" s="1"/>
  <c r="L52" i="1"/>
  <c r="K52" i="21" s="1"/>
  <c r="L53" i="1"/>
  <c r="K53" i="21" s="1"/>
  <c r="L54" i="1"/>
  <c r="K54" i="21" s="1"/>
  <c r="L55" i="1"/>
  <c r="K55" i="21" s="1"/>
  <c r="L56" i="1"/>
  <c r="K56" i="21" s="1"/>
  <c r="L57" i="1"/>
  <c r="K57" i="21" s="1"/>
  <c r="L58" i="1"/>
  <c r="K58" i="21" s="1"/>
  <c r="L59" i="1"/>
  <c r="K59" i="21" s="1"/>
  <c r="L60" i="1"/>
  <c r="K60" i="21" s="1"/>
  <c r="L61" i="1"/>
  <c r="K61" i="21" s="1"/>
  <c r="L62" i="1"/>
  <c r="K62" i="21" s="1"/>
  <c r="K29" i="1"/>
  <c r="K30" i="1"/>
  <c r="K31" i="1"/>
  <c r="K37" i="1"/>
  <c r="K38" i="1"/>
  <c r="K39" i="1"/>
  <c r="K41" i="1"/>
  <c r="K45" i="1"/>
  <c r="K46" i="1"/>
  <c r="K47" i="1"/>
  <c r="K53" i="1"/>
  <c r="K54" i="1"/>
  <c r="K55" i="1"/>
  <c r="K57" i="1"/>
  <c r="K61" i="1"/>
  <c r="K62" i="1"/>
  <c r="T64" i="1"/>
  <c r="T5" i="22"/>
  <c r="T6" i="22"/>
  <c r="T7" i="22"/>
  <c r="T8" i="22"/>
  <c r="T9" i="22"/>
  <c r="T10" i="22"/>
  <c r="T11" i="22"/>
  <c r="T12" i="22"/>
  <c r="T13" i="22"/>
  <c r="T14" i="22"/>
  <c r="T15" i="22"/>
  <c r="T16" i="22"/>
  <c r="T17" i="22"/>
  <c r="T18" i="22"/>
  <c r="T19" i="22"/>
  <c r="T20" i="22"/>
  <c r="T21" i="22"/>
  <c r="T22" i="22"/>
  <c r="T23" i="22"/>
  <c r="T24" i="22"/>
  <c r="T25" i="22"/>
  <c r="T26" i="22"/>
  <c r="T27" i="22"/>
  <c r="T28" i="22"/>
  <c r="T63" i="22"/>
  <c r="G5" i="22"/>
  <c r="M5" i="22"/>
  <c r="P5" i="22"/>
  <c r="G6" i="22"/>
  <c r="M6" i="22"/>
  <c r="P6" i="22"/>
  <c r="G7" i="22"/>
  <c r="M7" i="22"/>
  <c r="P7" i="22"/>
  <c r="G8" i="22"/>
  <c r="M8" i="22"/>
  <c r="P8" i="22"/>
  <c r="G9" i="22"/>
  <c r="M9" i="22"/>
  <c r="P9" i="22"/>
  <c r="G10" i="22"/>
  <c r="M10" i="22"/>
  <c r="P10" i="22"/>
  <c r="G11" i="22"/>
  <c r="M11" i="22"/>
  <c r="P11" i="22"/>
  <c r="G12" i="22"/>
  <c r="M12" i="22"/>
  <c r="P12" i="22"/>
  <c r="G13" i="22"/>
  <c r="M13" i="22"/>
  <c r="P13" i="22"/>
  <c r="G14" i="22"/>
  <c r="M14" i="22"/>
  <c r="P14" i="22"/>
  <c r="G15" i="22"/>
  <c r="M15" i="22"/>
  <c r="P15" i="22"/>
  <c r="G16" i="22"/>
  <c r="M16" i="22"/>
  <c r="P16" i="22"/>
  <c r="G17" i="22"/>
  <c r="M17" i="22"/>
  <c r="P17" i="22"/>
  <c r="G18" i="22"/>
  <c r="M18" i="22"/>
  <c r="P18" i="22"/>
  <c r="G19" i="22"/>
  <c r="M19" i="22"/>
  <c r="P19" i="22"/>
  <c r="G20" i="22"/>
  <c r="M20" i="22"/>
  <c r="P20" i="22"/>
  <c r="G21" i="22"/>
  <c r="M21" i="22"/>
  <c r="P21" i="22"/>
  <c r="G22" i="22"/>
  <c r="M22" i="22"/>
  <c r="P22" i="22"/>
  <c r="G23" i="22"/>
  <c r="M23" i="22"/>
  <c r="P23" i="22"/>
  <c r="G24" i="22"/>
  <c r="M24" i="22"/>
  <c r="P24" i="22"/>
  <c r="G25" i="22"/>
  <c r="M25" i="22"/>
  <c r="P25" i="22"/>
  <c r="G26" i="22"/>
  <c r="M26" i="22"/>
  <c r="P26" i="22"/>
  <c r="G27" i="22"/>
  <c r="M27" i="22"/>
  <c r="P27" i="22"/>
  <c r="G28" i="22"/>
  <c r="M28" i="22"/>
  <c r="P28" i="22"/>
  <c r="G63" i="22"/>
  <c r="J63" i="22"/>
  <c r="M63" i="22"/>
  <c r="P63" i="22"/>
  <c r="F86" i="21" a="1"/>
  <c r="F77" i="21" a="1"/>
  <c r="I79" i="21" a="1"/>
  <c r="G74" i="21" a="1"/>
  <c r="L82" i="21" a="1"/>
  <c r="L86" i="21" a="1"/>
  <c r="L72" i="21" a="1"/>
  <c r="I78" i="21" a="1"/>
  <c r="F89" i="21" a="1"/>
  <c r="J86" i="21" a="1"/>
  <c r="J80" i="21" a="1"/>
  <c r="I71" i="21" a="1"/>
  <c r="L79" i="21" a="1"/>
  <c r="J72" i="21" a="1"/>
  <c r="I85" i="21" a="1"/>
  <c r="F85" i="21" a="1"/>
  <c r="F71" i="21" a="1"/>
  <c r="L85" i="21" a="1"/>
  <c r="I76" i="21" a="1"/>
  <c r="J75" i="21" a="1"/>
  <c r="J85" i="21" a="1"/>
  <c r="F76" i="21" a="1"/>
  <c r="G84" i="21" a="1"/>
  <c r="G85" i="21" a="1"/>
  <c r="F87" i="21" a="1"/>
  <c r="J88" i="21" a="1"/>
  <c r="I73" i="21" a="1"/>
  <c r="F82" i="21" a="1"/>
  <c r="G73" i="21" a="1"/>
  <c r="F83" i="21" a="1"/>
  <c r="L74" i="21" a="1"/>
  <c r="J89" i="21" a="1"/>
  <c r="I83" i="21" a="1"/>
  <c r="I84" i="21" a="1"/>
  <c r="F84" i="21" a="1"/>
  <c r="G87" i="21" a="1"/>
  <c r="J71" i="21" a="1"/>
  <c r="J87" i="21" a="1"/>
  <c r="G90" i="21" a="1"/>
  <c r="I86" i="21" a="1"/>
  <c r="J90" i="21" a="1"/>
  <c r="G77" i="21" a="1"/>
  <c r="F78" i="21" a="1"/>
  <c r="I82" i="21" a="1"/>
  <c r="J73" i="21" a="1"/>
  <c r="L81" i="21" a="1"/>
  <c r="G82" i="21" a="1"/>
  <c r="F75" i="21" a="1"/>
  <c r="I81" i="21" a="1"/>
  <c r="L71" i="21" a="1"/>
  <c r="J84" i="21" a="1"/>
  <c r="F79" i="21" a="1"/>
  <c r="L78" i="21" a="1"/>
  <c r="L80" i="21" a="1"/>
  <c r="I77" i="21" a="1"/>
  <c r="J76" i="21" a="1"/>
  <c r="I87" i="21" a="1"/>
  <c r="J79" i="21" a="1"/>
  <c r="L75" i="21" a="1"/>
  <c r="L90" i="21" a="1"/>
  <c r="L88" i="21" a="1"/>
  <c r="F72" i="21" a="1"/>
  <c r="I72" i="21" a="1"/>
  <c r="F74" i="21" a="1"/>
  <c r="G76" i="21" a="1"/>
  <c r="G88" i="21" a="1"/>
  <c r="J74" i="21" a="1"/>
  <c r="I90" i="21" a="1"/>
  <c r="F73" i="21" a="1"/>
  <c r="F81" i="21" a="1"/>
  <c r="G72" i="21" a="1"/>
  <c r="I74" i="21" a="1"/>
  <c r="I75" i="21" a="1"/>
  <c r="J83" i="21" a="1"/>
  <c r="F80" i="21" a="1"/>
  <c r="L76" i="21" a="1"/>
  <c r="L87" i="21" a="1"/>
  <c r="L83" i="21" a="1"/>
  <c r="G79" i="21" a="1"/>
  <c r="G83" i="21" a="1"/>
  <c r="G80" i="21" a="1"/>
  <c r="J82" i="21" a="1"/>
  <c r="L73" i="21" a="1"/>
  <c r="G81" i="21" a="1"/>
  <c r="I88" i="21" a="1"/>
  <c r="G75" i="21" a="1"/>
  <c r="J81" i="21" a="1"/>
  <c r="J78" i="21" a="1"/>
  <c r="L84" i="21" a="1"/>
  <c r="L77" i="21" a="1"/>
  <c r="G86" i="21" a="1"/>
  <c r="G71" i="21" a="1"/>
  <c r="J77" i="21" a="1"/>
  <c r="I89" i="21" a="1"/>
  <c r="F88" i="21" a="1"/>
  <c r="G89" i="21" a="1"/>
  <c r="G78" i="21" a="1"/>
  <c r="L89" i="21" a="1"/>
  <c r="I80" i="21" a="1"/>
  <c r="M92" i="21" l="1"/>
  <c r="H100" i="21"/>
  <c r="K106" i="21"/>
  <c r="K100" i="21"/>
  <c r="H106" i="21"/>
  <c r="N103" i="21"/>
  <c r="H92" i="21"/>
  <c r="H107" i="21"/>
  <c r="H103" i="21"/>
  <c r="U62" i="22"/>
  <c r="F62" i="22" s="1"/>
  <c r="H62" i="22" s="1"/>
  <c r="U53" i="22"/>
  <c r="I53" i="22" s="1"/>
  <c r="K53" i="22" s="1"/>
  <c r="U29" i="22"/>
  <c r="O29" i="22" s="1"/>
  <c r="Q29" i="22" s="1"/>
  <c r="U37" i="22"/>
  <c r="U54" i="22"/>
  <c r="F54" i="22" s="1"/>
  <c r="H54" i="22" s="1"/>
  <c r="U38" i="22"/>
  <c r="I38" i="22" s="1"/>
  <c r="K38" i="22" s="1"/>
  <c r="U30" i="22"/>
  <c r="O30" i="22" s="1"/>
  <c r="Q30" i="22" s="1"/>
  <c r="U46" i="22"/>
  <c r="F46" i="22" s="1"/>
  <c r="H46" i="22" s="1"/>
  <c r="U43" i="22"/>
  <c r="U35" i="22"/>
  <c r="L35" i="22" s="1"/>
  <c r="N35" i="22" s="1"/>
  <c r="U55" i="22"/>
  <c r="F55" i="22" s="1"/>
  <c r="H55" i="22" s="1"/>
  <c r="U31" i="22"/>
  <c r="I31" i="22" s="1"/>
  <c r="K31" i="22" s="1"/>
  <c r="U56" i="22"/>
  <c r="F56" i="22" s="1"/>
  <c r="H56" i="22" s="1"/>
  <c r="U40" i="22"/>
  <c r="F40" i="22" s="1"/>
  <c r="H40" i="22" s="1"/>
  <c r="U57" i="22"/>
  <c r="F57" i="22" s="1"/>
  <c r="H57" i="22" s="1"/>
  <c r="U49" i="22"/>
  <c r="F49" i="22" s="1"/>
  <c r="H49" i="22" s="1"/>
  <c r="U58" i="22"/>
  <c r="F58" i="22" s="1"/>
  <c r="H58" i="22" s="1"/>
  <c r="U50" i="22"/>
  <c r="F50" i="22" s="1"/>
  <c r="H50" i="22" s="1"/>
  <c r="U42" i="22"/>
  <c r="L42" i="22" s="1"/>
  <c r="N42" i="22" s="1"/>
  <c r="U34" i="22"/>
  <c r="F34" i="22" s="1"/>
  <c r="H34" i="22" s="1"/>
  <c r="U59" i="22"/>
  <c r="O59" i="22" s="1"/>
  <c r="Q59" i="22" s="1"/>
  <c r="U51" i="22"/>
  <c r="F51" i="22" s="1"/>
  <c r="H51" i="22" s="1"/>
  <c r="U47" i="22"/>
  <c r="F47" i="22" s="1"/>
  <c r="H47" i="22" s="1"/>
  <c r="U48" i="22"/>
  <c r="F48" i="22" s="1"/>
  <c r="H48" i="22" s="1"/>
  <c r="U32" i="22"/>
  <c r="F32" i="22" s="1"/>
  <c r="H32" i="22" s="1"/>
  <c r="U60" i="22"/>
  <c r="L60" i="22" s="1"/>
  <c r="N60" i="22" s="1"/>
  <c r="U52" i="22"/>
  <c r="F52" i="22" s="1"/>
  <c r="H52" i="22" s="1"/>
  <c r="U44" i="22"/>
  <c r="F44" i="22" s="1"/>
  <c r="H44" i="22" s="1"/>
  <c r="U36" i="22"/>
  <c r="F36" i="22" s="1"/>
  <c r="H36" i="22" s="1"/>
  <c r="U61" i="22"/>
  <c r="L61" i="22" s="1"/>
  <c r="N61" i="22" s="1"/>
  <c r="U45" i="22"/>
  <c r="F45" i="22" s="1"/>
  <c r="H45" i="22" s="1"/>
  <c r="K49" i="1"/>
  <c r="K33" i="1"/>
  <c r="K40" i="1"/>
  <c r="R56" i="1"/>
  <c r="S56" i="1" s="1"/>
  <c r="R48" i="1"/>
  <c r="S48" i="1" s="1"/>
  <c r="K32" i="1"/>
  <c r="N61" i="21"/>
  <c r="N53" i="21"/>
  <c r="N45" i="21"/>
  <c r="N37" i="21"/>
  <c r="N29" i="21"/>
  <c r="N60" i="21"/>
  <c r="N52" i="21"/>
  <c r="N44" i="21"/>
  <c r="N36" i="21"/>
  <c r="N59" i="21"/>
  <c r="N51" i="21"/>
  <c r="N43" i="21"/>
  <c r="N35" i="21"/>
  <c r="N58" i="21"/>
  <c r="N50" i="21"/>
  <c r="N42" i="21"/>
  <c r="N34" i="21"/>
  <c r="N57" i="21"/>
  <c r="N49" i="21"/>
  <c r="N41" i="21"/>
  <c r="N33" i="21"/>
  <c r="N56" i="21"/>
  <c r="N48" i="21"/>
  <c r="N40" i="21"/>
  <c r="N32" i="21"/>
  <c r="N55" i="21"/>
  <c r="N47" i="21"/>
  <c r="N39" i="21"/>
  <c r="N31" i="21"/>
  <c r="N62" i="21"/>
  <c r="N54" i="21"/>
  <c r="N46" i="21"/>
  <c r="N38" i="21"/>
  <c r="N30" i="21"/>
  <c r="U39" i="22"/>
  <c r="F39" i="22" s="1"/>
  <c r="H39" i="22" s="1"/>
  <c r="U41" i="22"/>
  <c r="F41" i="22" s="1"/>
  <c r="H41" i="22" s="1"/>
  <c r="U33" i="22"/>
  <c r="O33" i="22" s="1"/>
  <c r="Q33" i="22" s="1"/>
  <c r="F53" i="22"/>
  <c r="H53" i="22" s="1"/>
  <c r="L38" i="22"/>
  <c r="N38" i="22" s="1"/>
  <c r="F29" i="22"/>
  <c r="H29" i="22" s="1"/>
  <c r="I29" i="22"/>
  <c r="K29" i="22" s="1"/>
  <c r="L29" i="22"/>
  <c r="N29" i="22" s="1"/>
  <c r="F43" i="22"/>
  <c r="H43" i="22" s="1"/>
  <c r="I43" i="22"/>
  <c r="K43" i="22" s="1"/>
  <c r="O43" i="22"/>
  <c r="Q43" i="22" s="1"/>
  <c r="L43" i="22"/>
  <c r="N43" i="22" s="1"/>
  <c r="F37" i="22"/>
  <c r="H37" i="22" s="1"/>
  <c r="I37" i="22"/>
  <c r="K37" i="22" s="1"/>
  <c r="O37" i="22"/>
  <c r="Q37" i="22" s="1"/>
  <c r="L37" i="22"/>
  <c r="N37" i="22" s="1"/>
  <c r="O62" i="22"/>
  <c r="Q62" i="22" s="1"/>
  <c r="O54" i="22"/>
  <c r="Q54" i="22" s="1"/>
  <c r="L54" i="22"/>
  <c r="N54" i="22" s="1"/>
  <c r="L62" i="22"/>
  <c r="N62" i="22" s="1"/>
  <c r="I62" i="22"/>
  <c r="K62" i="22" s="1"/>
  <c r="I54" i="22"/>
  <c r="K54" i="22" s="1"/>
  <c r="L85" i="21"/>
  <c r="L86" i="21"/>
  <c r="L87" i="21"/>
  <c r="L88" i="21"/>
  <c r="L89" i="21"/>
  <c r="L90" i="21"/>
  <c r="J85" i="21"/>
  <c r="J86" i="21"/>
  <c r="J87" i="21"/>
  <c r="J88" i="21"/>
  <c r="J89" i="21"/>
  <c r="J90" i="21"/>
  <c r="I86" i="21"/>
  <c r="I87" i="21"/>
  <c r="I85" i="21"/>
  <c r="I88" i="21"/>
  <c r="I89" i="21"/>
  <c r="I90" i="21"/>
  <c r="G85" i="21"/>
  <c r="G86" i="21"/>
  <c r="G87" i="21"/>
  <c r="G88" i="21"/>
  <c r="G89" i="21"/>
  <c r="G90" i="21"/>
  <c r="F84" i="21"/>
  <c r="F85" i="21"/>
  <c r="F86" i="21"/>
  <c r="F88" i="21"/>
  <c r="F89" i="21"/>
  <c r="F87" i="21"/>
  <c r="L82" i="21"/>
  <c r="L78" i="21"/>
  <c r="L74" i="21"/>
  <c r="L81" i="21"/>
  <c r="L77" i="21"/>
  <c r="L73" i="21"/>
  <c r="L84" i="21"/>
  <c r="L80" i="21"/>
  <c r="L76" i="21"/>
  <c r="L72" i="21"/>
  <c r="L83" i="21"/>
  <c r="L79" i="21"/>
  <c r="L75" i="21"/>
  <c r="L71" i="21"/>
  <c r="J82" i="21"/>
  <c r="J78" i="21"/>
  <c r="J74" i="21"/>
  <c r="J81" i="21"/>
  <c r="J77" i="21"/>
  <c r="J73" i="21"/>
  <c r="J84" i="21"/>
  <c r="J80" i="21"/>
  <c r="J76" i="21"/>
  <c r="J72" i="21"/>
  <c r="J83" i="21"/>
  <c r="J79" i="21"/>
  <c r="J75" i="21"/>
  <c r="J71" i="21"/>
  <c r="I82" i="21"/>
  <c r="I78" i="21"/>
  <c r="I74" i="21"/>
  <c r="I81" i="21"/>
  <c r="I77" i="21"/>
  <c r="I73" i="21"/>
  <c r="I84" i="21"/>
  <c r="I80" i="21"/>
  <c r="I76" i="21"/>
  <c r="I72" i="21"/>
  <c r="I83" i="21"/>
  <c r="I79" i="21"/>
  <c r="I75" i="21"/>
  <c r="I71" i="21"/>
  <c r="G82" i="21"/>
  <c r="G78" i="21"/>
  <c r="G74" i="21"/>
  <c r="G81" i="21"/>
  <c r="G77" i="21"/>
  <c r="G73" i="21"/>
  <c r="G84" i="21"/>
  <c r="G80" i="21"/>
  <c r="G76" i="21"/>
  <c r="G72" i="21"/>
  <c r="G83" i="21"/>
  <c r="G79" i="21"/>
  <c r="G75" i="21"/>
  <c r="G71" i="21"/>
  <c r="F82" i="21"/>
  <c r="F78" i="21"/>
  <c r="F74" i="21"/>
  <c r="F81" i="21"/>
  <c r="F77" i="21"/>
  <c r="F73" i="21"/>
  <c r="F80" i="21"/>
  <c r="F76" i="21"/>
  <c r="F72" i="21"/>
  <c r="F83" i="21"/>
  <c r="F79" i="21"/>
  <c r="F75" i="21"/>
  <c r="F71" i="21"/>
  <c r="R52" i="1"/>
  <c r="S52" i="1" s="1"/>
  <c r="R36" i="1"/>
  <c r="S36" i="1" s="1"/>
  <c r="K60" i="1"/>
  <c r="K44" i="1"/>
  <c r="R59" i="1"/>
  <c r="S59" i="1" s="1"/>
  <c r="R51" i="1"/>
  <c r="S51" i="1" s="1"/>
  <c r="R43" i="1"/>
  <c r="S43" i="1" s="1"/>
  <c r="R35" i="1"/>
  <c r="S35" i="1" s="1"/>
  <c r="R58" i="1"/>
  <c r="S58" i="1" s="1"/>
  <c r="R50" i="1"/>
  <c r="S50" i="1" s="1"/>
  <c r="R42" i="1"/>
  <c r="S42" i="1" s="1"/>
  <c r="R34" i="1"/>
  <c r="S34" i="1" s="1"/>
  <c r="Y64" i="22"/>
  <c r="Z64" i="22"/>
  <c r="AA64" i="22"/>
  <c r="AB64" i="22"/>
  <c r="AC64" i="22"/>
  <c r="AD64" i="22"/>
  <c r="AE64" i="22"/>
  <c r="AF64" i="22"/>
  <c r="AG64" i="22"/>
  <c r="AH64" i="22"/>
  <c r="X64" i="22"/>
  <c r="P4" i="22"/>
  <c r="M4" i="22"/>
  <c r="G4" i="22"/>
  <c r="T4" i="22"/>
  <c r="L53" i="22" l="1"/>
  <c r="N53" i="22" s="1"/>
  <c r="O53" i="22"/>
  <c r="Q53" i="22" s="1"/>
  <c r="O38" i="22"/>
  <c r="Q38" i="22" s="1"/>
  <c r="F30" i="22"/>
  <c r="H30" i="22" s="1"/>
  <c r="F38" i="22"/>
  <c r="H38" i="22" s="1"/>
  <c r="I60" i="22"/>
  <c r="K60" i="22" s="1"/>
  <c r="O35" i="22"/>
  <c r="Q35" i="22" s="1"/>
  <c r="O34" i="22"/>
  <c r="Q34" i="22" s="1"/>
  <c r="F31" i="22"/>
  <c r="H31" i="22" s="1"/>
  <c r="F59" i="22"/>
  <c r="H59" i="22" s="1"/>
  <c r="O56" i="22"/>
  <c r="Q56" i="22" s="1"/>
  <c r="I61" i="22"/>
  <c r="K61" i="22" s="1"/>
  <c r="L59" i="22"/>
  <c r="N59" i="22" s="1"/>
  <c r="I30" i="22"/>
  <c r="K30" i="22" s="1"/>
  <c r="I59" i="22"/>
  <c r="K59" i="22" s="1"/>
  <c r="I56" i="22"/>
  <c r="K56" i="22" s="1"/>
  <c r="L56" i="22"/>
  <c r="N56" i="22" s="1"/>
  <c r="L36" i="22"/>
  <c r="N36" i="22" s="1"/>
  <c r="L30" i="22"/>
  <c r="N30" i="22" s="1"/>
  <c r="O36" i="22"/>
  <c r="Q36" i="22" s="1"/>
  <c r="I36" i="22"/>
  <c r="K36" i="22" s="1"/>
  <c r="L34" i="22"/>
  <c r="N34" i="22" s="1"/>
  <c r="I34" i="22"/>
  <c r="K34" i="22" s="1"/>
  <c r="O44" i="22"/>
  <c r="Q44" i="22" s="1"/>
  <c r="O40" i="22"/>
  <c r="Q40" i="22" s="1"/>
  <c r="O46" i="22"/>
  <c r="Q46" i="22" s="1"/>
  <c r="L44" i="22"/>
  <c r="N44" i="22" s="1"/>
  <c r="L31" i="22"/>
  <c r="N31" i="22" s="1"/>
  <c r="L46" i="22"/>
  <c r="N46" i="22" s="1"/>
  <c r="I44" i="22"/>
  <c r="K44" i="22" s="1"/>
  <c r="O31" i="22"/>
  <c r="Q31" i="22" s="1"/>
  <c r="I46" i="22"/>
  <c r="K46" i="22" s="1"/>
  <c r="L57" i="22"/>
  <c r="N57" i="22" s="1"/>
  <c r="L47" i="22"/>
  <c r="N47" i="22" s="1"/>
  <c r="L45" i="22"/>
  <c r="N45" i="22" s="1"/>
  <c r="I57" i="22"/>
  <c r="K57" i="22" s="1"/>
  <c r="O47" i="22"/>
  <c r="Q47" i="22" s="1"/>
  <c r="O45" i="22"/>
  <c r="Q45" i="22" s="1"/>
  <c r="O57" i="22"/>
  <c r="Q57" i="22" s="1"/>
  <c r="I47" i="22"/>
  <c r="K47" i="22" s="1"/>
  <c r="I45" i="22"/>
  <c r="K45" i="22" s="1"/>
  <c r="F35" i="22"/>
  <c r="H35" i="22" s="1"/>
  <c r="I35" i="22"/>
  <c r="K35" i="22" s="1"/>
  <c r="O42" i="22"/>
  <c r="Q42" i="22" s="1"/>
  <c r="O55" i="22"/>
  <c r="Q55" i="22" s="1"/>
  <c r="L52" i="22"/>
  <c r="N52" i="22" s="1"/>
  <c r="I42" i="22"/>
  <c r="K42" i="22" s="1"/>
  <c r="L33" i="22"/>
  <c r="N33" i="22" s="1"/>
  <c r="L55" i="22"/>
  <c r="N55" i="22" s="1"/>
  <c r="O52" i="22"/>
  <c r="Q52" i="22" s="1"/>
  <c r="F42" i="22"/>
  <c r="H42" i="22" s="1"/>
  <c r="I33" i="22"/>
  <c r="K33" i="22" s="1"/>
  <c r="I55" i="22"/>
  <c r="K55" i="22" s="1"/>
  <c r="I52" i="22"/>
  <c r="K52" i="22" s="1"/>
  <c r="F33" i="22"/>
  <c r="H33" i="22" s="1"/>
  <c r="I58" i="22"/>
  <c r="K58" i="22" s="1"/>
  <c r="O61" i="22"/>
  <c r="Q61" i="22" s="1"/>
  <c r="L40" i="22"/>
  <c r="N40" i="22" s="1"/>
  <c r="F61" i="22"/>
  <c r="H61" i="22" s="1"/>
  <c r="I40" i="22"/>
  <c r="K40" i="22" s="1"/>
  <c r="L51" i="22"/>
  <c r="N51" i="22" s="1"/>
  <c r="O51" i="22"/>
  <c r="Q51" i="22" s="1"/>
  <c r="I51" i="22"/>
  <c r="K51" i="22" s="1"/>
  <c r="O60" i="22"/>
  <c r="Q60" i="22" s="1"/>
  <c r="O58" i="22"/>
  <c r="Q58" i="22" s="1"/>
  <c r="F60" i="22"/>
  <c r="H60" i="22" s="1"/>
  <c r="L50" i="22"/>
  <c r="N50" i="22" s="1"/>
  <c r="L49" i="22"/>
  <c r="N49" i="22" s="1"/>
  <c r="L32" i="22"/>
  <c r="N32" i="22" s="1"/>
  <c r="O48" i="22"/>
  <c r="Q48" i="22" s="1"/>
  <c r="O50" i="22"/>
  <c r="Q50" i="22" s="1"/>
  <c r="O49" i="22"/>
  <c r="Q49" i="22" s="1"/>
  <c r="O32" i="22"/>
  <c r="Q32" i="22" s="1"/>
  <c r="L48" i="22"/>
  <c r="N48" i="22" s="1"/>
  <c r="L58" i="22"/>
  <c r="N58" i="22" s="1"/>
  <c r="I50" i="22"/>
  <c r="K50" i="22" s="1"/>
  <c r="I49" i="22"/>
  <c r="K49" i="22" s="1"/>
  <c r="I32" i="22"/>
  <c r="K32" i="22" s="1"/>
  <c r="I48" i="22"/>
  <c r="K48" i="22" s="1"/>
  <c r="D70" i="22"/>
  <c r="L41" i="22"/>
  <c r="N41" i="22" s="1"/>
  <c r="L39" i="22"/>
  <c r="N39" i="22" s="1"/>
  <c r="O41" i="22"/>
  <c r="Q41" i="22" s="1"/>
  <c r="O39" i="22"/>
  <c r="Q39" i="22" s="1"/>
  <c r="I41" i="22"/>
  <c r="K41" i="22" s="1"/>
  <c r="I39" i="22"/>
  <c r="K39" i="22" s="1"/>
  <c r="H84" i="21"/>
  <c r="M88" i="21"/>
  <c r="N87" i="21"/>
  <c r="N85" i="21"/>
  <c r="N90" i="21"/>
  <c r="N89" i="21"/>
  <c r="N88" i="21"/>
  <c r="N86" i="21"/>
  <c r="M90" i="21"/>
  <c r="M89" i="21"/>
  <c r="M87" i="21"/>
  <c r="M86" i="21"/>
  <c r="M85" i="21"/>
  <c r="K90" i="21"/>
  <c r="H90" i="21"/>
  <c r="K86" i="21"/>
  <c r="K89" i="21"/>
  <c r="K88" i="21"/>
  <c r="K84" i="21"/>
  <c r="K87" i="21"/>
  <c r="K85" i="21"/>
  <c r="H87" i="21"/>
  <c r="H89" i="21"/>
  <c r="H88" i="21"/>
  <c r="H86" i="21"/>
  <c r="H85" i="21"/>
  <c r="M71" i="21"/>
  <c r="M73" i="21"/>
  <c r="N73" i="21"/>
  <c r="M84" i="21"/>
  <c r="N77" i="21"/>
  <c r="N71" i="21"/>
  <c r="M75" i="21"/>
  <c r="M77" i="21"/>
  <c r="M79" i="21"/>
  <c r="M81" i="21"/>
  <c r="N79" i="21"/>
  <c r="N81" i="21"/>
  <c r="N80" i="21"/>
  <c r="N82" i="21"/>
  <c r="K75" i="21"/>
  <c r="N75" i="21"/>
  <c r="N83" i="21"/>
  <c r="N72" i="21"/>
  <c r="N74" i="21"/>
  <c r="N84" i="21"/>
  <c r="N76" i="21"/>
  <c r="N78" i="21"/>
  <c r="M83" i="21"/>
  <c r="M72" i="21"/>
  <c r="M74" i="21"/>
  <c r="M76" i="21"/>
  <c r="M78" i="21"/>
  <c r="M80" i="21"/>
  <c r="M82" i="21"/>
  <c r="K71" i="21"/>
  <c r="K73" i="21"/>
  <c r="K77" i="21"/>
  <c r="K79" i="21"/>
  <c r="K81" i="21"/>
  <c r="K83" i="21"/>
  <c r="K72" i="21"/>
  <c r="K74" i="21"/>
  <c r="K76" i="21"/>
  <c r="K78" i="21"/>
  <c r="K80" i="21"/>
  <c r="K82" i="21"/>
  <c r="H75" i="21"/>
  <c r="H77" i="21"/>
  <c r="H79" i="21"/>
  <c r="H81" i="21"/>
  <c r="H72" i="21"/>
  <c r="H74" i="21"/>
  <c r="H71" i="21"/>
  <c r="H73" i="21"/>
  <c r="H83" i="21"/>
  <c r="H76" i="21"/>
  <c r="H78" i="21"/>
  <c r="H80" i="21"/>
  <c r="H82" i="2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N4" i="1"/>
  <c r="K4" i="1"/>
  <c r="R6" i="22" l="1"/>
  <c r="W6" i="22"/>
  <c r="R13" i="22"/>
  <c r="W13" i="22"/>
  <c r="R5" i="22"/>
  <c r="W5" i="22"/>
  <c r="R23" i="22"/>
  <c r="W23" i="22"/>
  <c r="R21" i="22"/>
  <c r="W21" i="22"/>
  <c r="R28" i="22"/>
  <c r="W28" i="22"/>
  <c r="R20" i="22"/>
  <c r="W20" i="22"/>
  <c r="R12" i="22"/>
  <c r="W12" i="22"/>
  <c r="R11" i="22"/>
  <c r="W11" i="22"/>
  <c r="R7" i="22"/>
  <c r="W7" i="22"/>
  <c r="R63" i="22"/>
  <c r="W63" i="22"/>
  <c r="R26" i="22"/>
  <c r="W26" i="22"/>
  <c r="R18" i="22"/>
  <c r="W18" i="22"/>
  <c r="R10" i="22"/>
  <c r="W10" i="22"/>
  <c r="R4" i="22"/>
  <c r="W4" i="22"/>
  <c r="R14" i="22"/>
  <c r="W14" i="22"/>
  <c r="R27" i="22"/>
  <c r="W27" i="22"/>
  <c r="R25" i="22"/>
  <c r="W25" i="22"/>
  <c r="R17" i="22"/>
  <c r="W17" i="22"/>
  <c r="R9" i="22"/>
  <c r="W9" i="22"/>
  <c r="R15" i="22"/>
  <c r="W15" i="22"/>
  <c r="R22" i="22"/>
  <c r="W22" i="22"/>
  <c r="R19" i="22"/>
  <c r="W19" i="22"/>
  <c r="R24" i="22"/>
  <c r="W24" i="22"/>
  <c r="R16" i="22"/>
  <c r="W16" i="22"/>
  <c r="R8" i="22"/>
  <c r="W8" i="22"/>
  <c r="E68" i="21"/>
  <c r="E67" i="21"/>
  <c r="E66" i="21"/>
  <c r="L5" i="21"/>
  <c r="L6" i="21"/>
  <c r="L7" i="21"/>
  <c r="L8" i="21"/>
  <c r="L9" i="21"/>
  <c r="L10" i="21"/>
  <c r="L11" i="21"/>
  <c r="L12" i="21"/>
  <c r="L14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S27" i="22"/>
  <c r="S25" i="22"/>
  <c r="S23" i="22"/>
  <c r="S21" i="22"/>
  <c r="S19" i="22"/>
  <c r="S17" i="22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L5" i="1"/>
  <c r="K5" i="21" s="1"/>
  <c r="L6" i="1"/>
  <c r="K6" i="21" s="1"/>
  <c r="L7" i="1"/>
  <c r="K7" i="21" s="1"/>
  <c r="L8" i="1"/>
  <c r="K8" i="21" s="1"/>
  <c r="L9" i="1"/>
  <c r="K9" i="21" s="1"/>
  <c r="L10" i="1"/>
  <c r="K10" i="21" s="1"/>
  <c r="L11" i="1"/>
  <c r="K11" i="21" s="1"/>
  <c r="L12" i="1"/>
  <c r="K12" i="21" s="1"/>
  <c r="L13" i="1"/>
  <c r="K13" i="21" s="1"/>
  <c r="L14" i="1"/>
  <c r="K14" i="21" s="1"/>
  <c r="L15" i="1"/>
  <c r="K15" i="21" s="1"/>
  <c r="L16" i="1"/>
  <c r="K16" i="21" s="1"/>
  <c r="L17" i="1"/>
  <c r="K17" i="21" s="1"/>
  <c r="L18" i="1"/>
  <c r="K18" i="21" s="1"/>
  <c r="L19" i="1"/>
  <c r="K19" i="21" s="1"/>
  <c r="L20" i="1"/>
  <c r="K20" i="21" s="1"/>
  <c r="L21" i="1"/>
  <c r="K21" i="21" s="1"/>
  <c r="L22" i="1"/>
  <c r="K22" i="21" s="1"/>
  <c r="L23" i="1"/>
  <c r="K23" i="21" s="1"/>
  <c r="L24" i="1"/>
  <c r="K24" i="21" s="1"/>
  <c r="L25" i="1"/>
  <c r="K25" i="21" s="1"/>
  <c r="L26" i="1"/>
  <c r="K26" i="21" s="1"/>
  <c r="L27" i="1"/>
  <c r="K27" i="21" s="1"/>
  <c r="L28" i="1"/>
  <c r="K28" i="21" s="1"/>
  <c r="L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Q65" i="1"/>
  <c r="P65" i="1"/>
  <c r="O65" i="1"/>
  <c r="J64" i="1"/>
  <c r="R63" i="1"/>
  <c r="S63" i="1" s="1"/>
  <c r="R28" i="1"/>
  <c r="S28" i="1" s="1"/>
  <c r="R27" i="1"/>
  <c r="S27" i="1" s="1"/>
  <c r="R26" i="1"/>
  <c r="S26" i="1" s="1"/>
  <c r="R25" i="1"/>
  <c r="S25" i="1" s="1"/>
  <c r="R24" i="1"/>
  <c r="S24" i="1" s="1"/>
  <c r="R23" i="1"/>
  <c r="S23" i="1" s="1"/>
  <c r="R20" i="1"/>
  <c r="S20" i="1" s="1"/>
  <c r="R19" i="1"/>
  <c r="S19" i="1" s="1"/>
  <c r="R18" i="1"/>
  <c r="S18" i="1" s="1"/>
  <c r="R17" i="1"/>
  <c r="S17" i="1" s="1"/>
  <c r="R16" i="1"/>
  <c r="S16" i="1" s="1"/>
  <c r="R15" i="1"/>
  <c r="S15" i="1" s="1"/>
  <c r="R14" i="1"/>
  <c r="S14" i="1" s="1"/>
  <c r="R13" i="1"/>
  <c r="S13" i="1" s="1"/>
  <c r="R12" i="1"/>
  <c r="S12" i="1" s="1"/>
  <c r="R11" i="1"/>
  <c r="S11" i="1" s="1"/>
  <c r="R10" i="1"/>
  <c r="S10" i="1" s="1"/>
  <c r="R9" i="1"/>
  <c r="S9" i="1" s="1"/>
  <c r="R8" i="1"/>
  <c r="S8" i="1" s="1"/>
  <c r="R7" i="1"/>
  <c r="S7" i="1" s="1"/>
  <c r="R5" i="1"/>
  <c r="S5" i="1" s="1"/>
  <c r="R4" i="1"/>
  <c r="S4" i="1" s="1"/>
  <c r="J70" i="21" a="1"/>
  <c r="J70" i="21" l="1"/>
  <c r="J108" i="21" s="1"/>
  <c r="U25" i="22"/>
  <c r="I25" i="22" s="1"/>
  <c r="K25" i="22" s="1"/>
  <c r="U21" i="22"/>
  <c r="O21" i="22" s="1"/>
  <c r="Q21" i="22" s="1"/>
  <c r="U27" i="22"/>
  <c r="F27" i="22" s="1"/>
  <c r="H27" i="22" s="1"/>
  <c r="U23" i="22"/>
  <c r="O23" i="22" s="1"/>
  <c r="Q23" i="22" s="1"/>
  <c r="U17" i="22"/>
  <c r="O17" i="22" s="1"/>
  <c r="Q17" i="22" s="1"/>
  <c r="U19" i="22"/>
  <c r="I19" i="22" s="1"/>
  <c r="K19" i="22" s="1"/>
  <c r="W64" i="22"/>
  <c r="D69" i="22" s="1"/>
  <c r="D71" i="22" s="1"/>
  <c r="M4" i="21"/>
  <c r="N4" i="21" s="1"/>
  <c r="S4" i="22"/>
  <c r="U4" i="22" s="1"/>
  <c r="M10" i="21"/>
  <c r="S10" i="22"/>
  <c r="U10" i="22" s="1"/>
  <c r="M24" i="21"/>
  <c r="S24" i="22"/>
  <c r="U24" i="22" s="1"/>
  <c r="S63" i="22"/>
  <c r="U63" i="22" s="1"/>
  <c r="M5" i="21"/>
  <c r="N5" i="21" s="1"/>
  <c r="S5" i="22"/>
  <c r="U5" i="22" s="1"/>
  <c r="M11" i="21"/>
  <c r="S11" i="22"/>
  <c r="U11" i="22" s="1"/>
  <c r="M16" i="21"/>
  <c r="S16" i="22"/>
  <c r="U16" i="22" s="1"/>
  <c r="M18" i="21"/>
  <c r="N18" i="21" s="1"/>
  <c r="S18" i="22"/>
  <c r="U18" i="22" s="1"/>
  <c r="M26" i="21"/>
  <c r="S26" i="22"/>
  <c r="U26" i="22" s="1"/>
  <c r="M6" i="21"/>
  <c r="S6" i="22"/>
  <c r="U6" i="22" s="1"/>
  <c r="M12" i="21"/>
  <c r="S12" i="22"/>
  <c r="U12" i="22" s="1"/>
  <c r="M7" i="21"/>
  <c r="N7" i="21" s="1"/>
  <c r="S7" i="22"/>
  <c r="U7" i="22" s="1"/>
  <c r="M13" i="21"/>
  <c r="N13" i="21" s="1"/>
  <c r="S13" i="22"/>
  <c r="U13" i="22" s="1"/>
  <c r="M20" i="21"/>
  <c r="S20" i="22"/>
  <c r="U20" i="22" s="1"/>
  <c r="M9" i="21"/>
  <c r="S9" i="22"/>
  <c r="U9" i="22" s="1"/>
  <c r="M8" i="21"/>
  <c r="N8" i="21" s="1"/>
  <c r="S8" i="22"/>
  <c r="U8" i="22" s="1"/>
  <c r="M14" i="21"/>
  <c r="N14" i="21" s="1"/>
  <c r="S14" i="22"/>
  <c r="U14" i="22" s="1"/>
  <c r="M28" i="21"/>
  <c r="S28" i="22"/>
  <c r="U28" i="22" s="1"/>
  <c r="M15" i="21"/>
  <c r="S15" i="22"/>
  <c r="U15" i="22" s="1"/>
  <c r="M22" i="21"/>
  <c r="S22" i="22"/>
  <c r="U22" i="22" s="1"/>
  <c r="J64" i="21"/>
  <c r="I64" i="21"/>
  <c r="L13" i="21"/>
  <c r="L15" i="21"/>
  <c r="M17" i="21"/>
  <c r="M19" i="21"/>
  <c r="M21" i="21"/>
  <c r="N21" i="21" s="1"/>
  <c r="M23" i="21"/>
  <c r="M25" i="21"/>
  <c r="M27" i="21"/>
  <c r="M65" i="1"/>
  <c r="R21" i="1"/>
  <c r="S21" i="1" s="1"/>
  <c r="R22" i="1"/>
  <c r="S22" i="1" s="1"/>
  <c r="J65" i="1"/>
  <c r="K65" i="1"/>
  <c r="R6" i="1"/>
  <c r="S6" i="1" s="1"/>
  <c r="F70" i="21" a="1"/>
  <c r="I70" i="21" a="1"/>
  <c r="G70" i="21" a="1"/>
  <c r="G70" i="21" l="1"/>
  <c r="F70" i="21"/>
  <c r="F108" i="21" s="1"/>
  <c r="I70" i="21"/>
  <c r="I108" i="21" s="1"/>
  <c r="N15" i="21"/>
  <c r="N16" i="21"/>
  <c r="N28" i="21"/>
  <c r="N12" i="21"/>
  <c r="N9" i="21"/>
  <c r="N26" i="21"/>
  <c r="N10" i="21"/>
  <c r="N11" i="21"/>
  <c r="N24" i="21"/>
  <c r="N25" i="21"/>
  <c r="N22" i="21"/>
  <c r="N6" i="21"/>
  <c r="N27" i="21"/>
  <c r="N19" i="21"/>
  <c r="N20" i="21"/>
  <c r="N23" i="21"/>
  <c r="N17" i="21"/>
  <c r="L25" i="22"/>
  <c r="N25" i="22" s="1"/>
  <c r="F25" i="22"/>
  <c r="H25" i="22" s="1"/>
  <c r="I21" i="22"/>
  <c r="K21" i="22" s="1"/>
  <c r="K4" i="21"/>
  <c r="O25" i="22"/>
  <c r="Q25" i="22" s="1"/>
  <c r="L21" i="22"/>
  <c r="N21" i="22" s="1"/>
  <c r="O27" i="22"/>
  <c r="Q27" i="22" s="1"/>
  <c r="F19" i="22"/>
  <c r="H19" i="22" s="1"/>
  <c r="F21" i="22"/>
  <c r="H21" i="22" s="1"/>
  <c r="L19" i="22"/>
  <c r="N19" i="22" s="1"/>
  <c r="L27" i="22"/>
  <c r="N27" i="22" s="1"/>
  <c r="O19" i="22"/>
  <c r="Q19" i="22" s="1"/>
  <c r="I27" i="22"/>
  <c r="K27" i="22" s="1"/>
  <c r="L17" i="22"/>
  <c r="N17" i="22" s="1"/>
  <c r="H64" i="21"/>
  <c r="L23" i="22"/>
  <c r="N23" i="22" s="1"/>
  <c r="I23" i="22"/>
  <c r="K23" i="22" s="1"/>
  <c r="G64" i="21"/>
  <c r="I17" i="22"/>
  <c r="K17" i="22" s="1"/>
  <c r="F23" i="22"/>
  <c r="H23" i="22" s="1"/>
  <c r="F17" i="22"/>
  <c r="H17" i="22" s="1"/>
  <c r="O22" i="22"/>
  <c r="Q22" i="22" s="1"/>
  <c r="I22" i="22"/>
  <c r="K22" i="22" s="1"/>
  <c r="L22" i="22"/>
  <c r="N22" i="22" s="1"/>
  <c r="F22" i="22"/>
  <c r="H22" i="22" s="1"/>
  <c r="L7" i="22"/>
  <c r="N7" i="22" s="1"/>
  <c r="O7" i="22"/>
  <c r="Q7" i="22" s="1"/>
  <c r="F7" i="22"/>
  <c r="H7" i="22" s="1"/>
  <c r="I7" i="22"/>
  <c r="K7" i="22" s="1"/>
  <c r="F6" i="22"/>
  <c r="H6" i="22" s="1"/>
  <c r="O6" i="22"/>
  <c r="Q6" i="22" s="1"/>
  <c r="L6" i="22"/>
  <c r="N6" i="22" s="1"/>
  <c r="I6" i="22"/>
  <c r="K6" i="22" s="1"/>
  <c r="I63" i="22"/>
  <c r="K63" i="22" s="1"/>
  <c r="O63" i="22"/>
  <c r="Q63" i="22" s="1"/>
  <c r="L63" i="22"/>
  <c r="N63" i="22" s="1"/>
  <c r="F63" i="22"/>
  <c r="H63" i="22" s="1"/>
  <c r="F10" i="22"/>
  <c r="H10" i="22" s="1"/>
  <c r="L10" i="22"/>
  <c r="N10" i="22" s="1"/>
  <c r="I10" i="22"/>
  <c r="K10" i="22" s="1"/>
  <c r="O10" i="22"/>
  <c r="Q10" i="22" s="1"/>
  <c r="O15" i="22"/>
  <c r="Q15" i="22" s="1"/>
  <c r="I15" i="22"/>
  <c r="K15" i="22" s="1"/>
  <c r="F15" i="22"/>
  <c r="H15" i="22" s="1"/>
  <c r="L15" i="22"/>
  <c r="N15" i="22" s="1"/>
  <c r="I14" i="22"/>
  <c r="K14" i="22" s="1"/>
  <c r="L14" i="22"/>
  <c r="N14" i="22" s="1"/>
  <c r="O14" i="22"/>
  <c r="Q14" i="22" s="1"/>
  <c r="F14" i="22"/>
  <c r="H14" i="22" s="1"/>
  <c r="O26" i="22"/>
  <c r="Q26" i="22" s="1"/>
  <c r="F26" i="22"/>
  <c r="H26" i="22" s="1"/>
  <c r="L26" i="22"/>
  <c r="N26" i="22" s="1"/>
  <c r="I26" i="22"/>
  <c r="K26" i="22" s="1"/>
  <c r="F24" i="22"/>
  <c r="H24" i="22" s="1"/>
  <c r="I24" i="22"/>
  <c r="K24" i="22" s="1"/>
  <c r="L24" i="22"/>
  <c r="N24" i="22" s="1"/>
  <c r="O24" i="22"/>
  <c r="Q24" i="22" s="1"/>
  <c r="F4" i="22"/>
  <c r="H4" i="22" s="1"/>
  <c r="L4" i="22"/>
  <c r="N4" i="22" s="1"/>
  <c r="O4" i="22"/>
  <c r="Q4" i="22" s="1"/>
  <c r="I4" i="22"/>
  <c r="K4" i="22" s="1"/>
  <c r="L28" i="22"/>
  <c r="N28" i="22" s="1"/>
  <c r="O28" i="22"/>
  <c r="Q28" i="22" s="1"/>
  <c r="I28" i="22"/>
  <c r="K28" i="22" s="1"/>
  <c r="F28" i="22"/>
  <c r="H28" i="22" s="1"/>
  <c r="I8" i="22"/>
  <c r="K8" i="22" s="1"/>
  <c r="L8" i="22"/>
  <c r="N8" i="22" s="1"/>
  <c r="O8" i="22"/>
  <c r="Q8" i="22" s="1"/>
  <c r="F8" i="22"/>
  <c r="H8" i="22" s="1"/>
  <c r="F20" i="22"/>
  <c r="H20" i="22" s="1"/>
  <c r="L20" i="22"/>
  <c r="N20" i="22" s="1"/>
  <c r="I20" i="22"/>
  <c r="K20" i="22" s="1"/>
  <c r="O20" i="22"/>
  <c r="Q20" i="22" s="1"/>
  <c r="F18" i="22"/>
  <c r="H18" i="22" s="1"/>
  <c r="I18" i="22"/>
  <c r="K18" i="22" s="1"/>
  <c r="L18" i="22"/>
  <c r="N18" i="22" s="1"/>
  <c r="O18" i="22"/>
  <c r="Q18" i="22" s="1"/>
  <c r="F11" i="22"/>
  <c r="H11" i="22" s="1"/>
  <c r="I11" i="22"/>
  <c r="K11" i="22" s="1"/>
  <c r="O11" i="22"/>
  <c r="Q11" i="22" s="1"/>
  <c r="L11" i="22"/>
  <c r="N11" i="22" s="1"/>
  <c r="O9" i="22"/>
  <c r="Q9" i="22" s="1"/>
  <c r="F9" i="22"/>
  <c r="H9" i="22" s="1"/>
  <c r="L9" i="22"/>
  <c r="N9" i="22" s="1"/>
  <c r="I9" i="22"/>
  <c r="K9" i="22" s="1"/>
  <c r="I13" i="22"/>
  <c r="K13" i="22" s="1"/>
  <c r="O13" i="22"/>
  <c r="Q13" i="22" s="1"/>
  <c r="L13" i="22"/>
  <c r="N13" i="22" s="1"/>
  <c r="F13" i="22"/>
  <c r="H13" i="22" s="1"/>
  <c r="O12" i="22"/>
  <c r="Q12" i="22" s="1"/>
  <c r="F12" i="22"/>
  <c r="H12" i="22" s="1"/>
  <c r="I12" i="22"/>
  <c r="K12" i="22" s="1"/>
  <c r="L12" i="22"/>
  <c r="N12" i="22" s="1"/>
  <c r="L16" i="22"/>
  <c r="N16" i="22" s="1"/>
  <c r="O16" i="22"/>
  <c r="Q16" i="22" s="1"/>
  <c r="F16" i="22"/>
  <c r="H16" i="22" s="1"/>
  <c r="I16" i="22"/>
  <c r="K16" i="22" s="1"/>
  <c r="L5" i="22"/>
  <c r="N5" i="22" s="1"/>
  <c r="I5" i="22"/>
  <c r="K5" i="22" s="1"/>
  <c r="O5" i="22"/>
  <c r="Q5" i="22" s="1"/>
  <c r="F5" i="22"/>
  <c r="H5" i="22" s="1"/>
  <c r="L64" i="21"/>
  <c r="M64" i="21"/>
  <c r="L65" i="1"/>
  <c r="N65" i="1"/>
  <c r="R64" i="1"/>
  <c r="R65" i="1"/>
  <c r="L70" i="21" a="1"/>
  <c r="H70" i="21" l="1"/>
  <c r="L70" i="21"/>
  <c r="M70" i="21" s="1"/>
  <c r="N64" i="21"/>
  <c r="G108" i="21"/>
  <c r="H108" i="21" s="1"/>
  <c r="K70" i="21"/>
  <c r="K64" i="21"/>
  <c r="N70" i="21" l="1"/>
  <c r="K108" i="21"/>
  <c r="L108" i="21"/>
  <c r="M108" i="21" s="1"/>
  <c r="N108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BF0EECAB-806D-40B1-8A85-06CACA3826B0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436B7500-1B59-42BC-86F4-6EFAB4FB2657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62C7B21A-2E62-4B6F-A6EE-98A4FB829541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B442E6F8-55F2-4327-A744-FFAC33D5DEEF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422F3AF8-7DD8-44A9-AB5C-B38F0A31433B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4FC64EA3-8429-4130-AA8C-0673A1D8710C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1B31B50C-3D51-4572-ABDC-F3A0A52A6C6B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4AAEFD91-EC34-4DE7-8C46-65DFB06B5293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543B1CB1-50E9-4BCB-8899-A21DE18132DC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54ECEB26-FB42-4EB3-B00A-3B88AD0392AE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3FFE7761-19B9-423D-848B-834ED07A7795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2036C1A5-AF3A-47D5-8ACE-74D146A91046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A85F4B9E-52B6-4E67-A0E0-FC12B15FA6D2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4094ECB0-129E-4490-8B8A-C7EACAC0DD0A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AEB3EE47-4769-429C-8C7C-5363876F5F51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66DA1CBA-31E8-4E26-87D5-449572263C68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CE74EA10-41EF-4F4F-B334-28CC6BED108F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A26C760B-1315-46E6-AC03-4195224908FD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FA77A26C-506F-40A0-869F-C9BD1726D12D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6D03D0BC-2941-4F58-8584-C51DD6A8B237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205CBD5E-C0F9-4103-BEA9-700A50DB586D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F8B5F809-D6CE-4D6E-80DE-74B93BF54F0A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F0A62542-CC36-4B1E-A663-EBDA2CF79B78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F8ACA083-1280-4B1C-95B4-E2AA897F2BA7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31B8A4B9-6806-4193-9315-C2A163CD3F1F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3BF90321-E1D7-4DD4-80E1-6250F3C3194A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79F6C2AE-B832-4633-9650-BDC495DD6E1F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E1805E63-6DF6-4CB5-ADFA-DDD0B0ACED84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0D5EB22C-3105-47A6-A2DB-B84E3F856287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63E34BD7-5154-437C-84C7-7D40290A81FF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4EBDDEC0-A3EA-493F-A745-0D9950383979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01C2FE66-E016-492C-94C9-F0F1B3598DDC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25488C95-5D9B-4644-8AB6-1A8F2F6B8D39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9BA66EF4-1B4A-4EF1-83B9-0A2E6F22E618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9539849B-A5EA-4CD2-AEF2-D6077D8610C7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657FD934-B5B5-452C-8CC4-3FC7CDFF4684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FC847476-BC63-4D64-BF7B-6D1F364DA611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A978BC40-74DF-4D7B-9B34-23311C660E9F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52785324-0F91-4C08-ABBD-3F31AA8683C7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C19D186B-26BF-493F-9790-8B832212F794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A341ECC8-5450-4297-8B67-43EC0D7659C0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83F937B9-23DD-4E52-A0B3-22599FDCADFE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A9579C05-5C3C-45AE-99AD-B3F1BDAF15B1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60C400E4-AD2F-4DB7-BB56-A6D8D2856E09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E1DB2F13-69BE-4B8D-8147-145EEA7CF663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E79CCDAB-E332-42D4-B13E-38F7CAB05732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4D752FAF-BB57-4C15-8E0B-9A574A91D8F7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494EB845-E97A-4BC7-ADF6-37D9E68CE8B2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34D2A4BC-7FC3-4832-B1EA-C51D701C8B0E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780C6481-31EF-40C1-9E98-327F42F74DFF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A5AD81E9-C087-415B-97DA-162482108FEF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E10441F3-DDA2-4F53-87E8-0BF078E15AC5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6C26FFE8-3AE9-4702-BE30-9071A1273834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8E1AD3B8-63DC-4D96-B3AE-1947D3CC5392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EF7852F0-BB41-4AF3-914A-AFCCD70C7479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F09507AD-E66B-413B-8FB1-7FF84E7FBE13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68B4C1E2-5BDA-40A0-AEE7-03A55646ED12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49801EEC-AF83-40F6-BC16-E41725C37104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3C8BF26B-3B35-4006-ACCC-218AA13897E5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E1B43BC2-93FD-4E09-9C25-53C9DA6E1DD6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5B83CEA0-FF37-4180-9AA5-7FA0576242B8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BD4AFB2D-E341-4EDA-AEB5-3CCB053E8E56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4E3409C6-36E2-46CB-A340-935D4D8D44FF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B809DA64-7D51-4877-8894-7FF0D4CFBFE8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389D3247-D775-4407-B145-56D7A0E4A519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C780821B-A96F-4F6B-BF8D-D105E998573B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6ABB3080-644F-4F54-97ED-D7B13DB931FD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80085260-5FCA-4E9D-A806-857CEF30911A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63387EE8-D735-46CD-B216-04AB7C21E2E3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1C1CFC29-4D9B-46DA-B44A-9163C7449C55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0CBDEDFF-6003-47BA-A870-07B50131F9CE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058F8D02-3B79-4C05-BAE4-0B971604E602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E2AFC867-29A0-42D5-BE14-381496806869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21C300E2-C6EC-406B-A268-C760A7D203C6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3B756CD3-C376-45DD-886D-97170218083D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8A839475-EC15-441D-A2F8-3369DB665819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A6A7C832-080C-4464-B579-B92C8A3A06C0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B977F3AD-F16B-4D59-8FC9-7102C2E23060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9AF1483E-2E75-4883-8C64-4A2E04E2C7CC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72226194-5423-48E6-9291-ABF2E79F8493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71A8D2B3-5850-427D-8F89-0E10F58C186A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3701BBE4-D324-4CAA-BF58-7A844499EDF3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A3D0D9B2-2901-47C4-A349-1F814D89B887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B06B726C-0B95-4F33-B97A-9B1DA6646272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6D05A5E5-2D97-4740-9994-71517636CF27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D604BE99-1F5D-4CC2-B76F-CAB6E324EAC4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EB1C5277-F86A-4026-979A-D76ED82451A8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288E9FE9-CA35-4810-BEB2-9D65B58AF62D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B5196000-21CF-4799-8827-6D0209CDFE4C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03107A23-EDBF-4325-A9C5-FEF2C9A9F17E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4F269A30-C834-4BEC-969D-FA7F618B1DBF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CC31D4A9-60C8-4B5B-9DF2-DA475A9A77BF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D098CF22-4D84-4373-90F6-849FEC99983E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4B65839A-630B-4E61-B706-52C4F871F8CC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F8103C8F-3905-41EC-AA04-7D8BE3AF56D8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8D1E8DC1-1039-491C-8FD4-9B3F44B00F31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0563599F-60D7-4C7A-8C21-30EAD04BE941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74C2306F-E039-4F85-A381-574A6A1B5BAA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8C2050BC-F78C-45A5-9402-50424E9EC6CE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D699DB9A-60D7-405F-AF7F-86729976B78A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A5CF6451-DA16-4739-9E1C-9C0CF15A2DA9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2DD15388-BDA2-4461-8146-FB67E9A5E045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82146843-FECD-464C-991C-EB05A8CDF67A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A5DD5400-B4F5-4ACC-A8F7-DAA1D507E2CF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F88D6035-2C83-47C2-A624-C79678306001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ED48389F-0E6F-4E8B-A8F8-CC907B321B05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94BCFD56-A247-4CBC-85D9-326ECE392B28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63411EC8-82C6-461D-B0F8-6641ED46A16C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6CAC339C-A7D8-423B-946B-831D45C192BF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0F892E69-F00F-4E48-80DF-2757273679DF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3FBCC821-D559-4964-BD73-D66394162C2D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11055573-62FD-4671-9399-E30D3BAB9DFB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9CF69DC2-1062-457D-9779-6202DB61E745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08223223-0991-46D0-BDD5-97DF3DC336E5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E3167A73-86D2-4F7E-952D-64CDD3D77ACA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AB7B9076-9911-4606-AD70-DFF84A85F2BF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BAED6F72-1E0B-4354-BE7F-531C4AD285FD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21740054-F143-4E29-8C33-B061C05153F9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6EA85A37-C608-47AF-9DA8-A9AFD2505143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ECD56253-E6BE-40A8-A92E-8126C73DC526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89ED86C5-12E0-4E9B-B296-840C95253E5E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12D9DA38-E5BA-45B0-BB04-6D369707C806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AD3368DE-AB65-4A84-A574-33562D83E3AC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A64DD8A3-163E-40FB-9226-2DB69CB2AFBB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5A0BF172-761A-419E-8D30-13F9F78A6B9E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82F8978E-1B8C-476A-B174-9EB052E7B889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8594B0B8-84E4-418E-BF9B-CA544D51E217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E08315EC-C0E7-4733-B745-6DB343D2A9C5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A5EE3B10-AF30-4764-A7AA-D4F863ED7519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81AA0ADD-C71E-4035-8FC3-0975CF221D3A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FD0AF6C8-5045-4460-B2AB-727F178AA896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E379AE21-370C-4A8B-B4E0-6871600257B5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3A519CBF-44FE-4FD4-B760-6748A010D8A0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765DD959-8547-436E-ACE3-DDD1191EC93B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149FC2D2-EEFF-4869-9678-3BC53B050BC6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FCD88066-F627-464A-AEF1-33EEBA07FF3E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5FF2CF4A-3685-4888-8CCB-F605E484A30E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EC9F3CCF-437E-4426-9E96-08F617B0DF58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5B5669BA-A759-48B0-BC00-7743DF67607D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CA45B145-0EB1-49DD-A94F-52637636FB3C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02937ACC-E79B-4312-B0F6-CC3BC92EEAE4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9F8BDB29-EA59-4DAB-BC4D-29D4652AE295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E025EC65-7C65-403C-BFAE-E16721BA98B1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7EED0766-C384-43CB-BAE8-25FE8BA7F90B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775FA589-45FA-4F8E-B2EC-347673323BB6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162F9E4E-62A4-4200-9A99-892FBD7F97B0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E28D6CB2-8CFE-4C11-92D5-1B242E2AEBDA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923F2939-CB80-4E6B-BD1E-E33AC3F4D4EE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BC77404B-86AC-4158-B0E4-3EA0E9E299D0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39D00EF9-6D61-404F-99E8-5A7067436B98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F65FDBD0-5EE3-4694-B28D-B7F9FDF99F03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AD471B98-A4C8-4371-AACF-1950C2899DF7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21E18453-10B1-4F6A-BD3D-E1EEC53C3D32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C38DD675-C320-4EF4-BDC6-16ACD1B190D7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98478285-6A6D-4C8E-A890-E7324C004E3D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83BD54DE-42A8-4584-9950-329C32F50962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2D45A267-5EF2-4037-BA5E-2AE52A636835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1646BA04-F056-4138-BBF7-2F22748C83ED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130DC369-8514-4ECB-BBBA-CB606C90143D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8F2F0054-8A69-4E07-9572-80392E5F2738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681D4693-1CBF-4D6A-8EAB-3AE7DEDD6DAE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F83B6766-AFAC-4631-AE72-B115F9641556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236A7842-2E1C-414E-8554-1B05D40E8388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7C8812A3-E398-449D-9A47-441BABCC0C57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CDCDC34B-F93D-4A50-B3FC-85D0B1322309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BFC128C6-07E6-4C33-9E35-C0D75BCBA9D6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7C6725A2-1E5F-4056-AA7C-A5EAFAD834E7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42596E60-F56D-4755-807D-445A42F99124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C166C98A-3E92-4E02-A9B9-9A1EC32CE6F5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1205500D-3B9B-44AE-99FD-5FADD9EC6AD8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45999E4E-FA5B-4ECA-8514-285306B688CE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05F01489-2C49-412D-A76E-2FE201171D47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B08A03AE-AC95-409B-8EF7-A65C0F1A3341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EC3F04C0-CF9C-4826-9711-C944788D63CA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1B9B3333-B1DC-4AA5-A52F-D4B6E094AA7E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4D45955B-DF7C-44B8-B37A-9540525054FD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9E71C90A-7344-4331-BE6E-A6702A77ECB8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26EB5421-A199-42D4-938A-AAB0ED4556DB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0DE12F6D-B7F2-484C-8C60-3CCAC82B88DD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7418FC05-26BA-4324-B3CA-9EB8E3791C15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15F415C3-F993-48A7-AFCE-EC20F378BB8F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2F06C42E-C755-4BB8-ACD9-FF55E2727A4A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878DD92A-6343-4FB8-A0D8-78852BA5B933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484FD3E4-B098-47D1-A3DF-EACB527A62BC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01BB8CBF-B6C0-4E84-8D0C-2B0F3DC2066D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743C1A84-82F6-4400-9066-0389A7C66793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NÚMERO DA AF GERADO NO SICON.</t>
        </r>
      </text>
    </comment>
    <comment ref="T2" authorId="0" shapeId="0" xr:uid="{A9C0A3B9-211A-4C6D-A7DF-2877856CA67F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NOME DA EMPRESA DESSA AF</t>
        </r>
      </text>
    </comment>
    <comment ref="M3" authorId="0" shapeId="0" xr:uid="{A019F533-BE7B-41DE-AF37-5900688393BB}">
      <text>
        <r>
          <rPr>
            <b/>
            <sz val="12"/>
            <color indexed="81"/>
            <rFont val="Arial"/>
            <family val="2"/>
          </rPr>
          <t>LETÍCIA-SEGECON/FPOLIS:</t>
        </r>
        <r>
          <rPr>
            <sz val="12"/>
            <color indexed="81"/>
            <rFont val="Arial"/>
            <family val="2"/>
          </rPr>
          <t xml:space="preserve">
</t>
        </r>
        <r>
          <rPr>
            <u/>
            <sz val="12"/>
            <color indexed="81"/>
            <rFont val="Arial"/>
            <family val="2"/>
          </rPr>
          <t>CEDÊNCIAS</t>
        </r>
        <r>
          <rPr>
            <sz val="12"/>
            <color indexed="81"/>
            <rFont val="Arial"/>
            <family val="2"/>
          </rPr>
          <t xml:space="preserve"> - REGISTRAR NESTA COLUNA.</t>
        </r>
      </text>
    </comment>
    <comment ref="R3" authorId="0" shapeId="0" xr:uid="{1995D523-015F-466F-8066-5E08125D3B7B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QUANTIDADE DISPONÍVEL PARA CADA NOVA AF.</t>
        </r>
      </text>
    </comment>
    <comment ref="T3" authorId="0" shapeId="0" xr:uid="{FF506120-46E6-4A7E-BF24-F5C5005369FB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DATA DA EMISSÃO DA AF.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<sst xmlns="http://schemas.openxmlformats.org/spreadsheetml/2006/main" count="13744" uniqueCount="174">
  <si>
    <t>Lote</t>
  </si>
  <si>
    <t>Item</t>
  </si>
  <si>
    <t>Empresa</t>
  </si>
  <si>
    <t>Descrição</t>
  </si>
  <si>
    <t>Código-NUC</t>
  </si>
  <si>
    <t>Detalhamento</t>
  </si>
  <si>
    <t>Preço Unitário</t>
  </si>
  <si>
    <t>Qtde Registrada</t>
  </si>
  <si>
    <t xml:space="preserve">QUANTIDADE UTILIZADA da Ata </t>
  </si>
  <si>
    <t>QUANTIDADE UTILIZADA Total</t>
  </si>
  <si>
    <t>QUANTIDADE DISPONÍVEL PARA ADITIVAR</t>
  </si>
  <si>
    <t>Quantidade Aditivada Própria</t>
  </si>
  <si>
    <t>Quantidade Aditivos recebidos</t>
  </si>
  <si>
    <t>Quantidade Aditivos cedidos</t>
  </si>
  <si>
    <t>Saldo / Automático</t>
  </si>
  <si>
    <t>ALERTA</t>
  </si>
  <si>
    <t xml:space="preserve">__/__/____ </t>
  </si>
  <si>
    <t>CENTRO PARTICIPANTE:</t>
  </si>
  <si>
    <t>Qtde Utilizada Ata</t>
  </si>
  <si>
    <t>Quantidade Utilizada</t>
  </si>
  <si>
    <t>Quantidade disponível para aditivar</t>
  </si>
  <si>
    <t>Qtde Aditivada</t>
  </si>
  <si>
    <t>SALDO</t>
  </si>
  <si>
    <t>Valor Total Registrado</t>
  </si>
  <si>
    <t>Valor Total Aditivado</t>
  </si>
  <si>
    <t>CONTROLE DO GESTOR</t>
  </si>
  <si>
    <t>Centro</t>
  </si>
  <si>
    <t>Total Registrado</t>
  </si>
  <si>
    <t>Total Gasto da Ata</t>
  </si>
  <si>
    <t>% Gasto da Ata</t>
  </si>
  <si>
    <t>Total Cedência Recebida</t>
  </si>
  <si>
    <t>Total Aditivado</t>
  </si>
  <si>
    <t>% Aditivado</t>
  </si>
  <si>
    <t>Total Gasto Incluindo Aditivo</t>
  </si>
  <si>
    <t>% Gasto Incluindo Aditivos</t>
  </si>
  <si>
    <t>Total Registado + Aditivo</t>
  </si>
  <si>
    <t>TOTAL</t>
  </si>
  <si>
    <t>ÓRGÃO A</t>
  </si>
  <si>
    <t>ÓRGÃO B</t>
  </si>
  <si>
    <t>ÓRGÃO C</t>
  </si>
  <si>
    <t>ÓRGÃO D</t>
  </si>
  <si>
    <t>PREÇOS</t>
  </si>
  <si>
    <t>INSERIR ÓRGÃO</t>
  </si>
  <si>
    <t>Unidade</t>
  </si>
  <si>
    <t xml:space="preserve">Passível de Carona </t>
  </si>
  <si>
    <t xml:space="preserve">Quantidade utilizada Carona </t>
  </si>
  <si>
    <t xml:space="preserve">Saldo RESTANTE para CARONA </t>
  </si>
  <si>
    <t>Quantidade Aditivada</t>
  </si>
  <si>
    <t xml:space="preserve">Quantidade TOTAL Carona </t>
  </si>
  <si>
    <t xml:space="preserve">Valor Unitário </t>
  </si>
  <si>
    <t xml:space="preserve">Total Registrado </t>
  </si>
  <si>
    <t xml:space="preserve">Valor Total da Ata </t>
  </si>
  <si>
    <t>Valor cedido para carona</t>
  </si>
  <si>
    <t>% cedido para carona</t>
  </si>
  <si>
    <t>Valor Total Utilizado (com aditivo)</t>
  </si>
  <si>
    <t xml:space="preserve"> AF nº  /2026 (Quantidade)</t>
  </si>
  <si>
    <t>[EMPRESA]</t>
  </si>
  <si>
    <t>Peça</t>
  </si>
  <si>
    <t>33.90.30.44</t>
  </si>
  <si>
    <t>33.90.30.16</t>
  </si>
  <si>
    <r>
      <t xml:space="preserve"> </t>
    </r>
    <r>
      <rPr>
        <u/>
        <sz val="12"/>
        <rFont val="Arial"/>
        <family val="2"/>
      </rPr>
      <t>Quantidade cedida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por Solicitação</t>
    </r>
  </si>
  <si>
    <r>
      <t>USO EXCLUSIVO DO GESTOR - '</t>
    </r>
    <r>
      <rPr>
        <b/>
        <sz val="12"/>
        <rFont val="Arial"/>
        <family val="2"/>
      </rPr>
      <t>REGISTRO DE CARONA PARA OUTROS ÓRGÃOS:</t>
    </r>
    <r>
      <rPr>
        <sz val="12"/>
        <rFont val="Arial"/>
        <family val="2"/>
      </rPr>
      <t xml:space="preserve">  (</t>
    </r>
    <r>
      <rPr>
        <sz val="12"/>
        <color rgb="FFC00000"/>
        <rFont val="Arial"/>
        <family val="2"/>
      </rPr>
      <t>ATENÇÃO</t>
    </r>
    <r>
      <rPr>
        <sz val="12"/>
        <rFont val="Arial"/>
        <family val="2"/>
      </rPr>
      <t xml:space="preserve">: Itens com só </t>
    </r>
    <r>
      <rPr>
        <sz val="12"/>
        <color rgb="FFC00000"/>
        <rFont val="Arial"/>
        <family val="2"/>
      </rPr>
      <t>01 unidade</t>
    </r>
    <r>
      <rPr>
        <sz val="12"/>
        <rFont val="Arial"/>
        <family val="2"/>
      </rPr>
      <t xml:space="preserve"> registrada -</t>
    </r>
    <r>
      <rPr>
        <sz val="12"/>
        <color rgb="FFFF0000"/>
        <rFont val="Arial"/>
        <family val="2"/>
      </rPr>
      <t xml:space="preserve"> </t>
    </r>
    <r>
      <rPr>
        <sz val="12"/>
        <color rgb="FFC00000"/>
        <rFont val="Arial"/>
        <family val="2"/>
      </rPr>
      <t>INDISPONÍVEIS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PARA CARONA!)</t>
    </r>
  </si>
  <si>
    <r>
      <rPr>
        <b/>
        <sz val="12"/>
        <rFont val="Arial"/>
        <family val="2"/>
      </rPr>
      <t>Qtde Registrada</t>
    </r>
    <r>
      <rPr>
        <sz val="12"/>
        <rFont val="Arial"/>
        <family val="2"/>
      </rPr>
      <t xml:space="preserve"> UDESC</t>
    </r>
  </si>
  <si>
    <t>SGPe (ÓRGÃO) XXX/2026 - [Ofício XX/2026]</t>
  </si>
  <si>
    <r>
      <rPr>
        <b/>
        <sz val="12"/>
        <rFont val="Arial"/>
        <family val="2"/>
      </rPr>
      <t xml:space="preserve">OBJETO:  </t>
    </r>
    <r>
      <rPr>
        <sz val="12"/>
        <rFont val="Arial"/>
        <family val="2"/>
      </rPr>
      <t>CONTRATAÇÃO DE EMPRESA ESPECIALIZADA EM SERVIÇOS GRÁFICOS (IMPRESSOS
ADAPTADOS, BANNERS, ADESIVOS, ENTRE OUTROS) – TODA UDESC</t>
    </r>
  </si>
  <si>
    <r>
      <rPr>
        <b/>
        <u/>
        <sz val="12"/>
        <rFont val="Arial"/>
        <family val="2"/>
      </rPr>
      <t>PE 1068/2026 SRP</t>
    </r>
    <r>
      <rPr>
        <sz val="12"/>
        <rFont val="Arial"/>
        <family val="2"/>
      </rPr>
      <t xml:space="preserve"> (SGPE DE ORIGEM: 15668/2026)</t>
    </r>
  </si>
  <si>
    <t>Quantidade Recebida ou Cedida</t>
  </si>
  <si>
    <r>
      <rPr>
        <b/>
        <sz val="11"/>
        <color rgb="FFFF0000"/>
        <rFont val="Calibri"/>
        <family val="2"/>
        <scheme val="minor"/>
      </rPr>
      <t>OBS: LOTE 16 FRACASSADO</t>
    </r>
    <r>
      <rPr>
        <b/>
        <sz val="11"/>
        <rFont val="Calibri"/>
        <family val="2"/>
        <scheme val="minor"/>
      </rPr>
      <t xml:space="preserve">
</t>
    </r>
    <r>
      <rPr>
        <b/>
        <u/>
        <sz val="11"/>
        <rFont val="Calibri"/>
        <family val="2"/>
        <scheme val="minor"/>
      </rPr>
      <t>PRAZO DE ENTREGA</t>
    </r>
    <r>
      <rPr>
        <b/>
        <sz val="11"/>
        <rFont val="Calibri"/>
        <family val="2"/>
        <scheme val="minor"/>
      </rPr>
      <t>: 07 DIAS CORRIDOS - PRAZO DE PAGAMENTO: 30 DIAS.</t>
    </r>
  </si>
  <si>
    <r>
      <t xml:space="preserve">OBS: </t>
    </r>
    <r>
      <rPr>
        <b/>
        <sz val="12"/>
        <color rgb="FFC00000"/>
        <rFont val="Arial"/>
        <family val="2"/>
      </rPr>
      <t>VALOR MÍNIMO DA AF:</t>
    </r>
    <r>
      <rPr>
        <b/>
        <sz val="12"/>
        <color rgb="FFFF0000"/>
        <rFont val="Arial"/>
        <family val="2"/>
      </rPr>
      <t xml:space="preserve"> </t>
    </r>
    <r>
      <rPr>
        <b/>
        <u/>
        <sz val="12"/>
        <rFont val="Arial"/>
        <family val="2"/>
      </rPr>
      <t>R$ 300,00</t>
    </r>
  </si>
  <si>
    <t>Dimensões</t>
  </si>
  <si>
    <t>ESTRUTURA X IMPRESSOES E COMUNICACAO VISUAL LTDA - CNPJ 65.649.920/0001-80</t>
  </si>
  <si>
    <t xml:space="preserve">Banner em lona, impressão digital 4x0 cores, resolução mínima 720 dpi's e 280 g/m² de gramatura mínima; e suporte: 
1) em madeira em duas das menores extremidades e acabamento com ponteira de PVC (grampeada)  e corda trançada de no mínimo 4mm e de resistência suficiente e compatível com o banner; ou 
2) com ilhóses dispostos de 20 em 20 cm, em ferro ou alumínio e de diâmetro compatível com a corda utilizada - corda trançada de no mínimo 4mm e de resistência suficiente e compatível com o banner. DIMENSÕES </t>
  </si>
  <si>
    <t>50 X 70cm</t>
  </si>
  <si>
    <t>90 X 150cm</t>
  </si>
  <si>
    <t>110 X 150cm</t>
  </si>
  <si>
    <t>130 X 180cm</t>
  </si>
  <si>
    <t>80 X 120cm</t>
  </si>
  <si>
    <t>130 x 130 cm</t>
  </si>
  <si>
    <t>170 x 170 cm</t>
  </si>
  <si>
    <t>200 x 140cm</t>
  </si>
  <si>
    <t>ARAÇÁ MATERIAL PUBLICITARIO EIRELLI - CNPJ 16.600.308/0001-08</t>
  </si>
  <si>
    <t xml:space="preserve">Banner em papel sulfite - impressão digital 4x0 cores, resolução mínima 720 dpi's e 120 g/m² de gramatura mínima; e suporte: 
1) em madeira em duas das menores extremidades e acabamento com ponteira de PVC (grampeada)  e corda trançada de no mínimo 4mm e de resistência suficiente e compatível com o banner; ou 
2) Perfil C de plástico para acabamento de faixas e banners com 16 mm - e corda trançada de no mínimo 4mm e de resistência suficiente e compatível com o banner. DIMENSÕES </t>
  </si>
  <si>
    <t>90 X 120cm</t>
  </si>
  <si>
    <t xml:space="preserve">Frontlight em lona, impressão digital 4x0 cores, resolução mínima 1200 dpi's e 440 g/m² de gramatura mínima; fixado com ilhóses dispostos de 20 em 20 cm, em ferro ou alumínio e de diâmetro compatível com a corda utilizada - corda trançada de no mínimo 4mm e de resistência suficiente e compatível com o frontlight. INSTALADO E RETIRADO. DIMENSÕES </t>
  </si>
  <si>
    <t>255 X 275cm</t>
  </si>
  <si>
    <t xml:space="preserve">295 X  875cm   </t>
  </si>
  <si>
    <t>310 X 914cm</t>
  </si>
  <si>
    <t xml:space="preserve">Adesivo em vinil, impressão digital 4x0 cores, resolução mínima 300 dpi's e 26 a 30 g/m² de gramatura mínima de cola; acabamento meio corte especial com faca; com instalação no local DIMENSÕES </t>
  </si>
  <si>
    <t>75cm X metro linear</t>
  </si>
  <si>
    <t>99 x 44,5cm</t>
  </si>
  <si>
    <t xml:space="preserve">Adesivo recortado em vinil colorido (cores diversas a escolher), para adesivagem. Com instalação no local DIMENSÃO </t>
  </si>
  <si>
    <t>90cm x metro linear</t>
  </si>
  <si>
    <t>RAQUEL CARDOSO DIAS PENHA ME - CNPJ 43.366.221/0001-90</t>
  </si>
  <si>
    <t>Crachá em cartão PVC laminado branco, impressão digital 4x1 cores, resolução mínima 300 dpi's e espessura de 0,70 a 0,80mm cantos arredondados, com perfuração entre 15 a 20mm compatível com grampo de metal tipo jacaré do cordão. Deverá acompanhar o desenvolvimento da arte para aprovação pela UDESC. Acompanha cordão para crachá personalizado em impressão digital, com grampo de metal tipo jacaré, em 100% poliéster. Crachá  5,4 X 8,60cm , cordão 1,3 a 1,6 X 80 a 90cm</t>
  </si>
  <si>
    <t>Crachá c/ cordão</t>
  </si>
  <si>
    <t xml:space="preserve">Placa em PVC branco, impressão digital 4x0 cores, resolução mínima 300 dpi's e espessura de 2mm, com fixação dupla face de espuma acrílica para ambiente externo de no mínimo 20mm de largura e de no mínimo 10cm de tamanho para cada 150g de placa. </t>
  </si>
  <si>
    <t>200 X 100cm</t>
  </si>
  <si>
    <t xml:space="preserve">Placa em PVC, branca, impressão digital 4x0 cores, resolução mínima 300dpi's e espessura de 2mm, acabamento corte a laser, inclui adequação de layout, instalada com fita. </t>
  </si>
  <si>
    <t>70 x 35cm</t>
  </si>
  <si>
    <t>14 x 14cm</t>
  </si>
  <si>
    <t>POLIMPRESSOS SERVIÇOS GRÁFICOS LTDA - CNPJ 14.292.313/0001-75</t>
  </si>
  <si>
    <t>CARTÃO DE VISITA; FORMATO = 9 (largura) X 5 (altura) cm; Papel Couchê Fosco, com gramatura 240 G; COR DE IMPRESSÃO 4 CORES (Colorido) - impressão frente e verso</t>
  </si>
  <si>
    <t>100 a 500 un.</t>
  </si>
  <si>
    <t>EURICO JOAO COELHO - CNPJ 22.526.058/0001-06</t>
  </si>
  <si>
    <t>CARTAZ FORMATO A3; FORMATO A3 = 30 (largura) x 42 (altura) cm; Papel Couchê Brilho, com gramatura 115 G; COR DE IMPRESSÃO 4 CORES (Colorido) - impressão só frente (sem verso)</t>
  </si>
  <si>
    <t>até 100 un.</t>
  </si>
  <si>
    <t>101 a 500 un.</t>
  </si>
  <si>
    <t>De 1001 a 5000 unid</t>
  </si>
  <si>
    <t>Mais de 5.000 unid.</t>
  </si>
  <si>
    <t>FLYER FRENTE E VERSO; FORMATO A5 = 15 (largura) X 21 (altura) cm; Papel Couchê Brilho, com gramatura 115 G; COR DE IMPRESSÃO 4 CORES (Colorido) - impressão frente e verso</t>
  </si>
  <si>
    <t>100 a 1.000 un.</t>
  </si>
  <si>
    <t>acima de 1.001 un.</t>
  </si>
  <si>
    <t>acima de 10.000 un.</t>
  </si>
  <si>
    <t xml:space="preserve">FOLDER FRENTE E VERSO; FORMATO A4 = 29,7 (largura) X 21 (altura) cm; Papel Couchê Brilho ou Fosco, com gramatura 115 G; COR DE IMPRESSÃO 4 CORES (Colorido) - impressão frente e verso. Com UMA dobra. </t>
  </si>
  <si>
    <t>FOLDER. Formato aberto: 39 X 28 cm; formato fechado 13 x 28 , cor de impressão 4 cores (colorido - impressão frente e verso); papel couchê fosco, gramatura 150g; acabamento: folder dobrado em 3 partes iguais. DUAS dobras</t>
  </si>
  <si>
    <t>Confecção de crachás credencial e cordão personalizados com dados variáveis. CREDENCIAL: pvc, tamanho 9-10 x 14-15 cm em apresentação vertical ou horizontal, cores 4x4, resolução mínima 300 dpi's, borda arredondada, furo central ovoide. CORDÃO: personalizado, poliester acetinado, largura entre 2 e 3 cm e comprimento de 85 cm,  acabamento em jacaré. Deverá acompanhar o desenvolvimento da arte para aprovação pela UDESC</t>
  </si>
  <si>
    <t>14-15 x 9-10 cm</t>
  </si>
  <si>
    <t>KLB COMUNICAÇÃO VISUAL - CNPJ 40.748.981/0001-74</t>
  </si>
  <si>
    <t xml:space="preserve">Wind Banner - Base plástica ou ferro duplo. Haste em fibra ou alumínio. ALTURA DE 200cm. Banner em tecido dupla face, personalizável, impressão em alta resolução. Indicado para ambientes externos, resistente a água e exposição solar. Formato faca. </t>
  </si>
  <si>
    <t>200cm - Formato: faca</t>
  </si>
  <si>
    <t>Adesivo em vinil: revestimento vinílico adesivo padrão Madeira, mármore, telado /linho, ripado. Incluso material, descontaminação da superfície e mão de obra para o envelopamento. (Modelo Referência: linha decorativa Imprimax similar ou superior)</t>
  </si>
  <si>
    <t>1 m²</t>
  </si>
  <si>
    <t>Adesivo em vinil: revestimento vinílico adesivo estilo fórmica (cor sólida). Incluso material, descontaminação da superfície e mão de obra para o envelopamento. (Modelo Referência: Imprimax similar ou superior)</t>
  </si>
  <si>
    <t>Confecção de Crachá - Produto: Crachá individual em papel de alta gramatura.
Formato: 10 cm (largura) x 15 cm (altura)
Papel: Papel Triplex 350g ou Papel Cartão Supremo 350g
Impressão: 4x4 cores (Policromia frente e verso).
Acabamento: 01 Furo Oblongo (centralizado no topo) para passagem do cordão.
Cantos Arredondados 
Acessório: Cordão de poliéster simples (largura 10mm ou 12mm) com jacaré ou argola.</t>
  </si>
  <si>
    <t>10cm x 15cm</t>
  </si>
  <si>
    <t xml:space="preserve">Impressões em A3 - 20 unidades. papel fotográfico. Couchê semi-brilho (ou fosco) mínimo 115gr. Cor 4x0. </t>
  </si>
  <si>
    <t>Adesivo vinílico branco (painel) com aspecto fosco; com impressão digital de alta qualidade,   4 X 0 cores, medida: 1,20 X 1,50, acabamento refilado,  com aplicação</t>
  </si>
  <si>
    <t>1.20 X 1.50 (unidade)</t>
  </si>
  <si>
    <t>Painel PVC adesivado 1 mm vinil brilho, medida 1,20 X 1,50.  4 X 0 cores , impressão digital de alta qualidade, Corte reto, com aplicação.</t>
  </si>
  <si>
    <t>Etiqueta PVC  adesivada- 1 mm vinil brilho, medida 15cm X 7cm, 4 X 0 cores, corte digital - impressão digital de alta qualidade.</t>
  </si>
  <si>
    <t>145cm X 7cm (unidade)</t>
  </si>
  <si>
    <t xml:space="preserve">ADESIVO PERFURADO PARA VIDROS (portas, janelas, divisórias, frota automotiva ou outros locais indicados), impressão digital 4 x 0 cores, resolução mínima 300 dpi e 120 a 140 g/m² de gramatura mínima de cola. Acabamentos e manuseio: refilo, instalação em todos os campi da Udesc. </t>
  </si>
  <si>
    <t>m²</t>
  </si>
  <si>
    <t>ADESIVO STICKER autocolante em vinil, impressão digital 4 x 0 cores, resolução mínima 300 dpi e 26 a 30 g/m² de gramatura mínima de cola. Acabamentos e manuseio: meio corte com faca especial, refilo. Tiragem mínima 500 unid.</t>
  </si>
  <si>
    <t>6x6 cm</t>
  </si>
  <si>
    <t>10x10 cm</t>
  </si>
  <si>
    <t>ADESIVO VINIL para plotagem de paredes, divisórias e demais superfícies lisas, impressão digital 4 x 0 cores, resolução mínima 300 dpi e 26 a 30 g/m² de gramatura mínima de cola. Acabamentos e manuseio: meio corte com faca especial, instalação no local.</t>
  </si>
  <si>
    <t>ALPHA PRINT COMUNICACAO VISUAL E EDITORA LTDA - CNPJ 08.432.848/0001-00</t>
  </si>
  <si>
    <t>CARTAZ A2. Formato 420 x 594 mm; Papel Couchê Brilho ou Matte (fosco) 115 g/m²; 4 x 0 Cores - impressão só frente (sem verso). Acabamentos e manuseio: refilo, separação em blocos de diferentes quantidades (a ser informado pelo solicitante).</t>
  </si>
  <si>
    <t>Até 500 un.</t>
  </si>
  <si>
    <t>1.001 un. a 5.000 un.</t>
  </si>
  <si>
    <t>Mais de 5.001 un.</t>
  </si>
  <si>
    <t>RB COMUNICAÇÃO VISUAL LTDA - CNPJ 27.232.288/0001-86</t>
  </si>
  <si>
    <t>FLYER A6. Formato: 105 x 148 mm; Papel Couchê Brilho ou Matte (fosco) 170 g/m²; 4 x 1 Cores - impressão frente e verso. Acabamentos e manuseio: refilo, separação em blocos de diferentes quantidades (a ser informado pelo solicitante).</t>
  </si>
  <si>
    <t>até 500 un.</t>
  </si>
  <si>
    <t>501 a 1.000 un.</t>
  </si>
  <si>
    <t>1.001 a 5.000 un.</t>
  </si>
  <si>
    <t>FOLDER A4. Formato Aberto: 30 x 20. Formato Fechado: 10 x 20 cm. Papel Couchê Brilho ou Matte (fosco) 115 g/m²; 4 x 4 Cores - impressão frente e verso. Acabamentos e manuseio: 02 dobras, refilo, separação em blocos de diferentes quantidades (a ser informado pelo solicitante).</t>
  </si>
  <si>
    <t>até 500 unid.</t>
  </si>
  <si>
    <t>500 a 1.000 unid.</t>
  </si>
  <si>
    <t>1.001 un.a 5000 unid.</t>
  </si>
  <si>
    <t>5.001 a 10.000 unid.</t>
  </si>
  <si>
    <t xml:space="preserve">Flyer frente e verso. Português. Tamanho aberto: A4 (21cm X 29,7cm). Material papel couchê 150g. Acabamento frente e verso. Impressão 4 X 4 cores (colorido frente e verso) Textura: superfície lisa e brilhante. Título: Museu da Escola Catarinense MESC/UDESC – </t>
  </si>
  <si>
    <t>21cm X 29,7cm</t>
  </si>
  <si>
    <t>Adesivos com símbolos do Museu – adesivo em material vinil ou BOPP, com aplicação visível, alta aderência, resistente à água, acabamento com brilho, diâmetro de 1,5 cm.</t>
  </si>
  <si>
    <t>1,5cm de diâmetro</t>
  </si>
  <si>
    <t>Adesivos da Maratona Artística - adesivo em material vinil ou BOPP, com aplicação visível, alta aderência, resistente à água, acabamento com brilho, diâmetro de 10 cm.</t>
  </si>
  <si>
    <t>10cm diâmetro</t>
  </si>
  <si>
    <t>Peça gráfica com 3 vincos para dobras e aplicação de microserrilha em 8 espaços. Formato aberto 21 X 29,7cm, 4 X 4 cores, papel cartão supreme  250g/m², 3 vincos, microserrilha em 8 formas, com prova de cor e boneco no papel solicitado.</t>
  </si>
  <si>
    <t>Conjunto gráfico com 26 fichas e um envelope – Fichas: 26 peças, formato 22,5 X 22,5 cm, 4 X 4 cores, papel cartão supreme 250g/m²; Envelope: Formato fechado 22,7 X 22,7 cm, 4 X 4 cores, papel couchê 210 g/m², laminação fosca fora FACA, com prova de cor e boneco nos papéis solicitados.</t>
  </si>
  <si>
    <t>22,5cm X 22,5cm - 22,7cm X 22,7 cm</t>
  </si>
  <si>
    <t>339030.16</t>
  </si>
  <si>
    <t>339030.44</t>
  </si>
  <si>
    <t>Folha</t>
  </si>
  <si>
    <t>106356003</t>
  </si>
  <si>
    <t>pacote</t>
  </si>
  <si>
    <t>009369144</t>
  </si>
  <si>
    <t>PEÇA</t>
  </si>
  <si>
    <r>
      <rPr>
        <b/>
        <sz val="12"/>
        <rFont val="Arial"/>
        <family val="2"/>
      </rPr>
      <t>VIGÊNCIA DA ATA:</t>
    </r>
    <r>
      <rPr>
        <sz val="12"/>
        <rFont val="Arial"/>
        <family val="2"/>
      </rPr>
      <t xml:space="preserve"> 13/08/2026 </t>
    </r>
    <r>
      <rPr>
        <b/>
        <sz val="12"/>
        <rFont val="Arial"/>
        <family val="2"/>
      </rPr>
      <t xml:space="preserve">até </t>
    </r>
    <r>
      <rPr>
        <b/>
        <u/>
        <sz val="12"/>
        <rFont val="Arial"/>
        <family val="2"/>
      </rPr>
      <t>13/08/2027</t>
    </r>
  </si>
  <si>
    <t>PE 1068/2026 SRP (SGPE DE ORIGEM: 15668/2026)</t>
  </si>
  <si>
    <t>OBJETO:  CONTRATAÇÃO DE EMPRESA ESPECIALIZADA EM SERVIÇOS GRÁFICOS (IMPRESSOS
ADAPTADOS, BANNERS, ADESIVOS, ENTRE OUTROS) – TODA UDESC</t>
  </si>
  <si>
    <t>VIGÊNCIA DA ATA: 13/08/2026 até 13/08/2027</t>
  </si>
  <si>
    <t>Atualizado em 14/08/2026</t>
  </si>
  <si>
    <t>Resumo Atualizado em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</si>
</sst>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8" formatCode="&quot;R$&quot;\ #,##0.00;[Red]\-&quot;R$&quot;\ #,##0.0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#,##0;[Red]#,##0"/>
    <numFmt numFmtId="166" formatCode="#,##0_ ;[Red]\-#,##0\ "/>
    <numFmt numFmtId="167" formatCode="&quot;R$&quot;\ #,##0.00"/>
    <numFmt numFmtId="168" formatCode="00"/>
    <numFmt numFmtId="169" formatCode="_-[$R$-416]\ * #,##0.00_-;\-[$R$-416]\ * #,##0.00_-;_-[$R$-416]\ * &quot;-&quot;??_-;_-@_-"/>
    <numFmt numFmtId="170" formatCode="_-* #,##0.00\ &quot;€&quot;_-;\-* #,##0.00\ &quot;€&quot;_-;_-* &quot;-&quot;??\ &quot;€&quot;_-;_-@_-"/>
    <numFmt numFmtId="171" formatCode="_-* #,##0_-;\-* #,##0_-;_-* &quot;-&quot;??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8"/>
      <color indexed="56"/>
      <name val="Cambria"/>
      <family val="2"/>
    </font>
    <font>
      <b/>
      <u/>
      <sz val="1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2"/>
      <color theme="1"/>
      <name val="Arial"/>
      <family val="2"/>
    </font>
    <font>
      <sz val="12"/>
      <color theme="0" tint="-0.499984740745262"/>
      <name val="Arial"/>
      <family val="2"/>
    </font>
    <font>
      <u/>
      <sz val="12"/>
      <name val="Arial"/>
      <family val="2"/>
    </font>
    <font>
      <b/>
      <sz val="12"/>
      <color indexed="81"/>
      <name val="Arial"/>
      <family val="2"/>
    </font>
    <font>
      <sz val="12"/>
      <color indexed="81"/>
      <name val="Arial"/>
      <family val="2"/>
    </font>
    <font>
      <u/>
      <sz val="12"/>
      <color indexed="81"/>
      <name val="Arial"/>
      <family val="2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Arial"/>
      <family val="2"/>
    </font>
    <font>
      <sz val="12"/>
      <color rgb="FFC00000"/>
      <name val="Arial"/>
      <family val="2"/>
    </font>
    <font>
      <sz val="12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2"/>
      <color rgb="FFFF0000"/>
      <name val="Arial"/>
      <family val="2"/>
    </font>
    <font>
      <b/>
      <sz val="12"/>
      <color rgb="FFC00000"/>
      <name val="Arial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0"/>
      <color theme="1"/>
      <name val="Calibri"/>
      <family val="2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99"/>
        <bgColor indexed="26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5050"/>
        <bgColor indexed="1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10"/>
      </patternFill>
    </fill>
    <fill>
      <patternFill patternType="solid">
        <fgColor rgb="FFCC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DBDBB"/>
        <bgColor indexed="64"/>
      </patternFill>
    </fill>
    <fill>
      <patternFill patternType="solid">
        <fgColor rgb="FFFDBDBB"/>
        <bgColor indexed="10"/>
      </patternFill>
    </fill>
    <fill>
      <patternFill patternType="solid">
        <fgColor rgb="FF78A1F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66">
    <xf numFmtId="0" fontId="0" fillId="0" borderId="0"/>
    <xf numFmtId="44" fontId="1" fillId="0" borderId="0" applyFont="0" applyFill="0" applyBorder="0" applyAlignment="0" applyProtection="0"/>
    <xf numFmtId="0" fontId="4" fillId="0" borderId="0"/>
    <xf numFmtId="164" fontId="4" fillId="0" borderId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0" fontId="6" fillId="0" borderId="0" applyNumberForma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0" fontId="4" fillId="0" borderId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7">
    <xf numFmtId="0" fontId="0" fillId="0" borderId="0" xfId="0"/>
    <xf numFmtId="0" fontId="2" fillId="0" borderId="0" xfId="2" applyFont="1" applyAlignment="1">
      <alignment vertical="center" wrapText="1"/>
    </xf>
    <xf numFmtId="43" fontId="5" fillId="0" borderId="0" xfId="2" applyNumberFormat="1" applyFont="1" applyAlignment="1">
      <alignment vertical="center" wrapText="1"/>
    </xf>
    <xf numFmtId="44" fontId="3" fillId="0" borderId="0" xfId="2" applyNumberFormat="1" applyFont="1" applyAlignment="1">
      <alignment vertical="center" wrapText="1"/>
    </xf>
    <xf numFmtId="0" fontId="3" fillId="0" borderId="0" xfId="2" applyFont="1" applyAlignment="1">
      <alignment vertical="center" wrapText="1"/>
    </xf>
    <xf numFmtId="44" fontId="2" fillId="0" borderId="0" xfId="2" applyNumberFormat="1" applyFont="1" applyAlignment="1">
      <alignment vertical="center" wrapText="1"/>
    </xf>
    <xf numFmtId="4" fontId="2" fillId="0" borderId="0" xfId="2" applyNumberFormat="1" applyFont="1" applyAlignment="1">
      <alignment vertical="center" wrapText="1"/>
    </xf>
    <xf numFmtId="0" fontId="2" fillId="0" borderId="0" xfId="2" applyFont="1" applyAlignment="1">
      <alignment horizontal="center" vertical="center" wrapText="1"/>
    </xf>
    <xf numFmtId="1" fontId="2" fillId="0" borderId="0" xfId="2" applyNumberFormat="1" applyFont="1" applyAlignment="1" applyProtection="1">
      <alignment horizontal="center" vertical="center" wrapText="1"/>
      <protection locked="0"/>
    </xf>
    <xf numFmtId="3" fontId="2" fillId="0" borderId="0" xfId="2" applyNumberFormat="1" applyFont="1" applyAlignment="1" applyProtection="1">
      <alignment vertical="center" wrapText="1"/>
      <protection locked="0"/>
    </xf>
    <xf numFmtId="0" fontId="2" fillId="0" borderId="0" xfId="2" applyFont="1" applyAlignment="1" applyProtection="1">
      <alignment vertical="center" wrapText="1"/>
      <protection locked="0"/>
    </xf>
    <xf numFmtId="165" fontId="2" fillId="0" borderId="0" xfId="0" applyNumberFormat="1" applyFont="1" applyAlignment="1">
      <alignment horizontal="center" vertical="center" wrapText="1"/>
    </xf>
    <xf numFmtId="44" fontId="2" fillId="0" borderId="0" xfId="2" applyNumberFormat="1" applyFont="1" applyAlignment="1" applyProtection="1">
      <alignment vertical="center" wrapText="1"/>
      <protection locked="0"/>
    </xf>
    <xf numFmtId="0" fontId="2" fillId="5" borderId="0" xfId="2" applyFont="1" applyFill="1" applyAlignment="1" applyProtection="1">
      <alignment vertical="center" wrapText="1"/>
      <protection locked="0"/>
    </xf>
    <xf numFmtId="0" fontId="2" fillId="0" borderId="0" xfId="0" applyFont="1" applyAlignment="1">
      <alignment vertical="center" wrapText="1"/>
    </xf>
    <xf numFmtId="3" fontId="9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10" fillId="14" borderId="6" xfId="0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164" fontId="10" fillId="3" borderId="1" xfId="3" applyFont="1" applyFill="1" applyBorder="1" applyAlignment="1" applyProtection="1">
      <alignment horizontal="center" vertical="center" wrapText="1"/>
    </xf>
    <xf numFmtId="1" fontId="10" fillId="3" borderId="1" xfId="2" applyNumberFormat="1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165" fontId="10" fillId="15" borderId="1" xfId="2" applyNumberFormat="1" applyFont="1" applyFill="1" applyBorder="1" applyAlignment="1">
      <alignment horizontal="center" vertical="center" wrapText="1"/>
    </xf>
    <xf numFmtId="14" fontId="9" fillId="4" borderId="1" xfId="2" applyNumberFormat="1" applyFont="1" applyFill="1" applyBorder="1" applyAlignment="1" applyProtection="1">
      <alignment horizontal="center" vertical="center" wrapText="1"/>
      <protection locked="0"/>
    </xf>
    <xf numFmtId="1" fontId="9" fillId="6" borderId="1" xfId="2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center" vertical="center" wrapText="1"/>
    </xf>
    <xf numFmtId="3" fontId="9" fillId="13" borderId="1" xfId="0" applyNumberFormat="1" applyFont="1" applyFill="1" applyBorder="1" applyAlignment="1">
      <alignment horizontal="center" vertical="center" wrapText="1"/>
    </xf>
    <xf numFmtId="3" fontId="9" fillId="8" borderId="1" xfId="0" applyNumberFormat="1" applyFont="1" applyFill="1" applyBorder="1" applyAlignment="1">
      <alignment horizontal="center" vertical="center" wrapText="1"/>
    </xf>
    <xf numFmtId="166" fontId="9" fillId="9" borderId="1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5" borderId="1" xfId="2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>
      <alignment horizontal="center" vertical="center" wrapText="1"/>
    </xf>
    <xf numFmtId="1" fontId="9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9" fillId="11" borderId="1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vertical="center" wrapText="1"/>
    </xf>
    <xf numFmtId="0" fontId="10" fillId="5" borderId="1" xfId="2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1" fontId="9" fillId="6" borderId="1" xfId="0" applyNumberFormat="1" applyFont="1" applyFill="1" applyBorder="1" applyAlignment="1">
      <alignment horizontal="center" vertical="center" wrapText="1"/>
    </xf>
    <xf numFmtId="0" fontId="9" fillId="5" borderId="1" xfId="2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9" fillId="0" borderId="0" xfId="2" applyFont="1" applyAlignment="1">
      <alignment vertical="center" wrapText="1"/>
    </xf>
    <xf numFmtId="4" fontId="9" fillId="0" borderId="0" xfId="2" applyNumberFormat="1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44" fontId="9" fillId="0" borderId="0" xfId="2" applyNumberFormat="1" applyFont="1" applyAlignment="1">
      <alignment horizontal="center" vertical="center" wrapText="1"/>
    </xf>
    <xf numFmtId="1" fontId="9" fillId="0" borderId="0" xfId="2" applyNumberFormat="1" applyFont="1" applyAlignment="1" applyProtection="1">
      <alignment horizontal="center" vertical="center" wrapText="1"/>
      <protection locked="0"/>
    </xf>
    <xf numFmtId="1" fontId="13" fillId="0" borderId="0" xfId="2" applyNumberFormat="1" applyFont="1" applyAlignment="1" applyProtection="1">
      <alignment horizontal="center" vertical="center" wrapText="1"/>
      <protection locked="0"/>
    </xf>
    <xf numFmtId="3" fontId="9" fillId="0" borderId="0" xfId="2" applyNumberFormat="1" applyFont="1" applyAlignment="1" applyProtection="1">
      <alignment vertical="center" wrapText="1"/>
      <protection locked="0"/>
    </xf>
    <xf numFmtId="8" fontId="9" fillId="0" borderId="0" xfId="0" applyNumberFormat="1" applyFont="1" applyAlignment="1">
      <alignment vertical="center" wrapText="1"/>
    </xf>
    <xf numFmtId="44" fontId="9" fillId="0" borderId="0" xfId="4" applyFont="1" applyAlignment="1" applyProtection="1">
      <alignment vertical="center" wrapText="1"/>
      <protection locked="0"/>
    </xf>
    <xf numFmtId="167" fontId="13" fillId="0" borderId="0" xfId="2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 wrapText="1"/>
    </xf>
    <xf numFmtId="0" fontId="9" fillId="0" borderId="0" xfId="2" applyFont="1" applyAlignment="1" applyProtection="1">
      <alignment vertical="center" wrapText="1"/>
      <protection locked="0"/>
    </xf>
    <xf numFmtId="0" fontId="12" fillId="3" borderId="5" xfId="2" applyFont="1" applyFill="1" applyBorder="1" applyAlignment="1">
      <alignment horizontal="center" vertical="center" wrapText="1"/>
    </xf>
    <xf numFmtId="3" fontId="9" fillId="2" borderId="7" xfId="2" applyNumberFormat="1" applyFont="1" applyFill="1" applyBorder="1" applyAlignment="1" applyProtection="1">
      <alignment horizontal="center" vertical="center" wrapText="1"/>
      <protection locked="0"/>
    </xf>
    <xf numFmtId="14" fontId="9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9" fillId="5" borderId="7" xfId="2" applyFont="1" applyFill="1" applyBorder="1" applyAlignment="1" applyProtection="1">
      <alignment horizontal="center" vertical="center" wrapText="1"/>
      <protection locked="0"/>
    </xf>
    <xf numFmtId="0" fontId="10" fillId="14" borderId="1" xfId="0" applyFont="1" applyFill="1" applyBorder="1" applyAlignment="1">
      <alignment vertical="center" wrapText="1"/>
    </xf>
    <xf numFmtId="0" fontId="10" fillId="15" borderId="1" xfId="2" applyFont="1" applyFill="1" applyBorder="1" applyAlignment="1" applyProtection="1">
      <alignment horizontal="center" vertical="center" wrapText="1"/>
      <protection locked="0"/>
    </xf>
    <xf numFmtId="3" fontId="9" fillId="10" borderId="1" xfId="2" applyNumberFormat="1" applyFont="1" applyFill="1" applyBorder="1" applyAlignment="1" applyProtection="1">
      <alignment horizontal="center" vertical="center" wrapText="1"/>
      <protection locked="0"/>
    </xf>
    <xf numFmtId="168" fontId="9" fillId="5" borderId="1" xfId="0" applyNumberFormat="1" applyFont="1" applyFill="1" applyBorder="1" applyAlignment="1">
      <alignment horizontal="center" vertical="center"/>
    </xf>
    <xf numFmtId="3" fontId="10" fillId="2" borderId="7" xfId="2" applyNumberFormat="1" applyFont="1" applyFill="1" applyBorder="1" applyAlignment="1" applyProtection="1">
      <alignment horizontal="center" vertical="center" wrapText="1"/>
      <protection locked="0"/>
    </xf>
    <xf numFmtId="0" fontId="9" fillId="20" borderId="2" xfId="2" applyFont="1" applyFill="1" applyBorder="1" applyAlignment="1">
      <alignment horizontal="center" vertical="center" wrapText="1"/>
    </xf>
    <xf numFmtId="0" fontId="10" fillId="20" borderId="2" xfId="2" applyFont="1" applyFill="1" applyBorder="1" applyAlignment="1">
      <alignment horizontal="center" vertical="center" wrapText="1"/>
    </xf>
    <xf numFmtId="0" fontId="9" fillId="20" borderId="21" xfId="2" applyFont="1" applyFill="1" applyBorder="1" applyAlignment="1">
      <alignment horizontal="center" vertical="center" wrapText="1"/>
    </xf>
    <xf numFmtId="169" fontId="9" fillId="20" borderId="2" xfId="2" applyNumberFormat="1" applyFont="1" applyFill="1" applyBorder="1" applyAlignment="1" applyProtection="1">
      <alignment horizontal="center" vertical="center"/>
      <protection locked="0"/>
    </xf>
    <xf numFmtId="169" fontId="9" fillId="20" borderId="4" xfId="2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/>
    <xf numFmtId="0" fontId="8" fillId="3" borderId="13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165" fontId="10" fillId="4" borderId="1" xfId="2" applyNumberFormat="1" applyFont="1" applyFill="1" applyBorder="1" applyAlignment="1">
      <alignment horizontal="center" vertical="center" wrapText="1"/>
    </xf>
    <xf numFmtId="0" fontId="10" fillId="4" borderId="1" xfId="2" applyFont="1" applyFill="1" applyBorder="1" applyAlignment="1" applyProtection="1">
      <alignment horizontal="center" vertical="center" wrapText="1"/>
      <protection locked="0"/>
    </xf>
    <xf numFmtId="169" fontId="10" fillId="4" borderId="1" xfId="3" applyNumberFormat="1" applyFont="1" applyFill="1" applyBorder="1" applyAlignment="1" applyProtection="1">
      <alignment horizontal="center" vertical="center" wrapText="1"/>
    </xf>
    <xf numFmtId="169" fontId="10" fillId="4" borderId="12" xfId="3" applyNumberFormat="1" applyFont="1" applyFill="1" applyBorder="1" applyAlignment="1" applyProtection="1">
      <alignment horizontal="center" vertical="center" wrapText="1"/>
    </xf>
    <xf numFmtId="41" fontId="9" fillId="7" borderId="1" xfId="0" applyNumberFormat="1" applyFont="1" applyFill="1" applyBorder="1" applyAlignment="1">
      <alignment horizontal="center" vertical="center" wrapText="1"/>
    </xf>
    <xf numFmtId="1" fontId="9" fillId="18" borderId="1" xfId="0" applyNumberFormat="1" applyFont="1" applyFill="1" applyBorder="1" applyAlignment="1">
      <alignment horizontal="center" vertical="center" wrapText="1"/>
    </xf>
    <xf numFmtId="1" fontId="9" fillId="13" borderId="1" xfId="0" applyNumberFormat="1" applyFont="1" applyFill="1" applyBorder="1" applyAlignment="1">
      <alignment horizontal="center" vertical="center" wrapText="1"/>
    </xf>
    <xf numFmtId="3" fontId="9" fillId="17" borderId="1" xfId="2" applyNumberFormat="1" applyFont="1" applyFill="1" applyBorder="1" applyAlignment="1" applyProtection="1">
      <alignment horizontal="center" vertical="center" wrapText="1"/>
      <protection locked="0"/>
    </xf>
    <xf numFmtId="44" fontId="9" fillId="14" borderId="1" xfId="4" applyFont="1" applyFill="1" applyBorder="1" applyAlignment="1" applyProtection="1">
      <alignment vertical="center" wrapText="1"/>
      <protection locked="0"/>
    </xf>
    <xf numFmtId="44" fontId="9" fillId="14" borderId="12" xfId="4" applyFont="1" applyFill="1" applyBorder="1" applyAlignment="1" applyProtection="1">
      <alignment vertical="center" wrapText="1"/>
      <protection locked="0"/>
    </xf>
    <xf numFmtId="1" fontId="9" fillId="13" borderId="2" xfId="0" applyNumberFormat="1" applyFont="1" applyFill="1" applyBorder="1" applyAlignment="1">
      <alignment horizontal="center" vertical="center" wrapText="1"/>
    </xf>
    <xf numFmtId="0" fontId="8" fillId="0" borderId="18" xfId="0" applyFont="1" applyBorder="1"/>
    <xf numFmtId="0" fontId="8" fillId="0" borderId="19" xfId="0" applyFont="1" applyBorder="1"/>
    <xf numFmtId="41" fontId="8" fillId="0" borderId="19" xfId="0" applyNumberFormat="1" applyFont="1" applyBorder="1"/>
    <xf numFmtId="44" fontId="12" fillId="0" borderId="19" xfId="1" applyFont="1" applyBorder="1"/>
    <xf numFmtId="44" fontId="12" fillId="0" borderId="20" xfId="1" applyFont="1" applyBorder="1"/>
    <xf numFmtId="0" fontId="10" fillId="20" borderId="1" xfId="2" applyFont="1" applyFill="1" applyBorder="1" applyAlignment="1" applyProtection="1">
      <alignment horizontal="center" vertical="center"/>
      <protection locked="0"/>
    </xf>
    <xf numFmtId="44" fontId="10" fillId="20" borderId="3" xfId="2" applyNumberFormat="1" applyFont="1" applyFill="1" applyBorder="1" applyAlignment="1" applyProtection="1">
      <alignment horizontal="center" vertical="center"/>
      <protection locked="0"/>
    </xf>
    <xf numFmtId="44" fontId="9" fillId="20" borderId="22" xfId="2" applyNumberFormat="1" applyFont="1" applyFill="1" applyBorder="1" applyAlignment="1" applyProtection="1">
      <alignment horizontal="center" vertical="center"/>
      <protection locked="0"/>
    </xf>
    <xf numFmtId="44" fontId="9" fillId="20" borderId="23" xfId="2" applyNumberFormat="1" applyFont="1" applyFill="1" applyBorder="1" applyAlignment="1" applyProtection="1">
      <alignment horizontal="center" vertical="center"/>
      <protection locked="0"/>
    </xf>
    <xf numFmtId="10" fontId="10" fillId="20" borderId="2" xfId="5" applyNumberFormat="1" applyFont="1" applyFill="1" applyBorder="1" applyAlignment="1" applyProtection="1">
      <alignment horizontal="center" vertical="center"/>
      <protection locked="0"/>
    </xf>
    <xf numFmtId="10" fontId="10" fillId="20" borderId="4" xfId="5" applyNumberFormat="1" applyFont="1" applyFill="1" applyBorder="1" applyAlignment="1" applyProtection="1">
      <alignment horizontal="center" vertical="center"/>
      <protection locked="0"/>
    </xf>
    <xf numFmtId="10" fontId="10" fillId="20" borderId="3" xfId="5" applyNumberFormat="1" applyFont="1" applyFill="1" applyBorder="1" applyAlignment="1" applyProtection="1">
      <alignment horizontal="center" vertical="center"/>
      <protection locked="0"/>
    </xf>
    <xf numFmtId="44" fontId="9" fillId="20" borderId="0" xfId="6" applyFont="1" applyFill="1" applyBorder="1" applyAlignment="1" applyProtection="1">
      <alignment horizontal="center" vertical="center"/>
      <protection locked="0"/>
    </xf>
    <xf numFmtId="44" fontId="10" fillId="20" borderId="3" xfId="5" applyNumberFormat="1" applyFont="1" applyFill="1" applyBorder="1" applyAlignment="1" applyProtection="1">
      <alignment horizontal="center" vertical="center"/>
      <protection locked="0"/>
    </xf>
    <xf numFmtId="44" fontId="9" fillId="20" borderId="32" xfId="6" applyFont="1" applyFill="1" applyBorder="1" applyAlignment="1" applyProtection="1">
      <alignment horizontal="center" vertical="center"/>
      <protection locked="0"/>
    </xf>
    <xf numFmtId="44" fontId="10" fillId="20" borderId="3" xfId="6" applyFont="1" applyFill="1" applyBorder="1" applyAlignment="1" applyProtection="1">
      <alignment horizontal="center" vertical="center"/>
      <protection locked="0"/>
    </xf>
    <xf numFmtId="44" fontId="9" fillId="20" borderId="22" xfId="6" applyFont="1" applyFill="1" applyBorder="1" applyAlignment="1" applyProtection="1">
      <alignment horizontal="center" vertical="center"/>
      <protection locked="0"/>
    </xf>
    <xf numFmtId="44" fontId="9" fillId="20" borderId="23" xfId="6" applyFont="1" applyFill="1" applyBorder="1" applyAlignment="1" applyProtection="1">
      <alignment horizontal="center" vertical="center"/>
      <protection locked="0"/>
    </xf>
    <xf numFmtId="10" fontId="9" fillId="20" borderId="22" xfId="5" applyNumberFormat="1" applyFont="1" applyFill="1" applyBorder="1" applyAlignment="1" applyProtection="1">
      <alignment horizontal="center" vertical="center"/>
      <protection locked="0"/>
    </xf>
    <xf numFmtId="10" fontId="9" fillId="20" borderId="23" xfId="5" applyNumberFormat="1" applyFont="1" applyFill="1" applyBorder="1" applyAlignment="1" applyProtection="1">
      <alignment horizontal="center" vertical="center"/>
      <protection locked="0"/>
    </xf>
    <xf numFmtId="10" fontId="10" fillId="20" borderId="27" xfId="5" applyNumberFormat="1" applyFont="1" applyFill="1" applyBorder="1" applyAlignment="1" applyProtection="1">
      <alignment horizontal="center" vertical="center"/>
      <protection locked="0"/>
    </xf>
    <xf numFmtId="0" fontId="12" fillId="22" borderId="1" xfId="2" applyFont="1" applyFill="1" applyBorder="1" applyAlignment="1">
      <alignment horizontal="center" vertical="center" wrapText="1"/>
    </xf>
    <xf numFmtId="0" fontId="12" fillId="22" borderId="1" xfId="2" applyFont="1" applyFill="1" applyBorder="1" applyAlignment="1">
      <alignment horizontal="center" vertical="center"/>
    </xf>
    <xf numFmtId="0" fontId="12" fillId="22" borderId="5" xfId="2" applyFont="1" applyFill="1" applyBorder="1" applyAlignment="1">
      <alignment horizontal="center" vertical="center"/>
    </xf>
    <xf numFmtId="165" fontId="9" fillId="29" borderId="31" xfId="2" applyNumberFormat="1" applyFont="1" applyFill="1" applyBorder="1" applyAlignment="1">
      <alignment horizontal="center" vertical="center" wrapText="1"/>
    </xf>
    <xf numFmtId="165" fontId="14" fillId="29" borderId="8" xfId="2" applyNumberFormat="1" applyFont="1" applyFill="1" applyBorder="1" applyAlignment="1">
      <alignment horizontal="center" vertical="center" wrapText="1"/>
    </xf>
    <xf numFmtId="165" fontId="9" fillId="29" borderId="8" xfId="2" applyNumberFormat="1" applyFont="1" applyFill="1" applyBorder="1" applyAlignment="1">
      <alignment horizontal="center" vertical="center" wrapText="1"/>
    </xf>
    <xf numFmtId="165" fontId="9" fillId="25" borderId="8" xfId="2" applyNumberFormat="1" applyFont="1" applyFill="1" applyBorder="1" applyAlignment="1">
      <alignment horizontal="center" vertical="center" wrapText="1"/>
    </xf>
    <xf numFmtId="165" fontId="14" fillId="25" borderId="8" xfId="2" applyNumberFormat="1" applyFont="1" applyFill="1" applyBorder="1" applyAlignment="1">
      <alignment horizontal="center" vertical="center" wrapText="1"/>
    </xf>
    <xf numFmtId="165" fontId="9" fillId="3" borderId="8" xfId="2" applyNumberFormat="1" applyFont="1" applyFill="1" applyBorder="1" applyAlignment="1">
      <alignment horizontal="center" vertical="center" wrapText="1"/>
    </xf>
    <xf numFmtId="165" fontId="14" fillId="3" borderId="8" xfId="2" applyNumberFormat="1" applyFont="1" applyFill="1" applyBorder="1" applyAlignment="1">
      <alignment horizontal="center" vertical="center" wrapText="1"/>
    </xf>
    <xf numFmtId="165" fontId="9" fillId="26" borderId="8" xfId="2" applyNumberFormat="1" applyFont="1" applyFill="1" applyBorder="1" applyAlignment="1">
      <alignment horizontal="center" vertical="center" wrapText="1"/>
    </xf>
    <xf numFmtId="165" fontId="14" fillId="26" borderId="8" xfId="2" quotePrefix="1" applyNumberFormat="1" applyFont="1" applyFill="1" applyBorder="1" applyAlignment="1">
      <alignment horizontal="center" vertical="center" wrapText="1"/>
    </xf>
    <xf numFmtId="165" fontId="9" fillId="26" borderId="9" xfId="2" applyNumberFormat="1" applyFont="1" applyFill="1" applyBorder="1" applyAlignment="1">
      <alignment horizontal="center" vertical="center" wrapText="1"/>
    </xf>
    <xf numFmtId="165" fontId="10" fillId="27" borderId="7" xfId="2" applyNumberFormat="1" applyFont="1" applyFill="1" applyBorder="1" applyAlignment="1">
      <alignment horizontal="center" vertical="center" wrapText="1"/>
    </xf>
    <xf numFmtId="165" fontId="11" fillId="27" borderId="7" xfId="2" applyNumberFormat="1" applyFont="1" applyFill="1" applyBorder="1" applyAlignment="1">
      <alignment horizontal="center" vertical="center" wrapText="1"/>
    </xf>
    <xf numFmtId="0" fontId="10" fillId="27" borderId="1" xfId="2" applyFont="1" applyFill="1" applyBorder="1" applyAlignment="1" applyProtection="1">
      <alignment horizontal="center" vertical="center" wrapText="1"/>
      <protection locked="0"/>
    </xf>
    <xf numFmtId="3" fontId="9" fillId="23" borderId="1" xfId="2" applyNumberFormat="1" applyFont="1" applyFill="1" applyBorder="1" applyAlignment="1" applyProtection="1">
      <alignment horizontal="center" vertical="center" wrapText="1"/>
      <protection locked="0"/>
    </xf>
    <xf numFmtId="3" fontId="9" fillId="23" borderId="3" xfId="2" applyNumberFormat="1" applyFont="1" applyFill="1" applyBorder="1" applyAlignment="1" applyProtection="1">
      <alignment horizontal="center" vertical="center" wrapText="1"/>
      <protection locked="0"/>
    </xf>
    <xf numFmtId="0" fontId="9" fillId="16" borderId="5" xfId="2" applyFont="1" applyFill="1" applyBorder="1" applyAlignment="1">
      <alignment horizontal="center" vertical="center" wrapText="1"/>
    </xf>
    <xf numFmtId="169" fontId="10" fillId="24" borderId="1" xfId="3" applyNumberFormat="1" applyFont="1" applyFill="1" applyBorder="1" applyAlignment="1" applyProtection="1">
      <alignment horizontal="center" vertical="center" wrapText="1"/>
    </xf>
    <xf numFmtId="169" fontId="9" fillId="24" borderId="1" xfId="3" applyNumberFormat="1" applyFont="1" applyFill="1" applyBorder="1" applyAlignment="1" applyProtection="1">
      <alignment horizontal="center" vertical="center" wrapText="1"/>
    </xf>
    <xf numFmtId="3" fontId="9" fillId="16" borderId="5" xfId="2" applyNumberFormat="1" applyFont="1" applyFill="1" applyBorder="1" applyAlignment="1">
      <alignment horizontal="center" vertical="center" wrapText="1"/>
    </xf>
    <xf numFmtId="165" fontId="9" fillId="29" borderId="13" xfId="2" applyNumberFormat="1" applyFont="1" applyFill="1" applyBorder="1" applyAlignment="1">
      <alignment horizontal="center" vertical="center" wrapText="1"/>
    </xf>
    <xf numFmtId="165" fontId="9" fillId="29" borderId="5" xfId="2" applyNumberFormat="1" applyFont="1" applyFill="1" applyBorder="1" applyAlignment="1">
      <alignment horizontal="center" vertical="center" wrapText="1"/>
    </xf>
    <xf numFmtId="165" fontId="9" fillId="25" borderId="1" xfId="2" applyNumberFormat="1" applyFont="1" applyFill="1" applyBorder="1" applyAlignment="1">
      <alignment horizontal="center" vertical="center" wrapText="1"/>
    </xf>
    <xf numFmtId="165" fontId="9" fillId="25" borderId="5" xfId="2" applyNumberFormat="1" applyFont="1" applyFill="1" applyBorder="1" applyAlignment="1">
      <alignment horizontal="center" vertical="center" wrapText="1"/>
    </xf>
    <xf numFmtId="165" fontId="9" fillId="3" borderId="1" xfId="2" applyNumberFormat="1" applyFont="1" applyFill="1" applyBorder="1" applyAlignment="1">
      <alignment horizontal="center" vertical="center" wrapText="1"/>
    </xf>
    <xf numFmtId="165" fontId="9" fillId="3" borderId="5" xfId="2" applyNumberFormat="1" applyFont="1" applyFill="1" applyBorder="1" applyAlignment="1">
      <alignment horizontal="center" vertical="center" wrapText="1"/>
    </xf>
    <xf numFmtId="165" fontId="9" fillId="26" borderId="1" xfId="2" applyNumberFormat="1" applyFont="1" applyFill="1" applyBorder="1" applyAlignment="1">
      <alignment horizontal="center" vertical="center" wrapText="1"/>
    </xf>
    <xf numFmtId="165" fontId="9" fillId="26" borderId="5" xfId="2" applyNumberFormat="1" applyFont="1" applyFill="1" applyBorder="1" applyAlignment="1">
      <alignment horizontal="center" vertical="center" wrapText="1"/>
    </xf>
    <xf numFmtId="165" fontId="9" fillId="26" borderId="12" xfId="2" applyNumberFormat="1" applyFont="1" applyFill="1" applyBorder="1" applyAlignment="1">
      <alignment horizontal="center" vertical="center" wrapText="1"/>
    </xf>
    <xf numFmtId="165" fontId="10" fillId="27" borderId="1" xfId="2" applyNumberFormat="1" applyFont="1" applyFill="1" applyBorder="1" applyAlignment="1">
      <alignment horizontal="center" vertical="center" wrapText="1"/>
    </xf>
    <xf numFmtId="3" fontId="10" fillId="28" borderId="5" xfId="2" applyNumberFormat="1" applyFont="1" applyFill="1" applyBorder="1" applyAlignment="1" applyProtection="1">
      <alignment horizontal="center" vertical="center" wrapText="1"/>
      <protection locked="0"/>
    </xf>
    <xf numFmtId="44" fontId="9" fillId="24" borderId="1" xfId="2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168" fontId="28" fillId="5" borderId="1" xfId="0" applyNumberFormat="1" applyFont="1" applyFill="1" applyBorder="1" applyAlignment="1">
      <alignment horizontal="center" vertical="center"/>
    </xf>
    <xf numFmtId="0" fontId="29" fillId="5" borderId="1" xfId="0" applyFont="1" applyFill="1" applyBorder="1" applyAlignment="1">
      <alignment horizontal="center" vertical="center" wrapText="1"/>
    </xf>
    <xf numFmtId="168" fontId="28" fillId="12" borderId="1" xfId="0" applyNumberFormat="1" applyFont="1" applyFill="1" applyBorder="1" applyAlignment="1">
      <alignment horizontal="center" vertical="center"/>
    </xf>
    <xf numFmtId="0" fontId="29" fillId="12" borderId="1" xfId="0" applyFont="1" applyFill="1" applyBorder="1" applyAlignment="1">
      <alignment horizontal="center" vertical="center" wrapText="1"/>
    </xf>
    <xf numFmtId="49" fontId="27" fillId="5" borderId="1" xfId="0" applyNumberFormat="1" applyFont="1" applyFill="1" applyBorder="1" applyAlignment="1">
      <alignment horizontal="center" vertical="center" wrapText="1"/>
    </xf>
    <xf numFmtId="49" fontId="28" fillId="5" borderId="1" xfId="0" applyNumberFormat="1" applyFont="1" applyFill="1" applyBorder="1" applyAlignment="1">
      <alignment horizontal="center" vertical="center" wrapText="1"/>
    </xf>
    <xf numFmtId="49" fontId="27" fillId="12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top" wrapText="1"/>
    </xf>
    <xf numFmtId="168" fontId="28" fillId="5" borderId="1" xfId="0" applyNumberFormat="1" applyFont="1" applyFill="1" applyBorder="1" applyAlignment="1">
      <alignment horizontal="left" vertical="top" wrapText="1"/>
    </xf>
    <xf numFmtId="168" fontId="28" fillId="5" borderId="1" xfId="0" applyNumberFormat="1" applyFont="1" applyFill="1" applyBorder="1" applyAlignment="1">
      <alignment horizontal="center" vertical="center" wrapText="1"/>
    </xf>
    <xf numFmtId="0" fontId="27" fillId="12" borderId="1" xfId="0" applyFont="1" applyFill="1" applyBorder="1" applyAlignment="1">
      <alignment horizontal="center" vertical="center"/>
    </xf>
    <xf numFmtId="0" fontId="27" fillId="12" borderId="1" xfId="0" applyFont="1" applyFill="1" applyBorder="1" applyAlignment="1">
      <alignment horizontal="center" vertical="top" wrapText="1"/>
    </xf>
    <xf numFmtId="49" fontId="27" fillId="12" borderId="1" xfId="0" applyNumberFormat="1" applyFont="1" applyFill="1" applyBorder="1" applyAlignment="1">
      <alignment horizontal="left" vertical="top" wrapText="1"/>
    </xf>
    <xf numFmtId="49" fontId="27" fillId="5" borderId="1" xfId="0" applyNumberFormat="1" applyFont="1" applyFill="1" applyBorder="1" applyAlignment="1">
      <alignment horizontal="left" vertical="top" wrapText="1"/>
    </xf>
    <xf numFmtId="168" fontId="28" fillId="0" borderId="1" xfId="0" applyNumberFormat="1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left" vertical="top" wrapText="1"/>
    </xf>
    <xf numFmtId="49" fontId="28" fillId="0" borderId="1" xfId="0" applyNumberFormat="1" applyFont="1" applyBorder="1" applyAlignment="1">
      <alignment horizontal="center" vertical="center" wrapText="1"/>
    </xf>
    <xf numFmtId="49" fontId="28" fillId="12" borderId="1" xfId="0" applyNumberFormat="1" applyFont="1" applyFill="1" applyBorder="1" applyAlignment="1">
      <alignment horizontal="left" vertical="top" wrapText="1"/>
    </xf>
    <xf numFmtId="49" fontId="28" fillId="12" borderId="1" xfId="0" applyNumberFormat="1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top" wrapText="1"/>
    </xf>
    <xf numFmtId="49" fontId="28" fillId="5" borderId="1" xfId="0" applyNumberFormat="1" applyFont="1" applyFill="1" applyBorder="1" applyAlignment="1">
      <alignment horizontal="left" vertical="top" wrapText="1"/>
    </xf>
    <xf numFmtId="0" fontId="27" fillId="12" borderId="1" xfId="0" applyFont="1" applyFill="1" applyBorder="1" applyAlignment="1">
      <alignment horizontal="center" vertical="center" wrapText="1"/>
    </xf>
    <xf numFmtId="49" fontId="30" fillId="5" borderId="1" xfId="0" applyNumberFormat="1" applyFont="1" applyFill="1" applyBorder="1" applyAlignment="1">
      <alignment horizontal="left" vertical="top" wrapText="1"/>
    </xf>
    <xf numFmtId="49" fontId="30" fillId="5" borderId="1" xfId="0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>
      <alignment horizontal="center" vertical="center"/>
    </xf>
    <xf numFmtId="0" fontId="28" fillId="12" borderId="1" xfId="0" applyFont="1" applyFill="1" applyBorder="1" applyAlignment="1" applyProtection="1">
      <alignment horizontal="center" vertical="center"/>
      <protection locked="0"/>
    </xf>
    <xf numFmtId="0" fontId="28" fillId="12" borderId="1" xfId="0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167" fontId="27" fillId="0" borderId="1" xfId="1664" applyNumberFormat="1" applyFont="1" applyFill="1" applyBorder="1" applyAlignment="1">
      <alignment horizontal="center" vertical="center"/>
    </xf>
    <xf numFmtId="167" fontId="27" fillId="12" borderId="1" xfId="1664" applyNumberFormat="1" applyFont="1" applyFill="1" applyBorder="1" applyAlignment="1">
      <alignment horizontal="center" vertical="center"/>
    </xf>
    <xf numFmtId="167" fontId="27" fillId="5" borderId="1" xfId="1664" applyNumberFormat="1" applyFont="1" applyFill="1" applyBorder="1" applyAlignment="1">
      <alignment horizontal="center" vertical="center"/>
    </xf>
    <xf numFmtId="171" fontId="9" fillId="0" borderId="0" xfId="1665" applyNumberFormat="1" applyFont="1" applyAlignment="1" applyProtection="1">
      <alignment horizontal="center" vertical="center" wrapText="1"/>
      <protection locked="0"/>
    </xf>
    <xf numFmtId="171" fontId="32" fillId="0" borderId="0" xfId="1665" applyNumberFormat="1" applyFont="1" applyAlignment="1">
      <alignment horizontal="center" vertical="center" wrapText="1"/>
    </xf>
    <xf numFmtId="168" fontId="9" fillId="1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168" fontId="9" fillId="5" borderId="1" xfId="0" applyNumberFormat="1" applyFont="1" applyFill="1" applyBorder="1" applyAlignment="1">
      <alignment horizontal="left" vertical="top" wrapText="1"/>
    </xf>
    <xf numFmtId="0" fontId="8" fillId="12" borderId="1" xfId="0" applyFont="1" applyFill="1" applyBorder="1" applyAlignment="1">
      <alignment horizontal="center" vertical="top" wrapText="1"/>
    </xf>
    <xf numFmtId="49" fontId="8" fillId="12" borderId="1" xfId="0" applyNumberFormat="1" applyFont="1" applyFill="1" applyBorder="1" applyAlignment="1">
      <alignment horizontal="left" vertical="top" wrapText="1"/>
    </xf>
    <xf numFmtId="49" fontId="8" fillId="5" borderId="1" xfId="0" applyNumberFormat="1" applyFont="1" applyFill="1" applyBorder="1" applyAlignment="1">
      <alignment horizontal="left" vertical="top" wrapText="1"/>
    </xf>
    <xf numFmtId="168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top" wrapText="1"/>
    </xf>
    <xf numFmtId="49" fontId="9" fillId="12" borderId="1" xfId="0" applyNumberFormat="1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center" vertical="top" wrapText="1"/>
    </xf>
    <xf numFmtId="49" fontId="9" fillId="5" borderId="1" xfId="0" applyNumberFormat="1" applyFont="1" applyFill="1" applyBorder="1" applyAlignment="1">
      <alignment horizontal="left" vertical="top" wrapText="1"/>
    </xf>
    <xf numFmtId="41" fontId="9" fillId="16" borderId="1" xfId="0" applyNumberFormat="1" applyFont="1" applyFill="1" applyBorder="1" applyAlignment="1">
      <alignment horizontal="left" vertical="center" wrapText="1"/>
    </xf>
    <xf numFmtId="0" fontId="9" fillId="20" borderId="23" xfId="2" applyFont="1" applyFill="1" applyBorder="1" applyAlignment="1" applyProtection="1">
      <alignment horizontal="left" vertical="center"/>
      <protection locked="0"/>
    </xf>
    <xf numFmtId="0" fontId="9" fillId="20" borderId="22" xfId="2" applyFont="1" applyFill="1" applyBorder="1" applyAlignment="1" applyProtection="1">
      <alignment horizontal="left" vertical="center"/>
      <protection locked="0"/>
    </xf>
    <xf numFmtId="0" fontId="9" fillId="20" borderId="23" xfId="2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168" fontId="9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44" fontId="9" fillId="0" borderId="0" xfId="17" applyFont="1" applyAlignment="1">
      <alignment horizontal="center" vertical="center" wrapText="1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8" fillId="12" borderId="2" xfId="0" applyFont="1" applyFill="1" applyBorder="1" applyAlignment="1">
      <alignment horizontal="center" vertical="top"/>
    </xf>
    <xf numFmtId="0" fontId="8" fillId="12" borderId="4" xfId="0" applyFont="1" applyFill="1" applyBorder="1" applyAlignment="1">
      <alignment horizontal="center" vertical="top"/>
    </xf>
    <xf numFmtId="0" fontId="8" fillId="12" borderId="3" xfId="0" applyFont="1" applyFill="1" applyBorder="1" applyAlignment="1">
      <alignment horizontal="center" vertical="top"/>
    </xf>
    <xf numFmtId="49" fontId="8" fillId="12" borderId="2" xfId="0" applyNumberFormat="1" applyFont="1" applyFill="1" applyBorder="1" applyAlignment="1">
      <alignment horizontal="left" vertical="top" wrapText="1"/>
    </xf>
    <xf numFmtId="49" fontId="8" fillId="12" borderId="4" xfId="0" applyNumberFormat="1" applyFont="1" applyFill="1" applyBorder="1" applyAlignment="1">
      <alignment horizontal="left" vertical="top" wrapText="1"/>
    </xf>
    <xf numFmtId="49" fontId="8" fillId="12" borderId="3" xfId="0" applyNumberFormat="1" applyFont="1" applyFill="1" applyBorder="1" applyAlignment="1">
      <alignment horizontal="left" vertical="top" wrapText="1"/>
    </xf>
    <xf numFmtId="0" fontId="8" fillId="12" borderId="2" xfId="0" applyFont="1" applyFill="1" applyBorder="1" applyAlignment="1">
      <alignment horizontal="center" vertical="center"/>
    </xf>
    <xf numFmtId="0" fontId="8" fillId="12" borderId="4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top" wrapText="1"/>
    </xf>
    <xf numFmtId="0" fontId="8" fillId="12" borderId="4" xfId="0" applyFont="1" applyFill="1" applyBorder="1" applyAlignment="1">
      <alignment horizontal="center" vertical="top" wrapText="1"/>
    </xf>
    <xf numFmtId="0" fontId="8" fillId="12" borderId="3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top" wrapText="1"/>
    </xf>
    <xf numFmtId="0" fontId="8" fillId="5" borderId="4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left" vertical="top" wrapText="1"/>
    </xf>
    <xf numFmtId="0" fontId="8" fillId="5" borderId="4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0" fontId="8" fillId="12" borderId="2" xfId="0" applyFont="1" applyFill="1" applyBorder="1" applyAlignment="1">
      <alignment horizontal="left" vertical="top" wrapText="1"/>
    </xf>
    <xf numFmtId="0" fontId="8" fillId="12" borderId="3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left" vertical="top" wrapText="1"/>
    </xf>
    <xf numFmtId="0" fontId="33" fillId="20" borderId="5" xfId="2" applyFont="1" applyFill="1" applyBorder="1" applyAlignment="1">
      <alignment horizontal="center" vertical="center" wrapText="1"/>
    </xf>
    <xf numFmtId="0" fontId="33" fillId="20" borderId="6" xfId="2" applyFont="1" applyFill="1" applyBorder="1" applyAlignment="1">
      <alignment horizontal="center" vertical="center" wrapText="1"/>
    </xf>
    <xf numFmtId="0" fontId="33" fillId="20" borderId="7" xfId="2" applyFont="1" applyFill="1" applyBorder="1" applyAlignment="1">
      <alignment horizontal="center" vertical="center" wrapText="1"/>
    </xf>
    <xf numFmtId="0" fontId="9" fillId="19" borderId="14" xfId="0" applyFont="1" applyFill="1" applyBorder="1" applyAlignment="1">
      <alignment horizontal="center" vertical="center" wrapText="1"/>
    </xf>
    <xf numFmtId="0" fontId="9" fillId="19" borderId="15" xfId="0" applyFont="1" applyFill="1" applyBorder="1" applyAlignment="1">
      <alignment horizontal="center" vertical="center" wrapText="1"/>
    </xf>
    <xf numFmtId="0" fontId="9" fillId="19" borderId="16" xfId="0" applyFont="1" applyFill="1" applyBorder="1" applyAlignment="1">
      <alignment horizontal="center" vertical="center" wrapText="1"/>
    </xf>
    <xf numFmtId="0" fontId="9" fillId="19" borderId="17" xfId="0" applyFont="1" applyFill="1" applyBorder="1" applyAlignment="1">
      <alignment horizontal="center" vertical="center" wrapText="1"/>
    </xf>
    <xf numFmtId="0" fontId="10" fillId="19" borderId="10" xfId="0" applyFont="1" applyFill="1" applyBorder="1" applyAlignment="1">
      <alignment horizontal="center" vertical="center" wrapText="1"/>
    </xf>
    <xf numFmtId="0" fontId="10" fillId="19" borderId="6" xfId="0" applyFont="1" applyFill="1" applyBorder="1" applyAlignment="1">
      <alignment horizontal="center" vertical="center" wrapText="1"/>
    </xf>
    <xf numFmtId="0" fontId="10" fillId="19" borderId="11" xfId="0" applyFont="1" applyFill="1" applyBorder="1" applyAlignment="1">
      <alignment horizontal="center" vertical="center" wrapText="1"/>
    </xf>
    <xf numFmtId="0" fontId="9" fillId="20" borderId="5" xfId="2" applyFont="1" applyFill="1" applyBorder="1" applyAlignment="1">
      <alignment horizontal="center" vertical="center" wrapText="1"/>
    </xf>
    <xf numFmtId="0" fontId="9" fillId="20" borderId="6" xfId="2" applyFont="1" applyFill="1" applyBorder="1" applyAlignment="1">
      <alignment horizontal="center" vertical="center" wrapText="1"/>
    </xf>
    <xf numFmtId="0" fontId="9" fillId="20" borderId="7" xfId="2" applyFont="1" applyFill="1" applyBorder="1" applyAlignment="1">
      <alignment horizontal="center" vertical="center" wrapText="1"/>
    </xf>
    <xf numFmtId="0" fontId="10" fillId="20" borderId="5" xfId="2" applyFont="1" applyFill="1" applyBorder="1" applyAlignment="1">
      <alignment horizontal="center" vertical="center" wrapText="1"/>
    </xf>
    <xf numFmtId="0" fontId="10" fillId="20" borderId="6" xfId="2" applyFont="1" applyFill="1" applyBorder="1" applyAlignment="1">
      <alignment horizontal="center" vertical="center" wrapText="1"/>
    </xf>
    <xf numFmtId="0" fontId="10" fillId="20" borderId="7" xfId="2" applyFont="1" applyFill="1" applyBorder="1" applyAlignment="1">
      <alignment horizontal="center" vertical="center" wrapText="1"/>
    </xf>
    <xf numFmtId="0" fontId="9" fillId="19" borderId="33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vertical="center" wrapText="1"/>
    </xf>
    <xf numFmtId="0" fontId="9" fillId="14" borderId="1" xfId="0" applyFont="1" applyFill="1" applyBorder="1" applyAlignment="1">
      <alignment horizontal="left" vertical="center" wrapText="1"/>
    </xf>
    <xf numFmtId="0" fontId="10" fillId="14" borderId="10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10" fillId="29" borderId="1" xfId="0" applyFont="1" applyFill="1" applyBorder="1" applyAlignment="1">
      <alignment horizontal="center" vertical="center" wrapText="1"/>
    </xf>
    <xf numFmtId="4" fontId="3" fillId="6" borderId="1" xfId="2" applyNumberFormat="1" applyFont="1" applyFill="1" applyBorder="1" applyAlignment="1">
      <alignment horizontal="center" vertical="center" wrapText="1"/>
    </xf>
    <xf numFmtId="0" fontId="9" fillId="14" borderId="33" xfId="0" applyFont="1" applyFill="1" applyBorder="1" applyAlignment="1">
      <alignment horizontal="center" vertical="center" wrapText="1"/>
    </xf>
    <xf numFmtId="0" fontId="9" fillId="14" borderId="15" xfId="0" applyFont="1" applyFill="1" applyBorder="1" applyAlignment="1">
      <alignment horizontal="center" vertical="center" wrapText="1"/>
    </xf>
    <xf numFmtId="0" fontId="9" fillId="14" borderId="16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3" xfId="0" applyFont="1" applyBorder="1" applyAlignment="1">
      <alignment horizontal="center" vertical="top" wrapText="1"/>
    </xf>
    <xf numFmtId="0" fontId="29" fillId="5" borderId="1" xfId="0" applyFont="1" applyFill="1" applyBorder="1" applyAlignment="1">
      <alignment horizontal="left" vertical="top" wrapText="1"/>
    </xf>
    <xf numFmtId="0" fontId="27" fillId="12" borderId="1" xfId="0" applyFont="1" applyFill="1" applyBorder="1" applyAlignment="1">
      <alignment horizontal="center" vertical="center"/>
    </xf>
    <xf numFmtId="0" fontId="27" fillId="12" borderId="2" xfId="0" applyFont="1" applyFill="1" applyBorder="1" applyAlignment="1">
      <alignment horizontal="center" vertical="top" wrapText="1"/>
    </xf>
    <xf numFmtId="0" fontId="27" fillId="12" borderId="3" xfId="0" applyFont="1" applyFill="1" applyBorder="1" applyAlignment="1">
      <alignment horizontal="center" vertical="top" wrapText="1"/>
    </xf>
    <xf numFmtId="0" fontId="29" fillId="12" borderId="1" xfId="0" applyFont="1" applyFill="1" applyBorder="1" applyAlignment="1">
      <alignment horizontal="left" vertical="top" wrapText="1"/>
    </xf>
    <xf numFmtId="49" fontId="27" fillId="12" borderId="1" xfId="0" applyNumberFormat="1" applyFont="1" applyFill="1" applyBorder="1" applyAlignment="1">
      <alignment horizontal="left" vertical="top" wrapText="1"/>
    </xf>
    <xf numFmtId="0" fontId="27" fillId="12" borderId="2" xfId="0" applyFont="1" applyFill="1" applyBorder="1" applyAlignment="1">
      <alignment horizontal="center" vertical="top"/>
    </xf>
    <xf numFmtId="0" fontId="27" fillId="12" borderId="4" xfId="0" applyFont="1" applyFill="1" applyBorder="1" applyAlignment="1">
      <alignment horizontal="center" vertical="top"/>
    </xf>
    <xf numFmtId="0" fontId="27" fillId="12" borderId="3" xfId="0" applyFont="1" applyFill="1" applyBorder="1" applyAlignment="1">
      <alignment horizontal="center" vertical="top"/>
    </xf>
    <xf numFmtId="49" fontId="27" fillId="0" borderId="1" xfId="0" applyNumberFormat="1" applyFont="1" applyBorder="1" applyAlignment="1">
      <alignment horizontal="left" vertical="top" wrapText="1"/>
    </xf>
    <xf numFmtId="0" fontId="27" fillId="0" borderId="2" xfId="0" applyFont="1" applyBorder="1" applyAlignment="1">
      <alignment horizontal="center" vertical="top"/>
    </xf>
    <xf numFmtId="0" fontId="27" fillId="0" borderId="3" xfId="0" applyFont="1" applyBorder="1" applyAlignment="1">
      <alignment horizontal="center" vertical="top"/>
    </xf>
    <xf numFmtId="0" fontId="27" fillId="12" borderId="1" xfId="0" applyFont="1" applyFill="1" applyBorder="1" applyAlignment="1">
      <alignment horizontal="left" vertical="top" wrapText="1"/>
    </xf>
    <xf numFmtId="0" fontId="27" fillId="12" borderId="4" xfId="0" applyFont="1" applyFill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center" vertical="top" wrapText="1"/>
    </xf>
    <xf numFmtId="0" fontId="27" fillId="5" borderId="4" xfId="0" applyFont="1" applyFill="1" applyBorder="1" applyAlignment="1">
      <alignment horizontal="center" vertical="top" wrapText="1"/>
    </xf>
    <xf numFmtId="0" fontId="27" fillId="5" borderId="3" xfId="0" applyFont="1" applyFill="1" applyBorder="1" applyAlignment="1">
      <alignment horizontal="center" vertical="top" wrapText="1"/>
    </xf>
    <xf numFmtId="0" fontId="27" fillId="5" borderId="2" xfId="0" applyFont="1" applyFill="1" applyBorder="1" applyAlignment="1">
      <alignment horizontal="left" vertical="top" wrapText="1"/>
    </xf>
    <xf numFmtId="0" fontId="27" fillId="5" borderId="4" xfId="0" applyFont="1" applyFill="1" applyBorder="1" applyAlignment="1">
      <alignment horizontal="left" vertical="top" wrapText="1"/>
    </xf>
    <xf numFmtId="0" fontId="27" fillId="5" borderId="3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49" fontId="8" fillId="5" borderId="3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0" fontId="20" fillId="21" borderId="5" xfId="2" applyFont="1" applyFill="1" applyBorder="1" applyAlignment="1" applyProtection="1">
      <alignment horizontal="center" vertical="center" wrapText="1"/>
      <protection locked="0"/>
    </xf>
    <xf numFmtId="0" fontId="20" fillId="21" borderId="6" xfId="2" applyFont="1" applyFill="1" applyBorder="1" applyAlignment="1" applyProtection="1">
      <alignment horizontal="center" vertical="center" wrapText="1"/>
      <protection locked="0"/>
    </xf>
    <xf numFmtId="0" fontId="20" fillId="21" borderId="7" xfId="2" applyFont="1" applyFill="1" applyBorder="1" applyAlignment="1" applyProtection="1">
      <alignment horizontal="center" vertical="center" wrapText="1"/>
      <protection locked="0"/>
    </xf>
    <xf numFmtId="0" fontId="10" fillId="8" borderId="25" xfId="2" applyFont="1" applyFill="1" applyBorder="1" applyAlignment="1">
      <alignment horizontal="center" vertical="center"/>
    </xf>
    <xf numFmtId="0" fontId="10" fillId="8" borderId="27" xfId="2" applyFont="1" applyFill="1" applyBorder="1" applyAlignment="1">
      <alignment horizontal="center" vertical="center"/>
    </xf>
    <xf numFmtId="44" fontId="9" fillId="21" borderId="32" xfId="2" applyNumberFormat="1" applyFont="1" applyFill="1" applyBorder="1" applyAlignment="1" applyProtection="1">
      <alignment horizontal="right" vertical="center" wrapText="1"/>
      <protection locked="0"/>
    </xf>
    <xf numFmtId="0" fontId="9" fillId="21" borderId="21" xfId="2" applyFont="1" applyFill="1" applyBorder="1" applyAlignment="1" applyProtection="1">
      <alignment horizontal="right" vertical="center" wrapText="1"/>
      <protection locked="0"/>
    </xf>
    <xf numFmtId="44" fontId="9" fillId="21" borderId="0" xfId="2" applyNumberFormat="1" applyFont="1" applyFill="1" applyAlignment="1" applyProtection="1">
      <alignment horizontal="right" vertical="center" wrapText="1"/>
      <protection locked="0"/>
    </xf>
    <xf numFmtId="0" fontId="9" fillId="21" borderId="24" xfId="2" applyFont="1" applyFill="1" applyBorder="1" applyAlignment="1" applyProtection="1">
      <alignment horizontal="right" vertical="center" wrapText="1"/>
      <protection locked="0"/>
    </xf>
    <xf numFmtId="10" fontId="10" fillId="21" borderId="25" xfId="1664" applyNumberFormat="1" applyFont="1" applyFill="1" applyBorder="1" applyAlignment="1" applyProtection="1">
      <alignment horizontal="right" vertical="center" wrapText="1"/>
      <protection locked="0"/>
    </xf>
    <xf numFmtId="10" fontId="10" fillId="21" borderId="27" xfId="1664" applyNumberFormat="1" applyFont="1" applyFill="1" applyBorder="1" applyAlignment="1" applyProtection="1">
      <alignment horizontal="right" vertical="center" wrapText="1"/>
      <protection locked="0"/>
    </xf>
    <xf numFmtId="0" fontId="10" fillId="25" borderId="28" xfId="2" applyFont="1" applyFill="1" applyBorder="1" applyAlignment="1">
      <alignment horizontal="center" vertical="center" wrapText="1"/>
    </xf>
    <xf numFmtId="0" fontId="10" fillId="25" borderId="29" xfId="2" applyFont="1" applyFill="1" applyBorder="1" applyAlignment="1">
      <alignment horizontal="center" vertical="center" wrapText="1"/>
    </xf>
    <xf numFmtId="0" fontId="10" fillId="25" borderId="30" xfId="2" applyFont="1" applyFill="1" applyBorder="1" applyAlignment="1">
      <alignment horizontal="center" vertical="center" wrapText="1"/>
    </xf>
    <xf numFmtId="0" fontId="10" fillId="3" borderId="28" xfId="2" applyFont="1" applyFill="1" applyBorder="1" applyAlignment="1">
      <alignment horizontal="center" vertical="center" wrapText="1"/>
    </xf>
    <xf numFmtId="0" fontId="10" fillId="3" borderId="29" xfId="2" applyFont="1" applyFill="1" applyBorder="1" applyAlignment="1">
      <alignment horizontal="center" vertical="center" wrapText="1"/>
    </xf>
    <xf numFmtId="0" fontId="10" fillId="3" borderId="30" xfId="2" applyFont="1" applyFill="1" applyBorder="1" applyAlignment="1">
      <alignment horizontal="center" vertical="center" wrapText="1"/>
    </xf>
    <xf numFmtId="0" fontId="10" fillId="26" borderId="28" xfId="2" applyFont="1" applyFill="1" applyBorder="1" applyAlignment="1">
      <alignment horizontal="center" vertical="center" wrapText="1"/>
    </xf>
    <xf numFmtId="0" fontId="10" fillId="26" borderId="29" xfId="2" applyFont="1" applyFill="1" applyBorder="1" applyAlignment="1">
      <alignment horizontal="center" vertical="center" wrapText="1"/>
    </xf>
    <xf numFmtId="0" fontId="10" fillId="26" borderId="30" xfId="2" applyFont="1" applyFill="1" applyBorder="1" applyAlignment="1">
      <alignment horizontal="center" vertical="center" wrapText="1"/>
    </xf>
    <xf numFmtId="0" fontId="9" fillId="27" borderId="5" xfId="2" applyFont="1" applyFill="1" applyBorder="1" applyAlignment="1">
      <alignment horizontal="center" vertical="center" wrapText="1"/>
    </xf>
    <xf numFmtId="0" fontId="9" fillId="27" borderId="6" xfId="2" applyFont="1" applyFill="1" applyBorder="1" applyAlignment="1">
      <alignment horizontal="center" vertical="center" wrapText="1"/>
    </xf>
    <xf numFmtId="0" fontId="9" fillId="27" borderId="7" xfId="2" applyFont="1" applyFill="1" applyBorder="1" applyAlignment="1">
      <alignment horizontal="center" vertical="center" wrapText="1"/>
    </xf>
    <xf numFmtId="0" fontId="9" fillId="24" borderId="5" xfId="2" applyFont="1" applyFill="1" applyBorder="1" applyAlignment="1">
      <alignment horizontal="center" vertical="center" wrapText="1"/>
    </xf>
    <xf numFmtId="0" fontId="9" fillId="24" borderId="7" xfId="2" applyFont="1" applyFill="1" applyBorder="1" applyAlignment="1">
      <alignment horizontal="center" vertical="center" wrapText="1"/>
    </xf>
    <xf numFmtId="0" fontId="9" fillId="8" borderId="6" xfId="2" quotePrefix="1" applyFont="1" applyFill="1" applyBorder="1" applyAlignment="1">
      <alignment horizontal="center" vertical="center" wrapText="1"/>
    </xf>
    <xf numFmtId="0" fontId="9" fillId="8" borderId="7" xfId="2" quotePrefix="1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6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21" borderId="5" xfId="2" applyFont="1" applyFill="1" applyBorder="1" applyAlignment="1">
      <alignment horizontal="center" vertical="center" wrapText="1"/>
    </xf>
    <xf numFmtId="0" fontId="9" fillId="21" borderId="6" xfId="2" applyFont="1" applyFill="1" applyBorder="1" applyAlignment="1">
      <alignment horizontal="center" vertical="center" wrapText="1"/>
    </xf>
    <xf numFmtId="0" fontId="9" fillId="21" borderId="7" xfId="2" applyFont="1" applyFill="1" applyBorder="1" applyAlignment="1">
      <alignment horizontal="center" vertical="center" wrapText="1"/>
    </xf>
    <xf numFmtId="0" fontId="9" fillId="21" borderId="22" xfId="2" applyFont="1" applyFill="1" applyBorder="1" applyAlignment="1" applyProtection="1">
      <alignment horizontal="left" vertical="center" wrapText="1"/>
      <protection locked="0"/>
    </xf>
    <xf numFmtId="0" fontId="9" fillId="21" borderId="21" xfId="2" applyFont="1" applyFill="1" applyBorder="1" applyAlignment="1" applyProtection="1">
      <alignment horizontal="left" vertical="center" wrapText="1"/>
      <protection locked="0"/>
    </xf>
    <xf numFmtId="0" fontId="9" fillId="21" borderId="23" xfId="2" applyFont="1" applyFill="1" applyBorder="1" applyAlignment="1" applyProtection="1">
      <alignment horizontal="left" vertical="center" wrapText="1"/>
      <protection locked="0"/>
    </xf>
    <xf numFmtId="0" fontId="9" fillId="21" borderId="24" xfId="2" applyFont="1" applyFill="1" applyBorder="1" applyAlignment="1" applyProtection="1">
      <alignment horizontal="left" vertical="center" wrapText="1"/>
      <protection locked="0"/>
    </xf>
    <xf numFmtId="0" fontId="10" fillId="29" borderId="28" xfId="2" applyFont="1" applyFill="1" applyBorder="1" applyAlignment="1">
      <alignment horizontal="center" vertical="center" wrapText="1"/>
    </xf>
    <xf numFmtId="0" fontId="10" fillId="29" borderId="29" xfId="2" applyFont="1" applyFill="1" applyBorder="1" applyAlignment="1">
      <alignment horizontal="center" vertical="center" wrapText="1"/>
    </xf>
    <xf numFmtId="0" fontId="10" fillId="29" borderId="30" xfId="2" applyFont="1" applyFill="1" applyBorder="1" applyAlignment="1">
      <alignment horizontal="center" vertical="center" wrapText="1"/>
    </xf>
    <xf numFmtId="0" fontId="10" fillId="21" borderId="26" xfId="2" applyFont="1" applyFill="1" applyBorder="1" applyAlignment="1" applyProtection="1">
      <alignment horizontal="left" vertical="center" wrapText="1"/>
      <protection locked="0"/>
    </xf>
    <xf numFmtId="0" fontId="10" fillId="21" borderId="27" xfId="2" applyFont="1" applyFill="1" applyBorder="1" applyAlignment="1" applyProtection="1">
      <alignment horizontal="left" vertical="center" wrapText="1"/>
      <protection locked="0"/>
    </xf>
  </cellXfs>
  <cellStyles count="1666">
    <cellStyle name="Moeda" xfId="1" builtinId="4"/>
    <cellStyle name="Moeda 10" xfId="6" xr:uid="{5D5E8889-9FF7-4312-94F1-3890DAD693B0}"/>
    <cellStyle name="Moeda 10 2" xfId="963" xr:uid="{96C8D264-117C-420C-8F19-44DC0CD1074B}"/>
    <cellStyle name="Moeda 10 3" xfId="1513" xr:uid="{17822554-DE97-441D-B134-7AD1E2190466}"/>
    <cellStyle name="Moeda 10 4" xfId="412" xr:uid="{75DE7492-C58F-45D0-BA50-77D74B5C5E61}"/>
    <cellStyle name="Moeda 11" xfId="569" xr:uid="{0F05EED1-D622-47BD-82B6-FD5ECE696533}"/>
    <cellStyle name="Moeda 12" xfId="1120" xr:uid="{5E1A3B63-5125-449B-AF06-5B4DFBBAD544}"/>
    <cellStyle name="Moeda 13" xfId="17" xr:uid="{AAA51AEB-EAE2-40DF-8F71-99671C1298D8}"/>
    <cellStyle name="Moeda 2" xfId="9" xr:uid="{C01ED4BC-90E3-4AC9-B725-FA39579DEA64}"/>
    <cellStyle name="Moeda 2 2" xfId="13" xr:uid="{CCC5BB96-B6E8-46BF-B0B3-5421624F8EA1}"/>
    <cellStyle name="Moeda 3" xfId="4" xr:uid="{06EE4297-D59E-415C-A3C0-CBD28BB38834}"/>
    <cellStyle name="Moeda 3 10" xfId="408" xr:uid="{60B8A801-3E33-4B55-A455-65279FF55E98}"/>
    <cellStyle name="Moeda 3 10 2" xfId="959" xr:uid="{7EE742D2-FB5F-45B4-B8CC-7DCDE380AEED}"/>
    <cellStyle name="Moeda 3 10 3" xfId="1509" xr:uid="{BD4237EE-D442-4E8D-93D3-CB7C07F5DB99}"/>
    <cellStyle name="Moeda 3 11" xfId="487" xr:uid="{28B40569-BBCF-4FE3-A032-F2528AE33F37}"/>
    <cellStyle name="Moeda 3 11 2" xfId="1038" xr:uid="{26C24238-B617-4906-A121-13B51F7BBF44}"/>
    <cellStyle name="Moeda 3 11 3" xfId="1588" xr:uid="{93E08626-FC7F-45E7-8CF2-664B44F23DF6}"/>
    <cellStyle name="Moeda 3 12" xfId="565" xr:uid="{25D28C53-69ED-4480-8757-2A5B715B5569}"/>
    <cellStyle name="Moeda 3 13" xfId="1116" xr:uid="{3856AD79-700F-4E40-8AC9-B33622906CB6}"/>
    <cellStyle name="Moeda 3 14" xfId="12" xr:uid="{1F073690-39A3-44E6-BBB8-B3C36ED64F53}"/>
    <cellStyle name="Moeda 3 2" xfId="20" xr:uid="{72AFC4F3-2425-46C6-8EC0-1B0682DEC673}"/>
    <cellStyle name="Moeda 3 2 10" xfId="493" xr:uid="{B24B12CB-D6AA-4F89-9101-87BF2CB012C2}"/>
    <cellStyle name="Moeda 3 2 10 2" xfId="1044" xr:uid="{7DD4B98E-86DA-4E3E-8BED-82F93EF40C56}"/>
    <cellStyle name="Moeda 3 2 10 3" xfId="1594" xr:uid="{B5DACE33-A1D0-4694-B5F7-B36B1FAA1C0D}"/>
    <cellStyle name="Moeda 3 2 11" xfId="572" xr:uid="{BBAF7747-0BC1-4D2A-8690-B516C6141DFB}"/>
    <cellStyle name="Moeda 3 2 12" xfId="1123" xr:uid="{9D0D844A-358D-47D7-B342-4BEF83B1EFC0}"/>
    <cellStyle name="Moeda 3 2 2" xfId="36" xr:uid="{EF53B747-0363-4FD6-B09A-9B165D70CF01}"/>
    <cellStyle name="Moeda 3 2 2 10" xfId="1139" xr:uid="{4F14DAAB-F4DB-4AA0-9333-59BFAAB6E557}"/>
    <cellStyle name="Moeda 3 2 2 2" xfId="68" xr:uid="{C42201CC-BCE7-4102-A03C-D224B248A930}"/>
    <cellStyle name="Moeda 3 2 2 2 2" xfId="147" xr:uid="{69C07D41-B8D6-429C-B4E8-BB41B8AEE074}"/>
    <cellStyle name="Moeda 3 2 2 2 2 2" xfId="698" xr:uid="{B1C98B72-AD65-4130-B24C-A42C39ECAC7A}"/>
    <cellStyle name="Moeda 3 2 2 2 2 3" xfId="1249" xr:uid="{783C33FA-A354-4E6C-A757-B738E105B862}"/>
    <cellStyle name="Moeda 3 2 2 2 3" xfId="226" xr:uid="{72658D2A-F8EC-4CF6-B324-0A40EFA331C2}"/>
    <cellStyle name="Moeda 3 2 2 2 3 2" xfId="777" xr:uid="{748D4326-4092-4C38-A9AE-E328316D7715}"/>
    <cellStyle name="Moeda 3 2 2 2 3 3" xfId="1328" xr:uid="{15F871A9-3CF1-44EA-B31B-6E097E1BFD3B}"/>
    <cellStyle name="Moeda 3 2 2 2 4" xfId="306" xr:uid="{2D37911B-B7AB-4F1E-988B-F72918E68767}"/>
    <cellStyle name="Moeda 3 2 2 2 4 2" xfId="857" xr:uid="{79A5E4BE-B35D-42EC-8B68-5B56B4F4A016}"/>
    <cellStyle name="Moeda 3 2 2 2 4 3" xfId="1407" xr:uid="{4941826C-727D-4288-99C6-C381E15806FE}"/>
    <cellStyle name="Moeda 3 2 2 2 5" xfId="384" xr:uid="{69A6BCDF-D1B2-4EE5-99BE-05D454485B71}"/>
    <cellStyle name="Moeda 3 2 2 2 5 2" xfId="935" xr:uid="{F3D0E773-0C15-46D7-87C0-78155C94EE6A}"/>
    <cellStyle name="Moeda 3 2 2 2 5 3" xfId="1485" xr:uid="{B1ABBB88-A081-477B-85E3-674AAAED29F1}"/>
    <cellStyle name="Moeda 3 2 2 2 6" xfId="463" xr:uid="{97DABE15-BF33-4078-89F4-5A08A1905153}"/>
    <cellStyle name="Moeda 3 2 2 2 6 2" xfId="1014" xr:uid="{5BD83650-A032-4C1E-8A56-137F04FF2A76}"/>
    <cellStyle name="Moeda 3 2 2 2 6 3" xfId="1564" xr:uid="{4960E230-182F-4550-8A34-F62F884B3C2D}"/>
    <cellStyle name="Moeda 3 2 2 2 7" xfId="541" xr:uid="{0730D972-F41E-4B9C-896B-0CC41117B1F1}"/>
    <cellStyle name="Moeda 3 2 2 2 7 2" xfId="1092" xr:uid="{501217B9-83AA-435F-A8BC-C3634133716B}"/>
    <cellStyle name="Moeda 3 2 2 2 7 3" xfId="1642" xr:uid="{A9ACA25A-8189-4A55-9636-B746218016D0}"/>
    <cellStyle name="Moeda 3 2 2 2 8" xfId="620" xr:uid="{C89C15F3-5E64-4C1E-8F04-72FD9030D98B}"/>
    <cellStyle name="Moeda 3 2 2 2 9" xfId="1171" xr:uid="{709FAF3F-B2DB-47D7-BD9D-FC76BE158918}"/>
    <cellStyle name="Moeda 3 2 2 3" xfId="115" xr:uid="{B56207BF-6961-4E89-808B-FDA5F0229E22}"/>
    <cellStyle name="Moeda 3 2 2 3 2" xfId="666" xr:uid="{1591AF22-6B5E-4DC9-8621-A6D5EB934183}"/>
    <cellStyle name="Moeda 3 2 2 3 3" xfId="1217" xr:uid="{45A6D382-50CC-477F-A146-A9B972F77DFF}"/>
    <cellStyle name="Moeda 3 2 2 4" xfId="194" xr:uid="{C3B13A45-5EC2-46FA-95AC-935FF46C3C9B}"/>
    <cellStyle name="Moeda 3 2 2 4 2" xfId="745" xr:uid="{8079533B-23EE-42A4-B197-EDEC0D456631}"/>
    <cellStyle name="Moeda 3 2 2 4 3" xfId="1296" xr:uid="{B6118659-B059-4D7A-94A8-CA0B54086216}"/>
    <cellStyle name="Moeda 3 2 2 5" xfId="274" xr:uid="{D64FD2EC-303E-4F0D-931D-D60D86060E0E}"/>
    <cellStyle name="Moeda 3 2 2 5 2" xfId="825" xr:uid="{DC8703AD-44E4-49C7-B5E0-58064A567BD6}"/>
    <cellStyle name="Moeda 3 2 2 5 3" xfId="1375" xr:uid="{44015656-16AE-492E-9DE9-25C72BA2424C}"/>
    <cellStyle name="Moeda 3 2 2 6" xfId="352" xr:uid="{EDB9D33A-E2DB-451C-8C43-D57FB52F7FDE}"/>
    <cellStyle name="Moeda 3 2 2 6 2" xfId="903" xr:uid="{C8C552F1-5BDF-48AA-A195-4A2DCC39F633}"/>
    <cellStyle name="Moeda 3 2 2 6 3" xfId="1453" xr:uid="{0B0CBBC1-E004-4365-BE18-25DD54B3214A}"/>
    <cellStyle name="Moeda 3 2 2 7" xfId="431" xr:uid="{A02F3B73-1F14-40B6-9829-73A5FF42142F}"/>
    <cellStyle name="Moeda 3 2 2 7 2" xfId="982" xr:uid="{380F46DB-5877-4004-8D53-E88E94A7D785}"/>
    <cellStyle name="Moeda 3 2 2 7 3" xfId="1532" xr:uid="{86D67141-73CD-4182-8379-618EBADF6AA8}"/>
    <cellStyle name="Moeda 3 2 2 8" xfId="509" xr:uid="{79C39939-2078-4D0C-8F39-6D6281F833D5}"/>
    <cellStyle name="Moeda 3 2 2 8 2" xfId="1060" xr:uid="{9C5BFC63-8B54-4CC2-9C2B-0A8492C409C1}"/>
    <cellStyle name="Moeda 3 2 2 8 3" xfId="1610" xr:uid="{7A43EE84-0549-4E6A-9168-F633D970951D}"/>
    <cellStyle name="Moeda 3 2 2 9" xfId="588" xr:uid="{FE9BEEDF-4D8D-4758-9A9F-57E3077532C9}"/>
    <cellStyle name="Moeda 3 2 3" xfId="52" xr:uid="{D81071EC-0E88-4978-BDD8-167C0053C495}"/>
    <cellStyle name="Moeda 3 2 3 2" xfId="131" xr:uid="{F3AF55AF-E44F-43A7-A247-09D9C7A4964D}"/>
    <cellStyle name="Moeda 3 2 3 2 2" xfId="682" xr:uid="{CE349B10-2A8D-46F4-9CDE-A855FC35CBB1}"/>
    <cellStyle name="Moeda 3 2 3 2 3" xfId="1233" xr:uid="{61503AFE-AF24-4576-B49B-405B347CA11F}"/>
    <cellStyle name="Moeda 3 2 3 3" xfId="210" xr:uid="{68C7C0DE-4F7B-4C13-8719-4872ACC2F56F}"/>
    <cellStyle name="Moeda 3 2 3 3 2" xfId="761" xr:uid="{5EAF0BD1-8F9B-4C45-9EE3-CACCF3E11152}"/>
    <cellStyle name="Moeda 3 2 3 3 3" xfId="1312" xr:uid="{119FC996-2169-4833-AB11-F270D54AC986}"/>
    <cellStyle name="Moeda 3 2 3 4" xfId="290" xr:uid="{0A29E747-70B4-421E-971E-E062096FDFDA}"/>
    <cellStyle name="Moeda 3 2 3 4 2" xfId="841" xr:uid="{F2B41369-3C11-4A4B-82B9-75EA10F55610}"/>
    <cellStyle name="Moeda 3 2 3 4 3" xfId="1391" xr:uid="{AC7AFB0F-69B9-4074-910D-AE7EED8EF074}"/>
    <cellStyle name="Moeda 3 2 3 5" xfId="368" xr:uid="{0F397A3E-628D-4422-9D3C-C7163219F00B}"/>
    <cellStyle name="Moeda 3 2 3 5 2" xfId="919" xr:uid="{DBAC839D-BD4A-4BDA-B0CB-B88D389AE61C}"/>
    <cellStyle name="Moeda 3 2 3 5 3" xfId="1469" xr:uid="{87A7F2A8-63F4-4240-A8B5-AE1E2DBA10DA}"/>
    <cellStyle name="Moeda 3 2 3 6" xfId="447" xr:uid="{C7E77F82-0CF1-4F9A-A86C-969796334EC0}"/>
    <cellStyle name="Moeda 3 2 3 6 2" xfId="998" xr:uid="{8AB578B1-0E49-4A45-9800-94CE58AAC71E}"/>
    <cellStyle name="Moeda 3 2 3 6 3" xfId="1548" xr:uid="{624EBD9B-635A-41C1-A6DB-1EBA78653675}"/>
    <cellStyle name="Moeda 3 2 3 7" xfId="525" xr:uid="{664182C4-E092-48F7-8897-35908EAC549B}"/>
    <cellStyle name="Moeda 3 2 3 7 2" xfId="1076" xr:uid="{6DD36D87-523E-47FF-88F3-3E245B4F2C70}"/>
    <cellStyle name="Moeda 3 2 3 7 3" xfId="1626" xr:uid="{F0348D17-7819-4248-827C-821A4A6D5AA9}"/>
    <cellStyle name="Moeda 3 2 3 8" xfId="604" xr:uid="{A1E17E36-EB13-4061-99E6-3C90B50FBD88}"/>
    <cellStyle name="Moeda 3 2 3 9" xfId="1155" xr:uid="{BC32A305-0BD4-4E2C-AE59-CCBED3140933}"/>
    <cellStyle name="Moeda 3 2 4" xfId="83" xr:uid="{3E622E5D-5303-4BFF-8ABC-5A7904E8AD71}"/>
    <cellStyle name="Moeda 3 2 4 2" xfId="162" xr:uid="{941AAF30-BBE8-4182-8549-754CD72DA2D2}"/>
    <cellStyle name="Moeda 3 2 4 2 2" xfId="713" xr:uid="{8DB64D50-71E7-4309-AF5B-536DE877D1B3}"/>
    <cellStyle name="Moeda 3 2 4 2 3" xfId="1264" xr:uid="{613F636D-7AB5-4F03-B489-8F7A4BF745C2}"/>
    <cellStyle name="Moeda 3 2 4 3" xfId="241" xr:uid="{83FA01FC-12AD-4E1A-A8D7-47FB60356B7A}"/>
    <cellStyle name="Moeda 3 2 4 3 2" xfId="792" xr:uid="{B0D11ECD-1E4A-4D41-A02E-AEA6DB145D6A}"/>
    <cellStyle name="Moeda 3 2 4 3 3" xfId="1343" xr:uid="{78D49BEF-2E60-4CBB-87D0-7DCB638451DA}"/>
    <cellStyle name="Moeda 3 2 4 4" xfId="321" xr:uid="{7A3BF4CF-450A-4F9D-8E18-2A347B2472C2}"/>
    <cellStyle name="Moeda 3 2 4 4 2" xfId="872" xr:uid="{414956F2-C49A-41E9-A09D-7232A837574E}"/>
    <cellStyle name="Moeda 3 2 4 4 3" xfId="1422" xr:uid="{43CA8546-E1CF-4AA1-AD19-EAB803640296}"/>
    <cellStyle name="Moeda 3 2 4 5" xfId="399" xr:uid="{A3CC5654-3BBD-4615-9BC5-8809C631291D}"/>
    <cellStyle name="Moeda 3 2 4 5 2" xfId="950" xr:uid="{C3065E85-9BC6-40E8-9AB3-2ACC18A19866}"/>
    <cellStyle name="Moeda 3 2 4 5 3" xfId="1500" xr:uid="{697EFC7D-3E88-4AF4-9D61-3A35E4A93171}"/>
    <cellStyle name="Moeda 3 2 4 6" xfId="478" xr:uid="{86FA16CF-6F3E-4882-B41C-ED18964B6386}"/>
    <cellStyle name="Moeda 3 2 4 6 2" xfId="1029" xr:uid="{54AAB18A-5D2C-4A63-8C20-E1786AB82541}"/>
    <cellStyle name="Moeda 3 2 4 6 3" xfId="1579" xr:uid="{2F5A44A2-0041-4388-9393-EA965AAC1BD4}"/>
    <cellStyle name="Moeda 3 2 4 7" xfId="556" xr:uid="{2D7D4BD8-2F90-4840-9263-A288EA48A352}"/>
    <cellStyle name="Moeda 3 2 4 7 2" xfId="1107" xr:uid="{FC1D3E9B-5019-432A-902E-83853FB33ADE}"/>
    <cellStyle name="Moeda 3 2 4 7 3" xfId="1657" xr:uid="{EB1F2785-64E2-4D13-AA29-968695FD6B5A}"/>
    <cellStyle name="Moeda 3 2 4 8" xfId="635" xr:uid="{62403829-F166-482F-9D12-1FD5ADCF7AFE}"/>
    <cellStyle name="Moeda 3 2 4 9" xfId="1186" xr:uid="{183E13BC-A2CF-454D-9244-5650F414EFBE}"/>
    <cellStyle name="Moeda 3 2 5" xfId="99" xr:uid="{F0616239-0FCD-4BA2-9571-C66D1175DE2E}"/>
    <cellStyle name="Moeda 3 2 5 2" xfId="650" xr:uid="{E6CB235C-C5D1-41BF-A537-6244F1631615}"/>
    <cellStyle name="Moeda 3 2 5 3" xfId="1201" xr:uid="{772881AA-48FF-46CB-A7E9-760B9B22C342}"/>
    <cellStyle name="Moeda 3 2 6" xfId="178" xr:uid="{2E93D5F6-42B2-4A6D-9D00-AECB59527067}"/>
    <cellStyle name="Moeda 3 2 6 2" xfId="729" xr:uid="{01E2E09F-FB1B-40E1-8AA5-AF1D0AE40950}"/>
    <cellStyle name="Moeda 3 2 6 3" xfId="1280" xr:uid="{31FC545C-1098-4E78-A81E-EA6C8580CA80}"/>
    <cellStyle name="Moeda 3 2 7" xfId="257" xr:uid="{3EADB489-915A-4AE4-97FE-7FFFD3EC6C01}"/>
    <cellStyle name="Moeda 3 2 7 2" xfId="808" xr:uid="{50F4C853-078D-4B3D-AC06-719F7C542754}"/>
    <cellStyle name="Moeda 3 2 7 3" xfId="1359" xr:uid="{1123F5EA-8191-412E-B2A4-4A6BDB641207}"/>
    <cellStyle name="Moeda 3 2 8" xfId="336" xr:uid="{D39F322C-ABFB-485D-9F83-4AF2976B6566}"/>
    <cellStyle name="Moeda 3 2 8 2" xfId="887" xr:uid="{B501FF40-C852-46EA-8752-DB69660B05BE}"/>
    <cellStyle name="Moeda 3 2 8 3" xfId="1437" xr:uid="{3ED55B03-B43B-4D18-9CB4-8EE0814B2AB5}"/>
    <cellStyle name="Moeda 3 2 9" xfId="415" xr:uid="{0932DB96-8B28-4CDE-A3FD-BBA922D88044}"/>
    <cellStyle name="Moeda 3 2 9 2" xfId="966" xr:uid="{4014E569-3EB4-437C-97B5-343244C6410A}"/>
    <cellStyle name="Moeda 3 2 9 3" xfId="1516" xr:uid="{2579F599-AE1C-47D1-A350-C08A6148506B}"/>
    <cellStyle name="Moeda 3 3" xfId="29" xr:uid="{CD80E6E7-C3B2-4AB5-BF8B-7055B13C9C02}"/>
    <cellStyle name="Moeda 3 3 10" xfId="1132" xr:uid="{42E99DD2-49D6-43EB-AEA0-A4377442DC6F}"/>
    <cellStyle name="Moeda 3 3 2" xfId="61" xr:uid="{C509E8C3-A397-49BF-987B-A883C5B2EF76}"/>
    <cellStyle name="Moeda 3 3 2 2" xfId="140" xr:uid="{B9A55FB7-6CAB-4837-91BA-0B0BFCECBAA0}"/>
    <cellStyle name="Moeda 3 3 2 2 2" xfId="691" xr:uid="{98F75987-FB35-496F-9919-98230728D9BF}"/>
    <cellStyle name="Moeda 3 3 2 2 3" xfId="1242" xr:uid="{99A915A7-3061-49E0-AE6A-DE07AFE8626C}"/>
    <cellStyle name="Moeda 3 3 2 3" xfId="219" xr:uid="{21AC8250-A0DC-462D-AC9B-17A693C77245}"/>
    <cellStyle name="Moeda 3 3 2 3 2" xfId="770" xr:uid="{EBE350DF-8BFA-435C-9744-8C2DB1A0E498}"/>
    <cellStyle name="Moeda 3 3 2 3 3" xfId="1321" xr:uid="{5885D444-ECF0-4DEF-9711-F73EF3F4E82B}"/>
    <cellStyle name="Moeda 3 3 2 4" xfId="299" xr:uid="{ABF37D9D-D562-48A2-9F36-CE1E97247766}"/>
    <cellStyle name="Moeda 3 3 2 4 2" xfId="850" xr:uid="{AD4FA52F-D244-4D6D-85DF-63124FC73AB3}"/>
    <cellStyle name="Moeda 3 3 2 4 3" xfId="1400" xr:uid="{F6DDF216-8F1F-4D02-8877-58FC788E77B6}"/>
    <cellStyle name="Moeda 3 3 2 5" xfId="377" xr:uid="{F41F6ECF-9071-47CF-B0E5-A4C7E127F1D4}"/>
    <cellStyle name="Moeda 3 3 2 5 2" xfId="928" xr:uid="{BAC2D7E8-B061-4C30-804F-FA2D31A2FA2F}"/>
    <cellStyle name="Moeda 3 3 2 5 3" xfId="1478" xr:uid="{4CF4ADE8-0AB0-4D14-9DBD-00696EF4D3CC}"/>
    <cellStyle name="Moeda 3 3 2 6" xfId="456" xr:uid="{C3848EEC-3D00-4AD4-9E40-6C9CD2A3A2AB}"/>
    <cellStyle name="Moeda 3 3 2 6 2" xfId="1007" xr:uid="{61D7B8BD-023D-436F-9848-3D7AEFD99EA1}"/>
    <cellStyle name="Moeda 3 3 2 6 3" xfId="1557" xr:uid="{210EA244-454E-4314-BA18-D32C9C87382B}"/>
    <cellStyle name="Moeda 3 3 2 7" xfId="534" xr:uid="{6655A7AC-EC35-434A-8DD0-181433859BA5}"/>
    <cellStyle name="Moeda 3 3 2 7 2" xfId="1085" xr:uid="{170291E5-2636-41C3-85DE-76ECE2E21AA1}"/>
    <cellStyle name="Moeda 3 3 2 7 3" xfId="1635" xr:uid="{D871CC63-F65C-4AB0-ADD5-A3CA652848F3}"/>
    <cellStyle name="Moeda 3 3 2 8" xfId="613" xr:uid="{9EAF60F0-0FCE-4FB2-8D71-BCCE528BD6A5}"/>
    <cellStyle name="Moeda 3 3 2 9" xfId="1164" xr:uid="{F6324A76-3FCD-4B2B-8EBA-1DD5DEBA0B8A}"/>
    <cellStyle name="Moeda 3 3 3" xfId="108" xr:uid="{A8DE2CD7-0C6A-4848-BD9D-F6C710E0DE0B}"/>
    <cellStyle name="Moeda 3 3 3 2" xfId="659" xr:uid="{B3C2274A-5796-4919-89B3-B73E7902565B}"/>
    <cellStyle name="Moeda 3 3 3 3" xfId="1210" xr:uid="{14B1461D-3BC2-4451-A966-3989C1658557}"/>
    <cellStyle name="Moeda 3 3 4" xfId="187" xr:uid="{DD2AE448-7B03-46D2-B688-401E2732E709}"/>
    <cellStyle name="Moeda 3 3 4 2" xfId="738" xr:uid="{E77945C3-9F30-4C3E-BB42-506D45C0E33E}"/>
    <cellStyle name="Moeda 3 3 4 3" xfId="1289" xr:uid="{347AE8B2-D20C-4037-B77C-245C164DF581}"/>
    <cellStyle name="Moeda 3 3 5" xfId="267" xr:uid="{A55DB42C-9DEB-47E6-82EF-EE492058947F}"/>
    <cellStyle name="Moeda 3 3 5 2" xfId="818" xr:uid="{EE77E2F1-B294-4D12-9120-B81A34828AEC}"/>
    <cellStyle name="Moeda 3 3 5 3" xfId="1368" xr:uid="{2E7B5FF0-960C-4336-9CD7-8DD4906DE928}"/>
    <cellStyle name="Moeda 3 3 6" xfId="345" xr:uid="{25238B34-3878-432A-B392-56DA1B6C7B89}"/>
    <cellStyle name="Moeda 3 3 6 2" xfId="896" xr:uid="{CBB0990B-4790-4BBF-896A-8C8C88622F81}"/>
    <cellStyle name="Moeda 3 3 6 3" xfId="1446" xr:uid="{E822A730-9AC8-4ACB-AE1A-79984893761C}"/>
    <cellStyle name="Moeda 3 3 7" xfId="424" xr:uid="{E78B1B2E-368B-424D-8913-7401C2775086}"/>
    <cellStyle name="Moeda 3 3 7 2" xfId="975" xr:uid="{2C2D4E73-4788-49FA-B498-048856DB6977}"/>
    <cellStyle name="Moeda 3 3 7 3" xfId="1525" xr:uid="{0431791C-EF77-4DDC-A8FA-C7A87B6D6A00}"/>
    <cellStyle name="Moeda 3 3 8" xfId="502" xr:uid="{A682CD33-FAAB-4470-9869-23C365A9C4DE}"/>
    <cellStyle name="Moeda 3 3 8 2" xfId="1053" xr:uid="{FF37F9AD-455D-4743-8AE1-9D06AED0109E}"/>
    <cellStyle name="Moeda 3 3 8 3" xfId="1603" xr:uid="{23A0F436-E1E4-41E4-8121-31D982C83A72}"/>
    <cellStyle name="Moeda 3 3 9" xfId="581" xr:uid="{A468F592-00DB-4EA1-9B87-EA926BE24FF6}"/>
    <cellStyle name="Moeda 3 4" xfId="45" xr:uid="{3F740310-559E-4CBE-9A27-360AFBA20332}"/>
    <cellStyle name="Moeda 3 4 2" xfId="124" xr:uid="{FCC605A6-6B7A-4338-B6D8-EE9D4D8DF995}"/>
    <cellStyle name="Moeda 3 4 2 2" xfId="675" xr:uid="{6EB45121-6148-4BFD-AFFC-DD3B170BEFD4}"/>
    <cellStyle name="Moeda 3 4 2 3" xfId="1226" xr:uid="{6E533F89-67B3-43B6-B578-BBB800CFFB0A}"/>
    <cellStyle name="Moeda 3 4 3" xfId="203" xr:uid="{42A48358-4375-4E32-A9AC-B7D8682322EB}"/>
    <cellStyle name="Moeda 3 4 3 2" xfId="754" xr:uid="{0642CCD3-E984-4E74-9E92-B325FCDE6848}"/>
    <cellStyle name="Moeda 3 4 3 3" xfId="1305" xr:uid="{ABB7C774-1A94-4377-8B5E-80B59C34BA2B}"/>
    <cellStyle name="Moeda 3 4 4" xfId="283" xr:uid="{514EC658-10FA-465C-BE22-D1D9873FA618}"/>
    <cellStyle name="Moeda 3 4 4 2" xfId="834" xr:uid="{5C23AB2B-CD44-4BAF-895F-07A130A09365}"/>
    <cellStyle name="Moeda 3 4 4 3" xfId="1384" xr:uid="{1A6C3FE8-68CD-4743-ABE3-854F2BEDC519}"/>
    <cellStyle name="Moeda 3 4 5" xfId="361" xr:uid="{40260A15-56A0-4BC8-A4E9-52F28AEE94B0}"/>
    <cellStyle name="Moeda 3 4 5 2" xfId="912" xr:uid="{4F4DBAF9-8795-4AAB-8FC1-80C4A884A4DD}"/>
    <cellStyle name="Moeda 3 4 5 3" xfId="1462" xr:uid="{364DE89C-81FC-4FD8-BE2B-D7E9BDB6D7B2}"/>
    <cellStyle name="Moeda 3 4 6" xfId="440" xr:uid="{875AE91C-8478-4275-B216-B54121EF99D2}"/>
    <cellStyle name="Moeda 3 4 6 2" xfId="991" xr:uid="{45AC92E3-388F-46F2-923C-9EDCD539D12C}"/>
    <cellStyle name="Moeda 3 4 6 3" xfId="1541" xr:uid="{9319B8E4-E0FD-44F6-BBCC-40787E8A2B01}"/>
    <cellStyle name="Moeda 3 4 7" xfId="518" xr:uid="{0A9A43BC-3CDB-47B6-8580-309A4E4AEC2E}"/>
    <cellStyle name="Moeda 3 4 7 2" xfId="1069" xr:uid="{66E8B102-E8D1-482F-967B-F12FCF3D26DC}"/>
    <cellStyle name="Moeda 3 4 7 3" xfId="1619" xr:uid="{A2953A00-7422-4C8F-98EF-755C174645F7}"/>
    <cellStyle name="Moeda 3 4 8" xfId="597" xr:uid="{80F7D7B1-3FED-4B34-8AD3-52E7495C406A}"/>
    <cellStyle name="Moeda 3 4 9" xfId="1148" xr:uid="{3CAFEF16-7E08-4B2A-A9D0-58DF678C0E57}"/>
    <cellStyle name="Moeda 3 5" xfId="77" xr:uid="{5BDBB13B-3638-451C-9781-3C6CBB05DEAC}"/>
    <cellStyle name="Moeda 3 5 2" xfId="156" xr:uid="{F8536BAD-C6A6-4AD3-A3AB-6B76E9C7C214}"/>
    <cellStyle name="Moeda 3 5 2 2" xfId="707" xr:uid="{35A06A14-AA65-4601-8E0F-DFB84D803F4B}"/>
    <cellStyle name="Moeda 3 5 2 3" xfId="1258" xr:uid="{74A8E312-4CD8-4C35-9E65-CD9E65009205}"/>
    <cellStyle name="Moeda 3 5 3" xfId="235" xr:uid="{EA061C6F-B814-4E06-AEC1-71593903D8AB}"/>
    <cellStyle name="Moeda 3 5 3 2" xfId="786" xr:uid="{167EC114-2980-4DD0-800B-818354736EA0}"/>
    <cellStyle name="Moeda 3 5 3 3" xfId="1337" xr:uid="{9E1B8881-19C5-4390-ADA5-B9535493B02A}"/>
    <cellStyle name="Moeda 3 5 4" xfId="315" xr:uid="{4F2379FA-C098-450B-ACE3-1B601DD44E80}"/>
    <cellStyle name="Moeda 3 5 4 2" xfId="866" xr:uid="{77B9C513-F655-4B82-84AD-618CD6A4CE66}"/>
    <cellStyle name="Moeda 3 5 4 3" xfId="1416" xr:uid="{171C3B06-4C04-4782-8311-D98CEDCA7DEA}"/>
    <cellStyle name="Moeda 3 5 5" xfId="393" xr:uid="{F32F1641-22B0-41D8-AC47-74736195C1CB}"/>
    <cellStyle name="Moeda 3 5 5 2" xfId="944" xr:uid="{A8CCF0BA-A29A-40CB-BF93-5B6B582470C4}"/>
    <cellStyle name="Moeda 3 5 5 3" xfId="1494" xr:uid="{175B6C5A-16CD-43CC-A224-1A4A867EAB3B}"/>
    <cellStyle name="Moeda 3 5 6" xfId="472" xr:uid="{4EAFBCF1-66E1-4720-B917-ED4792B21F4C}"/>
    <cellStyle name="Moeda 3 5 6 2" xfId="1023" xr:uid="{7740E067-7516-4A38-A867-C5A3F94ADBD6}"/>
    <cellStyle name="Moeda 3 5 6 3" xfId="1573" xr:uid="{6A4B34FD-FC73-4D6B-B627-BA9910D8248B}"/>
    <cellStyle name="Moeda 3 5 7" xfId="550" xr:uid="{FBFCA022-6A32-484A-921B-CD2EFC0AB263}"/>
    <cellStyle name="Moeda 3 5 7 2" xfId="1101" xr:uid="{5394D5C5-DE8B-484E-9C69-F4F31A629DE1}"/>
    <cellStyle name="Moeda 3 5 7 3" xfId="1651" xr:uid="{6068901F-B6D9-41A0-8CCC-F99BF4961FD4}"/>
    <cellStyle name="Moeda 3 5 8" xfId="629" xr:uid="{DC9D4C5F-E265-42AB-86E3-5D7BEFBCA0EC}"/>
    <cellStyle name="Moeda 3 5 9" xfId="1180" xr:uid="{46B05AE0-0E20-420A-84A4-9471D358A105}"/>
    <cellStyle name="Moeda 3 6" xfId="93" xr:uid="{29F335A3-8429-4CA3-8B11-A63B01DA1B81}"/>
    <cellStyle name="Moeda 3 6 2" xfId="644" xr:uid="{6B99D9F4-C444-4A61-8DDD-71DAED544713}"/>
    <cellStyle name="Moeda 3 6 3" xfId="1195" xr:uid="{DF8E7155-BACA-4486-B6CE-05DE9A38AC04}"/>
    <cellStyle name="Moeda 3 7" xfId="171" xr:uid="{98CD7A2F-64FD-4C9B-A7A7-FE13CE7288CC}"/>
    <cellStyle name="Moeda 3 7 2" xfId="722" xr:uid="{FBCFD807-243C-4CFA-925F-87E9BE5AA39D}"/>
    <cellStyle name="Moeda 3 7 3" xfId="1273" xr:uid="{0BE9B2E3-FBA6-4F1A-AA17-679ECEDAC528}"/>
    <cellStyle name="Moeda 3 8" xfId="250" xr:uid="{B687AE69-32F6-4444-BF54-AE43AEF859BE}"/>
    <cellStyle name="Moeda 3 8 2" xfId="801" xr:uid="{1DF11104-A9B3-493F-BEAE-521772F78B82}"/>
    <cellStyle name="Moeda 3 8 3" xfId="1352" xr:uid="{0A1BC4A0-A676-494A-B256-ED114BEAC688}"/>
    <cellStyle name="Moeda 3 9" xfId="330" xr:uid="{A0D360BC-81C1-493F-BD1D-5F9390EAB137}"/>
    <cellStyle name="Moeda 3 9 2" xfId="881" xr:uid="{E460D4ED-1989-4D6A-9B94-166AB4102E31}"/>
    <cellStyle name="Moeda 3 9 3" xfId="1431" xr:uid="{058A3473-EBB1-4512-9553-16E52E4770BD}"/>
    <cellStyle name="Moeda 4" xfId="24" xr:uid="{676101D6-A384-493E-8E40-69D21BC8C113}"/>
    <cellStyle name="Moeda 4 10" xfId="497" xr:uid="{C7E1B7F8-1CF3-4C23-89DB-FFD9BB530EE9}"/>
    <cellStyle name="Moeda 4 10 2" xfId="1048" xr:uid="{56CC06DA-6549-4BF7-B85E-050EDA23A29E}"/>
    <cellStyle name="Moeda 4 10 3" xfId="1598" xr:uid="{D298B18A-386B-40EB-8FEB-9F22586FBADE}"/>
    <cellStyle name="Moeda 4 11" xfId="576" xr:uid="{6FC044C2-7309-4BEC-B1A2-DA0780A5E93A}"/>
    <cellStyle name="Moeda 4 12" xfId="1127" xr:uid="{8756299D-8C7E-4235-8A65-81B6C8279211}"/>
    <cellStyle name="Moeda 4 2" xfId="40" xr:uid="{E2EAEFC3-CB73-4ABD-ACE0-BD3B738CA6A7}"/>
    <cellStyle name="Moeda 4 2 10" xfId="1143" xr:uid="{CCCB8506-2FFF-4CB6-82AC-1E141EB13E31}"/>
    <cellStyle name="Moeda 4 2 2" xfId="72" xr:uid="{3BF4EE05-B0E1-4561-94C7-F354BF21F1D9}"/>
    <cellStyle name="Moeda 4 2 2 2" xfId="151" xr:uid="{A76544D5-BC0E-4FE8-B219-29FFE2BBC1D5}"/>
    <cellStyle name="Moeda 4 2 2 2 2" xfId="702" xr:uid="{2520E95B-328E-454C-9F5B-2E1E81DF887A}"/>
    <cellStyle name="Moeda 4 2 2 2 3" xfId="1253" xr:uid="{B07F662E-CBDD-445C-8336-EBF2CB09E752}"/>
    <cellStyle name="Moeda 4 2 2 3" xfId="230" xr:uid="{4FDAA109-8697-414E-99B1-D67E44A4E251}"/>
    <cellStyle name="Moeda 4 2 2 3 2" xfId="781" xr:uid="{5D8558DC-BB7A-4C75-A272-1C89A5739BBD}"/>
    <cellStyle name="Moeda 4 2 2 3 3" xfId="1332" xr:uid="{00592D10-DDC4-4167-A94E-276EB402C883}"/>
    <cellStyle name="Moeda 4 2 2 4" xfId="310" xr:uid="{E439D321-9489-4EEE-8D31-6E88FD1EB088}"/>
    <cellStyle name="Moeda 4 2 2 4 2" xfId="861" xr:uid="{A28BB840-A9A9-4EA9-A000-4A1E003DE4F8}"/>
    <cellStyle name="Moeda 4 2 2 4 3" xfId="1411" xr:uid="{7D827285-0AFC-4F41-840A-ACE89466EADF}"/>
    <cellStyle name="Moeda 4 2 2 5" xfId="388" xr:uid="{0C2EE063-6E5F-4A53-848D-E37BDDFA7EB9}"/>
    <cellStyle name="Moeda 4 2 2 5 2" xfId="939" xr:uid="{B9CD8DC4-4E1F-45D4-A943-DDB2D2B04BFD}"/>
    <cellStyle name="Moeda 4 2 2 5 3" xfId="1489" xr:uid="{DC7ACAA6-2A65-4D70-AFE5-D2BF9CC370A4}"/>
    <cellStyle name="Moeda 4 2 2 6" xfId="467" xr:uid="{6C4AA4D2-ECF1-4DC4-B0D2-3D037905B167}"/>
    <cellStyle name="Moeda 4 2 2 6 2" xfId="1018" xr:uid="{2DC1466B-06C8-40D5-AB4C-8D57601DD80C}"/>
    <cellStyle name="Moeda 4 2 2 6 3" xfId="1568" xr:uid="{D930F037-61D0-4EA1-881D-153B8A50BA39}"/>
    <cellStyle name="Moeda 4 2 2 7" xfId="545" xr:uid="{2FB02171-8133-4ABE-9254-5502D73755AC}"/>
    <cellStyle name="Moeda 4 2 2 7 2" xfId="1096" xr:uid="{7E2ED732-0581-4851-A96A-09358631BEFB}"/>
    <cellStyle name="Moeda 4 2 2 7 3" xfId="1646" xr:uid="{B33CE221-CDBD-420D-BE92-D9EE1B527937}"/>
    <cellStyle name="Moeda 4 2 2 8" xfId="624" xr:uid="{62B3DF63-BB18-4A1E-BFB3-2D7609004F08}"/>
    <cellStyle name="Moeda 4 2 2 9" xfId="1175" xr:uid="{DD63C787-2059-405B-BFEB-CB2D4BEABA3A}"/>
    <cellStyle name="Moeda 4 2 3" xfId="119" xr:uid="{F0A2CAA8-F933-4AC8-AC9B-9244BF59C225}"/>
    <cellStyle name="Moeda 4 2 3 2" xfId="670" xr:uid="{C1DD8E0B-252C-4044-9C1F-016FEB3D749B}"/>
    <cellStyle name="Moeda 4 2 3 3" xfId="1221" xr:uid="{C5C12CBF-0820-40EB-99EE-2E13F906B411}"/>
    <cellStyle name="Moeda 4 2 4" xfId="198" xr:uid="{84961953-FEA6-4299-AD60-3FA4719F7B37}"/>
    <cellStyle name="Moeda 4 2 4 2" xfId="749" xr:uid="{04294C20-EE72-4BA7-A51B-401280557AF2}"/>
    <cellStyle name="Moeda 4 2 4 3" xfId="1300" xr:uid="{1DFB13EE-48C6-45AE-A63F-852C76C46A55}"/>
    <cellStyle name="Moeda 4 2 5" xfId="278" xr:uid="{63D95073-AD08-40D1-8ABB-9817CFE6A05D}"/>
    <cellStyle name="Moeda 4 2 5 2" xfId="829" xr:uid="{74A0A18B-6782-46F7-9D01-BA7761DB90B2}"/>
    <cellStyle name="Moeda 4 2 5 3" xfId="1379" xr:uid="{C16E0E85-B667-4161-9EF4-B1831365582C}"/>
    <cellStyle name="Moeda 4 2 6" xfId="356" xr:uid="{8D0F5DAA-5CA2-4B27-AF04-256CD6B0AB89}"/>
    <cellStyle name="Moeda 4 2 6 2" xfId="907" xr:uid="{F2432849-2B57-4067-8981-2B0D7A7B47A0}"/>
    <cellStyle name="Moeda 4 2 6 3" xfId="1457" xr:uid="{DE0D10D1-6F37-4D2F-8C85-7A50357A204A}"/>
    <cellStyle name="Moeda 4 2 7" xfId="435" xr:uid="{5BB56E4E-B0F6-4AAD-96A5-B730E185D837}"/>
    <cellStyle name="Moeda 4 2 7 2" xfId="986" xr:uid="{610985F2-A5F1-453E-B89B-664A027536D1}"/>
    <cellStyle name="Moeda 4 2 7 3" xfId="1536" xr:uid="{C54FAFA7-0223-496D-9E4F-BA0F7B3FDF4E}"/>
    <cellStyle name="Moeda 4 2 8" xfId="513" xr:uid="{D04E1B0C-97E9-4E51-8B02-E3DF7C033F67}"/>
    <cellStyle name="Moeda 4 2 8 2" xfId="1064" xr:uid="{81F2FF77-92E1-4A4E-8036-4519C41B3381}"/>
    <cellStyle name="Moeda 4 2 8 3" xfId="1614" xr:uid="{8AB24C47-72CE-43BE-ADCE-FE55BCB8E0B8}"/>
    <cellStyle name="Moeda 4 2 9" xfId="592" xr:uid="{6E72E1E3-13CE-4879-A9CF-A97091877211}"/>
    <cellStyle name="Moeda 4 3" xfId="56" xr:uid="{115C5B51-7BD0-4F9C-ADE7-CC0A359E51F5}"/>
    <cellStyle name="Moeda 4 3 2" xfId="135" xr:uid="{5890038B-52CD-4677-A902-04D7F480FE95}"/>
    <cellStyle name="Moeda 4 3 2 2" xfId="686" xr:uid="{83A05F97-6BC9-45FB-9B94-66CF2FA499E5}"/>
    <cellStyle name="Moeda 4 3 2 3" xfId="1237" xr:uid="{271E6616-02A9-4766-8FEA-42625F4573EC}"/>
    <cellStyle name="Moeda 4 3 3" xfId="214" xr:uid="{AEBB1061-8B66-4F8F-908E-D834F920E11A}"/>
    <cellStyle name="Moeda 4 3 3 2" xfId="765" xr:uid="{6C9A8996-4CCE-4F62-A258-D12020182360}"/>
    <cellStyle name="Moeda 4 3 3 3" xfId="1316" xr:uid="{6F33623B-7D2F-4FF0-9ADF-8ADAFA0E858C}"/>
    <cellStyle name="Moeda 4 3 4" xfId="294" xr:uid="{A60C1D50-E19D-4B9A-9302-AB13118277C6}"/>
    <cellStyle name="Moeda 4 3 4 2" xfId="845" xr:uid="{0B37922B-6D7A-4493-8048-E1C74CEE439C}"/>
    <cellStyle name="Moeda 4 3 4 3" xfId="1395" xr:uid="{C36B7BFE-875F-4375-95C7-F0AA62A0C84C}"/>
    <cellStyle name="Moeda 4 3 5" xfId="372" xr:uid="{A8D17067-948E-42A0-AEDF-A5F88C6D2E85}"/>
    <cellStyle name="Moeda 4 3 5 2" xfId="923" xr:uid="{5F46830A-9EE4-4317-B648-901C3B4B70CF}"/>
    <cellStyle name="Moeda 4 3 5 3" xfId="1473" xr:uid="{A5354509-28F2-4A4D-BF37-38046034F2A9}"/>
    <cellStyle name="Moeda 4 3 6" xfId="451" xr:uid="{832526A4-F29E-44DE-B509-1A1E733B396F}"/>
    <cellStyle name="Moeda 4 3 6 2" xfId="1002" xr:uid="{BB369DF7-27C1-44C7-8301-E2A0C58D0953}"/>
    <cellStyle name="Moeda 4 3 6 3" xfId="1552" xr:uid="{DC3A3260-2742-46A9-8B97-79481359EBBB}"/>
    <cellStyle name="Moeda 4 3 7" xfId="529" xr:uid="{8ED64B7D-86B7-491F-A1F1-C335E21027AC}"/>
    <cellStyle name="Moeda 4 3 7 2" xfId="1080" xr:uid="{E28E784F-604E-4AFD-9368-81B53752AACE}"/>
    <cellStyle name="Moeda 4 3 7 3" xfId="1630" xr:uid="{3146CBA6-1FC5-4386-9E51-8339FBCE3E74}"/>
    <cellStyle name="Moeda 4 3 8" xfId="608" xr:uid="{733C8FAD-8611-4B95-9EA3-A7EC76EFD6DA}"/>
    <cellStyle name="Moeda 4 3 9" xfId="1159" xr:uid="{CFD140AF-760F-4DC1-BC40-EAF4FDFA43F0}"/>
    <cellStyle name="Moeda 4 4" xfId="87" xr:uid="{6323616A-D226-4093-8E35-8B50BB7394FB}"/>
    <cellStyle name="Moeda 4 4 2" xfId="166" xr:uid="{73C9CEA9-AFA3-410C-9A7B-A41B89716C08}"/>
    <cellStyle name="Moeda 4 4 2 2" xfId="717" xr:uid="{349DA607-7F7E-44C5-AC15-FB22420A6A45}"/>
    <cellStyle name="Moeda 4 4 2 3" xfId="1268" xr:uid="{F9149BB6-179E-4A1B-AFB5-F699253EEF58}"/>
    <cellStyle name="Moeda 4 4 3" xfId="245" xr:uid="{AC04143E-FCB1-4546-B4DB-E184F7AEA848}"/>
    <cellStyle name="Moeda 4 4 3 2" xfId="796" xr:uid="{9A7E3AF6-11D0-4F10-BFAC-BF830B9159FE}"/>
    <cellStyle name="Moeda 4 4 3 3" xfId="1347" xr:uid="{A2FFFC39-B73A-4B30-B896-97C37747FCB4}"/>
    <cellStyle name="Moeda 4 4 4" xfId="325" xr:uid="{126C7755-DF3C-4D60-8DF2-4655DCE5E35D}"/>
    <cellStyle name="Moeda 4 4 4 2" xfId="876" xr:uid="{15EE110F-9BA9-4088-A7EF-F8EFC0BBE85F}"/>
    <cellStyle name="Moeda 4 4 4 3" xfId="1426" xr:uid="{7D204B01-8A67-4F87-ADF7-2DCF42FE9CF3}"/>
    <cellStyle name="Moeda 4 4 5" xfId="403" xr:uid="{084A1673-114E-4221-A032-90C0917D232C}"/>
    <cellStyle name="Moeda 4 4 5 2" xfId="954" xr:uid="{1D022426-5932-42E5-A495-80FF33ECF715}"/>
    <cellStyle name="Moeda 4 4 5 3" xfId="1504" xr:uid="{FBEA0923-9F57-49E4-87AE-CAD9B3D52AE4}"/>
    <cellStyle name="Moeda 4 4 6" xfId="482" xr:uid="{1AEF3EA1-4A92-4C27-AC8A-A99A57A8B6A1}"/>
    <cellStyle name="Moeda 4 4 6 2" xfId="1033" xr:uid="{90C1D0CD-7CD3-4E22-9DBA-C4F1CF7F0D0B}"/>
    <cellStyle name="Moeda 4 4 6 3" xfId="1583" xr:uid="{0839DB63-966F-4763-972E-A47875B3DEC5}"/>
    <cellStyle name="Moeda 4 4 7" xfId="560" xr:uid="{83F064BD-B88E-4306-B06D-57DA5236DA98}"/>
    <cellStyle name="Moeda 4 4 7 2" xfId="1111" xr:uid="{EE67D0AD-4643-4572-BC4C-AC2DD2184AF2}"/>
    <cellStyle name="Moeda 4 4 7 3" xfId="1661" xr:uid="{D8BBEA77-44F7-4807-AE22-CC908F550BDE}"/>
    <cellStyle name="Moeda 4 4 8" xfId="639" xr:uid="{DF47DFBF-289D-4B7C-A995-EB09E4C0F70F}"/>
    <cellStyle name="Moeda 4 4 9" xfId="1190" xr:uid="{0F587264-7BE8-4969-9484-34E9D0E45050}"/>
    <cellStyle name="Moeda 4 5" xfId="103" xr:uid="{C1BCBE37-D88B-44C6-AA7F-2E517F84BE5A}"/>
    <cellStyle name="Moeda 4 5 2" xfId="654" xr:uid="{032E7872-A484-4BF5-AA18-9657A9B35BBB}"/>
    <cellStyle name="Moeda 4 5 3" xfId="1205" xr:uid="{18BE7FBA-7E5C-40DD-8B5A-6A7D564A8560}"/>
    <cellStyle name="Moeda 4 6" xfId="182" xr:uid="{65A2C1F9-751A-4C29-9DE3-D98D227F7F17}"/>
    <cellStyle name="Moeda 4 6 2" xfId="733" xr:uid="{C5093BE0-3E8F-4D50-8795-27C5542928D0}"/>
    <cellStyle name="Moeda 4 6 3" xfId="1284" xr:uid="{421DB8E4-AC06-4329-B7FA-A4D73162301E}"/>
    <cellStyle name="Moeda 4 7" xfId="261" xr:uid="{D34F19EC-210D-4F23-B1E4-02480AE38D29}"/>
    <cellStyle name="Moeda 4 7 2" xfId="812" xr:uid="{E9A302E3-F5DA-4DB9-9D17-AE511D0E521A}"/>
    <cellStyle name="Moeda 4 7 3" xfId="1363" xr:uid="{EECD2413-FF34-403F-9B90-BF2DE2EFEC14}"/>
    <cellStyle name="Moeda 4 8" xfId="340" xr:uid="{458C8B65-4F8D-47A4-80CC-5BC9DF918930}"/>
    <cellStyle name="Moeda 4 8 2" xfId="891" xr:uid="{A4FC8A0A-5DFE-48A3-BF1B-7BEC3AF30203}"/>
    <cellStyle name="Moeda 4 8 3" xfId="1441" xr:uid="{613BB4E7-5393-4380-920B-9798DE54AAD3}"/>
    <cellStyle name="Moeda 4 9" xfId="419" xr:uid="{75B102B7-0898-4C95-B3FE-74DAFFBD1BD6}"/>
    <cellStyle name="Moeda 4 9 2" xfId="970" xr:uid="{E4DC04AF-6FBD-4031-BCC4-5700923EAD9C}"/>
    <cellStyle name="Moeda 4 9 3" xfId="1520" xr:uid="{B02D804D-8B89-40F9-A5C3-8700DF185594}"/>
    <cellStyle name="Moeda 5" xfId="23" xr:uid="{EF2F9A12-97AB-4459-A85E-CADAE06FB42A}"/>
    <cellStyle name="Moeda 5 10" xfId="496" xr:uid="{CA2296CC-5D81-46F8-93DC-E1B82967231C}"/>
    <cellStyle name="Moeda 5 10 2" xfId="1047" xr:uid="{B8671B3D-008B-4595-B5D6-8BF6DD15B327}"/>
    <cellStyle name="Moeda 5 10 3" xfId="1597" xr:uid="{1652CADD-A721-4E8F-BAA7-D4C02EB4C64E}"/>
    <cellStyle name="Moeda 5 11" xfId="575" xr:uid="{673299DD-81E2-47DA-B4F9-8563ADB79648}"/>
    <cellStyle name="Moeda 5 12" xfId="1126" xr:uid="{A9B76868-FBF1-44FC-9284-4B13A9735DA5}"/>
    <cellStyle name="Moeda 5 2" xfId="39" xr:uid="{062783AA-FE67-47ED-95EE-00BBADB617F1}"/>
    <cellStyle name="Moeda 5 2 10" xfId="1142" xr:uid="{09B52DCA-F435-491C-9722-15B0E234CA8A}"/>
    <cellStyle name="Moeda 5 2 2" xfId="71" xr:uid="{86F2196B-8F8B-4EF7-890D-7D5E63FF6F48}"/>
    <cellStyle name="Moeda 5 2 2 2" xfId="150" xr:uid="{B6BE300B-377B-4799-A6FE-01387400D3AF}"/>
    <cellStyle name="Moeda 5 2 2 2 2" xfId="701" xr:uid="{03627679-E8CB-4F58-8282-5F434DA85708}"/>
    <cellStyle name="Moeda 5 2 2 2 3" xfId="1252" xr:uid="{5BBEE62E-DDD1-4FD1-B66E-197E2E07B804}"/>
    <cellStyle name="Moeda 5 2 2 3" xfId="229" xr:uid="{91C61206-CEBB-4F6C-94E3-7AB9E4376214}"/>
    <cellStyle name="Moeda 5 2 2 3 2" xfId="780" xr:uid="{173F259F-BF43-48A5-8E9D-4B8F47921B06}"/>
    <cellStyle name="Moeda 5 2 2 3 3" xfId="1331" xr:uid="{455286A6-A927-4708-AD4F-C52128C3E692}"/>
    <cellStyle name="Moeda 5 2 2 4" xfId="309" xr:uid="{CB57B763-234B-4855-88CC-7625B3DD4B2C}"/>
    <cellStyle name="Moeda 5 2 2 4 2" xfId="860" xr:uid="{04A12B2E-3873-4366-9A77-D7BDE4B31109}"/>
    <cellStyle name="Moeda 5 2 2 4 3" xfId="1410" xr:uid="{4F29F731-109A-40DC-97B4-B2833A589CFA}"/>
    <cellStyle name="Moeda 5 2 2 5" xfId="387" xr:uid="{E2613D8D-1440-4D12-AC1E-23D6687A86D0}"/>
    <cellStyle name="Moeda 5 2 2 5 2" xfId="938" xr:uid="{647D63B8-4170-4B49-82C1-6518E02CAB4E}"/>
    <cellStyle name="Moeda 5 2 2 5 3" xfId="1488" xr:uid="{E5A13F1D-7B70-4610-8029-0BB4DEE8F608}"/>
    <cellStyle name="Moeda 5 2 2 6" xfId="466" xr:uid="{CD57A7C6-42D8-46EE-A66D-A12F2004C2B6}"/>
    <cellStyle name="Moeda 5 2 2 6 2" xfId="1017" xr:uid="{30703634-C9FE-48BA-8F6A-24FB4C672F4C}"/>
    <cellStyle name="Moeda 5 2 2 6 3" xfId="1567" xr:uid="{8527060E-3226-47BE-97BB-F7DDDE4A43A0}"/>
    <cellStyle name="Moeda 5 2 2 7" xfId="544" xr:uid="{3022F296-E877-4966-8CA5-3F5CE1F0ED35}"/>
    <cellStyle name="Moeda 5 2 2 7 2" xfId="1095" xr:uid="{24403768-C6CF-4338-A8AD-9CF404E18B1B}"/>
    <cellStyle name="Moeda 5 2 2 7 3" xfId="1645" xr:uid="{D8571A05-1081-4EAF-9F66-370DD7316D96}"/>
    <cellStyle name="Moeda 5 2 2 8" xfId="623" xr:uid="{036757FA-B687-4728-89EA-50B049A65606}"/>
    <cellStyle name="Moeda 5 2 2 9" xfId="1174" xr:uid="{72EB50DF-BA8F-4A69-9692-E9C0C4F80460}"/>
    <cellStyle name="Moeda 5 2 3" xfId="118" xr:uid="{3C1D7833-FD86-49FE-BE93-699A02EC1E70}"/>
    <cellStyle name="Moeda 5 2 3 2" xfId="669" xr:uid="{9F4F7DAE-1226-419A-900C-68096B3729FA}"/>
    <cellStyle name="Moeda 5 2 3 3" xfId="1220" xr:uid="{20D3B7A9-1BF0-480F-878E-C3C0680C2BFC}"/>
    <cellStyle name="Moeda 5 2 4" xfId="197" xr:uid="{A83391F4-0C9F-4601-A062-0FF7BA2F4C32}"/>
    <cellStyle name="Moeda 5 2 4 2" xfId="748" xr:uid="{DB345B2B-1D7C-4F60-9AEC-20D95948A7EA}"/>
    <cellStyle name="Moeda 5 2 4 3" xfId="1299" xr:uid="{708EE3E1-A949-4F74-B5FB-8A5CD899B095}"/>
    <cellStyle name="Moeda 5 2 5" xfId="277" xr:uid="{957666D0-3E2C-442A-98EC-748A5CF69C36}"/>
    <cellStyle name="Moeda 5 2 5 2" xfId="828" xr:uid="{7B32E29F-9802-42ED-B77F-8FC4BF2744F8}"/>
    <cellStyle name="Moeda 5 2 5 3" xfId="1378" xr:uid="{ECAEAA2D-465B-47A3-ACBE-4E2DDFF7B307}"/>
    <cellStyle name="Moeda 5 2 6" xfId="355" xr:uid="{C529879F-EDC1-499E-A9DD-902805082B09}"/>
    <cellStyle name="Moeda 5 2 6 2" xfId="906" xr:uid="{7256B114-40AE-4A60-8F20-9CEAC480C617}"/>
    <cellStyle name="Moeda 5 2 6 3" xfId="1456" xr:uid="{02A600D5-19DC-4132-B611-103052EA1BD7}"/>
    <cellStyle name="Moeda 5 2 7" xfId="434" xr:uid="{37F093E8-C030-4C21-A7E4-D4F51CFFADB5}"/>
    <cellStyle name="Moeda 5 2 7 2" xfId="985" xr:uid="{FAD74CA2-6C79-4889-A563-5D386E8AD15B}"/>
    <cellStyle name="Moeda 5 2 7 3" xfId="1535" xr:uid="{43F2A3C1-E860-4CCE-93C5-77F845B6AE67}"/>
    <cellStyle name="Moeda 5 2 8" xfId="512" xr:uid="{1C0FB6DD-889F-444D-824D-80E911BB29F1}"/>
    <cellStyle name="Moeda 5 2 8 2" xfId="1063" xr:uid="{341F44BF-3AD1-44BA-88EB-0360912EA9F1}"/>
    <cellStyle name="Moeda 5 2 8 3" xfId="1613" xr:uid="{BC2407C0-D4A2-4C79-ACD5-D046B7830369}"/>
    <cellStyle name="Moeda 5 2 9" xfId="591" xr:uid="{AD9B8737-8E49-4900-BDC3-3BF92ED766E5}"/>
    <cellStyle name="Moeda 5 3" xfId="55" xr:uid="{553F6F97-6BA7-4ECC-B57A-C8A681E7B76F}"/>
    <cellStyle name="Moeda 5 3 2" xfId="134" xr:uid="{32B9DFDF-B600-4891-A5A5-7AABB857ADF8}"/>
    <cellStyle name="Moeda 5 3 2 2" xfId="685" xr:uid="{5AD65088-1F4F-446B-A701-D0CBBDFE734A}"/>
    <cellStyle name="Moeda 5 3 2 3" xfId="1236" xr:uid="{2B7A899E-0E4B-442E-BE95-11BF404B26DF}"/>
    <cellStyle name="Moeda 5 3 3" xfId="213" xr:uid="{86E3F1E7-7414-470E-9479-C17CB5D25FA5}"/>
    <cellStyle name="Moeda 5 3 3 2" xfId="764" xr:uid="{23809AD4-F801-463E-B587-39B323009418}"/>
    <cellStyle name="Moeda 5 3 3 3" xfId="1315" xr:uid="{47AB1558-B8D2-439C-8ED6-28321C975BF1}"/>
    <cellStyle name="Moeda 5 3 4" xfId="293" xr:uid="{BCEEB03F-ABF8-432D-A32A-4321C51C3214}"/>
    <cellStyle name="Moeda 5 3 4 2" xfId="844" xr:uid="{ED2722F2-F7A9-4480-825A-B2C00A6FA362}"/>
    <cellStyle name="Moeda 5 3 4 3" xfId="1394" xr:uid="{8BD9BB9C-1F13-4658-84E0-1E09F3341FC6}"/>
    <cellStyle name="Moeda 5 3 5" xfId="371" xr:uid="{8193021F-36E4-4B16-A5B7-25AA10932DF9}"/>
    <cellStyle name="Moeda 5 3 5 2" xfId="922" xr:uid="{18E40F6B-F7E4-47A4-B26A-9F89E8B090DB}"/>
    <cellStyle name="Moeda 5 3 5 3" xfId="1472" xr:uid="{4844D0FB-A03E-452F-A1F5-9A3E3F053CD6}"/>
    <cellStyle name="Moeda 5 3 6" xfId="450" xr:uid="{34611451-16BB-487D-B69A-B16795B60452}"/>
    <cellStyle name="Moeda 5 3 6 2" xfId="1001" xr:uid="{B0DF271C-3C8A-4300-81E2-BA21B20C0CB3}"/>
    <cellStyle name="Moeda 5 3 6 3" xfId="1551" xr:uid="{0016833A-0E15-4536-9FEA-3ECAA4BDF38D}"/>
    <cellStyle name="Moeda 5 3 7" xfId="528" xr:uid="{6F79117A-5029-4F81-856A-785FCEE25779}"/>
    <cellStyle name="Moeda 5 3 7 2" xfId="1079" xr:uid="{EC50586C-6C46-4571-8A47-781A9A7858D5}"/>
    <cellStyle name="Moeda 5 3 7 3" xfId="1629" xr:uid="{8D384E99-CB5A-452E-8C1F-949FCA527A0A}"/>
    <cellStyle name="Moeda 5 3 8" xfId="607" xr:uid="{B27272B1-24A2-4B7B-A7F7-9A5AB459E606}"/>
    <cellStyle name="Moeda 5 3 9" xfId="1158" xr:uid="{895D8704-59A1-4FAA-B292-D02B4FF40E0F}"/>
    <cellStyle name="Moeda 5 4" xfId="86" xr:uid="{78E195CB-9CD1-4044-BCC7-F4CBCA13831B}"/>
    <cellStyle name="Moeda 5 4 2" xfId="165" xr:uid="{45F77644-C05E-46FA-A639-CE7F496A75B0}"/>
    <cellStyle name="Moeda 5 4 2 2" xfId="716" xr:uid="{AAA8B2DC-1AB7-4311-846A-349B24959109}"/>
    <cellStyle name="Moeda 5 4 2 3" xfId="1267" xr:uid="{40E08EBB-8280-4C3D-B729-1B41F5351F85}"/>
    <cellStyle name="Moeda 5 4 3" xfId="244" xr:uid="{04F36C37-4243-4373-A18F-C759C4BCCC66}"/>
    <cellStyle name="Moeda 5 4 3 2" xfId="795" xr:uid="{4D89B19B-37CD-44C9-968F-F67D03DA4DF1}"/>
    <cellStyle name="Moeda 5 4 3 3" xfId="1346" xr:uid="{CFE53843-DF6C-4DD1-8FBE-3949D9ED5771}"/>
    <cellStyle name="Moeda 5 4 4" xfId="324" xr:uid="{9E63514A-6791-4CCE-953E-0B25614197F2}"/>
    <cellStyle name="Moeda 5 4 4 2" xfId="875" xr:uid="{B95EEABC-C4BB-4D1E-BF62-B8AF7883AE94}"/>
    <cellStyle name="Moeda 5 4 4 3" xfId="1425" xr:uid="{592E8FF9-72A5-4EDB-848A-33EFFFC40765}"/>
    <cellStyle name="Moeda 5 4 5" xfId="402" xr:uid="{A90AAA41-FFEA-4794-AD8F-8AA36F56444D}"/>
    <cellStyle name="Moeda 5 4 5 2" xfId="953" xr:uid="{E48E3D35-88AE-4983-BB8A-29468FC90761}"/>
    <cellStyle name="Moeda 5 4 5 3" xfId="1503" xr:uid="{C78A1C78-69CA-445D-9DB0-2D00B5AD7705}"/>
    <cellStyle name="Moeda 5 4 6" xfId="481" xr:uid="{B4E87AD8-874F-4194-8B07-55B7EA67B1F6}"/>
    <cellStyle name="Moeda 5 4 6 2" xfId="1032" xr:uid="{3500FAC6-7B33-4EE6-8108-C7C115CEA1DD}"/>
    <cellStyle name="Moeda 5 4 6 3" xfId="1582" xr:uid="{BC3FDF36-05AB-46FD-8BA4-D3083C3C4F5D}"/>
    <cellStyle name="Moeda 5 4 7" xfId="559" xr:uid="{CEB0C502-0DCE-43A0-99EF-B58F9B7C4D43}"/>
    <cellStyle name="Moeda 5 4 7 2" xfId="1110" xr:uid="{775691C4-FA8D-4F93-88EC-84D5CC2F60B2}"/>
    <cellStyle name="Moeda 5 4 7 3" xfId="1660" xr:uid="{F9E8A756-1E9C-4765-A36F-5BDC3B91ADFB}"/>
    <cellStyle name="Moeda 5 4 8" xfId="638" xr:uid="{6ECBD330-B598-4BF5-8D63-96D97DDD43E8}"/>
    <cellStyle name="Moeda 5 4 9" xfId="1189" xr:uid="{73E7F03E-2C79-444D-9556-244B2FBEC32A}"/>
    <cellStyle name="Moeda 5 5" xfId="102" xr:uid="{2E8FB214-7880-48A7-910C-99E41023F497}"/>
    <cellStyle name="Moeda 5 5 2" xfId="653" xr:uid="{BFC2B988-F20A-48A6-81A8-695D03F5D5B9}"/>
    <cellStyle name="Moeda 5 5 3" xfId="1204" xr:uid="{E8B9D636-4C83-415C-8EA7-8C5C74B5FFB3}"/>
    <cellStyle name="Moeda 5 6" xfId="181" xr:uid="{11CA34A9-DFF7-442C-A12B-DAD626331D58}"/>
    <cellStyle name="Moeda 5 6 2" xfId="732" xr:uid="{9358E5C6-63A3-4CCB-9E1D-5B97FF29859C}"/>
    <cellStyle name="Moeda 5 6 3" xfId="1283" xr:uid="{B6C95527-76AC-4A33-A87E-80386141FEA3}"/>
    <cellStyle name="Moeda 5 7" xfId="260" xr:uid="{BB2557E2-1D2E-48C7-AE75-52AE8F6B6D14}"/>
    <cellStyle name="Moeda 5 7 2" xfId="811" xr:uid="{9DFA0E81-6578-4582-9631-61513AD73D5C}"/>
    <cellStyle name="Moeda 5 7 3" xfId="1362" xr:uid="{BC2334A7-ED31-4079-9EC1-8E0FDFEC1783}"/>
    <cellStyle name="Moeda 5 8" xfId="339" xr:uid="{7DC2E817-7B9C-4753-9DBE-15D9108F38FA}"/>
    <cellStyle name="Moeda 5 8 2" xfId="890" xr:uid="{26D33EFB-5F19-40AF-AE0D-071363C3E372}"/>
    <cellStyle name="Moeda 5 8 3" xfId="1440" xr:uid="{EC281034-E226-4A09-ADD6-E409C11E12A4}"/>
    <cellStyle name="Moeda 5 9" xfId="418" xr:uid="{ABC235E9-F696-46E6-8E09-9DBACF8569A6}"/>
    <cellStyle name="Moeda 5 9 2" xfId="969" xr:uid="{CF9658D7-46C4-4AC9-A242-78FC38E2EF14}"/>
    <cellStyle name="Moeda 5 9 3" xfId="1519" xr:uid="{623A3082-C0A0-4D5C-B075-D00906EEAAB8}"/>
    <cellStyle name="Moeda 6" xfId="33" xr:uid="{EDACEAA6-7FA4-4ADB-B771-5E561014938C}"/>
    <cellStyle name="Moeda 6 10" xfId="1136" xr:uid="{78202E50-4F3E-4348-ACB8-B1EFE0A78B3F}"/>
    <cellStyle name="Moeda 6 2" xfId="65" xr:uid="{2C8548A3-FA4F-48BD-ADCF-BD40C96F2892}"/>
    <cellStyle name="Moeda 6 2 2" xfId="144" xr:uid="{2DCC704F-CD63-43C6-9E6F-01BFB4F27B8F}"/>
    <cellStyle name="Moeda 6 2 2 2" xfId="695" xr:uid="{0EC4D3B4-A57F-4282-A07B-019608F3022F}"/>
    <cellStyle name="Moeda 6 2 2 3" xfId="1246" xr:uid="{2DFB1266-3815-49E9-A712-A2BE3C83EAC2}"/>
    <cellStyle name="Moeda 6 2 3" xfId="223" xr:uid="{455022B6-0971-428F-B2B9-C64D9CA860BC}"/>
    <cellStyle name="Moeda 6 2 3 2" xfId="774" xr:uid="{15DE0454-3DF4-4559-ACEF-4138649E6207}"/>
    <cellStyle name="Moeda 6 2 3 3" xfId="1325" xr:uid="{D7FBA5A8-E40A-46E4-8147-6C0A6697F4FA}"/>
    <cellStyle name="Moeda 6 2 4" xfId="303" xr:uid="{60414C9E-FC6B-4A70-AD1B-ACE93A10B0FF}"/>
    <cellStyle name="Moeda 6 2 4 2" xfId="854" xr:uid="{B5F54F90-D4D8-49F1-83DD-15C896C5A717}"/>
    <cellStyle name="Moeda 6 2 4 3" xfId="1404" xr:uid="{4F207793-7BBE-4423-994F-660FA97ECC00}"/>
    <cellStyle name="Moeda 6 2 5" xfId="381" xr:uid="{38079EDF-D88F-4000-9300-BF3A728E1AAC}"/>
    <cellStyle name="Moeda 6 2 5 2" xfId="932" xr:uid="{892D00D5-6A08-412F-BA62-06C55DB6BCAA}"/>
    <cellStyle name="Moeda 6 2 5 3" xfId="1482" xr:uid="{D838078D-1971-463B-811C-8D5FC6A8D85E}"/>
    <cellStyle name="Moeda 6 2 6" xfId="460" xr:uid="{E00547A4-4F30-4842-A06F-1CAC073EC9E1}"/>
    <cellStyle name="Moeda 6 2 6 2" xfId="1011" xr:uid="{6D7FAD41-8F65-4C2F-8482-E5ECD4BA0548}"/>
    <cellStyle name="Moeda 6 2 6 3" xfId="1561" xr:uid="{B068DCE7-A62E-44C9-8F9C-EC3D3BE1D65D}"/>
    <cellStyle name="Moeda 6 2 7" xfId="538" xr:uid="{45C913FC-BAE8-4A8B-AB5B-4D3F6F2D72EF}"/>
    <cellStyle name="Moeda 6 2 7 2" xfId="1089" xr:uid="{EC5F70BC-BF7C-4541-B068-6F11B3C77CB9}"/>
    <cellStyle name="Moeda 6 2 7 3" xfId="1639" xr:uid="{3A29DC50-7B11-48E0-839E-F95CB7D2C699}"/>
    <cellStyle name="Moeda 6 2 8" xfId="617" xr:uid="{E65D5B60-F56C-44C6-90F6-3756EB92F053}"/>
    <cellStyle name="Moeda 6 2 9" xfId="1168" xr:uid="{2B22F4E5-024C-493F-9BE8-100F895BAEBD}"/>
    <cellStyle name="Moeda 6 3" xfId="112" xr:uid="{3D6654B1-C8E5-47A5-8B97-115CA07B2EF8}"/>
    <cellStyle name="Moeda 6 3 2" xfId="663" xr:uid="{9744929F-3822-4091-BCEA-4DF3EBED7987}"/>
    <cellStyle name="Moeda 6 3 3" xfId="1214" xr:uid="{6D1F6E63-3D90-4EEE-A85D-CD95DD946A51}"/>
    <cellStyle name="Moeda 6 4" xfId="191" xr:uid="{1703218C-A3FF-49C1-9321-400BB167F7D1}"/>
    <cellStyle name="Moeda 6 4 2" xfId="742" xr:uid="{AACC6D31-A098-42A0-B724-1C4C69424154}"/>
    <cellStyle name="Moeda 6 4 3" xfId="1293" xr:uid="{1066E3E6-0240-4E79-B3D0-5F3CF1983F01}"/>
    <cellStyle name="Moeda 6 5" xfId="271" xr:uid="{4E64ED61-099D-4548-A3E3-43B28C2D0651}"/>
    <cellStyle name="Moeda 6 5 2" xfId="822" xr:uid="{EAEA9EDC-86DC-465E-BBBA-46ABAF003C28}"/>
    <cellStyle name="Moeda 6 5 3" xfId="1372" xr:uid="{4FCCEF35-6419-40A9-90ED-2B0F377CDFD5}"/>
    <cellStyle name="Moeda 6 6" xfId="349" xr:uid="{673E4367-3F32-4613-BB00-52CE6AF4D6E4}"/>
    <cellStyle name="Moeda 6 6 2" xfId="900" xr:uid="{D8A9FCE3-C44A-4321-8EA1-F059814AB663}"/>
    <cellStyle name="Moeda 6 6 3" xfId="1450" xr:uid="{6FCF2EDD-C1F3-4D4F-A3DD-05EBFC8EEEB2}"/>
    <cellStyle name="Moeda 6 7" xfId="428" xr:uid="{E90F3489-E2DD-4521-B563-7E1ED5CF3A2E}"/>
    <cellStyle name="Moeda 6 7 2" xfId="979" xr:uid="{ED5AADF7-6CF6-4C41-ACF4-A7B80DCBAA79}"/>
    <cellStyle name="Moeda 6 7 3" xfId="1529" xr:uid="{8A21FBE3-CDDA-4157-AF2C-A0391F747F1A}"/>
    <cellStyle name="Moeda 6 8" xfId="506" xr:uid="{70A248FC-92FE-4F2D-A6C0-B9576D8740ED}"/>
    <cellStyle name="Moeda 6 8 2" xfId="1057" xr:uid="{40B21E18-0D31-4587-AF2E-4FFC014AAED5}"/>
    <cellStyle name="Moeda 6 8 3" xfId="1607" xr:uid="{C8959F59-14F2-4E58-8733-307F89D43BD5}"/>
    <cellStyle name="Moeda 6 9" xfId="585" xr:uid="{094C87DB-EC28-40AB-BFB9-0AD2EED82BC4}"/>
    <cellStyle name="Moeda 7" xfId="49" xr:uid="{80CA4037-EF78-4397-BAB2-059E2EACA811}"/>
    <cellStyle name="Moeda 7 2" xfId="128" xr:uid="{FD43BE0F-ED03-4D3C-95A1-4B1519C1AB47}"/>
    <cellStyle name="Moeda 7 2 2" xfId="679" xr:uid="{5E461F43-8DB3-41F4-9212-735FC43B8B44}"/>
    <cellStyle name="Moeda 7 2 3" xfId="1230" xr:uid="{1E9CF1EE-D144-4A34-A8F6-799C8C948C29}"/>
    <cellStyle name="Moeda 7 3" xfId="207" xr:uid="{FCBB1C75-807D-494F-A894-4C967B242BF0}"/>
    <cellStyle name="Moeda 7 3 2" xfId="758" xr:uid="{75638F51-F0F7-4A9C-A662-7378AB9800B3}"/>
    <cellStyle name="Moeda 7 3 3" xfId="1309" xr:uid="{1F78C9BA-FE94-4AB9-AE2C-6E47742A26A6}"/>
    <cellStyle name="Moeda 7 4" xfId="287" xr:uid="{7B3F6223-2AEC-4B35-81CC-68964FE69893}"/>
    <cellStyle name="Moeda 7 4 2" xfId="838" xr:uid="{F5ABA118-8D04-4272-8F3F-591C316BD0A3}"/>
    <cellStyle name="Moeda 7 4 3" xfId="1388" xr:uid="{D558ECCD-0AB7-4D8C-8097-3A99E337E01E}"/>
    <cellStyle name="Moeda 7 5" xfId="365" xr:uid="{3BB1E1F8-066B-4D5E-A1B5-D42F88399076}"/>
    <cellStyle name="Moeda 7 5 2" xfId="916" xr:uid="{7040A971-FDB7-49DA-B835-5AA14F678DA5}"/>
    <cellStyle name="Moeda 7 5 3" xfId="1466" xr:uid="{C320D68E-9D3B-451A-B017-ACC3D0FDBB0F}"/>
    <cellStyle name="Moeda 7 6" xfId="444" xr:uid="{8A694ADC-720C-4AA9-B501-0A485B2A3196}"/>
    <cellStyle name="Moeda 7 6 2" xfId="995" xr:uid="{6433FF3B-DBAC-461D-B33C-70876FF2C182}"/>
    <cellStyle name="Moeda 7 6 3" xfId="1545" xr:uid="{E5C91B1C-16F7-4878-B209-3736966D27D8}"/>
    <cellStyle name="Moeda 7 7" xfId="522" xr:uid="{585B2442-3032-40AF-B77D-AB36A5EF4755}"/>
    <cellStyle name="Moeda 7 7 2" xfId="1073" xr:uid="{3E50B3DE-8BEB-4CBC-858D-3BDD4715A530}"/>
    <cellStyle name="Moeda 7 7 3" xfId="1623" xr:uid="{FD5B8FFD-B847-43E5-94D0-63EDAD8542B4}"/>
    <cellStyle name="Moeda 7 8" xfId="601" xr:uid="{91CEDE0A-F88F-4BF4-A65F-F173A6D8BCE1}"/>
    <cellStyle name="Moeda 7 9" xfId="1152" xr:uid="{E0B15DBA-FAC9-4842-A1F6-F161FD889966}"/>
    <cellStyle name="Moeda 8" xfId="175" xr:uid="{FA7D184B-CD1E-4034-AF65-E2332644B29F}"/>
    <cellStyle name="Moeda 8 2" xfId="726" xr:uid="{21048299-DDEB-444F-A781-208A963C4BCC}"/>
    <cellStyle name="Moeda 8 3" xfId="1277" xr:uid="{CA103D3A-E1DB-4762-8D18-533745A86C34}"/>
    <cellStyle name="Moeda 9" xfId="254" xr:uid="{B9A17765-21B4-457D-ACC9-9147734AEA23}"/>
    <cellStyle name="Moeda 9 2" xfId="805" xr:uid="{D8539F00-37A7-4B39-8D33-41C6A72E2692}"/>
    <cellStyle name="Moeda 9 3" xfId="1356" xr:uid="{6C1D7D4F-921B-4A6D-AAFE-6694FC9ECE6E}"/>
    <cellStyle name="Normal" xfId="0" builtinId="0"/>
    <cellStyle name="Normal 2" xfId="2" xr:uid="{434425F9-0EFC-4309-BDB8-EFE2B4438F6D}"/>
    <cellStyle name="Normal 2 2" xfId="90" xr:uid="{568765C0-7057-4CB4-B485-A1B9A5414000}"/>
    <cellStyle name="Porcentagem" xfId="1664" builtinId="5"/>
    <cellStyle name="Porcentagem 2" xfId="5" xr:uid="{80BE3CDF-0B94-4B94-8F10-87BDC53929A7}"/>
    <cellStyle name="Porcentagem 3" xfId="264" xr:uid="{A8B64BD1-FC85-4949-B84F-04991798087C}"/>
    <cellStyle name="Porcentagem 3 2" xfId="815" xr:uid="{2E90115F-327A-4C6D-9DA8-55EE23045FE8}"/>
    <cellStyle name="Separador de milhares 2" xfId="7" xr:uid="{EFAC6D3E-3841-4230-8756-AA6CDB702A9C}"/>
    <cellStyle name="Separador de milhares 2 2" xfId="11" xr:uid="{A316E431-D934-476F-B05F-6044EB554AD8}"/>
    <cellStyle name="Separador de milhares 2 2 10" xfId="249" xr:uid="{D12786D0-1A6A-40A8-A0B5-1EB4BA89A347}"/>
    <cellStyle name="Separador de milhares 2 2 10 2" xfId="800" xr:uid="{ED272BCA-2396-49A6-8C59-BA6362A3FFB0}"/>
    <cellStyle name="Separador de milhares 2 2 10 3" xfId="1351" xr:uid="{A2FAABC9-117C-488C-86AF-F37212451966}"/>
    <cellStyle name="Separador de milhares 2 2 11" xfId="329" xr:uid="{BE026E54-B194-4B38-9480-83E226554DED}"/>
    <cellStyle name="Separador de milhares 2 2 11 2" xfId="880" xr:uid="{CDA4C077-9F1F-4BB6-A6DE-F60E944ABB50}"/>
    <cellStyle name="Separador de milhares 2 2 11 3" xfId="1430" xr:uid="{FC05E60D-25C8-4E89-9650-B1713500DAD9}"/>
    <cellStyle name="Separador de milhares 2 2 12" xfId="407" xr:uid="{77B85C83-3A0A-42A4-9067-3DC32875BC83}"/>
    <cellStyle name="Separador de milhares 2 2 12 2" xfId="958" xr:uid="{6F1EDA2D-D46D-42DF-9EF5-37CAA0323147}"/>
    <cellStyle name="Separador de milhares 2 2 12 3" xfId="1508" xr:uid="{3E45A848-B627-4514-B7CE-3E0EA0062C21}"/>
    <cellStyle name="Separador de milhares 2 2 13" xfId="486" xr:uid="{C94109A5-17DC-4F39-8C17-CA1BC40CA494}"/>
    <cellStyle name="Separador de milhares 2 2 13 2" xfId="1037" xr:uid="{EF402F28-4185-40E8-B949-8BFD4DAFB152}"/>
    <cellStyle name="Separador de milhares 2 2 13 3" xfId="1587" xr:uid="{6AC62ADF-5AC7-4E8A-8586-E8F9CFC2063C}"/>
    <cellStyle name="Separador de milhares 2 2 14" xfId="564" xr:uid="{AC1EDB76-BFC4-49BF-B702-A4C048FC7DC4}"/>
    <cellStyle name="Separador de milhares 2 2 15" xfId="1115" xr:uid="{70905D2D-5DEF-46DB-85ED-D14B02B33069}"/>
    <cellStyle name="Separador de milhares 2 2 2" xfId="15" xr:uid="{24690AD7-5988-4169-8FD0-F92B7CAF752A}"/>
    <cellStyle name="Separador de milhares 2 2 2 10" xfId="410" xr:uid="{B094F156-156B-48CB-828E-3E4C1AF5C2CB}"/>
    <cellStyle name="Separador de milhares 2 2 2 10 2" xfId="961" xr:uid="{6554D7AF-DACA-4F5C-BBA8-6005727FD6D1}"/>
    <cellStyle name="Separador de milhares 2 2 2 10 3" xfId="1511" xr:uid="{A991718C-0185-4874-B834-48DAE106BCD2}"/>
    <cellStyle name="Separador de milhares 2 2 2 11" xfId="489" xr:uid="{2131D31E-2841-4204-BECF-836719781B14}"/>
    <cellStyle name="Separador de milhares 2 2 2 11 2" xfId="1040" xr:uid="{C1A71872-C5B8-4540-9730-44B1BB53321D}"/>
    <cellStyle name="Separador de milhares 2 2 2 11 3" xfId="1590" xr:uid="{23D0DC2A-8222-4336-BC51-4C56FB3250E7}"/>
    <cellStyle name="Separador de milhares 2 2 2 12" xfId="567" xr:uid="{79410DD3-DB01-4EC9-80E6-70BBA4724D60}"/>
    <cellStyle name="Separador de milhares 2 2 2 13" xfId="1118" xr:uid="{D530AF6F-CBF7-4CEF-8935-EB781688CD6D}"/>
    <cellStyle name="Separador de milhares 2 2 2 2" xfId="22" xr:uid="{AD12FA04-1797-4F8E-BCF0-7BD4A91FB438}"/>
    <cellStyle name="Separador de milhares 2 2 2 2 10" xfId="495" xr:uid="{792E53C4-393B-4299-8BC5-9DF5A4DD7678}"/>
    <cellStyle name="Separador de milhares 2 2 2 2 10 2" xfId="1046" xr:uid="{FFCA2B64-26CB-4524-AB27-5436ED4D1FE9}"/>
    <cellStyle name="Separador de milhares 2 2 2 2 10 3" xfId="1596" xr:uid="{75C6F3CB-4186-4079-A8F2-B68F0688E605}"/>
    <cellStyle name="Separador de milhares 2 2 2 2 11" xfId="574" xr:uid="{2B86F2C7-4B96-4C2C-937A-9C1DA85DCB94}"/>
    <cellStyle name="Separador de milhares 2 2 2 2 12" xfId="1125" xr:uid="{CAE15A17-F616-4E5C-9319-C549359E289A}"/>
    <cellStyle name="Separador de milhares 2 2 2 2 2" xfId="38" xr:uid="{A5CBA2FE-1E2E-42D7-AD75-7F83B5922AC1}"/>
    <cellStyle name="Separador de milhares 2 2 2 2 2 10" xfId="1141" xr:uid="{12003307-AFC8-43AE-A40E-19A2CBE2157B}"/>
    <cellStyle name="Separador de milhares 2 2 2 2 2 2" xfId="70" xr:uid="{23B57EC8-DEE4-44FB-92F8-E68BDB734E57}"/>
    <cellStyle name="Separador de milhares 2 2 2 2 2 2 2" xfId="149" xr:uid="{1ECC0107-24A8-40AE-8D37-A3F503C4AF30}"/>
    <cellStyle name="Separador de milhares 2 2 2 2 2 2 2 2" xfId="700" xr:uid="{D62ADCE2-008C-41AB-9FED-804591292762}"/>
    <cellStyle name="Separador de milhares 2 2 2 2 2 2 2 3" xfId="1251" xr:uid="{9BE4541F-B880-4EB0-8B69-921E3BB997E1}"/>
    <cellStyle name="Separador de milhares 2 2 2 2 2 2 3" xfId="228" xr:uid="{3CF3AE78-D4DC-47B2-BF2C-11BE200854C9}"/>
    <cellStyle name="Separador de milhares 2 2 2 2 2 2 3 2" xfId="779" xr:uid="{89D95837-83E4-44FC-8EEC-5A6489DACB49}"/>
    <cellStyle name="Separador de milhares 2 2 2 2 2 2 3 3" xfId="1330" xr:uid="{3A5EF705-C08B-47F4-BE17-7B2B49E81621}"/>
    <cellStyle name="Separador de milhares 2 2 2 2 2 2 4" xfId="308" xr:uid="{C8128A48-3804-4B34-AD03-9EC22E4BEB81}"/>
    <cellStyle name="Separador de milhares 2 2 2 2 2 2 4 2" xfId="859" xr:uid="{F1C2B9F4-1338-4525-80A5-9EDE1F461768}"/>
    <cellStyle name="Separador de milhares 2 2 2 2 2 2 4 3" xfId="1409" xr:uid="{EE6D78D1-3136-44B0-9AB9-F182F2F0DE99}"/>
    <cellStyle name="Separador de milhares 2 2 2 2 2 2 5" xfId="386" xr:uid="{F4E8D032-8F4F-40AC-8F40-F5DCCA471922}"/>
    <cellStyle name="Separador de milhares 2 2 2 2 2 2 5 2" xfId="937" xr:uid="{D78F2075-96DF-46EC-8067-80C81D1C102B}"/>
    <cellStyle name="Separador de milhares 2 2 2 2 2 2 5 3" xfId="1487" xr:uid="{C5CA0E56-2EE9-4F77-8F3C-A6CA4F292C34}"/>
    <cellStyle name="Separador de milhares 2 2 2 2 2 2 6" xfId="465" xr:uid="{939F633D-40BC-48A3-845F-C71907D2FBF8}"/>
    <cellStyle name="Separador de milhares 2 2 2 2 2 2 6 2" xfId="1016" xr:uid="{1A6211BA-06CB-4585-AD80-CDED34153ADF}"/>
    <cellStyle name="Separador de milhares 2 2 2 2 2 2 6 3" xfId="1566" xr:uid="{8147139B-FDD1-4877-8061-7A6225D1ADF3}"/>
    <cellStyle name="Separador de milhares 2 2 2 2 2 2 7" xfId="543" xr:uid="{7373BEBE-1DA0-4339-AEF8-3F6847D8D2E5}"/>
    <cellStyle name="Separador de milhares 2 2 2 2 2 2 7 2" xfId="1094" xr:uid="{CAEB1C7C-35EF-48B0-A690-C87F9F63265B}"/>
    <cellStyle name="Separador de milhares 2 2 2 2 2 2 7 3" xfId="1644" xr:uid="{64D840C1-C9C6-473B-80F4-D62C9123F733}"/>
    <cellStyle name="Separador de milhares 2 2 2 2 2 2 8" xfId="622" xr:uid="{94D3B5F2-7A8C-44BC-91C9-40DF774068F7}"/>
    <cellStyle name="Separador de milhares 2 2 2 2 2 2 9" xfId="1173" xr:uid="{50947FA1-2941-4F80-A931-96D17ABBF608}"/>
    <cellStyle name="Separador de milhares 2 2 2 2 2 3" xfId="117" xr:uid="{CFD2ADDE-3814-4DA0-80BB-4159F05AD7FF}"/>
    <cellStyle name="Separador de milhares 2 2 2 2 2 3 2" xfId="668" xr:uid="{85C3C773-52AB-42E8-9622-0D755BA6456E}"/>
    <cellStyle name="Separador de milhares 2 2 2 2 2 3 3" xfId="1219" xr:uid="{05B8FA72-E1B0-40CC-88AD-844C5194C6DC}"/>
    <cellStyle name="Separador de milhares 2 2 2 2 2 4" xfId="196" xr:uid="{41915430-966E-4F5B-83FE-6E43E41C48BD}"/>
    <cellStyle name="Separador de milhares 2 2 2 2 2 4 2" xfId="747" xr:uid="{6280DFF3-745B-45E4-8C97-508EE0DFD46A}"/>
    <cellStyle name="Separador de milhares 2 2 2 2 2 4 3" xfId="1298" xr:uid="{5A8F2662-B030-421E-8EBE-D274191FFBB5}"/>
    <cellStyle name="Separador de milhares 2 2 2 2 2 5" xfId="276" xr:uid="{25D5B760-C9E3-40BE-9AC0-59F28B2EF82E}"/>
    <cellStyle name="Separador de milhares 2 2 2 2 2 5 2" xfId="827" xr:uid="{1F68ABD4-838A-44C1-826C-71C426F62CD8}"/>
    <cellStyle name="Separador de milhares 2 2 2 2 2 5 3" xfId="1377" xr:uid="{B2ACBFFD-251E-4C5B-A778-01013272C1A6}"/>
    <cellStyle name="Separador de milhares 2 2 2 2 2 6" xfId="354" xr:uid="{7A96FA4E-4AD4-4FD6-A1A8-A6EE9E818CAD}"/>
    <cellStyle name="Separador de milhares 2 2 2 2 2 6 2" xfId="905" xr:uid="{08E30CD3-7659-4EBA-9F10-4B169D6B66BC}"/>
    <cellStyle name="Separador de milhares 2 2 2 2 2 6 3" xfId="1455" xr:uid="{2A086720-17DE-4918-8D35-5843168FB3F8}"/>
    <cellStyle name="Separador de milhares 2 2 2 2 2 7" xfId="433" xr:uid="{A8CB062A-AD59-41B4-BA60-FE2A2EDC25D7}"/>
    <cellStyle name="Separador de milhares 2 2 2 2 2 7 2" xfId="984" xr:uid="{541BCFD7-70F1-44E3-834A-5C1630F67661}"/>
    <cellStyle name="Separador de milhares 2 2 2 2 2 7 3" xfId="1534" xr:uid="{65C00ADB-9974-4A96-8076-D1CDA11A1773}"/>
    <cellStyle name="Separador de milhares 2 2 2 2 2 8" xfId="511" xr:uid="{D2E8FE17-302D-4808-8042-2723FA31D3F1}"/>
    <cellStyle name="Separador de milhares 2 2 2 2 2 8 2" xfId="1062" xr:uid="{17B40F03-8BD4-4FBA-8646-D890B8D7BD84}"/>
    <cellStyle name="Separador de milhares 2 2 2 2 2 8 3" xfId="1612" xr:uid="{D93A4BCC-B98C-4173-A9A3-BBFCFD58195C}"/>
    <cellStyle name="Separador de milhares 2 2 2 2 2 9" xfId="590" xr:uid="{A0D34453-7481-4FD3-AD2A-094AFCF94ACB}"/>
    <cellStyle name="Separador de milhares 2 2 2 2 3" xfId="54" xr:uid="{95787CE7-C7DB-4FD0-AA7A-E0A9991591F4}"/>
    <cellStyle name="Separador de milhares 2 2 2 2 3 2" xfId="133" xr:uid="{E5A4EADA-E205-4411-9157-829097515AD9}"/>
    <cellStyle name="Separador de milhares 2 2 2 2 3 2 2" xfId="684" xr:uid="{B416423B-0C97-40B9-A474-C1C2F26B40FF}"/>
    <cellStyle name="Separador de milhares 2 2 2 2 3 2 3" xfId="1235" xr:uid="{99EDCCEC-B315-4F21-BC77-2B93F709F5FD}"/>
    <cellStyle name="Separador de milhares 2 2 2 2 3 3" xfId="212" xr:uid="{3FC83308-46B4-41EC-B5CC-ABCEFC0DA876}"/>
    <cellStyle name="Separador de milhares 2 2 2 2 3 3 2" xfId="763" xr:uid="{A4DED6CD-173C-4D8C-B15F-3E3ED3A2F863}"/>
    <cellStyle name="Separador de milhares 2 2 2 2 3 3 3" xfId="1314" xr:uid="{866FF925-5075-4EB3-A6E7-7F5EE6D08923}"/>
    <cellStyle name="Separador de milhares 2 2 2 2 3 4" xfId="292" xr:uid="{6C272C1E-B87E-4972-B443-CBC7096A9C0C}"/>
    <cellStyle name="Separador de milhares 2 2 2 2 3 4 2" xfId="843" xr:uid="{AB852061-D578-4B96-939C-8A399455B049}"/>
    <cellStyle name="Separador de milhares 2 2 2 2 3 4 3" xfId="1393" xr:uid="{245E6BF7-0099-4385-A99D-A08BAB54A1B9}"/>
    <cellStyle name="Separador de milhares 2 2 2 2 3 5" xfId="370" xr:uid="{C38A548F-7949-42CC-A620-88DE5E1ABB06}"/>
    <cellStyle name="Separador de milhares 2 2 2 2 3 5 2" xfId="921" xr:uid="{36AEFFC7-E3D8-45C1-9D00-7ECD940B54E9}"/>
    <cellStyle name="Separador de milhares 2 2 2 2 3 5 3" xfId="1471" xr:uid="{7BE8E5B0-4D09-4394-8525-8967EEDFCBC4}"/>
    <cellStyle name="Separador de milhares 2 2 2 2 3 6" xfId="449" xr:uid="{112D0900-7B6E-414C-A019-1DF14BEFE7D1}"/>
    <cellStyle name="Separador de milhares 2 2 2 2 3 6 2" xfId="1000" xr:uid="{BDD30C51-098B-4886-A209-4D4FAC12E0B3}"/>
    <cellStyle name="Separador de milhares 2 2 2 2 3 6 3" xfId="1550" xr:uid="{C5760141-5209-4AF4-8863-46B8962802EA}"/>
    <cellStyle name="Separador de milhares 2 2 2 2 3 7" xfId="527" xr:uid="{41A11ED6-765E-4430-A08E-66BE12C731D0}"/>
    <cellStyle name="Separador de milhares 2 2 2 2 3 7 2" xfId="1078" xr:uid="{83C9D296-C6AA-4D1C-B9C0-3C825CE54F22}"/>
    <cellStyle name="Separador de milhares 2 2 2 2 3 7 3" xfId="1628" xr:uid="{5C561ED6-1688-4F91-9D02-707F18574CF6}"/>
    <cellStyle name="Separador de milhares 2 2 2 2 3 8" xfId="606" xr:uid="{847B0FDE-3978-4B9D-957C-ADA79D4DE22A}"/>
    <cellStyle name="Separador de milhares 2 2 2 2 3 9" xfId="1157" xr:uid="{E46CC5CA-313A-4CEE-A9DF-6AD29913E999}"/>
    <cellStyle name="Separador de milhares 2 2 2 2 4" xfId="85" xr:uid="{0504767F-0BF0-452B-B8D6-0F86E9C255CA}"/>
    <cellStyle name="Separador de milhares 2 2 2 2 4 2" xfId="164" xr:uid="{604CEC9F-02CA-4B4D-894D-40643F671009}"/>
    <cellStyle name="Separador de milhares 2 2 2 2 4 2 2" xfId="715" xr:uid="{601C408A-C886-4BB7-A42A-021FEF6A6FCF}"/>
    <cellStyle name="Separador de milhares 2 2 2 2 4 2 3" xfId="1266" xr:uid="{7BEA4AF0-CAB4-4BFD-BD36-B5049FADAA76}"/>
    <cellStyle name="Separador de milhares 2 2 2 2 4 3" xfId="243" xr:uid="{42007ACC-2F83-4BD3-B8E7-3C6BB88AE813}"/>
    <cellStyle name="Separador de milhares 2 2 2 2 4 3 2" xfId="794" xr:uid="{F46A922B-6E06-403D-995C-B0F4418D8A7B}"/>
    <cellStyle name="Separador de milhares 2 2 2 2 4 3 3" xfId="1345" xr:uid="{8C6F9EF0-45A2-4330-AA96-8B467AE8B2EF}"/>
    <cellStyle name="Separador de milhares 2 2 2 2 4 4" xfId="323" xr:uid="{4DFF3D0C-23EA-4E17-87BF-C2D09760703E}"/>
    <cellStyle name="Separador de milhares 2 2 2 2 4 4 2" xfId="874" xr:uid="{125485F6-8947-476E-90EF-8F9AA643FEC5}"/>
    <cellStyle name="Separador de milhares 2 2 2 2 4 4 3" xfId="1424" xr:uid="{54DD6C92-D3AE-4415-BEFD-E46346A588C2}"/>
    <cellStyle name="Separador de milhares 2 2 2 2 4 5" xfId="401" xr:uid="{A36484BA-74DA-43E9-881E-7DB3E45EC386}"/>
    <cellStyle name="Separador de milhares 2 2 2 2 4 5 2" xfId="952" xr:uid="{FEE2F281-8279-419F-B848-330DB74BA442}"/>
    <cellStyle name="Separador de milhares 2 2 2 2 4 5 3" xfId="1502" xr:uid="{119201F8-4650-4E55-98CE-019CB4911FF8}"/>
    <cellStyle name="Separador de milhares 2 2 2 2 4 6" xfId="480" xr:uid="{C719AC76-69F8-4202-8BEE-A03EA6AC2C28}"/>
    <cellStyle name="Separador de milhares 2 2 2 2 4 6 2" xfId="1031" xr:uid="{6ED1A24D-6372-4E7C-8C42-69ED167A7954}"/>
    <cellStyle name="Separador de milhares 2 2 2 2 4 6 3" xfId="1581" xr:uid="{92A782F7-B3E9-46CA-B682-0E00459CE5FB}"/>
    <cellStyle name="Separador de milhares 2 2 2 2 4 7" xfId="558" xr:uid="{76B87BC5-5E3F-44A8-8EF6-BDC3609D712D}"/>
    <cellStyle name="Separador de milhares 2 2 2 2 4 7 2" xfId="1109" xr:uid="{19D3F4FA-8F97-4491-AFCA-0618C46BFCC8}"/>
    <cellStyle name="Separador de milhares 2 2 2 2 4 7 3" xfId="1659" xr:uid="{BF5A254B-DAEF-487A-9393-7572B8DD7451}"/>
    <cellStyle name="Separador de milhares 2 2 2 2 4 8" xfId="637" xr:uid="{85E46FF0-20F0-46D3-B1B1-538556AA9752}"/>
    <cellStyle name="Separador de milhares 2 2 2 2 4 9" xfId="1188" xr:uid="{E2C281F2-468C-4276-9ED1-BB45DC1634E7}"/>
    <cellStyle name="Separador de milhares 2 2 2 2 5" xfId="101" xr:uid="{775AC78B-14B5-4465-BA45-90BE77022666}"/>
    <cellStyle name="Separador de milhares 2 2 2 2 5 2" xfId="652" xr:uid="{6E94468F-CED7-4FF7-A903-3A7C2EEBA16C}"/>
    <cellStyle name="Separador de milhares 2 2 2 2 5 3" xfId="1203" xr:uid="{D23F5C77-D71B-487D-A3DF-A0012827BE02}"/>
    <cellStyle name="Separador de milhares 2 2 2 2 6" xfId="180" xr:uid="{F790016A-B376-4FFC-9CA3-0D45D235A7FE}"/>
    <cellStyle name="Separador de milhares 2 2 2 2 6 2" xfId="731" xr:uid="{8D4E6785-2696-4749-AE68-CA4708FF501F}"/>
    <cellStyle name="Separador de milhares 2 2 2 2 6 3" xfId="1282" xr:uid="{B09872EB-B802-4949-BF47-57685CD83841}"/>
    <cellStyle name="Separador de milhares 2 2 2 2 7" xfId="259" xr:uid="{D624475C-545E-4BB5-A6A7-A3E23014DFBF}"/>
    <cellStyle name="Separador de milhares 2 2 2 2 7 2" xfId="810" xr:uid="{2AFDC721-BA36-4304-ADEE-8C268699826F}"/>
    <cellStyle name="Separador de milhares 2 2 2 2 7 3" xfId="1361" xr:uid="{59C52BE7-844F-4325-980A-8EC2AEFE7DF1}"/>
    <cellStyle name="Separador de milhares 2 2 2 2 8" xfId="338" xr:uid="{F4A5B7B9-482C-4A55-9E49-DB98AD748707}"/>
    <cellStyle name="Separador de milhares 2 2 2 2 8 2" xfId="889" xr:uid="{1C674EE0-D971-4A89-B7AB-2BB219DEB450}"/>
    <cellStyle name="Separador de milhares 2 2 2 2 8 3" xfId="1439" xr:uid="{0BF5D18C-202E-40AF-9DB4-64DAC64E9176}"/>
    <cellStyle name="Separador de milhares 2 2 2 2 9" xfId="417" xr:uid="{8A43D8CA-58E3-4155-B7CB-F269F3A9A6D4}"/>
    <cellStyle name="Separador de milhares 2 2 2 2 9 2" xfId="968" xr:uid="{0317A5A9-5FC3-456F-87DF-A27C8500EDE3}"/>
    <cellStyle name="Separador de milhares 2 2 2 2 9 3" xfId="1518" xr:uid="{B5657167-7217-439C-99A8-F582A25F0032}"/>
    <cellStyle name="Separador de milhares 2 2 2 3" xfId="31" xr:uid="{2D4B8629-2C9F-4C21-8243-6FF4DDD734B0}"/>
    <cellStyle name="Separador de milhares 2 2 2 3 10" xfId="1134" xr:uid="{150726D2-F283-4326-BCA0-311F030EE798}"/>
    <cellStyle name="Separador de milhares 2 2 2 3 2" xfId="63" xr:uid="{90511B91-2E7A-49AC-BFD0-9E1DE9C1CFE4}"/>
    <cellStyle name="Separador de milhares 2 2 2 3 2 2" xfId="142" xr:uid="{28C5187E-B46A-4C09-A6D1-87EE5CE50F00}"/>
    <cellStyle name="Separador de milhares 2 2 2 3 2 2 2" xfId="693" xr:uid="{0015FA30-6C63-4D7F-A3E4-B5A66AF48337}"/>
    <cellStyle name="Separador de milhares 2 2 2 3 2 2 3" xfId="1244" xr:uid="{2DC8D687-99F7-462C-81A9-79580376F611}"/>
    <cellStyle name="Separador de milhares 2 2 2 3 2 3" xfId="221" xr:uid="{CAD3E1F6-4DB1-4B0E-A5E4-32AF05AB4F6C}"/>
    <cellStyle name="Separador de milhares 2 2 2 3 2 3 2" xfId="772" xr:uid="{026450D2-5CB1-47DB-874F-B47192E9EE23}"/>
    <cellStyle name="Separador de milhares 2 2 2 3 2 3 3" xfId="1323" xr:uid="{1D4F5496-CEC0-414C-B39B-D2DE650D4D4E}"/>
    <cellStyle name="Separador de milhares 2 2 2 3 2 4" xfId="301" xr:uid="{F6A19EEA-6A08-41DE-8D98-E8B41120C8B2}"/>
    <cellStyle name="Separador de milhares 2 2 2 3 2 4 2" xfId="852" xr:uid="{A0E58F40-3E6F-4996-B91C-E403F2E8D058}"/>
    <cellStyle name="Separador de milhares 2 2 2 3 2 4 3" xfId="1402" xr:uid="{37BEDEFB-7399-41BE-B168-259ED993CD29}"/>
    <cellStyle name="Separador de milhares 2 2 2 3 2 5" xfId="379" xr:uid="{8FCED8E9-0B68-4D15-83AE-8A8FD52311ED}"/>
    <cellStyle name="Separador de milhares 2 2 2 3 2 5 2" xfId="930" xr:uid="{6609CDDF-E8C8-4C1D-8B43-C58CF36E6C7B}"/>
    <cellStyle name="Separador de milhares 2 2 2 3 2 5 3" xfId="1480" xr:uid="{56B0A8DD-84CB-42EB-9A45-3DF1EEAD34D6}"/>
    <cellStyle name="Separador de milhares 2 2 2 3 2 6" xfId="458" xr:uid="{2C819027-FAAD-4EE5-9D44-744B317E3F68}"/>
    <cellStyle name="Separador de milhares 2 2 2 3 2 6 2" xfId="1009" xr:uid="{D990B71B-EFF0-4AEE-AE01-C83AFB02CA4B}"/>
    <cellStyle name="Separador de milhares 2 2 2 3 2 6 3" xfId="1559" xr:uid="{CCDE2D49-1336-47E9-A7B4-01B1AD230F24}"/>
    <cellStyle name="Separador de milhares 2 2 2 3 2 7" xfId="536" xr:uid="{0B67A233-F5DE-4369-8807-4813525FEB66}"/>
    <cellStyle name="Separador de milhares 2 2 2 3 2 7 2" xfId="1087" xr:uid="{82AFCD97-4FA1-41DA-8862-780A6F3C7FDB}"/>
    <cellStyle name="Separador de milhares 2 2 2 3 2 7 3" xfId="1637" xr:uid="{D1F71BAA-46E3-4FAB-89F2-FF7F54094E72}"/>
    <cellStyle name="Separador de milhares 2 2 2 3 2 8" xfId="615" xr:uid="{43C72BB3-6FFE-4908-AD4B-6DEC5EC90B53}"/>
    <cellStyle name="Separador de milhares 2 2 2 3 2 9" xfId="1166" xr:uid="{56BEE669-55A6-433D-8A56-E88C407C19EA}"/>
    <cellStyle name="Separador de milhares 2 2 2 3 3" xfId="110" xr:uid="{459A0DA6-DF82-4B53-B899-27186757B0B0}"/>
    <cellStyle name="Separador de milhares 2 2 2 3 3 2" xfId="661" xr:uid="{01D0C138-33C1-4350-964D-AE7C16741884}"/>
    <cellStyle name="Separador de milhares 2 2 2 3 3 3" xfId="1212" xr:uid="{D858F59A-9D35-40F2-B2B5-C2BE863B3A2D}"/>
    <cellStyle name="Separador de milhares 2 2 2 3 4" xfId="189" xr:uid="{8FD3BE67-E1AA-418B-ABAC-74E9A093A55C}"/>
    <cellStyle name="Separador de milhares 2 2 2 3 4 2" xfId="740" xr:uid="{4EB6CFD8-5CB8-4E87-A9DB-4A28F1FE0364}"/>
    <cellStyle name="Separador de milhares 2 2 2 3 4 3" xfId="1291" xr:uid="{F9AEB56C-86E5-48B6-AB5E-81DE170DE951}"/>
    <cellStyle name="Separador de milhares 2 2 2 3 5" xfId="269" xr:uid="{004E2E70-C505-4A33-8526-72DB1BEEDBE0}"/>
    <cellStyle name="Separador de milhares 2 2 2 3 5 2" xfId="820" xr:uid="{983B2B92-15C2-4D4B-90CE-1733527F9BF6}"/>
    <cellStyle name="Separador de milhares 2 2 2 3 5 3" xfId="1370" xr:uid="{EB8583DB-13E0-454F-9B43-1FEB237B6972}"/>
    <cellStyle name="Separador de milhares 2 2 2 3 6" xfId="347" xr:uid="{F8590EC1-91A8-4C6C-B833-316ACEED5B3D}"/>
    <cellStyle name="Separador de milhares 2 2 2 3 6 2" xfId="898" xr:uid="{57E802C4-BB7A-44FD-900A-060B864FD9AE}"/>
    <cellStyle name="Separador de milhares 2 2 2 3 6 3" xfId="1448" xr:uid="{B9AEA9AB-9023-4208-A8E6-27F909AEF54A}"/>
    <cellStyle name="Separador de milhares 2 2 2 3 7" xfId="426" xr:uid="{6605C5BB-2F8B-454D-8D55-641374396D4A}"/>
    <cellStyle name="Separador de milhares 2 2 2 3 7 2" xfId="977" xr:uid="{62EDB60C-2528-4EB2-A82D-252D3DAA8A2D}"/>
    <cellStyle name="Separador de milhares 2 2 2 3 7 3" xfId="1527" xr:uid="{DBD4550E-DB18-4103-B7E0-871A9353870A}"/>
    <cellStyle name="Separador de milhares 2 2 2 3 8" xfId="504" xr:uid="{41FF890E-499E-49CA-91B3-616C5EB0F8F8}"/>
    <cellStyle name="Separador de milhares 2 2 2 3 8 2" xfId="1055" xr:uid="{78840D98-8D41-4241-936F-3F52A3CD5C5C}"/>
    <cellStyle name="Separador de milhares 2 2 2 3 8 3" xfId="1605" xr:uid="{A5087B41-A0CC-453C-90E7-73F68C7AFE7C}"/>
    <cellStyle name="Separador de milhares 2 2 2 3 9" xfId="583" xr:uid="{EF774664-23C9-4AA3-B998-362CB910AC52}"/>
    <cellStyle name="Separador de milhares 2 2 2 4" xfId="47" xr:uid="{C8EB05A8-1221-432E-85FB-193E817A25A1}"/>
    <cellStyle name="Separador de milhares 2 2 2 4 2" xfId="126" xr:uid="{52BB3660-FB39-4434-8516-13AD121BEA14}"/>
    <cellStyle name="Separador de milhares 2 2 2 4 2 2" xfId="677" xr:uid="{5D3AFBF5-7C04-49A7-81B7-7627F9EDD0B6}"/>
    <cellStyle name="Separador de milhares 2 2 2 4 2 3" xfId="1228" xr:uid="{71A0B3E4-CA84-4713-B3F3-F3CFC225AB62}"/>
    <cellStyle name="Separador de milhares 2 2 2 4 3" xfId="205" xr:uid="{BE20E1E9-C25C-4452-B3FA-3042954B8F75}"/>
    <cellStyle name="Separador de milhares 2 2 2 4 3 2" xfId="756" xr:uid="{D4498146-7365-4378-8044-56A76B56C3C9}"/>
    <cellStyle name="Separador de milhares 2 2 2 4 3 3" xfId="1307" xr:uid="{3CDFF7F5-276F-429B-ABB5-DFE7CB2D40A5}"/>
    <cellStyle name="Separador de milhares 2 2 2 4 4" xfId="285" xr:uid="{AA033803-2EAB-4371-8724-19E86A01A032}"/>
    <cellStyle name="Separador de milhares 2 2 2 4 4 2" xfId="836" xr:uid="{3B25531F-939D-40D0-96E1-28091FF67831}"/>
    <cellStyle name="Separador de milhares 2 2 2 4 4 3" xfId="1386" xr:uid="{FA20F0D1-AACA-427F-A480-7C71E18E9A26}"/>
    <cellStyle name="Separador de milhares 2 2 2 4 5" xfId="363" xr:uid="{44AC85A9-AA34-4EE9-887B-648DC5127F8C}"/>
    <cellStyle name="Separador de milhares 2 2 2 4 5 2" xfId="914" xr:uid="{313645FB-F24C-4F36-86B0-6AE8179E8BC1}"/>
    <cellStyle name="Separador de milhares 2 2 2 4 5 3" xfId="1464" xr:uid="{D23F50A0-17C4-446E-95ED-57C3C1A7A7DA}"/>
    <cellStyle name="Separador de milhares 2 2 2 4 6" xfId="442" xr:uid="{93CC97CF-3986-45A4-89E2-AA54E7049672}"/>
    <cellStyle name="Separador de milhares 2 2 2 4 6 2" xfId="993" xr:uid="{2E7EBC6F-B5F4-4402-9A3B-85E92B5ACAB4}"/>
    <cellStyle name="Separador de milhares 2 2 2 4 6 3" xfId="1543" xr:uid="{2689695B-4CF0-4CC7-9BB4-20B9654CCD6F}"/>
    <cellStyle name="Separador de milhares 2 2 2 4 7" xfId="520" xr:uid="{555234AB-F653-4600-99C7-31B5BDED6E2B}"/>
    <cellStyle name="Separador de milhares 2 2 2 4 7 2" xfId="1071" xr:uid="{4EDE4549-9F63-4C14-9B81-DA2D4979ACBC}"/>
    <cellStyle name="Separador de milhares 2 2 2 4 7 3" xfId="1621" xr:uid="{B6218723-0102-45AE-ABE7-58558B3C90E5}"/>
    <cellStyle name="Separador de milhares 2 2 2 4 8" xfId="599" xr:uid="{784581C5-66A1-4CF6-80A1-B1262E1F8E82}"/>
    <cellStyle name="Separador de milhares 2 2 2 4 9" xfId="1150" xr:uid="{D745B6C8-37AA-4644-86D5-BC6136015F78}"/>
    <cellStyle name="Separador de milhares 2 2 2 5" xfId="79" xr:uid="{603C17BE-E075-4EF0-BFFB-F08AFBADADD7}"/>
    <cellStyle name="Separador de milhares 2 2 2 5 2" xfId="158" xr:uid="{DEF9C754-AACF-4CDC-A9C8-6F8334DAB6EB}"/>
    <cellStyle name="Separador de milhares 2 2 2 5 2 2" xfId="709" xr:uid="{D3B0DD8D-D92A-4AE2-9A51-82FA57E35513}"/>
    <cellStyle name="Separador de milhares 2 2 2 5 2 3" xfId="1260" xr:uid="{6EFA3244-2E63-49BA-BA0A-B07403637AE1}"/>
    <cellStyle name="Separador de milhares 2 2 2 5 3" xfId="237" xr:uid="{D05E88A7-7517-4C60-9EAA-43E73C9231B7}"/>
    <cellStyle name="Separador de milhares 2 2 2 5 3 2" xfId="788" xr:uid="{4DD3CDE6-D14C-4026-88B1-FFDAA6456749}"/>
    <cellStyle name="Separador de milhares 2 2 2 5 3 3" xfId="1339" xr:uid="{1C9666CA-B06E-43A2-8C30-131036686005}"/>
    <cellStyle name="Separador de milhares 2 2 2 5 4" xfId="317" xr:uid="{AE98F749-CD57-46D9-A009-8043FD8321C7}"/>
    <cellStyle name="Separador de milhares 2 2 2 5 4 2" xfId="868" xr:uid="{D2F1774E-4EE8-4070-B39D-B43BBE105C11}"/>
    <cellStyle name="Separador de milhares 2 2 2 5 4 3" xfId="1418" xr:uid="{0A69C549-EC5F-4C69-AA24-5036E685DD7A}"/>
    <cellStyle name="Separador de milhares 2 2 2 5 5" xfId="395" xr:uid="{ACD4B9AF-1ACF-439B-848B-623A5E9D64FB}"/>
    <cellStyle name="Separador de milhares 2 2 2 5 5 2" xfId="946" xr:uid="{3B880451-CE08-4DB6-B725-914CC48F9F3A}"/>
    <cellStyle name="Separador de milhares 2 2 2 5 5 3" xfId="1496" xr:uid="{23688745-43A5-48F7-AE20-489BA20EFFE7}"/>
    <cellStyle name="Separador de milhares 2 2 2 5 6" xfId="474" xr:uid="{39372CAE-708E-4850-B945-C3DDEA3C4E65}"/>
    <cellStyle name="Separador de milhares 2 2 2 5 6 2" xfId="1025" xr:uid="{F6FB451D-B389-4B1C-826C-D344F0E235DD}"/>
    <cellStyle name="Separador de milhares 2 2 2 5 6 3" xfId="1575" xr:uid="{C82C3F06-3603-496D-937F-753311080EC4}"/>
    <cellStyle name="Separador de milhares 2 2 2 5 7" xfId="552" xr:uid="{081A8BB7-761A-4E3A-B69E-3C8A1D4A00B7}"/>
    <cellStyle name="Separador de milhares 2 2 2 5 7 2" xfId="1103" xr:uid="{FF688944-477E-40F5-8E60-891A492815B8}"/>
    <cellStyle name="Separador de milhares 2 2 2 5 7 3" xfId="1653" xr:uid="{7D24AB4A-C274-45DD-96B3-FE70B980A242}"/>
    <cellStyle name="Separador de milhares 2 2 2 5 8" xfId="631" xr:uid="{A2A852D4-C0F9-4E04-9D32-B1630FB6C78D}"/>
    <cellStyle name="Separador de milhares 2 2 2 5 9" xfId="1182" xr:uid="{46115176-CB85-4A8B-979C-DF1BB94FB2F4}"/>
    <cellStyle name="Separador de milhares 2 2 2 6" xfId="95" xr:uid="{6296184E-F1BF-43DE-97EA-437A9C7338BE}"/>
    <cellStyle name="Separador de milhares 2 2 2 6 2" xfId="646" xr:uid="{B4BD4D24-7DCC-4CAC-AC17-9E1390C05361}"/>
    <cellStyle name="Separador de milhares 2 2 2 6 3" xfId="1197" xr:uid="{CDC3DFFC-632C-4AF4-8A8A-34E0818A9BE7}"/>
    <cellStyle name="Separador de milhares 2 2 2 7" xfId="173" xr:uid="{85DFB435-D8F4-4855-9FCF-BB7287AF4D65}"/>
    <cellStyle name="Separador de milhares 2 2 2 7 2" xfId="724" xr:uid="{28C95D1A-67D8-472F-B58C-2419FEA19EFC}"/>
    <cellStyle name="Separador de milhares 2 2 2 7 3" xfId="1275" xr:uid="{0F282AA7-C67D-4985-A6B1-D29280D13528}"/>
    <cellStyle name="Separador de milhares 2 2 2 8" xfId="252" xr:uid="{7525F189-8E09-4286-B2A2-468E8FF3675D}"/>
    <cellStyle name="Separador de milhares 2 2 2 8 2" xfId="803" xr:uid="{7D6B248C-6F21-4596-A0A4-6159DE74294C}"/>
    <cellStyle name="Separador de milhares 2 2 2 8 3" xfId="1354" xr:uid="{E36509D9-9EEF-4C72-A624-B24BDE62D9C3}"/>
    <cellStyle name="Separador de milhares 2 2 2 9" xfId="332" xr:uid="{04AC541B-97D3-458A-BD71-FD747A17D699}"/>
    <cellStyle name="Separador de milhares 2 2 2 9 2" xfId="883" xr:uid="{AC729DD6-6BA3-482D-A6B2-0783B15C25A0}"/>
    <cellStyle name="Separador de milhares 2 2 2 9 3" xfId="1433" xr:uid="{3CA019FF-46F7-4DA4-8F23-0E5403A4B3F1}"/>
    <cellStyle name="Separador de milhares 2 2 3" xfId="26" xr:uid="{4DE5375F-7B5F-4908-9C18-B97B217D5312}"/>
    <cellStyle name="Separador de milhares 2 2 3 10" xfId="499" xr:uid="{FC75F0E6-CC6B-4CE8-856B-501E80079D79}"/>
    <cellStyle name="Separador de milhares 2 2 3 10 2" xfId="1050" xr:uid="{1DD96117-69D4-4CB4-9A7C-70693E407253}"/>
    <cellStyle name="Separador de milhares 2 2 3 10 3" xfId="1600" xr:uid="{2DF5C23D-ABE2-47FD-8F89-8DB83F2AF1B7}"/>
    <cellStyle name="Separador de milhares 2 2 3 11" xfId="578" xr:uid="{79A40852-C4C8-48D4-A1F1-328FE073B2E9}"/>
    <cellStyle name="Separador de milhares 2 2 3 12" xfId="1129" xr:uid="{4CF3D428-1D27-4BBD-BDC6-C6548B47CE64}"/>
    <cellStyle name="Separador de milhares 2 2 3 2" xfId="42" xr:uid="{0032FE31-D4E5-4961-8FB4-2DCD6166DF1E}"/>
    <cellStyle name="Separador de milhares 2 2 3 2 10" xfId="1145" xr:uid="{E709CF8F-D6C8-45D0-AE41-CE177AC37F33}"/>
    <cellStyle name="Separador de milhares 2 2 3 2 2" xfId="74" xr:uid="{277DCE88-AF90-40D0-B265-B00ADA040896}"/>
    <cellStyle name="Separador de milhares 2 2 3 2 2 2" xfId="153" xr:uid="{B145C8F0-C097-4A05-95A3-216255E49950}"/>
    <cellStyle name="Separador de milhares 2 2 3 2 2 2 2" xfId="704" xr:uid="{A435EDA4-253B-420D-8E66-330924789E79}"/>
    <cellStyle name="Separador de milhares 2 2 3 2 2 2 3" xfId="1255" xr:uid="{D7767E77-5C18-424B-B7FA-2725C93DD463}"/>
    <cellStyle name="Separador de milhares 2 2 3 2 2 3" xfId="232" xr:uid="{381FDBEE-FE4C-4885-AE93-35599830C3BB}"/>
    <cellStyle name="Separador de milhares 2 2 3 2 2 3 2" xfId="783" xr:uid="{346C35B0-F8A4-4ADA-801B-10FDF4BE72C1}"/>
    <cellStyle name="Separador de milhares 2 2 3 2 2 3 3" xfId="1334" xr:uid="{DDD4768E-10F7-42BF-B69D-37719B946887}"/>
    <cellStyle name="Separador de milhares 2 2 3 2 2 4" xfId="312" xr:uid="{90CC1617-CC22-4AE5-9756-C7AF328E0CFB}"/>
    <cellStyle name="Separador de milhares 2 2 3 2 2 4 2" xfId="863" xr:uid="{128A3147-DA9C-4C0D-B462-7E3123FAD1C6}"/>
    <cellStyle name="Separador de milhares 2 2 3 2 2 4 3" xfId="1413" xr:uid="{25F85F2B-3B55-4DD3-B689-6B9DBBD1297D}"/>
    <cellStyle name="Separador de milhares 2 2 3 2 2 5" xfId="390" xr:uid="{B5B06A11-C4E1-4DA7-8EAB-A9088ADB88CA}"/>
    <cellStyle name="Separador de milhares 2 2 3 2 2 5 2" xfId="941" xr:uid="{86E332C4-2A96-4FF9-8D89-E658A24DA43F}"/>
    <cellStyle name="Separador de milhares 2 2 3 2 2 5 3" xfId="1491" xr:uid="{AC508DDF-DAF3-4B99-89BD-CA4085A0B20F}"/>
    <cellStyle name="Separador de milhares 2 2 3 2 2 6" xfId="469" xr:uid="{C210C728-C6F7-4A15-97D4-BB3284BB9D37}"/>
    <cellStyle name="Separador de milhares 2 2 3 2 2 6 2" xfId="1020" xr:uid="{95983063-C499-4AA1-8BF4-A23A1C079D59}"/>
    <cellStyle name="Separador de milhares 2 2 3 2 2 6 3" xfId="1570" xr:uid="{7CB23928-221E-4C68-BE8B-8459208D9183}"/>
    <cellStyle name="Separador de milhares 2 2 3 2 2 7" xfId="547" xr:uid="{185EC39D-D6FD-484B-8BE4-A5537DE510EC}"/>
    <cellStyle name="Separador de milhares 2 2 3 2 2 7 2" xfId="1098" xr:uid="{A459285E-3E26-4FB5-8EB2-E7FF5B975CFC}"/>
    <cellStyle name="Separador de milhares 2 2 3 2 2 7 3" xfId="1648" xr:uid="{17DBCB02-9079-4F1C-A55B-66DF6893FF88}"/>
    <cellStyle name="Separador de milhares 2 2 3 2 2 8" xfId="626" xr:uid="{2F5091A7-6634-4A94-A884-0F6E5BB2B4A4}"/>
    <cellStyle name="Separador de milhares 2 2 3 2 2 9" xfId="1177" xr:uid="{E462FB1A-0260-4172-91DE-6F24725C0DB2}"/>
    <cellStyle name="Separador de milhares 2 2 3 2 3" xfId="121" xr:uid="{CD1EC1B0-BD9A-47F8-A049-87D253882139}"/>
    <cellStyle name="Separador de milhares 2 2 3 2 3 2" xfId="672" xr:uid="{42A74363-7D73-4900-AF54-CBF0D17765BF}"/>
    <cellStyle name="Separador de milhares 2 2 3 2 3 3" xfId="1223" xr:uid="{45426141-77A6-4B42-A7FE-125E610AFAC3}"/>
    <cellStyle name="Separador de milhares 2 2 3 2 4" xfId="200" xr:uid="{348F03C7-1F32-404A-BE96-807A462D08FD}"/>
    <cellStyle name="Separador de milhares 2 2 3 2 4 2" xfId="751" xr:uid="{B29B1D91-6544-48AE-A4D2-805AB0A9D88B}"/>
    <cellStyle name="Separador de milhares 2 2 3 2 4 3" xfId="1302" xr:uid="{B5528FDD-FE7E-475C-AB8A-3E407AE8760E}"/>
    <cellStyle name="Separador de milhares 2 2 3 2 5" xfId="280" xr:uid="{F89DBB39-279F-4161-A0FA-E33812052DA8}"/>
    <cellStyle name="Separador de milhares 2 2 3 2 5 2" xfId="831" xr:uid="{6DD9C86A-9111-4E07-A57E-CC27FFB29088}"/>
    <cellStyle name="Separador de milhares 2 2 3 2 5 3" xfId="1381" xr:uid="{AE476C28-EE21-43B1-B910-AD9931985C27}"/>
    <cellStyle name="Separador de milhares 2 2 3 2 6" xfId="358" xr:uid="{6C511DE9-8336-4862-96FC-A08AEA97E598}"/>
    <cellStyle name="Separador de milhares 2 2 3 2 6 2" xfId="909" xr:uid="{FB73008A-205F-43E4-A30E-609CDC8BC0A7}"/>
    <cellStyle name="Separador de milhares 2 2 3 2 6 3" xfId="1459" xr:uid="{CB312AA8-472C-4B5B-ADF9-2935EAAC8F44}"/>
    <cellStyle name="Separador de milhares 2 2 3 2 7" xfId="437" xr:uid="{C117A44E-6F72-4486-9D8C-6DF723FF7A4A}"/>
    <cellStyle name="Separador de milhares 2 2 3 2 7 2" xfId="988" xr:uid="{C80520DE-D315-46BC-849C-6AA8D8C500E9}"/>
    <cellStyle name="Separador de milhares 2 2 3 2 7 3" xfId="1538" xr:uid="{5065D3ED-6426-49C8-B25E-7DD519427852}"/>
    <cellStyle name="Separador de milhares 2 2 3 2 8" xfId="515" xr:uid="{ECFC328D-01D4-43F8-A714-1D72978F763C}"/>
    <cellStyle name="Separador de milhares 2 2 3 2 8 2" xfId="1066" xr:uid="{202636E1-C823-412E-9EC7-9E3A81E9B9E4}"/>
    <cellStyle name="Separador de milhares 2 2 3 2 8 3" xfId="1616" xr:uid="{65B5C8A6-3BF9-4036-9B7F-B640FC5DB664}"/>
    <cellStyle name="Separador de milhares 2 2 3 2 9" xfId="594" xr:uid="{7073F597-4E5F-4422-9416-A8B87F690946}"/>
    <cellStyle name="Separador de milhares 2 2 3 3" xfId="58" xr:uid="{5302348F-DC18-4610-9596-444DDD766EC6}"/>
    <cellStyle name="Separador de milhares 2 2 3 3 2" xfId="137" xr:uid="{CA69245D-37DC-44B9-84FC-4F87177F1364}"/>
    <cellStyle name="Separador de milhares 2 2 3 3 2 2" xfId="688" xr:uid="{C90BBCD7-5503-48E3-820D-B117435D99FD}"/>
    <cellStyle name="Separador de milhares 2 2 3 3 2 3" xfId="1239" xr:uid="{AD78E225-5836-447D-B981-9F7756447123}"/>
    <cellStyle name="Separador de milhares 2 2 3 3 3" xfId="216" xr:uid="{DA34E221-D72B-48E9-B3E7-B888029C9457}"/>
    <cellStyle name="Separador de milhares 2 2 3 3 3 2" xfId="767" xr:uid="{F96E8CBC-A71B-4A0F-B0D6-C798C6D5EFAA}"/>
    <cellStyle name="Separador de milhares 2 2 3 3 3 3" xfId="1318" xr:uid="{E3600CED-9445-4D99-88F6-7CA1DE1403D7}"/>
    <cellStyle name="Separador de milhares 2 2 3 3 4" xfId="296" xr:uid="{AA8ED8F5-E24C-4C24-B7C6-83230ADDBEF5}"/>
    <cellStyle name="Separador de milhares 2 2 3 3 4 2" xfId="847" xr:uid="{9D3F54CA-F6BE-4351-A941-2B2983C6150B}"/>
    <cellStyle name="Separador de milhares 2 2 3 3 4 3" xfId="1397" xr:uid="{C481CE76-B270-4FB3-9F3C-3B784C628310}"/>
    <cellStyle name="Separador de milhares 2 2 3 3 5" xfId="374" xr:uid="{F7041982-AF80-43F7-8B82-B8649F256300}"/>
    <cellStyle name="Separador de milhares 2 2 3 3 5 2" xfId="925" xr:uid="{15C33674-5E26-488C-AB7C-CC556D3C9550}"/>
    <cellStyle name="Separador de milhares 2 2 3 3 5 3" xfId="1475" xr:uid="{E678CCC2-65FB-428E-AECA-49876AAA86E5}"/>
    <cellStyle name="Separador de milhares 2 2 3 3 6" xfId="453" xr:uid="{8EE8DC51-A890-40E1-BD6F-432C004EE303}"/>
    <cellStyle name="Separador de milhares 2 2 3 3 6 2" xfId="1004" xr:uid="{A4896801-BFD2-47CC-B22A-DF4313E982D6}"/>
    <cellStyle name="Separador de milhares 2 2 3 3 6 3" xfId="1554" xr:uid="{D2F3D5F9-B15F-4785-BD23-3694EC3BEFCF}"/>
    <cellStyle name="Separador de milhares 2 2 3 3 7" xfId="531" xr:uid="{52392650-10FD-46EA-B412-DBDBAA219428}"/>
    <cellStyle name="Separador de milhares 2 2 3 3 7 2" xfId="1082" xr:uid="{588E8DB4-4AAD-48CA-BBC2-1EBA2440A3EE}"/>
    <cellStyle name="Separador de milhares 2 2 3 3 7 3" xfId="1632" xr:uid="{FDCC56E0-8AD7-4FD1-A25B-0067ADE82060}"/>
    <cellStyle name="Separador de milhares 2 2 3 3 8" xfId="610" xr:uid="{0F5E8FC7-C41E-49EB-BA7D-A3B185BC97A8}"/>
    <cellStyle name="Separador de milhares 2 2 3 3 9" xfId="1161" xr:uid="{6A6F3709-AD7F-4C5A-852E-5FA1DAC66EAB}"/>
    <cellStyle name="Separador de milhares 2 2 3 4" xfId="89" xr:uid="{950A7A45-D730-4B2D-9403-CCDE256A4259}"/>
    <cellStyle name="Separador de milhares 2 2 3 4 2" xfId="168" xr:uid="{354CB147-85A9-4E81-AD70-9018326D633B}"/>
    <cellStyle name="Separador de milhares 2 2 3 4 2 2" xfId="719" xr:uid="{E7192417-AF8A-42F7-95E4-026837398997}"/>
    <cellStyle name="Separador de milhares 2 2 3 4 2 3" xfId="1270" xr:uid="{14806A5E-6FB7-4E56-A4C3-0446AED80E98}"/>
    <cellStyle name="Separador de milhares 2 2 3 4 3" xfId="247" xr:uid="{6810249E-B497-4446-A234-75F7DBFF5D21}"/>
    <cellStyle name="Separador de milhares 2 2 3 4 3 2" xfId="798" xr:uid="{5F2D8849-572A-4026-8E3A-0680F85F18A6}"/>
    <cellStyle name="Separador de milhares 2 2 3 4 3 3" xfId="1349" xr:uid="{982E82F4-9C0C-4164-AC10-8217FB1F0BF3}"/>
    <cellStyle name="Separador de milhares 2 2 3 4 4" xfId="327" xr:uid="{F6A98979-B898-4059-93A1-A3124ECB46EF}"/>
    <cellStyle name="Separador de milhares 2 2 3 4 4 2" xfId="878" xr:uid="{4E677761-38AE-4324-9F53-EDE600CB0576}"/>
    <cellStyle name="Separador de milhares 2 2 3 4 4 3" xfId="1428" xr:uid="{EE2B79C1-7429-4FE2-AE29-8D3C985DA0A6}"/>
    <cellStyle name="Separador de milhares 2 2 3 4 5" xfId="405" xr:uid="{5651FA15-B260-48B1-A8C5-BEB3B5928C23}"/>
    <cellStyle name="Separador de milhares 2 2 3 4 5 2" xfId="956" xr:uid="{B953C211-F177-47BE-AD91-0DF06863DC11}"/>
    <cellStyle name="Separador de milhares 2 2 3 4 5 3" xfId="1506" xr:uid="{6BEE961D-59BF-42F2-BB49-5C41B63F65F1}"/>
    <cellStyle name="Separador de milhares 2 2 3 4 6" xfId="484" xr:uid="{1AC4B783-3F9E-460A-9380-D7A044A677C0}"/>
    <cellStyle name="Separador de milhares 2 2 3 4 6 2" xfId="1035" xr:uid="{82EE602A-2466-417A-A6CF-9359602D50E9}"/>
    <cellStyle name="Separador de milhares 2 2 3 4 6 3" xfId="1585" xr:uid="{B77B050F-12C7-425B-BB1D-27E86DB52F1A}"/>
    <cellStyle name="Separador de milhares 2 2 3 4 7" xfId="562" xr:uid="{77443C5D-1CA6-42EF-89F7-B846FF1CCAEE}"/>
    <cellStyle name="Separador de milhares 2 2 3 4 7 2" xfId="1113" xr:uid="{F35EC991-B63A-4415-81F4-BCB1E7326FD2}"/>
    <cellStyle name="Separador de milhares 2 2 3 4 7 3" xfId="1663" xr:uid="{6EFD1957-28D5-43EF-B395-F60031A35F30}"/>
    <cellStyle name="Separador de milhares 2 2 3 4 8" xfId="641" xr:uid="{CC14D4A6-3D5D-4B6F-B6E7-FECD686DB1A4}"/>
    <cellStyle name="Separador de milhares 2 2 3 4 9" xfId="1192" xr:uid="{3239F35A-DD0A-4145-97B6-691951273439}"/>
    <cellStyle name="Separador de milhares 2 2 3 5" xfId="105" xr:uid="{54B05053-A5A3-4B3B-9688-4834747FF3F6}"/>
    <cellStyle name="Separador de milhares 2 2 3 5 2" xfId="656" xr:uid="{51813494-87FA-4684-A1A3-1527584EC0A2}"/>
    <cellStyle name="Separador de milhares 2 2 3 5 3" xfId="1207" xr:uid="{35BA0E14-C047-4E90-83D7-9A11C7DFAA6E}"/>
    <cellStyle name="Separador de milhares 2 2 3 6" xfId="184" xr:uid="{100A310F-97C6-46E5-BD7E-B92DA180E117}"/>
    <cellStyle name="Separador de milhares 2 2 3 6 2" xfId="735" xr:uid="{1F70BFC6-C1D9-4135-B822-8706738727AD}"/>
    <cellStyle name="Separador de milhares 2 2 3 6 3" xfId="1286" xr:uid="{CACEEE8A-4F88-4E06-8545-99FCBBDC1965}"/>
    <cellStyle name="Separador de milhares 2 2 3 7" xfId="263" xr:uid="{5BFC1E05-EB91-4887-B0B9-027EFC587147}"/>
    <cellStyle name="Separador de milhares 2 2 3 7 2" xfId="814" xr:uid="{838FF556-9BD7-4A98-91C1-D6E4FCB93030}"/>
    <cellStyle name="Separador de milhares 2 2 3 7 3" xfId="1365" xr:uid="{D0A21993-4F75-4A27-B51D-D1F869F9A09F}"/>
    <cellStyle name="Separador de milhares 2 2 3 8" xfId="342" xr:uid="{35473FF7-B83F-489D-B211-8CC59CC2F81F}"/>
    <cellStyle name="Separador de milhares 2 2 3 8 2" xfId="893" xr:uid="{3EB3CA85-8BEE-457A-98D3-0CD8D4ED6059}"/>
    <cellStyle name="Separador de milhares 2 2 3 8 3" xfId="1443" xr:uid="{D5E1E2F8-613B-41F0-8FDE-56B1A41ED8AD}"/>
    <cellStyle name="Separador de milhares 2 2 3 9" xfId="421" xr:uid="{DFBB0CF0-F3D4-43D6-9618-E2C9B42FFEF8}"/>
    <cellStyle name="Separador de milhares 2 2 3 9 2" xfId="972" xr:uid="{F4FC1B54-1555-46F4-886C-2262EC72ABE6}"/>
    <cellStyle name="Separador de milhares 2 2 3 9 3" xfId="1522" xr:uid="{781ADBFC-CC56-4E23-B828-2784D988DBFF}"/>
    <cellStyle name="Separador de milhares 2 2 4" xfId="19" xr:uid="{969667D0-9F20-442B-8DBE-456EFC2D6B65}"/>
    <cellStyle name="Separador de milhares 2 2 4 10" xfId="492" xr:uid="{34013F76-9339-4003-BCF2-332E722C0B43}"/>
    <cellStyle name="Separador de milhares 2 2 4 10 2" xfId="1043" xr:uid="{D1E2968E-A92D-4945-8BDA-9B0B47D4B1C0}"/>
    <cellStyle name="Separador de milhares 2 2 4 10 3" xfId="1593" xr:uid="{4EBEE311-C8ED-4C90-A0FD-490945C91F5C}"/>
    <cellStyle name="Separador de milhares 2 2 4 11" xfId="571" xr:uid="{7FA1E0DA-67C2-4030-8465-E39A1AB9D398}"/>
    <cellStyle name="Separador de milhares 2 2 4 12" xfId="1122" xr:uid="{3FF3C5A1-EE65-4BC9-8CCF-06020813F999}"/>
    <cellStyle name="Separador de milhares 2 2 4 2" xfId="35" xr:uid="{4BC0B9DA-B03A-4FBF-BFDC-78F0FE75CB56}"/>
    <cellStyle name="Separador de milhares 2 2 4 2 10" xfId="1138" xr:uid="{FD08F908-7558-436B-90A8-94AAFC4F381B}"/>
    <cellStyle name="Separador de milhares 2 2 4 2 2" xfId="67" xr:uid="{2C320103-AEED-4DF6-98D3-F5F86CD9DC97}"/>
    <cellStyle name="Separador de milhares 2 2 4 2 2 2" xfId="146" xr:uid="{24E15A4B-A3BA-48B6-A748-958EA5103D62}"/>
    <cellStyle name="Separador de milhares 2 2 4 2 2 2 2" xfId="697" xr:uid="{AB992E6E-D44B-43A3-8B5B-307B5939049F}"/>
    <cellStyle name="Separador de milhares 2 2 4 2 2 2 3" xfId="1248" xr:uid="{6AB7760C-F915-4A3D-BD1D-FB1A8B2C3B46}"/>
    <cellStyle name="Separador de milhares 2 2 4 2 2 3" xfId="225" xr:uid="{A5C09E49-E7E2-4573-BF06-D02A6A7F51C5}"/>
    <cellStyle name="Separador de milhares 2 2 4 2 2 3 2" xfId="776" xr:uid="{748A5193-8598-4158-9449-57EF6846B9B3}"/>
    <cellStyle name="Separador de milhares 2 2 4 2 2 3 3" xfId="1327" xr:uid="{6FBFB692-8ECB-472B-86A3-61C7E449B800}"/>
    <cellStyle name="Separador de milhares 2 2 4 2 2 4" xfId="305" xr:uid="{28DE392A-38D0-4031-A617-250C35D0E7F7}"/>
    <cellStyle name="Separador de milhares 2 2 4 2 2 4 2" xfId="856" xr:uid="{B0DF3252-AD0D-4FB1-AE3C-D30F093756C3}"/>
    <cellStyle name="Separador de milhares 2 2 4 2 2 4 3" xfId="1406" xr:uid="{1B73A81D-EFA0-4BA0-82E1-C6D2A5E08A8F}"/>
    <cellStyle name="Separador de milhares 2 2 4 2 2 5" xfId="383" xr:uid="{6605F87F-8752-462F-8A54-B10761E70268}"/>
    <cellStyle name="Separador de milhares 2 2 4 2 2 5 2" xfId="934" xr:uid="{94C01035-A095-42D9-9675-F610D93F4A6F}"/>
    <cellStyle name="Separador de milhares 2 2 4 2 2 5 3" xfId="1484" xr:uid="{9F030151-24CC-4BE5-9D79-0E5AA122C316}"/>
    <cellStyle name="Separador de milhares 2 2 4 2 2 6" xfId="462" xr:uid="{60CDCD7D-F0D6-41E8-91E8-F708FD1CF256}"/>
    <cellStyle name="Separador de milhares 2 2 4 2 2 6 2" xfId="1013" xr:uid="{D1816C07-9A8D-487F-BD15-B42BA9946DEF}"/>
    <cellStyle name="Separador de milhares 2 2 4 2 2 6 3" xfId="1563" xr:uid="{81899F8A-6662-4A81-A0CF-DC129C064140}"/>
    <cellStyle name="Separador de milhares 2 2 4 2 2 7" xfId="540" xr:uid="{5D404E82-6AA7-46C8-B449-9E1BFD2F1231}"/>
    <cellStyle name="Separador de milhares 2 2 4 2 2 7 2" xfId="1091" xr:uid="{8D0B7024-66A7-4A76-A37B-09DCC14995A2}"/>
    <cellStyle name="Separador de milhares 2 2 4 2 2 7 3" xfId="1641" xr:uid="{A8FE22C8-3CDD-4A4B-B00A-920E3E8A4750}"/>
    <cellStyle name="Separador de milhares 2 2 4 2 2 8" xfId="619" xr:uid="{81D57919-65BE-4BDB-9CE9-6C435358E82B}"/>
    <cellStyle name="Separador de milhares 2 2 4 2 2 9" xfId="1170" xr:uid="{C13DD6AB-ADBB-4754-B33F-8FD9C638EFD8}"/>
    <cellStyle name="Separador de milhares 2 2 4 2 3" xfId="114" xr:uid="{4329CC39-0A16-4E20-9497-0268517DA35B}"/>
    <cellStyle name="Separador de milhares 2 2 4 2 3 2" xfId="665" xr:uid="{B36110C9-6380-4708-B29A-33F1F7982123}"/>
    <cellStyle name="Separador de milhares 2 2 4 2 3 3" xfId="1216" xr:uid="{1508C18E-8F70-4296-A100-125CEEEFD9A3}"/>
    <cellStyle name="Separador de milhares 2 2 4 2 4" xfId="193" xr:uid="{A3680F05-016A-4004-9F53-09A19A520CBA}"/>
    <cellStyle name="Separador de milhares 2 2 4 2 4 2" xfId="744" xr:uid="{6A5EC057-A5BC-40C5-97A0-D73BEE22890C}"/>
    <cellStyle name="Separador de milhares 2 2 4 2 4 3" xfId="1295" xr:uid="{FCC3A865-6C19-4376-A3FD-A1B423AF1ABB}"/>
    <cellStyle name="Separador de milhares 2 2 4 2 5" xfId="273" xr:uid="{3B7A8832-E46E-4378-8561-2BE225631779}"/>
    <cellStyle name="Separador de milhares 2 2 4 2 5 2" xfId="824" xr:uid="{9A9F9B42-F1E7-483E-9B4F-775325FEC2C4}"/>
    <cellStyle name="Separador de milhares 2 2 4 2 5 3" xfId="1374" xr:uid="{BCAA74F0-4CBF-4A87-B6F4-23B2599BEBE9}"/>
    <cellStyle name="Separador de milhares 2 2 4 2 6" xfId="351" xr:uid="{3C52EF20-58A1-44A1-A7D1-3EA701F217FC}"/>
    <cellStyle name="Separador de milhares 2 2 4 2 6 2" xfId="902" xr:uid="{CBEAD62B-298A-49C9-B76C-A177E1364B6F}"/>
    <cellStyle name="Separador de milhares 2 2 4 2 6 3" xfId="1452" xr:uid="{DAC00521-2EE6-488F-B9FF-2318BFE6BCE2}"/>
    <cellStyle name="Separador de milhares 2 2 4 2 7" xfId="430" xr:uid="{C93A6653-09F6-4DE6-B9EB-463017B400E7}"/>
    <cellStyle name="Separador de milhares 2 2 4 2 7 2" xfId="981" xr:uid="{9BC4B103-8A28-4BB3-8E98-B87BD727C313}"/>
    <cellStyle name="Separador de milhares 2 2 4 2 7 3" xfId="1531" xr:uid="{1BD86ED0-3639-4B0F-B1A4-35CA44145CDE}"/>
    <cellStyle name="Separador de milhares 2 2 4 2 8" xfId="508" xr:uid="{6C5704AA-0814-4F0D-913C-2C871967256D}"/>
    <cellStyle name="Separador de milhares 2 2 4 2 8 2" xfId="1059" xr:uid="{B22B2650-85C8-4005-9FC4-32B161469FC9}"/>
    <cellStyle name="Separador de milhares 2 2 4 2 8 3" xfId="1609" xr:uid="{CC6CB525-AA89-4CE0-8E61-FB9B7D3CAF54}"/>
    <cellStyle name="Separador de milhares 2 2 4 2 9" xfId="587" xr:uid="{CF653C18-52ED-4677-AF3A-453FFBA3046F}"/>
    <cellStyle name="Separador de milhares 2 2 4 3" xfId="51" xr:uid="{DCAB164B-19BF-4DBA-A857-E11EC21792B9}"/>
    <cellStyle name="Separador de milhares 2 2 4 3 2" xfId="130" xr:uid="{754EDF3E-9F16-4129-955C-87ACD8D387F2}"/>
    <cellStyle name="Separador de milhares 2 2 4 3 2 2" xfId="681" xr:uid="{CEC71C43-2F58-41AA-8036-59B2068E9F55}"/>
    <cellStyle name="Separador de milhares 2 2 4 3 2 3" xfId="1232" xr:uid="{639F0489-4644-4432-8D6E-4AF8BAE8C05E}"/>
    <cellStyle name="Separador de milhares 2 2 4 3 3" xfId="209" xr:uid="{8CB66578-8CB9-4357-9A46-B2F0A59EEF52}"/>
    <cellStyle name="Separador de milhares 2 2 4 3 3 2" xfId="760" xr:uid="{59372D96-0CBA-485E-9522-A58915E77820}"/>
    <cellStyle name="Separador de milhares 2 2 4 3 3 3" xfId="1311" xr:uid="{7B7ED3A2-2A86-4884-B656-A3D066163427}"/>
    <cellStyle name="Separador de milhares 2 2 4 3 4" xfId="289" xr:uid="{98CF3DA7-A9E8-4DA6-96C1-4944AFA79772}"/>
    <cellStyle name="Separador de milhares 2 2 4 3 4 2" xfId="840" xr:uid="{2541F2AE-D9A3-46C2-A065-7F269E74B920}"/>
    <cellStyle name="Separador de milhares 2 2 4 3 4 3" xfId="1390" xr:uid="{FF95ECDF-FCE8-4D1E-A192-317ED82C5C3D}"/>
    <cellStyle name="Separador de milhares 2 2 4 3 5" xfId="367" xr:uid="{1C8C3294-801D-46FD-84C1-94BBA0AF87CD}"/>
    <cellStyle name="Separador de milhares 2 2 4 3 5 2" xfId="918" xr:uid="{DF3C8A41-C879-4775-B28E-3F4CBE1B52FB}"/>
    <cellStyle name="Separador de milhares 2 2 4 3 5 3" xfId="1468" xr:uid="{C18CAD5C-C557-45AA-BDE4-1B4AA9483E21}"/>
    <cellStyle name="Separador de milhares 2 2 4 3 6" xfId="446" xr:uid="{1543964D-6FEB-434E-A24A-04430FA8F0ED}"/>
    <cellStyle name="Separador de milhares 2 2 4 3 6 2" xfId="997" xr:uid="{BD7209D2-A6C3-4D6B-969C-5F05C709EAB9}"/>
    <cellStyle name="Separador de milhares 2 2 4 3 6 3" xfId="1547" xr:uid="{E8F01DAB-4AA6-436E-81AA-5C700E9F773A}"/>
    <cellStyle name="Separador de milhares 2 2 4 3 7" xfId="524" xr:uid="{3A68ABBD-9B9E-48B8-BD1F-BF305CCF48C5}"/>
    <cellStyle name="Separador de milhares 2 2 4 3 7 2" xfId="1075" xr:uid="{B121BC0E-721F-4DC1-89DD-E73A3C061E1F}"/>
    <cellStyle name="Separador de milhares 2 2 4 3 7 3" xfId="1625" xr:uid="{0CCEE5CE-0964-4993-8DB4-079D117C748B}"/>
    <cellStyle name="Separador de milhares 2 2 4 3 8" xfId="603" xr:uid="{09650F18-F918-4030-8B0E-C1E25D28C0D4}"/>
    <cellStyle name="Separador de milhares 2 2 4 3 9" xfId="1154" xr:uid="{B2669AA3-083A-4132-A365-E942B7B45293}"/>
    <cellStyle name="Separador de milhares 2 2 4 4" xfId="82" xr:uid="{A4103663-06CE-4AE9-AB43-DF1FA637B0A3}"/>
    <cellStyle name="Separador de milhares 2 2 4 4 2" xfId="161" xr:uid="{2DDD2C50-B401-42FF-98F5-AE63F52EF642}"/>
    <cellStyle name="Separador de milhares 2 2 4 4 2 2" xfId="712" xr:uid="{FDE54AFF-8FED-4AF3-A59B-1FCD68E0C297}"/>
    <cellStyle name="Separador de milhares 2 2 4 4 2 3" xfId="1263" xr:uid="{4266ABC6-E3D3-4FD9-9A2B-BC5EAFF09154}"/>
    <cellStyle name="Separador de milhares 2 2 4 4 3" xfId="240" xr:uid="{6E465859-BA77-4416-9EA6-BCDB21083143}"/>
    <cellStyle name="Separador de milhares 2 2 4 4 3 2" xfId="791" xr:uid="{D4291831-8EC9-44F6-A0E2-1F1ABF61E1F0}"/>
    <cellStyle name="Separador de milhares 2 2 4 4 3 3" xfId="1342" xr:uid="{4C62B185-6CF6-4D8B-B857-BC76607B416F}"/>
    <cellStyle name="Separador de milhares 2 2 4 4 4" xfId="320" xr:uid="{3A515126-6BC9-46DB-A7A0-1E5330150AF6}"/>
    <cellStyle name="Separador de milhares 2 2 4 4 4 2" xfId="871" xr:uid="{45C526AB-F7AF-4000-84C6-E6038C0C9403}"/>
    <cellStyle name="Separador de milhares 2 2 4 4 4 3" xfId="1421" xr:uid="{A519B39A-887D-4934-A21F-321A66E7C1F1}"/>
    <cellStyle name="Separador de milhares 2 2 4 4 5" xfId="398" xr:uid="{933B681A-5FF2-40F1-BA22-2B984C61C9B5}"/>
    <cellStyle name="Separador de milhares 2 2 4 4 5 2" xfId="949" xr:uid="{4B234DAE-5E7F-4677-83B5-72F6429D3EDB}"/>
    <cellStyle name="Separador de milhares 2 2 4 4 5 3" xfId="1499" xr:uid="{DC2C39F9-4C43-4A93-A148-50A161171209}"/>
    <cellStyle name="Separador de milhares 2 2 4 4 6" xfId="477" xr:uid="{C0BB0918-1DBB-4F08-83F6-6678E3F3650E}"/>
    <cellStyle name="Separador de milhares 2 2 4 4 6 2" xfId="1028" xr:uid="{71C4812C-63EA-4914-9A21-44E687D1364A}"/>
    <cellStyle name="Separador de milhares 2 2 4 4 6 3" xfId="1578" xr:uid="{9EDB322F-092E-4023-B732-4DAFE913058D}"/>
    <cellStyle name="Separador de milhares 2 2 4 4 7" xfId="555" xr:uid="{5A45A2EA-4D24-41B3-877B-F7EE9B8B4DA2}"/>
    <cellStyle name="Separador de milhares 2 2 4 4 7 2" xfId="1106" xr:uid="{246B6640-D460-4009-944F-3F7CC8825056}"/>
    <cellStyle name="Separador de milhares 2 2 4 4 7 3" xfId="1656" xr:uid="{E932CF67-46FD-434B-A9AF-F9F2D7A22CB7}"/>
    <cellStyle name="Separador de milhares 2 2 4 4 8" xfId="634" xr:uid="{AFB8810B-58A8-49CC-BCCC-012DF7013E2E}"/>
    <cellStyle name="Separador de milhares 2 2 4 4 9" xfId="1185" xr:uid="{AE0CFEFD-0EDA-4F1E-A3D3-CB1C8107D142}"/>
    <cellStyle name="Separador de milhares 2 2 4 5" xfId="98" xr:uid="{60432668-B858-4D9F-A960-A618563F7F0C}"/>
    <cellStyle name="Separador de milhares 2 2 4 5 2" xfId="649" xr:uid="{46A31142-BA20-4B1F-BDDC-5CA2DD44A4DB}"/>
    <cellStyle name="Separador de milhares 2 2 4 5 3" xfId="1200" xr:uid="{94645C0F-2C05-4E60-8A61-C8A9AE281114}"/>
    <cellStyle name="Separador de milhares 2 2 4 6" xfId="177" xr:uid="{F65109D0-9377-47F9-88BD-8930764604E6}"/>
    <cellStyle name="Separador de milhares 2 2 4 6 2" xfId="728" xr:uid="{3B491F9C-CB9B-4A22-B7F5-2451C50E4D00}"/>
    <cellStyle name="Separador de milhares 2 2 4 6 3" xfId="1279" xr:uid="{A96B7129-D874-419B-B0BE-3D1378175BD0}"/>
    <cellStyle name="Separador de milhares 2 2 4 7" xfId="256" xr:uid="{F0E34F35-D4B7-4DC5-A7C4-C50C8BD27E6A}"/>
    <cellStyle name="Separador de milhares 2 2 4 7 2" xfId="807" xr:uid="{02D1F7A1-9F33-4AD3-97A3-CCA907768372}"/>
    <cellStyle name="Separador de milhares 2 2 4 7 3" xfId="1358" xr:uid="{A68BBF43-2363-4DD5-83DD-E2B2E72239F5}"/>
    <cellStyle name="Separador de milhares 2 2 4 8" xfId="335" xr:uid="{862E9772-A478-44E1-8060-6FA9CE0BBEC5}"/>
    <cellStyle name="Separador de milhares 2 2 4 8 2" xfId="886" xr:uid="{C7772CE6-2A77-4168-AEE0-E486DB9E363B}"/>
    <cellStyle name="Separador de milhares 2 2 4 8 3" xfId="1436" xr:uid="{C3272DF5-3768-4272-B4AF-39A167F45947}"/>
    <cellStyle name="Separador de milhares 2 2 4 9" xfId="414" xr:uid="{E7DB8116-7110-4B65-AFC3-B740371E298E}"/>
    <cellStyle name="Separador de milhares 2 2 4 9 2" xfId="965" xr:uid="{DE4B3C7A-B1C6-4DE0-ABBD-5E23FEFB6A42}"/>
    <cellStyle name="Separador de milhares 2 2 4 9 3" xfId="1515" xr:uid="{DA3EC69C-0923-4509-8E29-018A9244C3E6}"/>
    <cellStyle name="Separador de milhares 2 2 5" xfId="28" xr:uid="{05D64FA3-674C-4930-A78D-FF316CB05997}"/>
    <cellStyle name="Separador de milhares 2 2 5 10" xfId="1131" xr:uid="{5FA78465-5ED3-418E-BEFA-73462966DB37}"/>
    <cellStyle name="Separador de milhares 2 2 5 2" xfId="60" xr:uid="{FB92D532-52CF-4D08-BE90-F89B8A46E071}"/>
    <cellStyle name="Separador de milhares 2 2 5 2 2" xfId="139" xr:uid="{1E7C085C-0B72-4B85-95D8-E49EDF65351A}"/>
    <cellStyle name="Separador de milhares 2 2 5 2 2 2" xfId="690" xr:uid="{D151F846-12D3-4357-8D36-B1DDD371DA25}"/>
    <cellStyle name="Separador de milhares 2 2 5 2 2 3" xfId="1241" xr:uid="{EAE0E38E-03FA-4D74-958D-7565CB53D077}"/>
    <cellStyle name="Separador de milhares 2 2 5 2 3" xfId="218" xr:uid="{3059BE97-6A18-4C8A-B160-273C70B07069}"/>
    <cellStyle name="Separador de milhares 2 2 5 2 3 2" xfId="769" xr:uid="{2B73D050-B1D8-4AEC-B2F4-D96871D4760C}"/>
    <cellStyle name="Separador de milhares 2 2 5 2 3 3" xfId="1320" xr:uid="{099C48A8-B9B4-4587-8F51-6D8C57B64F65}"/>
    <cellStyle name="Separador de milhares 2 2 5 2 4" xfId="298" xr:uid="{7BD20CE2-5C75-4BB7-96E0-28456E326DC3}"/>
    <cellStyle name="Separador de milhares 2 2 5 2 4 2" xfId="849" xr:uid="{0B9CBBDA-96D7-45C8-94C6-D1BD73B0994A}"/>
    <cellStyle name="Separador de milhares 2 2 5 2 4 3" xfId="1399" xr:uid="{EE8BECA3-F5EF-4C05-B18A-78C840A71CC3}"/>
    <cellStyle name="Separador de milhares 2 2 5 2 5" xfId="376" xr:uid="{91283BBF-9BDC-46B1-90DA-FF643D7FA04B}"/>
    <cellStyle name="Separador de milhares 2 2 5 2 5 2" xfId="927" xr:uid="{8C472460-040D-4E2B-B696-39AAB4A8C5D6}"/>
    <cellStyle name="Separador de milhares 2 2 5 2 5 3" xfId="1477" xr:uid="{BE214265-0617-415E-9E7C-9F7AE3014A71}"/>
    <cellStyle name="Separador de milhares 2 2 5 2 6" xfId="455" xr:uid="{98889101-D78E-47C8-86DC-D70ADDA82C1E}"/>
    <cellStyle name="Separador de milhares 2 2 5 2 6 2" xfId="1006" xr:uid="{E0633905-FD01-4C3D-9CA2-73358E907B40}"/>
    <cellStyle name="Separador de milhares 2 2 5 2 6 3" xfId="1556" xr:uid="{F9E4FA3E-45A7-46D8-B8BF-659773698E2A}"/>
    <cellStyle name="Separador de milhares 2 2 5 2 7" xfId="533" xr:uid="{D8304991-D13A-46D5-9918-6CB00AE5BCFB}"/>
    <cellStyle name="Separador de milhares 2 2 5 2 7 2" xfId="1084" xr:uid="{8BB1193B-D022-42F0-B582-994C85E786ED}"/>
    <cellStyle name="Separador de milhares 2 2 5 2 7 3" xfId="1634" xr:uid="{76F8F548-95A1-4D4B-981B-0D433E5E5A72}"/>
    <cellStyle name="Separador de milhares 2 2 5 2 8" xfId="612" xr:uid="{8891B131-6F06-4CB5-A7B2-5605519CAA09}"/>
    <cellStyle name="Separador de milhares 2 2 5 2 9" xfId="1163" xr:uid="{C37CFDDA-88A0-4897-BB13-A62104866606}"/>
    <cellStyle name="Separador de milhares 2 2 5 3" xfId="107" xr:uid="{73EFD2B6-5D02-4A2C-AB64-5A4E05B4A02A}"/>
    <cellStyle name="Separador de milhares 2 2 5 3 2" xfId="658" xr:uid="{7EF05D53-B978-42AE-9EF0-C397F6170617}"/>
    <cellStyle name="Separador de milhares 2 2 5 3 3" xfId="1209" xr:uid="{1CC7B128-B73C-4F4B-A6F4-6898EFEB9E2F}"/>
    <cellStyle name="Separador de milhares 2 2 5 4" xfId="186" xr:uid="{20F3C222-0A73-4E65-B9D4-C407C983C9E1}"/>
    <cellStyle name="Separador de milhares 2 2 5 4 2" xfId="737" xr:uid="{4895E7BB-9317-4494-AEFA-4DF64214E83A}"/>
    <cellStyle name="Separador de milhares 2 2 5 4 3" xfId="1288" xr:uid="{FD81471B-815A-4A9F-8EE5-CA072944C3F4}"/>
    <cellStyle name="Separador de milhares 2 2 5 5" xfId="266" xr:uid="{7C5DAFF8-8385-4273-AB20-6F29CB36F891}"/>
    <cellStyle name="Separador de milhares 2 2 5 5 2" xfId="817" xr:uid="{ED7E0104-2A05-4761-B390-63A2DC3EA17C}"/>
    <cellStyle name="Separador de milhares 2 2 5 5 3" xfId="1367" xr:uid="{990C9595-9C6B-4577-A443-59C37C6B22A0}"/>
    <cellStyle name="Separador de milhares 2 2 5 6" xfId="344" xr:uid="{6C9BEA69-3C65-487A-A9EC-78C9D4F34A83}"/>
    <cellStyle name="Separador de milhares 2 2 5 6 2" xfId="895" xr:uid="{CC8013BE-86AA-4EDC-8BF5-6E6D13380FCD}"/>
    <cellStyle name="Separador de milhares 2 2 5 6 3" xfId="1445" xr:uid="{EB2E5534-F7EE-4362-9384-84CA511BF70A}"/>
    <cellStyle name="Separador de milhares 2 2 5 7" xfId="423" xr:uid="{97AFB232-D9C2-46C1-9CD8-1D69A599DF70}"/>
    <cellStyle name="Separador de milhares 2 2 5 7 2" xfId="974" xr:uid="{BAD7F5AB-7828-4047-97C7-C4271FBAD93F}"/>
    <cellStyle name="Separador de milhares 2 2 5 7 3" xfId="1524" xr:uid="{349236C8-5E77-47C7-B00B-915613759C43}"/>
    <cellStyle name="Separador de milhares 2 2 5 8" xfId="501" xr:uid="{9116CEA2-3AF8-446C-BCC7-844B3D1E8D61}"/>
    <cellStyle name="Separador de milhares 2 2 5 8 2" xfId="1052" xr:uid="{A2E3CA9F-A331-4A14-AFFB-6FB4633D0C41}"/>
    <cellStyle name="Separador de milhares 2 2 5 8 3" xfId="1602" xr:uid="{E67598F1-8829-4BFF-88FF-482288896929}"/>
    <cellStyle name="Separador de milhares 2 2 5 9" xfId="580" xr:uid="{0D69C895-139D-4EAB-BBDF-764F9B6B92C1}"/>
    <cellStyle name="Separador de milhares 2 2 6" xfId="44" xr:uid="{4C8CB517-77E2-41EE-892A-6635E5789E36}"/>
    <cellStyle name="Separador de milhares 2 2 6 2" xfId="123" xr:uid="{8973DAC0-28FC-4166-AC3A-F2CB32E2B566}"/>
    <cellStyle name="Separador de milhares 2 2 6 2 2" xfId="674" xr:uid="{9481B585-F773-4EBC-B271-7A02F62AA689}"/>
    <cellStyle name="Separador de milhares 2 2 6 2 3" xfId="1225" xr:uid="{7DC872AE-2191-4D46-8D81-27E61066E464}"/>
    <cellStyle name="Separador de milhares 2 2 6 3" xfId="202" xr:uid="{19CB549F-329B-4432-966D-E49F8F3A6859}"/>
    <cellStyle name="Separador de milhares 2 2 6 3 2" xfId="753" xr:uid="{CD291580-4504-43B4-AFFA-4AFCDE10590D}"/>
    <cellStyle name="Separador de milhares 2 2 6 3 3" xfId="1304" xr:uid="{81FAB09A-E97C-4344-A702-D78FBA9F5F1C}"/>
    <cellStyle name="Separador de milhares 2 2 6 4" xfId="282" xr:uid="{8BC404CC-D92A-480A-ACC3-47C3428CA41E}"/>
    <cellStyle name="Separador de milhares 2 2 6 4 2" xfId="833" xr:uid="{25DF9C00-5EC0-4DFD-91CF-AC44D832BC78}"/>
    <cellStyle name="Separador de milhares 2 2 6 4 3" xfId="1383" xr:uid="{00B4EFEB-A5B3-41F4-BD97-52834045F2AF}"/>
    <cellStyle name="Separador de milhares 2 2 6 5" xfId="360" xr:uid="{B255303D-3B43-4BDC-BD47-D5D6FDB25709}"/>
    <cellStyle name="Separador de milhares 2 2 6 5 2" xfId="911" xr:uid="{B1B2AC18-FA6A-4CAC-BC64-D9CB48DFE2EC}"/>
    <cellStyle name="Separador de milhares 2 2 6 5 3" xfId="1461" xr:uid="{C4189387-D857-411D-A037-1E50BEC6E12D}"/>
    <cellStyle name="Separador de milhares 2 2 6 6" xfId="439" xr:uid="{845137D3-3535-4CB8-9225-3705FC358FD7}"/>
    <cellStyle name="Separador de milhares 2 2 6 6 2" xfId="990" xr:uid="{D60DB1B1-AC8D-4435-9BAD-480ED838A43B}"/>
    <cellStyle name="Separador de milhares 2 2 6 6 3" xfId="1540" xr:uid="{FD5B975E-6E41-42DF-B055-01B4CA2BC421}"/>
    <cellStyle name="Separador de milhares 2 2 6 7" xfId="517" xr:uid="{0EE6567F-FA38-43D2-95D3-753E72EB5DB9}"/>
    <cellStyle name="Separador de milhares 2 2 6 7 2" xfId="1068" xr:uid="{A68DB478-1E67-4AC3-999F-6E204EBC3E67}"/>
    <cellStyle name="Separador de milhares 2 2 6 7 3" xfId="1618" xr:uid="{B58CE814-16CD-42AC-A40E-2332460A2AD1}"/>
    <cellStyle name="Separador de milhares 2 2 6 8" xfId="596" xr:uid="{BB303525-7C81-47B8-88E2-3E696C24271E}"/>
    <cellStyle name="Separador de milhares 2 2 6 9" xfId="1147" xr:uid="{20C0D3E9-E3BB-4817-B387-E52681E1E5B3}"/>
    <cellStyle name="Separador de milhares 2 2 7" xfId="76" xr:uid="{0F8C9BB0-F6FE-49D5-83FA-571E7C10B666}"/>
    <cellStyle name="Separador de milhares 2 2 7 2" xfId="155" xr:uid="{D26386AA-D056-4EFB-BB26-F29375AC4AF0}"/>
    <cellStyle name="Separador de milhares 2 2 7 2 2" xfId="706" xr:uid="{18E4F1AC-E7C2-4ED4-AE26-EBE51DCA936D}"/>
    <cellStyle name="Separador de milhares 2 2 7 2 3" xfId="1257" xr:uid="{B18EE8A9-C25B-4E70-825F-9D9182BC56F0}"/>
    <cellStyle name="Separador de milhares 2 2 7 3" xfId="234" xr:uid="{68C8572F-61FD-47A3-953A-DC5AB6AFFDEB}"/>
    <cellStyle name="Separador de milhares 2 2 7 3 2" xfId="785" xr:uid="{B4D2D30F-B757-4A7D-9755-3183B67A5634}"/>
    <cellStyle name="Separador de milhares 2 2 7 3 3" xfId="1336" xr:uid="{FEDA66B3-2804-453D-8134-2A898B8F1ED2}"/>
    <cellStyle name="Separador de milhares 2 2 7 4" xfId="314" xr:uid="{F9E63A11-6DFA-457F-AB3A-4597BCCBAD43}"/>
    <cellStyle name="Separador de milhares 2 2 7 4 2" xfId="865" xr:uid="{7EA3B606-D37E-485F-800F-F1DACDF31649}"/>
    <cellStyle name="Separador de milhares 2 2 7 4 3" xfId="1415" xr:uid="{C1EACED5-D2FE-41DD-B9F9-3CB9B4324BA7}"/>
    <cellStyle name="Separador de milhares 2 2 7 5" xfId="392" xr:uid="{834FAFB8-764E-44FD-8319-9D5429D755D4}"/>
    <cellStyle name="Separador de milhares 2 2 7 5 2" xfId="943" xr:uid="{792BEA9C-2D8F-46F7-9A43-9A3AE0491BFA}"/>
    <cellStyle name="Separador de milhares 2 2 7 5 3" xfId="1493" xr:uid="{E4C4501B-17ED-45E2-9351-F5B69354F71B}"/>
    <cellStyle name="Separador de milhares 2 2 7 6" xfId="471" xr:uid="{1AF0D1DD-0E5A-421E-ADD9-E3DFD718B730}"/>
    <cellStyle name="Separador de milhares 2 2 7 6 2" xfId="1022" xr:uid="{04A264D8-1CF7-41B4-A53E-35D9E8521A2E}"/>
    <cellStyle name="Separador de milhares 2 2 7 6 3" xfId="1572" xr:uid="{CC5E3352-CC63-4122-8331-9E82A173BCF4}"/>
    <cellStyle name="Separador de milhares 2 2 7 7" xfId="549" xr:uid="{1008B726-4A20-4395-9608-A4EB165C769A}"/>
    <cellStyle name="Separador de milhares 2 2 7 7 2" xfId="1100" xr:uid="{7A023F5E-31BF-49BF-9598-A7210F1B4A3C}"/>
    <cellStyle name="Separador de milhares 2 2 7 7 3" xfId="1650" xr:uid="{53721DDC-C036-47AF-B19E-B11CC27269AE}"/>
    <cellStyle name="Separador de milhares 2 2 7 8" xfId="628" xr:uid="{CA4C95B5-CBF5-4A55-BB6F-277ADB8BA0B8}"/>
    <cellStyle name="Separador de milhares 2 2 7 9" xfId="1179" xr:uid="{50FDB75C-1968-498E-8E68-658D659A8DB4}"/>
    <cellStyle name="Separador de milhares 2 2 8" xfId="92" xr:uid="{0317F837-A9C7-4B3A-95E1-20A700F9F33F}"/>
    <cellStyle name="Separador de milhares 2 2 8 2" xfId="643" xr:uid="{D85B36B8-0C90-483C-953F-1D87E2968890}"/>
    <cellStyle name="Separador de milhares 2 2 8 3" xfId="1194" xr:uid="{05BCA59D-4B54-423B-98B0-75A72DF1BF54}"/>
    <cellStyle name="Separador de milhares 2 2 9" xfId="170" xr:uid="{3155DB02-CB65-40D5-A95E-E2B48337C6CD}"/>
    <cellStyle name="Separador de milhares 2 2 9 2" xfId="721" xr:uid="{1F6655CA-C2BD-4C3F-A121-ED76997742FE}"/>
    <cellStyle name="Separador de milhares 2 2 9 3" xfId="1272" xr:uid="{615B8A90-0469-4259-BA92-DA023CB3187F}"/>
    <cellStyle name="Separador de milhares 2 3" xfId="10" xr:uid="{5188EED5-F3AF-4055-A7FE-302D41EA51F0}"/>
    <cellStyle name="Separador de milhares 2 3 10" xfId="248" xr:uid="{EC88019E-1098-4575-8D4F-6ABBD1D17EFC}"/>
    <cellStyle name="Separador de milhares 2 3 10 2" xfId="799" xr:uid="{EFA45279-0BFD-488D-984D-60BAC4A2DB4E}"/>
    <cellStyle name="Separador de milhares 2 3 10 3" xfId="1350" xr:uid="{95B45B3E-3068-496E-A579-A25FDD0A0805}"/>
    <cellStyle name="Separador de milhares 2 3 11" xfId="328" xr:uid="{1C326BB0-82AC-432D-9407-3634F80BBDD3}"/>
    <cellStyle name="Separador de milhares 2 3 11 2" xfId="879" xr:uid="{572E754B-DCEE-4BE4-8BC6-E9D69D680265}"/>
    <cellStyle name="Separador de milhares 2 3 11 3" xfId="1429" xr:uid="{4A3F5CC4-CFD5-4B6D-8C9C-247D9BF50160}"/>
    <cellStyle name="Separador de milhares 2 3 12" xfId="406" xr:uid="{868B2E6B-41C3-4AD1-BEB5-C045D126493D}"/>
    <cellStyle name="Separador de milhares 2 3 12 2" xfId="957" xr:uid="{5BA5990A-31CF-423D-AAC2-61A8CFBD71C3}"/>
    <cellStyle name="Separador de milhares 2 3 12 3" xfId="1507" xr:uid="{98979307-3F0B-470C-BE66-2DC46C2B40EC}"/>
    <cellStyle name="Separador de milhares 2 3 13" xfId="485" xr:uid="{065B1B2D-FD3A-43BF-B9A4-0900C8DE5C92}"/>
    <cellStyle name="Separador de milhares 2 3 13 2" xfId="1036" xr:uid="{634FC3BC-EB04-4E64-AE21-598CC654FF6C}"/>
    <cellStyle name="Separador de milhares 2 3 13 3" xfId="1586" xr:uid="{9CE82376-1ED3-41E5-A534-72BB8A9EF24C}"/>
    <cellStyle name="Separador de milhares 2 3 14" xfId="563" xr:uid="{FC05F9AA-3B92-4CF6-B10C-54E139B9E082}"/>
    <cellStyle name="Separador de milhares 2 3 15" xfId="1114" xr:uid="{DD15EDA6-D3E5-4176-9132-C421561FC109}"/>
    <cellStyle name="Separador de milhares 2 3 2" xfId="14" xr:uid="{9D84E481-215A-404B-B01F-384B73867449}"/>
    <cellStyle name="Separador de milhares 2 3 2 10" xfId="409" xr:uid="{7FD3479B-8D8B-4A0F-A71B-23A394AB9BEB}"/>
    <cellStyle name="Separador de milhares 2 3 2 10 2" xfId="960" xr:uid="{42173012-E2B4-43F4-B71B-41A408A957B6}"/>
    <cellStyle name="Separador de milhares 2 3 2 10 3" xfId="1510" xr:uid="{A4DC7791-BDEE-427A-98BA-533DE79496BB}"/>
    <cellStyle name="Separador de milhares 2 3 2 11" xfId="488" xr:uid="{1F42CD6C-1437-4795-9A3C-7B77192CA682}"/>
    <cellStyle name="Separador de milhares 2 3 2 11 2" xfId="1039" xr:uid="{31F66D2F-DE39-46B1-AADC-BE30008FBBE8}"/>
    <cellStyle name="Separador de milhares 2 3 2 11 3" xfId="1589" xr:uid="{F1CECF27-3FB0-4780-A965-E2460C4493B4}"/>
    <cellStyle name="Separador de milhares 2 3 2 12" xfId="566" xr:uid="{E7464CE4-64E7-413F-A6C3-592B162384E8}"/>
    <cellStyle name="Separador de milhares 2 3 2 13" xfId="1117" xr:uid="{361C3A88-0477-4814-B371-A1DA1B6B007C}"/>
    <cellStyle name="Separador de milhares 2 3 2 2" xfId="21" xr:uid="{982E7059-CB34-4084-A4F6-27EE335D5DEC}"/>
    <cellStyle name="Separador de milhares 2 3 2 2 10" xfId="494" xr:uid="{80CB04DF-129A-4A0A-8B09-D2A45102FC74}"/>
    <cellStyle name="Separador de milhares 2 3 2 2 10 2" xfId="1045" xr:uid="{F053E45B-2687-4691-9C20-F568ECA91AD6}"/>
    <cellStyle name="Separador de milhares 2 3 2 2 10 3" xfId="1595" xr:uid="{B706CF31-2ED6-4327-84D6-43AFD4A79E76}"/>
    <cellStyle name="Separador de milhares 2 3 2 2 11" xfId="573" xr:uid="{A0A8E09D-E0C1-49A5-B1D5-1BBF348A19EC}"/>
    <cellStyle name="Separador de milhares 2 3 2 2 12" xfId="1124" xr:uid="{B622E6E6-D4A0-4A92-B909-6FBF1B5EE53C}"/>
    <cellStyle name="Separador de milhares 2 3 2 2 2" xfId="37" xr:uid="{918EB640-C2A4-4542-8276-EFC00953D90A}"/>
    <cellStyle name="Separador de milhares 2 3 2 2 2 10" xfId="1140" xr:uid="{DC210CA3-1F40-4D7E-B31D-24C8BDAC3D4E}"/>
    <cellStyle name="Separador de milhares 2 3 2 2 2 2" xfId="69" xr:uid="{B37F4675-0F57-420D-93E4-05FE5EBBF722}"/>
    <cellStyle name="Separador de milhares 2 3 2 2 2 2 2" xfId="148" xr:uid="{6ADF8972-0780-4FC9-AC67-A8E8D0CEB411}"/>
    <cellStyle name="Separador de milhares 2 3 2 2 2 2 2 2" xfId="699" xr:uid="{8A53B358-CB2C-4694-B489-1640D80F811B}"/>
    <cellStyle name="Separador de milhares 2 3 2 2 2 2 2 3" xfId="1250" xr:uid="{3B0A3DFF-A1F9-495A-AFDF-EBDC737E735E}"/>
    <cellStyle name="Separador de milhares 2 3 2 2 2 2 3" xfId="227" xr:uid="{43103631-4576-47C9-A26D-2E7C61841812}"/>
    <cellStyle name="Separador de milhares 2 3 2 2 2 2 3 2" xfId="778" xr:uid="{C736ACE8-7CDE-4C02-A7DD-0CBEC86DA195}"/>
    <cellStyle name="Separador de milhares 2 3 2 2 2 2 3 3" xfId="1329" xr:uid="{703C9D05-9B2B-498F-8B10-5E926BA5FB74}"/>
    <cellStyle name="Separador de milhares 2 3 2 2 2 2 4" xfId="307" xr:uid="{C9366467-F4AA-4E1B-ACB2-66A9D970CACA}"/>
    <cellStyle name="Separador de milhares 2 3 2 2 2 2 4 2" xfId="858" xr:uid="{F931E1C9-9B1E-4EE0-8D3F-2908DA65A27B}"/>
    <cellStyle name="Separador de milhares 2 3 2 2 2 2 4 3" xfId="1408" xr:uid="{4DD72244-81FE-4C4B-BEC1-34B06396116F}"/>
    <cellStyle name="Separador de milhares 2 3 2 2 2 2 5" xfId="385" xr:uid="{0ABE493A-FE25-41AE-A3B4-958A85746E03}"/>
    <cellStyle name="Separador de milhares 2 3 2 2 2 2 5 2" xfId="936" xr:uid="{279AB934-6488-4B6A-B0B9-A0A18501229A}"/>
    <cellStyle name="Separador de milhares 2 3 2 2 2 2 5 3" xfId="1486" xr:uid="{6EB0DED6-64E0-4643-BC07-8A8B3E2C7BA0}"/>
    <cellStyle name="Separador de milhares 2 3 2 2 2 2 6" xfId="464" xr:uid="{A00C253A-687A-4EAD-AD1B-9D280E3C04BE}"/>
    <cellStyle name="Separador de milhares 2 3 2 2 2 2 6 2" xfId="1015" xr:uid="{85A33A54-4BB9-436F-9439-FFE822AC4FCF}"/>
    <cellStyle name="Separador de milhares 2 3 2 2 2 2 6 3" xfId="1565" xr:uid="{9DC6557E-F7AB-4503-9518-6654B414E1FD}"/>
    <cellStyle name="Separador de milhares 2 3 2 2 2 2 7" xfId="542" xr:uid="{4214FEF7-79E5-4847-931E-796DE6B6CE22}"/>
    <cellStyle name="Separador de milhares 2 3 2 2 2 2 7 2" xfId="1093" xr:uid="{C1B9871B-FCC0-4600-A28F-A53CA69678EF}"/>
    <cellStyle name="Separador de milhares 2 3 2 2 2 2 7 3" xfId="1643" xr:uid="{A8363856-0321-484F-B385-FAAA98B15170}"/>
    <cellStyle name="Separador de milhares 2 3 2 2 2 2 8" xfId="621" xr:uid="{2A4B51AA-1AEE-4EB0-BCED-42891CC7B70E}"/>
    <cellStyle name="Separador de milhares 2 3 2 2 2 2 9" xfId="1172" xr:uid="{AC6A9D90-5453-48BD-A9C9-308C0A067F42}"/>
    <cellStyle name="Separador de milhares 2 3 2 2 2 3" xfId="116" xr:uid="{F9F61ED2-B580-4107-9318-1EC9ACB9632C}"/>
    <cellStyle name="Separador de milhares 2 3 2 2 2 3 2" xfId="667" xr:uid="{DB6EFCDE-8571-4B47-B196-95150958AF2F}"/>
    <cellStyle name="Separador de milhares 2 3 2 2 2 3 3" xfId="1218" xr:uid="{21F6E33E-E679-4174-91B1-918FBD2E8B25}"/>
    <cellStyle name="Separador de milhares 2 3 2 2 2 4" xfId="195" xr:uid="{399190EF-5627-4F38-BB5B-740FD2E023E3}"/>
    <cellStyle name="Separador de milhares 2 3 2 2 2 4 2" xfId="746" xr:uid="{7D4CACEF-9758-4E02-BBDC-AEA9C466CE7D}"/>
    <cellStyle name="Separador de milhares 2 3 2 2 2 4 3" xfId="1297" xr:uid="{B397A12C-CE83-4410-97AF-C119541BEB15}"/>
    <cellStyle name="Separador de milhares 2 3 2 2 2 5" xfId="275" xr:uid="{227EE940-71C2-4E2A-849F-0C78C1A1551A}"/>
    <cellStyle name="Separador de milhares 2 3 2 2 2 5 2" xfId="826" xr:uid="{307259C1-090F-4031-AE2D-96259B16C4F5}"/>
    <cellStyle name="Separador de milhares 2 3 2 2 2 5 3" xfId="1376" xr:uid="{F85837CB-E25D-4B29-B23D-433D6136CAEF}"/>
    <cellStyle name="Separador de milhares 2 3 2 2 2 6" xfId="353" xr:uid="{20C4D5DD-7554-4DB6-9487-3102822FDC7F}"/>
    <cellStyle name="Separador de milhares 2 3 2 2 2 6 2" xfId="904" xr:uid="{B3390A47-C83E-4925-9B26-88D3A55754B0}"/>
    <cellStyle name="Separador de milhares 2 3 2 2 2 6 3" xfId="1454" xr:uid="{7456AEF3-0D12-4FBA-9E0E-77D03FE23CE8}"/>
    <cellStyle name="Separador de milhares 2 3 2 2 2 7" xfId="432" xr:uid="{493B5195-1685-4D02-925C-243C3A81DCA6}"/>
    <cellStyle name="Separador de milhares 2 3 2 2 2 7 2" xfId="983" xr:uid="{741A241B-07D7-4E8B-BCC0-4FBAEBB4720D}"/>
    <cellStyle name="Separador de milhares 2 3 2 2 2 7 3" xfId="1533" xr:uid="{42B3652D-1812-4E17-8E63-D8DFDDA08234}"/>
    <cellStyle name="Separador de milhares 2 3 2 2 2 8" xfId="510" xr:uid="{EC402B2D-D588-4FB1-8573-01F1103B2ED9}"/>
    <cellStyle name="Separador de milhares 2 3 2 2 2 8 2" xfId="1061" xr:uid="{FE26028E-9E18-4033-82A8-15B58022DC76}"/>
    <cellStyle name="Separador de milhares 2 3 2 2 2 8 3" xfId="1611" xr:uid="{8AAAD06D-D17C-4660-AA16-B44BB257E91D}"/>
    <cellStyle name="Separador de milhares 2 3 2 2 2 9" xfId="589" xr:uid="{3362D532-09A6-4CEF-8E4B-EDE55DAA830F}"/>
    <cellStyle name="Separador de milhares 2 3 2 2 3" xfId="53" xr:uid="{48AB6E9C-0CEC-4D00-BF44-2DFE42F11EA8}"/>
    <cellStyle name="Separador de milhares 2 3 2 2 3 2" xfId="132" xr:uid="{AA09E4B6-147D-4C30-8BF3-BDA1F557468C}"/>
    <cellStyle name="Separador de milhares 2 3 2 2 3 2 2" xfId="683" xr:uid="{500026FF-D06F-4E7C-9615-CA805DCE516F}"/>
    <cellStyle name="Separador de milhares 2 3 2 2 3 2 3" xfId="1234" xr:uid="{F31A60EA-8E52-48FA-BCAD-0E78F2D46C49}"/>
    <cellStyle name="Separador de milhares 2 3 2 2 3 3" xfId="211" xr:uid="{6D618A72-A1E9-4932-AAFA-FCEB244ED8F4}"/>
    <cellStyle name="Separador de milhares 2 3 2 2 3 3 2" xfId="762" xr:uid="{6C407F41-1009-4A09-A547-129CC71ED70B}"/>
    <cellStyle name="Separador de milhares 2 3 2 2 3 3 3" xfId="1313" xr:uid="{4D4EC089-A46E-4A2B-A906-964A99255640}"/>
    <cellStyle name="Separador de milhares 2 3 2 2 3 4" xfId="291" xr:uid="{E023FD07-C3D5-4A41-9039-4BFC13F05EB3}"/>
    <cellStyle name="Separador de milhares 2 3 2 2 3 4 2" xfId="842" xr:uid="{5C8FF4B9-DDCD-45F3-80AE-F49864084677}"/>
    <cellStyle name="Separador de milhares 2 3 2 2 3 4 3" xfId="1392" xr:uid="{D86F8206-4E8F-43A2-A588-CA1EC4432C78}"/>
    <cellStyle name="Separador de milhares 2 3 2 2 3 5" xfId="369" xr:uid="{C6642625-A07C-43B9-84B6-66B04829FF13}"/>
    <cellStyle name="Separador de milhares 2 3 2 2 3 5 2" xfId="920" xr:uid="{5FC51A2B-C75F-4C90-A6DC-5DB1C8550619}"/>
    <cellStyle name="Separador de milhares 2 3 2 2 3 5 3" xfId="1470" xr:uid="{EAAA63EF-049F-40E2-B135-20F2E65851BA}"/>
    <cellStyle name="Separador de milhares 2 3 2 2 3 6" xfId="448" xr:uid="{9668C6FB-566E-42AE-AF8B-772C990F5B8A}"/>
    <cellStyle name="Separador de milhares 2 3 2 2 3 6 2" xfId="999" xr:uid="{44C80C51-4FCC-463D-A056-9301AD29BA4C}"/>
    <cellStyle name="Separador de milhares 2 3 2 2 3 6 3" xfId="1549" xr:uid="{EFD07B87-A414-4274-BCA8-030BE1E78068}"/>
    <cellStyle name="Separador de milhares 2 3 2 2 3 7" xfId="526" xr:uid="{BBBE2BFE-C4BC-4B93-AD75-7FC13027448D}"/>
    <cellStyle name="Separador de milhares 2 3 2 2 3 7 2" xfId="1077" xr:uid="{B6740C0E-6A77-4333-86B4-46BF7EAA5584}"/>
    <cellStyle name="Separador de milhares 2 3 2 2 3 7 3" xfId="1627" xr:uid="{271F710A-12BE-499B-AF31-37CBAEB8D99C}"/>
    <cellStyle name="Separador de milhares 2 3 2 2 3 8" xfId="605" xr:uid="{3F2F55B6-CBD4-432E-BBFB-7CD83158634E}"/>
    <cellStyle name="Separador de milhares 2 3 2 2 3 9" xfId="1156" xr:uid="{3271A24D-DF60-4A20-8767-F566DA505674}"/>
    <cellStyle name="Separador de milhares 2 3 2 2 4" xfId="84" xr:uid="{BC18CDF5-5DAE-495E-A0D2-A0E84AD05594}"/>
    <cellStyle name="Separador de milhares 2 3 2 2 4 2" xfId="163" xr:uid="{B2D5B8FA-235A-430B-A288-5F7C5BC1C59A}"/>
    <cellStyle name="Separador de milhares 2 3 2 2 4 2 2" xfId="714" xr:uid="{B1EBCED5-F697-4301-9924-197657584258}"/>
    <cellStyle name="Separador de milhares 2 3 2 2 4 2 3" xfId="1265" xr:uid="{E83C6CA9-3308-494C-A31B-233AF37F71DC}"/>
    <cellStyle name="Separador de milhares 2 3 2 2 4 3" xfId="242" xr:uid="{40099A7B-81A4-48DC-8A57-4550BDCC44C3}"/>
    <cellStyle name="Separador de milhares 2 3 2 2 4 3 2" xfId="793" xr:uid="{D268A570-2A16-4BAC-AE45-16138D1E1715}"/>
    <cellStyle name="Separador de milhares 2 3 2 2 4 3 3" xfId="1344" xr:uid="{FEB6CE38-D8E0-47AC-8D04-A6B4B926A439}"/>
    <cellStyle name="Separador de milhares 2 3 2 2 4 4" xfId="322" xr:uid="{84CC8D4C-673E-4062-894A-81D8555D3AF2}"/>
    <cellStyle name="Separador de milhares 2 3 2 2 4 4 2" xfId="873" xr:uid="{A69E2BBF-F2C9-43F8-8469-2927F5BCB3BB}"/>
    <cellStyle name="Separador de milhares 2 3 2 2 4 4 3" xfId="1423" xr:uid="{A9038B6C-0E2F-4A55-8DB5-237CE037DE9C}"/>
    <cellStyle name="Separador de milhares 2 3 2 2 4 5" xfId="400" xr:uid="{75889450-3069-490B-958E-4E9DE7FC562E}"/>
    <cellStyle name="Separador de milhares 2 3 2 2 4 5 2" xfId="951" xr:uid="{F18A39AF-5707-48BF-AA3C-E65E6D1C5676}"/>
    <cellStyle name="Separador de milhares 2 3 2 2 4 5 3" xfId="1501" xr:uid="{4870BBDE-DD3A-4D3B-ADCA-94D4289EA7CB}"/>
    <cellStyle name="Separador de milhares 2 3 2 2 4 6" xfId="479" xr:uid="{E52EF81B-2DA0-485B-899F-EDEB60AF653D}"/>
    <cellStyle name="Separador de milhares 2 3 2 2 4 6 2" xfId="1030" xr:uid="{F123916C-A6B3-48AF-B916-A5AF715BA008}"/>
    <cellStyle name="Separador de milhares 2 3 2 2 4 6 3" xfId="1580" xr:uid="{C95F29BF-708B-4277-98E7-767937177709}"/>
    <cellStyle name="Separador de milhares 2 3 2 2 4 7" xfId="557" xr:uid="{5386A834-92D2-41B0-A099-25E3FEEC8509}"/>
    <cellStyle name="Separador de milhares 2 3 2 2 4 7 2" xfId="1108" xr:uid="{D1AD912C-21FB-4222-8A8C-B2CA4A0C9682}"/>
    <cellStyle name="Separador de milhares 2 3 2 2 4 7 3" xfId="1658" xr:uid="{C9550154-255B-44D2-AF37-C618785A0A5D}"/>
    <cellStyle name="Separador de milhares 2 3 2 2 4 8" xfId="636" xr:uid="{CBBEDA3D-98C3-4C50-B5F1-77D55F1BA083}"/>
    <cellStyle name="Separador de milhares 2 3 2 2 4 9" xfId="1187" xr:uid="{D8D7CF98-AA3C-46BB-B71B-910560F272F3}"/>
    <cellStyle name="Separador de milhares 2 3 2 2 5" xfId="100" xr:uid="{0DFEAD34-F844-4D4F-892E-A1E89484C7C4}"/>
    <cellStyle name="Separador de milhares 2 3 2 2 5 2" xfId="651" xr:uid="{4279BBAC-4F5B-4876-ABB8-27AA3B0CDE39}"/>
    <cellStyle name="Separador de milhares 2 3 2 2 5 3" xfId="1202" xr:uid="{B22EEDF5-7813-4858-9ABE-5C354903A49E}"/>
    <cellStyle name="Separador de milhares 2 3 2 2 6" xfId="179" xr:uid="{71B7A20E-73DD-4EFD-87A1-EF7D2EF00103}"/>
    <cellStyle name="Separador de milhares 2 3 2 2 6 2" xfId="730" xr:uid="{58FAEC78-4359-4767-AF65-145F730C9E6E}"/>
    <cellStyle name="Separador de milhares 2 3 2 2 6 3" xfId="1281" xr:uid="{8FF921ED-5B89-49A3-8751-DB5A96C22D21}"/>
    <cellStyle name="Separador de milhares 2 3 2 2 7" xfId="258" xr:uid="{7B00D2ED-AB78-48ED-A3EC-9F5C5714AD78}"/>
    <cellStyle name="Separador de milhares 2 3 2 2 7 2" xfId="809" xr:uid="{156F0279-3B29-4E31-A1A7-835724021F67}"/>
    <cellStyle name="Separador de milhares 2 3 2 2 7 3" xfId="1360" xr:uid="{3D47A7F8-BA16-447B-9FC2-96DFED5BD269}"/>
    <cellStyle name="Separador de milhares 2 3 2 2 8" xfId="337" xr:uid="{F3EF51FE-40FE-49E6-B283-9312D9CD3312}"/>
    <cellStyle name="Separador de milhares 2 3 2 2 8 2" xfId="888" xr:uid="{D6211CF0-4062-4C53-BC34-EEA595474913}"/>
    <cellStyle name="Separador de milhares 2 3 2 2 8 3" xfId="1438" xr:uid="{01BD48E8-E1E7-4293-90EA-F868A00E2295}"/>
    <cellStyle name="Separador de milhares 2 3 2 2 9" xfId="416" xr:uid="{C2D0C568-7EF6-40E9-B75E-990ABFCA22B1}"/>
    <cellStyle name="Separador de milhares 2 3 2 2 9 2" xfId="967" xr:uid="{62096928-6BE7-46CF-A138-10DF2122052C}"/>
    <cellStyle name="Separador de milhares 2 3 2 2 9 3" xfId="1517" xr:uid="{52F29716-EE8D-4136-A9FE-8DDDDE485DCC}"/>
    <cellStyle name="Separador de milhares 2 3 2 3" xfId="30" xr:uid="{F0026CFA-1211-4993-A7F3-956A77067EC0}"/>
    <cellStyle name="Separador de milhares 2 3 2 3 10" xfId="1133" xr:uid="{41DDA619-02A9-4AD2-B83A-3BDFF846F648}"/>
    <cellStyle name="Separador de milhares 2 3 2 3 2" xfId="62" xr:uid="{4FA3403C-AA8E-4112-B239-BD322915456A}"/>
    <cellStyle name="Separador de milhares 2 3 2 3 2 2" xfId="141" xr:uid="{71867C52-341C-4FDF-83AA-3723CA42CACC}"/>
    <cellStyle name="Separador de milhares 2 3 2 3 2 2 2" xfId="692" xr:uid="{F29EF5E6-39E8-4803-8CA8-D6A2F6DB81E2}"/>
    <cellStyle name="Separador de milhares 2 3 2 3 2 2 3" xfId="1243" xr:uid="{F0BE8A90-0123-49B2-AD52-4A816C5C3428}"/>
    <cellStyle name="Separador de milhares 2 3 2 3 2 3" xfId="220" xr:uid="{AEBCA64E-85C4-4F04-B9DA-0DBDDEDA19DC}"/>
    <cellStyle name="Separador de milhares 2 3 2 3 2 3 2" xfId="771" xr:uid="{86CE1D44-5134-4BBD-8158-D9CE9446DBF0}"/>
    <cellStyle name="Separador de milhares 2 3 2 3 2 3 3" xfId="1322" xr:uid="{535FCB8F-E4F6-4C2F-8B54-12FDA695734B}"/>
    <cellStyle name="Separador de milhares 2 3 2 3 2 4" xfId="300" xr:uid="{853CE0E7-DDB4-4B66-A0A3-7B63742827FA}"/>
    <cellStyle name="Separador de milhares 2 3 2 3 2 4 2" xfId="851" xr:uid="{5410B058-394B-49E1-99D7-5BDCDD2BA1D1}"/>
    <cellStyle name="Separador de milhares 2 3 2 3 2 4 3" xfId="1401" xr:uid="{AF1A2BFB-5CB5-4413-8C95-4D8915C87F75}"/>
    <cellStyle name="Separador de milhares 2 3 2 3 2 5" xfId="378" xr:uid="{48D2D6E0-0692-45B5-994F-B7B6A85A68BD}"/>
    <cellStyle name="Separador de milhares 2 3 2 3 2 5 2" xfId="929" xr:uid="{B1C9DFBE-AD58-4830-B21B-8A5E000A16D7}"/>
    <cellStyle name="Separador de milhares 2 3 2 3 2 5 3" xfId="1479" xr:uid="{14C1497E-1B64-4E61-A114-59CAF3086926}"/>
    <cellStyle name="Separador de milhares 2 3 2 3 2 6" xfId="457" xr:uid="{22378D7C-D675-45CE-AE18-E21F42B85CBA}"/>
    <cellStyle name="Separador de milhares 2 3 2 3 2 6 2" xfId="1008" xr:uid="{6EB415F6-F982-4BF7-8432-B75E915F13C5}"/>
    <cellStyle name="Separador de milhares 2 3 2 3 2 6 3" xfId="1558" xr:uid="{A2C1C6A8-7415-4DB2-8384-E931282A1089}"/>
    <cellStyle name="Separador de milhares 2 3 2 3 2 7" xfId="535" xr:uid="{30EDCA44-B065-4E67-872D-4239497B5896}"/>
    <cellStyle name="Separador de milhares 2 3 2 3 2 7 2" xfId="1086" xr:uid="{AA717A22-D3DA-463C-BDA0-B96E4F121512}"/>
    <cellStyle name="Separador de milhares 2 3 2 3 2 7 3" xfId="1636" xr:uid="{E777AA9C-ECFA-4766-9BB4-9A47E87B94FE}"/>
    <cellStyle name="Separador de milhares 2 3 2 3 2 8" xfId="614" xr:uid="{78456D1D-C10E-441C-9CD7-4EEFDEC2ACE7}"/>
    <cellStyle name="Separador de milhares 2 3 2 3 2 9" xfId="1165" xr:uid="{4BCB14FB-39F5-4A6A-A780-80AAF9974E75}"/>
    <cellStyle name="Separador de milhares 2 3 2 3 3" xfId="109" xr:uid="{F4170299-F13F-4358-B468-7B2F9E8C2C81}"/>
    <cellStyle name="Separador de milhares 2 3 2 3 3 2" xfId="660" xr:uid="{BBADA6A3-36FD-4E46-8B65-136235C67BD2}"/>
    <cellStyle name="Separador de milhares 2 3 2 3 3 3" xfId="1211" xr:uid="{E43E3D90-4477-4945-9BB3-896ECE7D6944}"/>
    <cellStyle name="Separador de milhares 2 3 2 3 4" xfId="188" xr:uid="{D9AD615D-097B-4756-83E0-72B791FCC9CB}"/>
    <cellStyle name="Separador de milhares 2 3 2 3 4 2" xfId="739" xr:uid="{5FBE9587-AD6B-4FCB-8825-D5FFBE84BCEB}"/>
    <cellStyle name="Separador de milhares 2 3 2 3 4 3" xfId="1290" xr:uid="{D27C1336-6469-4C47-BFD9-6FEE2340672D}"/>
    <cellStyle name="Separador de milhares 2 3 2 3 5" xfId="268" xr:uid="{17FB1DB9-6245-4BCB-B3E1-877E1DFA8CD4}"/>
    <cellStyle name="Separador de milhares 2 3 2 3 5 2" xfId="819" xr:uid="{C72C55AC-E20F-4386-9AAF-DD4613AC45BB}"/>
    <cellStyle name="Separador de milhares 2 3 2 3 5 3" xfId="1369" xr:uid="{3E9F6C1C-BA2E-4A94-B0C7-ED88EEE733C4}"/>
    <cellStyle name="Separador de milhares 2 3 2 3 6" xfId="346" xr:uid="{D4CAE739-EB8A-408A-B30C-196CF6D4C8F1}"/>
    <cellStyle name="Separador de milhares 2 3 2 3 6 2" xfId="897" xr:uid="{B57FAE7E-7CE6-4DBE-B167-483DB5EA13F9}"/>
    <cellStyle name="Separador de milhares 2 3 2 3 6 3" xfId="1447" xr:uid="{D372A8DE-3745-41A4-9543-13EC93DFD17D}"/>
    <cellStyle name="Separador de milhares 2 3 2 3 7" xfId="425" xr:uid="{818184DB-5B26-435B-BCC3-2DADDB3EB5F4}"/>
    <cellStyle name="Separador de milhares 2 3 2 3 7 2" xfId="976" xr:uid="{B63EEFB7-AB69-46F4-AB8D-FC2C96D9D1B6}"/>
    <cellStyle name="Separador de milhares 2 3 2 3 7 3" xfId="1526" xr:uid="{9C9841A9-C004-4308-9B8A-53A80DAEE61E}"/>
    <cellStyle name="Separador de milhares 2 3 2 3 8" xfId="503" xr:uid="{7208494B-80EA-4B97-9D33-797A67DC0143}"/>
    <cellStyle name="Separador de milhares 2 3 2 3 8 2" xfId="1054" xr:uid="{DE338420-EFFF-4187-A6CB-BB59600E9448}"/>
    <cellStyle name="Separador de milhares 2 3 2 3 8 3" xfId="1604" xr:uid="{D55AFCDC-5000-44A7-901D-CF315BA6AFD7}"/>
    <cellStyle name="Separador de milhares 2 3 2 3 9" xfId="582" xr:uid="{6E46E29B-E7C6-4E87-9967-98B00CBFC5B6}"/>
    <cellStyle name="Separador de milhares 2 3 2 4" xfId="46" xr:uid="{AD37888F-D511-47A4-BA3F-B39FDAD821A6}"/>
    <cellStyle name="Separador de milhares 2 3 2 4 2" xfId="125" xr:uid="{75D0E28F-44A9-4362-9220-2A98FAA68807}"/>
    <cellStyle name="Separador de milhares 2 3 2 4 2 2" xfId="676" xr:uid="{9DC7606B-01D9-416F-AF8E-8F9F024FA70F}"/>
    <cellStyle name="Separador de milhares 2 3 2 4 2 3" xfId="1227" xr:uid="{59A182A3-2026-43D7-8F57-2819E02397D7}"/>
    <cellStyle name="Separador de milhares 2 3 2 4 3" xfId="204" xr:uid="{08879803-77BC-454B-8679-CF1E58F5A0BD}"/>
    <cellStyle name="Separador de milhares 2 3 2 4 3 2" xfId="755" xr:uid="{9DE915D3-83AB-4B82-9DC9-27568D5D2E21}"/>
    <cellStyle name="Separador de milhares 2 3 2 4 3 3" xfId="1306" xr:uid="{1F5A3747-1FF4-41FB-8192-E408963B8E9F}"/>
    <cellStyle name="Separador de milhares 2 3 2 4 4" xfId="284" xr:uid="{557392CA-D20E-4E85-84B1-3317E14E8A06}"/>
    <cellStyle name="Separador de milhares 2 3 2 4 4 2" xfId="835" xr:uid="{E0ED2CFB-5303-47AF-81FB-13D27886A25D}"/>
    <cellStyle name="Separador de milhares 2 3 2 4 4 3" xfId="1385" xr:uid="{B6A8FAF2-2A00-4C74-B325-2CC6AF8ACA03}"/>
    <cellStyle name="Separador de milhares 2 3 2 4 5" xfId="362" xr:uid="{F8F2694A-2715-4621-A5EE-84BA48A96D8F}"/>
    <cellStyle name="Separador de milhares 2 3 2 4 5 2" xfId="913" xr:uid="{2B3AEE26-B5B4-4F46-9752-538C205903B7}"/>
    <cellStyle name="Separador de milhares 2 3 2 4 5 3" xfId="1463" xr:uid="{285F7D65-C0B8-4B29-83BD-5B030D7754EC}"/>
    <cellStyle name="Separador de milhares 2 3 2 4 6" xfId="441" xr:uid="{C582E914-8CAD-4473-AE86-EBB41DA79C8B}"/>
    <cellStyle name="Separador de milhares 2 3 2 4 6 2" xfId="992" xr:uid="{B25893B9-91A8-4B1B-BF6F-9A2B7A6E0926}"/>
    <cellStyle name="Separador de milhares 2 3 2 4 6 3" xfId="1542" xr:uid="{4BEDB14E-C1AB-49DC-AAAF-0F01394B5350}"/>
    <cellStyle name="Separador de milhares 2 3 2 4 7" xfId="519" xr:uid="{D89F4180-6C73-47ED-A935-5E8FC42CFD15}"/>
    <cellStyle name="Separador de milhares 2 3 2 4 7 2" xfId="1070" xr:uid="{A9E4FF88-634E-4592-A70B-90DCF076C3E0}"/>
    <cellStyle name="Separador de milhares 2 3 2 4 7 3" xfId="1620" xr:uid="{70A88CD3-80FF-49EE-B010-AFC3A086D1C5}"/>
    <cellStyle name="Separador de milhares 2 3 2 4 8" xfId="598" xr:uid="{E04069C1-DF50-47E0-B1A3-3F548672F6E8}"/>
    <cellStyle name="Separador de milhares 2 3 2 4 9" xfId="1149" xr:uid="{8D9500CC-3A43-430C-A911-0E864E1F27EB}"/>
    <cellStyle name="Separador de milhares 2 3 2 5" xfId="78" xr:uid="{03B93AB9-4B57-42C7-9E58-3A977D78E764}"/>
    <cellStyle name="Separador de milhares 2 3 2 5 2" xfId="157" xr:uid="{C13300ED-2F2B-452D-9ABA-556C9470A133}"/>
    <cellStyle name="Separador de milhares 2 3 2 5 2 2" xfId="708" xr:uid="{930F249D-08C9-4857-9695-01894FDD6E93}"/>
    <cellStyle name="Separador de milhares 2 3 2 5 2 3" xfId="1259" xr:uid="{D8C31A64-FF82-4F3B-8DB2-5408D9A039AF}"/>
    <cellStyle name="Separador de milhares 2 3 2 5 3" xfId="236" xr:uid="{FAE5A397-5829-4834-9C1C-4C9F4059FC67}"/>
    <cellStyle name="Separador de milhares 2 3 2 5 3 2" xfId="787" xr:uid="{625F37B4-47F8-496E-B051-7D88659FE0D8}"/>
    <cellStyle name="Separador de milhares 2 3 2 5 3 3" xfId="1338" xr:uid="{2E6F0EEF-D5E4-43F8-9BC5-7D12AF1F70B8}"/>
    <cellStyle name="Separador de milhares 2 3 2 5 4" xfId="316" xr:uid="{5D820E03-98D4-449F-B394-FB80B9ACC3C9}"/>
    <cellStyle name="Separador de milhares 2 3 2 5 4 2" xfId="867" xr:uid="{63446A52-8769-4EEB-AEFA-F75E623AD640}"/>
    <cellStyle name="Separador de milhares 2 3 2 5 4 3" xfId="1417" xr:uid="{C6A42860-00FE-45EE-8245-11CB6F5D35D8}"/>
    <cellStyle name="Separador de milhares 2 3 2 5 5" xfId="394" xr:uid="{65FD69AC-9CDB-4E3E-9E6D-B20056978974}"/>
    <cellStyle name="Separador de milhares 2 3 2 5 5 2" xfId="945" xr:uid="{A10B6469-4005-45F7-8EC7-2AA15EDFC42E}"/>
    <cellStyle name="Separador de milhares 2 3 2 5 5 3" xfId="1495" xr:uid="{425EDE38-2253-4AEF-BC69-EBCAF74900DF}"/>
    <cellStyle name="Separador de milhares 2 3 2 5 6" xfId="473" xr:uid="{13C3411A-670C-4096-8CFC-FD6D8048C219}"/>
    <cellStyle name="Separador de milhares 2 3 2 5 6 2" xfId="1024" xr:uid="{31720B43-35FE-4106-A48F-6ADCD1146181}"/>
    <cellStyle name="Separador de milhares 2 3 2 5 6 3" xfId="1574" xr:uid="{456EDA1F-3DD7-4D2E-BF85-B457882FDD14}"/>
    <cellStyle name="Separador de milhares 2 3 2 5 7" xfId="551" xr:uid="{05CB2099-B78D-4A8B-B107-190AF253F804}"/>
    <cellStyle name="Separador de milhares 2 3 2 5 7 2" xfId="1102" xr:uid="{3F469DD8-3CBF-44D7-9BAD-310A62F839A6}"/>
    <cellStyle name="Separador de milhares 2 3 2 5 7 3" xfId="1652" xr:uid="{D1CFA67B-631B-43B2-8ABD-372FC28BBEB7}"/>
    <cellStyle name="Separador de milhares 2 3 2 5 8" xfId="630" xr:uid="{47AC8388-06DA-46DB-8161-289F5C29CDB6}"/>
    <cellStyle name="Separador de milhares 2 3 2 5 9" xfId="1181" xr:uid="{2496EA77-80D1-407B-B227-BE5E2B2C678B}"/>
    <cellStyle name="Separador de milhares 2 3 2 6" xfId="94" xr:uid="{C283DF18-62B4-4F20-ABFA-4393B9576B9A}"/>
    <cellStyle name="Separador de milhares 2 3 2 6 2" xfId="645" xr:uid="{6047B79A-76C1-46CA-9B4D-F964DDFEBC75}"/>
    <cellStyle name="Separador de milhares 2 3 2 6 3" xfId="1196" xr:uid="{2DD97DAE-216D-43DD-B77D-D79D5054DA01}"/>
    <cellStyle name="Separador de milhares 2 3 2 7" xfId="172" xr:uid="{DF746689-7220-4E88-9C53-BA0486F02626}"/>
    <cellStyle name="Separador de milhares 2 3 2 7 2" xfId="723" xr:uid="{47584314-8E0F-4F22-BCB4-F8501A184419}"/>
    <cellStyle name="Separador de milhares 2 3 2 7 3" xfId="1274" xr:uid="{3A60D6F6-62DC-445C-BF34-A90580677709}"/>
    <cellStyle name="Separador de milhares 2 3 2 8" xfId="251" xr:uid="{5A79BF28-F022-4756-8FC8-5AC4E884764C}"/>
    <cellStyle name="Separador de milhares 2 3 2 8 2" xfId="802" xr:uid="{F32C2345-D42B-4B4B-BC10-2A987D9E4A96}"/>
    <cellStyle name="Separador de milhares 2 3 2 8 3" xfId="1353" xr:uid="{6D9336E1-A3AE-4105-8C92-D601CFF5F77D}"/>
    <cellStyle name="Separador de milhares 2 3 2 9" xfId="331" xr:uid="{94476CED-C1C2-4FBA-9216-56D7C083CCDD}"/>
    <cellStyle name="Separador de milhares 2 3 2 9 2" xfId="882" xr:uid="{1C11A598-46AE-4A32-8CBE-466D867389B8}"/>
    <cellStyle name="Separador de milhares 2 3 2 9 3" xfId="1432" xr:uid="{95EE9F84-6B51-4C31-A2B4-A72F1A44C376}"/>
    <cellStyle name="Separador de milhares 2 3 3" xfId="25" xr:uid="{E14C57B0-FA60-4688-A0B7-2F87EA5EBD91}"/>
    <cellStyle name="Separador de milhares 2 3 3 10" xfId="498" xr:uid="{B894D97A-D377-4A97-B78D-782557E361A3}"/>
    <cellStyle name="Separador de milhares 2 3 3 10 2" xfId="1049" xr:uid="{EE83FC14-C7F5-4ED2-A4C0-4368065385DD}"/>
    <cellStyle name="Separador de milhares 2 3 3 10 3" xfId="1599" xr:uid="{285CCF48-989B-48FE-9638-3C105711E786}"/>
    <cellStyle name="Separador de milhares 2 3 3 11" xfId="577" xr:uid="{415B4112-EAD5-4ED5-8276-6090AB179781}"/>
    <cellStyle name="Separador de milhares 2 3 3 12" xfId="1128" xr:uid="{080A7B95-DB88-457F-BB4A-95641C4B88CA}"/>
    <cellStyle name="Separador de milhares 2 3 3 2" xfId="41" xr:uid="{2369EF60-0314-4005-8E71-0CB23181C004}"/>
    <cellStyle name="Separador de milhares 2 3 3 2 10" xfId="1144" xr:uid="{1E59382A-843D-49DF-964B-3C6DFE8980BC}"/>
    <cellStyle name="Separador de milhares 2 3 3 2 2" xfId="73" xr:uid="{97CA1D13-444F-4AFD-8CBA-C77653EBE82C}"/>
    <cellStyle name="Separador de milhares 2 3 3 2 2 2" xfId="152" xr:uid="{C712ED0C-26B5-4F3C-8417-59825E8FE499}"/>
    <cellStyle name="Separador de milhares 2 3 3 2 2 2 2" xfId="703" xr:uid="{98022660-10CF-4D6B-ABDE-58796A0F4124}"/>
    <cellStyle name="Separador de milhares 2 3 3 2 2 2 3" xfId="1254" xr:uid="{F14CBAB5-F6B7-46C6-B86D-A21066CCA688}"/>
    <cellStyle name="Separador de milhares 2 3 3 2 2 3" xfId="231" xr:uid="{B1FC8BD5-1C1B-46C1-88F9-4CA2AC6B66DF}"/>
    <cellStyle name="Separador de milhares 2 3 3 2 2 3 2" xfId="782" xr:uid="{5DFF59A1-2F09-4932-A17B-749727386471}"/>
    <cellStyle name="Separador de milhares 2 3 3 2 2 3 3" xfId="1333" xr:uid="{B935F223-FC90-406E-8890-A69CA2136B8E}"/>
    <cellStyle name="Separador de milhares 2 3 3 2 2 4" xfId="311" xr:uid="{CA73B950-831E-4BD8-B90B-C8B8834C3062}"/>
    <cellStyle name="Separador de milhares 2 3 3 2 2 4 2" xfId="862" xr:uid="{E6DE4EAA-8DBA-4DC3-A9B2-82FC8353AB6E}"/>
    <cellStyle name="Separador de milhares 2 3 3 2 2 4 3" xfId="1412" xr:uid="{094131E8-0921-4751-AAD0-B6516AC1D3DD}"/>
    <cellStyle name="Separador de milhares 2 3 3 2 2 5" xfId="389" xr:uid="{011E4B92-FE31-41DA-AFA1-CC52D246852D}"/>
    <cellStyle name="Separador de milhares 2 3 3 2 2 5 2" xfId="940" xr:uid="{5346EBAA-8770-4157-8F69-99942DFF7BF9}"/>
    <cellStyle name="Separador de milhares 2 3 3 2 2 5 3" xfId="1490" xr:uid="{B95C0D53-A197-459C-988D-DA5465B3FEE7}"/>
    <cellStyle name="Separador de milhares 2 3 3 2 2 6" xfId="468" xr:uid="{2CCCD8F5-6BF4-4838-A4F1-4035422AD9E2}"/>
    <cellStyle name="Separador de milhares 2 3 3 2 2 6 2" xfId="1019" xr:uid="{E48FE44A-12AD-4735-B31E-8A92685D0466}"/>
    <cellStyle name="Separador de milhares 2 3 3 2 2 6 3" xfId="1569" xr:uid="{DD4C3118-F73C-42AD-8645-DB5BAFDA75D6}"/>
    <cellStyle name="Separador de milhares 2 3 3 2 2 7" xfId="546" xr:uid="{6F517D36-BF36-4EBD-8CC6-DA54AF82A423}"/>
    <cellStyle name="Separador de milhares 2 3 3 2 2 7 2" xfId="1097" xr:uid="{6FA66195-8EDF-490F-8181-8BBF7E3516F0}"/>
    <cellStyle name="Separador de milhares 2 3 3 2 2 7 3" xfId="1647" xr:uid="{C1D35EE8-483B-4AAB-A4A5-D58B8D6B7AEB}"/>
    <cellStyle name="Separador de milhares 2 3 3 2 2 8" xfId="625" xr:uid="{BDC08110-FF05-4391-A4E0-69A3E94AD429}"/>
    <cellStyle name="Separador de milhares 2 3 3 2 2 9" xfId="1176" xr:uid="{EBC38BFE-E008-4737-969F-9D83EAE07F79}"/>
    <cellStyle name="Separador de milhares 2 3 3 2 3" xfId="120" xr:uid="{DDE601D4-7A93-4CDD-B3E5-2445448282EB}"/>
    <cellStyle name="Separador de milhares 2 3 3 2 3 2" xfId="671" xr:uid="{7D57B289-7667-477A-B283-6B5E68B8465E}"/>
    <cellStyle name="Separador de milhares 2 3 3 2 3 3" xfId="1222" xr:uid="{CE892D99-4A13-4197-BD69-FCFC1D49B42F}"/>
    <cellStyle name="Separador de milhares 2 3 3 2 4" xfId="199" xr:uid="{4BFB8EE5-58AC-4ADC-BCC8-4C8903A537D7}"/>
    <cellStyle name="Separador de milhares 2 3 3 2 4 2" xfId="750" xr:uid="{B3D7DD2D-A0EB-4E6D-935F-6D394C4380A1}"/>
    <cellStyle name="Separador de milhares 2 3 3 2 4 3" xfId="1301" xr:uid="{D7F4024D-D15A-42D2-ADD0-4AD7B7BDE6C1}"/>
    <cellStyle name="Separador de milhares 2 3 3 2 5" xfId="279" xr:uid="{AFE3A395-EEBE-4F39-ABF7-4744EFA82558}"/>
    <cellStyle name="Separador de milhares 2 3 3 2 5 2" xfId="830" xr:uid="{BDAC8586-F603-429A-9481-44093782398B}"/>
    <cellStyle name="Separador de milhares 2 3 3 2 5 3" xfId="1380" xr:uid="{876FF859-A32B-4614-8A90-2B54AD1D846E}"/>
    <cellStyle name="Separador de milhares 2 3 3 2 6" xfId="357" xr:uid="{BED8BD8C-14D7-48C1-9DC2-ACACA1AEBCBB}"/>
    <cellStyle name="Separador de milhares 2 3 3 2 6 2" xfId="908" xr:uid="{54B87673-1731-4301-87FF-93BA5EC9EC46}"/>
    <cellStyle name="Separador de milhares 2 3 3 2 6 3" xfId="1458" xr:uid="{7331E0B9-2CC7-4BD1-9B93-082DB5CE64F1}"/>
    <cellStyle name="Separador de milhares 2 3 3 2 7" xfId="436" xr:uid="{CEC2BA5B-51C3-4809-9C1B-79A7A5BB19DD}"/>
    <cellStyle name="Separador de milhares 2 3 3 2 7 2" xfId="987" xr:uid="{A1EBB1C5-4519-4DCC-B9B5-CBCE0F2FB926}"/>
    <cellStyle name="Separador de milhares 2 3 3 2 7 3" xfId="1537" xr:uid="{882B33A4-5CF4-4B3E-9578-D2C83BAD23DA}"/>
    <cellStyle name="Separador de milhares 2 3 3 2 8" xfId="514" xr:uid="{5A82CE61-171D-4C05-ADC3-707EE7C1BFC3}"/>
    <cellStyle name="Separador de milhares 2 3 3 2 8 2" xfId="1065" xr:uid="{E7539EE7-5E85-4C11-BECB-BDBA2CF4572E}"/>
    <cellStyle name="Separador de milhares 2 3 3 2 8 3" xfId="1615" xr:uid="{48BCDC7D-2CE8-446B-9C5D-F3AAE860C9B0}"/>
    <cellStyle name="Separador de milhares 2 3 3 2 9" xfId="593" xr:uid="{8AB0C07E-1825-4754-B0C3-99758A0DCA6D}"/>
    <cellStyle name="Separador de milhares 2 3 3 3" xfId="57" xr:uid="{6777D5AB-C36F-4904-8E27-4E1FB788C20D}"/>
    <cellStyle name="Separador de milhares 2 3 3 3 2" xfId="136" xr:uid="{BBB4A8DF-46B6-4B36-9427-A121E811BD87}"/>
    <cellStyle name="Separador de milhares 2 3 3 3 2 2" xfId="687" xr:uid="{D21D1145-EA0A-42C4-B98D-6D5E745362E5}"/>
    <cellStyle name="Separador de milhares 2 3 3 3 2 3" xfId="1238" xr:uid="{53B5C256-F0F0-434B-AD8E-BA2D3845579C}"/>
    <cellStyle name="Separador de milhares 2 3 3 3 3" xfId="215" xr:uid="{EB21AE3B-2D14-4EE6-8334-403B316E38B0}"/>
    <cellStyle name="Separador de milhares 2 3 3 3 3 2" xfId="766" xr:uid="{133D9763-7963-4F13-B617-30EADBB8E4BC}"/>
    <cellStyle name="Separador de milhares 2 3 3 3 3 3" xfId="1317" xr:uid="{C6235ABD-E3F8-426F-B3E6-011ACA3B2AEA}"/>
    <cellStyle name="Separador de milhares 2 3 3 3 4" xfId="295" xr:uid="{B7E8E2BD-36E2-404A-A4B3-9B7FE86AE926}"/>
    <cellStyle name="Separador de milhares 2 3 3 3 4 2" xfId="846" xr:uid="{44AA0CD3-399B-4986-B829-9C2F6575136E}"/>
    <cellStyle name="Separador de milhares 2 3 3 3 4 3" xfId="1396" xr:uid="{8C8C44BD-F125-4BB0-94AC-4726833C2E42}"/>
    <cellStyle name="Separador de milhares 2 3 3 3 5" xfId="373" xr:uid="{9F652FB8-7BC9-4398-B0E5-55D4D8F1523C}"/>
    <cellStyle name="Separador de milhares 2 3 3 3 5 2" xfId="924" xr:uid="{C6DA7963-FDA4-4B2C-A17A-F8DF960F91CA}"/>
    <cellStyle name="Separador de milhares 2 3 3 3 5 3" xfId="1474" xr:uid="{6F577BD0-576D-4A42-B140-1EFD53DE9D91}"/>
    <cellStyle name="Separador de milhares 2 3 3 3 6" xfId="452" xr:uid="{12CEBE23-3C79-4FC8-8D19-E9D037B47CAB}"/>
    <cellStyle name="Separador de milhares 2 3 3 3 6 2" xfId="1003" xr:uid="{833FB039-D088-42EC-AE06-3A84A6DA015B}"/>
    <cellStyle name="Separador de milhares 2 3 3 3 6 3" xfId="1553" xr:uid="{E809F632-4989-4BC0-B384-4DB2E1550C16}"/>
    <cellStyle name="Separador de milhares 2 3 3 3 7" xfId="530" xr:uid="{894730BB-7EF4-46DB-B7CB-1C1118DB15B9}"/>
    <cellStyle name="Separador de milhares 2 3 3 3 7 2" xfId="1081" xr:uid="{4005DBF1-75B1-4249-A0B0-670FCA5F0628}"/>
    <cellStyle name="Separador de milhares 2 3 3 3 7 3" xfId="1631" xr:uid="{725B37CB-E917-4A3B-A887-C64F257E455E}"/>
    <cellStyle name="Separador de milhares 2 3 3 3 8" xfId="609" xr:uid="{244EA23E-7219-400F-BD07-75779C70830B}"/>
    <cellStyle name="Separador de milhares 2 3 3 3 9" xfId="1160" xr:uid="{E9EFC3EA-69F2-4204-9F09-EBEC0C75A82C}"/>
    <cellStyle name="Separador de milhares 2 3 3 4" xfId="88" xr:uid="{FC94E541-8F07-46E3-BD9B-CB675F49990A}"/>
    <cellStyle name="Separador de milhares 2 3 3 4 2" xfId="167" xr:uid="{435FF91F-C2BB-430E-B11F-82E12109CDEA}"/>
    <cellStyle name="Separador de milhares 2 3 3 4 2 2" xfId="718" xr:uid="{275427D7-1EE0-490C-9558-DEBF8D6F5D22}"/>
    <cellStyle name="Separador de milhares 2 3 3 4 2 3" xfId="1269" xr:uid="{4DCF00CB-7D69-485B-8825-E437B072CD39}"/>
    <cellStyle name="Separador de milhares 2 3 3 4 3" xfId="246" xr:uid="{9A92E3BE-907C-4A6E-B26E-AFD65495CDB8}"/>
    <cellStyle name="Separador de milhares 2 3 3 4 3 2" xfId="797" xr:uid="{640540F2-A492-4685-8AB3-6BD850F438C9}"/>
    <cellStyle name="Separador de milhares 2 3 3 4 3 3" xfId="1348" xr:uid="{F68B3696-EE60-426F-901C-26F4B61BFB85}"/>
    <cellStyle name="Separador de milhares 2 3 3 4 4" xfId="326" xr:uid="{A67AA98F-A1CB-4891-A35E-58FA1FA562A2}"/>
    <cellStyle name="Separador de milhares 2 3 3 4 4 2" xfId="877" xr:uid="{2463A8BA-E88C-4708-AB1C-B0D3D09EC52F}"/>
    <cellStyle name="Separador de milhares 2 3 3 4 4 3" xfId="1427" xr:uid="{146F812E-FBE9-4967-AD89-9E4BAF959C28}"/>
    <cellStyle name="Separador de milhares 2 3 3 4 5" xfId="404" xr:uid="{93DE9CFB-1AB6-416A-9DDD-4ED8E2B54E47}"/>
    <cellStyle name="Separador de milhares 2 3 3 4 5 2" xfId="955" xr:uid="{05383C4A-950B-43E7-8216-CB242950D3FF}"/>
    <cellStyle name="Separador de milhares 2 3 3 4 5 3" xfId="1505" xr:uid="{14561108-C922-43B1-A735-31E269C8FCCE}"/>
    <cellStyle name="Separador de milhares 2 3 3 4 6" xfId="483" xr:uid="{BC508037-DF1F-44D9-A10F-ADE199FB47F0}"/>
    <cellStyle name="Separador de milhares 2 3 3 4 6 2" xfId="1034" xr:uid="{357C7984-FC3D-4324-81CA-CB59C716C71D}"/>
    <cellStyle name="Separador de milhares 2 3 3 4 6 3" xfId="1584" xr:uid="{47CF0CE3-43DA-49EA-BB1D-3DA0DAD6AF60}"/>
    <cellStyle name="Separador de milhares 2 3 3 4 7" xfId="561" xr:uid="{7C2A8B78-7CD3-4845-803F-890AE520D4E0}"/>
    <cellStyle name="Separador de milhares 2 3 3 4 7 2" xfId="1112" xr:uid="{B2A6040D-FBC8-443C-AD67-3A8D500D04C2}"/>
    <cellStyle name="Separador de milhares 2 3 3 4 7 3" xfId="1662" xr:uid="{C8259BB6-021E-4EEC-BA9D-F003A382C7F1}"/>
    <cellStyle name="Separador de milhares 2 3 3 4 8" xfId="640" xr:uid="{170CC330-34FC-45F0-BE57-64EF933F0D36}"/>
    <cellStyle name="Separador de milhares 2 3 3 4 9" xfId="1191" xr:uid="{2F95FE78-16E7-40E2-8E6D-AAAF4DF67651}"/>
    <cellStyle name="Separador de milhares 2 3 3 5" xfId="104" xr:uid="{A50153D2-DDF7-4ACE-AD03-9A1713F97FE2}"/>
    <cellStyle name="Separador de milhares 2 3 3 5 2" xfId="655" xr:uid="{49EB647C-73A2-406A-BAEA-29FBACBCF3A5}"/>
    <cellStyle name="Separador de milhares 2 3 3 5 3" xfId="1206" xr:uid="{4F01A4BE-5603-488D-AEC5-A1AFA8B18FF3}"/>
    <cellStyle name="Separador de milhares 2 3 3 6" xfId="183" xr:uid="{278E458C-CC59-48DD-BF41-2B53EB31C43B}"/>
    <cellStyle name="Separador de milhares 2 3 3 6 2" xfId="734" xr:uid="{8DBF3276-E16C-4381-B2E7-A138EA614423}"/>
    <cellStyle name="Separador de milhares 2 3 3 6 3" xfId="1285" xr:uid="{936D3000-530C-4CFC-A8BA-6E90622864AA}"/>
    <cellStyle name="Separador de milhares 2 3 3 7" xfId="262" xr:uid="{B0C8E48D-2883-4952-B1B6-5634C01EBAE1}"/>
    <cellStyle name="Separador de milhares 2 3 3 7 2" xfId="813" xr:uid="{F1505445-F7F8-4CA3-8857-26C006A1B491}"/>
    <cellStyle name="Separador de milhares 2 3 3 7 3" xfId="1364" xr:uid="{BB2F0976-800E-4433-80AE-F79F4EEFB485}"/>
    <cellStyle name="Separador de milhares 2 3 3 8" xfId="341" xr:uid="{4E3C2F68-3D04-4115-9FD6-A31DC23370BE}"/>
    <cellStyle name="Separador de milhares 2 3 3 8 2" xfId="892" xr:uid="{2D190D12-3911-4439-9710-4DF9817B5410}"/>
    <cellStyle name="Separador de milhares 2 3 3 8 3" xfId="1442" xr:uid="{F0FB9038-2088-443C-8BBE-CB8A859BF807}"/>
    <cellStyle name="Separador de milhares 2 3 3 9" xfId="420" xr:uid="{E477446F-0F0E-48FB-9D3B-F29F2B589860}"/>
    <cellStyle name="Separador de milhares 2 3 3 9 2" xfId="971" xr:uid="{F426C840-4318-4C1B-B70F-B307267E5AF8}"/>
    <cellStyle name="Separador de milhares 2 3 3 9 3" xfId="1521" xr:uid="{86BE8BA2-7682-4786-85CF-211BB307C36F}"/>
    <cellStyle name="Separador de milhares 2 3 4" xfId="18" xr:uid="{B60EF54B-982B-4E54-B287-366290E61D60}"/>
    <cellStyle name="Separador de milhares 2 3 4 10" xfId="491" xr:uid="{683D9762-13EC-4D33-8FB4-0396289BFCE9}"/>
    <cellStyle name="Separador de milhares 2 3 4 10 2" xfId="1042" xr:uid="{5747094A-3B65-4B5C-BD63-9DC61400C4A7}"/>
    <cellStyle name="Separador de milhares 2 3 4 10 3" xfId="1592" xr:uid="{311C0789-C642-462B-AF03-F4FBB94CF029}"/>
    <cellStyle name="Separador de milhares 2 3 4 11" xfId="570" xr:uid="{56988D2D-CBC8-4FD3-9319-FD20B2DBF271}"/>
    <cellStyle name="Separador de milhares 2 3 4 12" xfId="1121" xr:uid="{907FBEBC-2090-46B0-802B-815B61D28CCB}"/>
    <cellStyle name="Separador de milhares 2 3 4 2" xfId="34" xr:uid="{99D61A44-5AEF-4212-BE16-22B3F96286F6}"/>
    <cellStyle name="Separador de milhares 2 3 4 2 10" xfId="1137" xr:uid="{C884AB8E-D65A-4953-8546-680FCCACFA5C}"/>
    <cellStyle name="Separador de milhares 2 3 4 2 2" xfId="66" xr:uid="{A64C0E09-CC70-4411-96FB-32343CA64F71}"/>
    <cellStyle name="Separador de milhares 2 3 4 2 2 2" xfId="145" xr:uid="{5B8003FC-C430-44EB-933D-760A4C4FAC92}"/>
    <cellStyle name="Separador de milhares 2 3 4 2 2 2 2" xfId="696" xr:uid="{C3AFAF89-85CC-454D-95D1-BB56E95E7EA3}"/>
    <cellStyle name="Separador de milhares 2 3 4 2 2 2 3" xfId="1247" xr:uid="{3D13D63B-FB8C-48F3-AF55-9C0DA7DF69DB}"/>
    <cellStyle name="Separador de milhares 2 3 4 2 2 3" xfId="224" xr:uid="{D245E5EB-C283-4B36-A790-88A99911078A}"/>
    <cellStyle name="Separador de milhares 2 3 4 2 2 3 2" xfId="775" xr:uid="{0F913440-EB3D-4288-92B5-39B675377948}"/>
    <cellStyle name="Separador de milhares 2 3 4 2 2 3 3" xfId="1326" xr:uid="{5743BB71-47D0-4D47-A4B7-A39AFD6B7D17}"/>
    <cellStyle name="Separador de milhares 2 3 4 2 2 4" xfId="304" xr:uid="{1A04DB09-CE21-44AC-90DF-5204BD205157}"/>
    <cellStyle name="Separador de milhares 2 3 4 2 2 4 2" xfId="855" xr:uid="{073360BE-8EFD-48D5-8AA3-C96BD83BD1BF}"/>
    <cellStyle name="Separador de milhares 2 3 4 2 2 4 3" xfId="1405" xr:uid="{06722C98-0EA9-4ACC-B990-D230F7457FDC}"/>
    <cellStyle name="Separador de milhares 2 3 4 2 2 5" xfId="382" xr:uid="{6C4BF188-05DB-4EE8-AE41-5EE709A76752}"/>
    <cellStyle name="Separador de milhares 2 3 4 2 2 5 2" xfId="933" xr:uid="{1DA599F6-B2D0-49C5-9583-523529FBB062}"/>
    <cellStyle name="Separador de milhares 2 3 4 2 2 5 3" xfId="1483" xr:uid="{4DD28260-A8B1-4878-9E64-2958E307BDB7}"/>
    <cellStyle name="Separador de milhares 2 3 4 2 2 6" xfId="461" xr:uid="{CD192663-7914-457F-8C82-B73C0C491901}"/>
    <cellStyle name="Separador de milhares 2 3 4 2 2 6 2" xfId="1012" xr:uid="{10289744-E532-46EE-A9C1-641927F41D8C}"/>
    <cellStyle name="Separador de milhares 2 3 4 2 2 6 3" xfId="1562" xr:uid="{F4EE277F-A5E6-4724-9587-F401F856281E}"/>
    <cellStyle name="Separador de milhares 2 3 4 2 2 7" xfId="539" xr:uid="{BF489CB6-D790-4657-A66B-A59DBB22D878}"/>
    <cellStyle name="Separador de milhares 2 3 4 2 2 7 2" xfId="1090" xr:uid="{4D5DFC4D-EB16-444A-87B0-D403EC115407}"/>
    <cellStyle name="Separador de milhares 2 3 4 2 2 7 3" xfId="1640" xr:uid="{62198A32-5DF5-4171-B20F-2FD8E66C35DC}"/>
    <cellStyle name="Separador de milhares 2 3 4 2 2 8" xfId="618" xr:uid="{B72D2D2C-DA6B-4CCA-B0DF-09F79F1F149C}"/>
    <cellStyle name="Separador de milhares 2 3 4 2 2 9" xfId="1169" xr:uid="{50E136D1-5672-456F-858B-3046F820C706}"/>
    <cellStyle name="Separador de milhares 2 3 4 2 3" xfId="113" xr:uid="{CAB2F670-F06B-4F75-83E9-00A33BD6FDDD}"/>
    <cellStyle name="Separador de milhares 2 3 4 2 3 2" xfId="664" xr:uid="{DBA62BFF-D5AD-404B-9240-4EFD0CFA9E4F}"/>
    <cellStyle name="Separador de milhares 2 3 4 2 3 3" xfId="1215" xr:uid="{50DBD81B-4B7B-4F3A-848F-4A653FAD01B4}"/>
    <cellStyle name="Separador de milhares 2 3 4 2 4" xfId="192" xr:uid="{155DED5B-703C-45E1-95C0-CDE0F6BFAC2C}"/>
    <cellStyle name="Separador de milhares 2 3 4 2 4 2" xfId="743" xr:uid="{0B739175-6EFE-4896-B850-3ED2030D9885}"/>
    <cellStyle name="Separador de milhares 2 3 4 2 4 3" xfId="1294" xr:uid="{3DE76322-F0F0-4B86-8EE7-7068865E3197}"/>
    <cellStyle name="Separador de milhares 2 3 4 2 5" xfId="272" xr:uid="{953344FC-84BF-4D62-B7F9-8B5CA9AD993B}"/>
    <cellStyle name="Separador de milhares 2 3 4 2 5 2" xfId="823" xr:uid="{A6C5D3A6-324C-4DEC-8565-02E4D5A1F2E4}"/>
    <cellStyle name="Separador de milhares 2 3 4 2 5 3" xfId="1373" xr:uid="{F9C2D751-A676-4C89-A4D1-F4E1CAF60AE5}"/>
    <cellStyle name="Separador de milhares 2 3 4 2 6" xfId="350" xr:uid="{8BFDD67A-2C6F-47A2-BF23-7054B57F193F}"/>
    <cellStyle name="Separador de milhares 2 3 4 2 6 2" xfId="901" xr:uid="{B08693DD-E671-4995-991F-28BE26111E8F}"/>
    <cellStyle name="Separador de milhares 2 3 4 2 6 3" xfId="1451" xr:uid="{2AE7E509-0D98-47DA-8356-DDC8E872A012}"/>
    <cellStyle name="Separador de milhares 2 3 4 2 7" xfId="429" xr:uid="{41E822DE-660F-475E-A260-4C4B4D95F1EC}"/>
    <cellStyle name="Separador de milhares 2 3 4 2 7 2" xfId="980" xr:uid="{7E51C345-0F3E-417C-875E-44431330C53E}"/>
    <cellStyle name="Separador de milhares 2 3 4 2 7 3" xfId="1530" xr:uid="{51BB976E-A777-494F-AFA1-58173A718BB5}"/>
    <cellStyle name="Separador de milhares 2 3 4 2 8" xfId="507" xr:uid="{7F6C847E-63CB-42E6-BD95-25F4E508C53A}"/>
    <cellStyle name="Separador de milhares 2 3 4 2 8 2" xfId="1058" xr:uid="{800A4C58-0677-4E7B-BF8D-6E331D156CA3}"/>
    <cellStyle name="Separador de milhares 2 3 4 2 8 3" xfId="1608" xr:uid="{5ADA0AA2-7612-40C2-982E-A7AA879BE11B}"/>
    <cellStyle name="Separador de milhares 2 3 4 2 9" xfId="586" xr:uid="{BCAB5588-9A68-4710-BA95-B00031A6D661}"/>
    <cellStyle name="Separador de milhares 2 3 4 3" xfId="50" xr:uid="{FB5EE741-7C6D-4E2D-BC84-F64D3FBF6222}"/>
    <cellStyle name="Separador de milhares 2 3 4 3 2" xfId="129" xr:uid="{BBAF13BE-F73F-4F58-8FCF-90C45ACC1E31}"/>
    <cellStyle name="Separador de milhares 2 3 4 3 2 2" xfId="680" xr:uid="{E87FEF34-91E9-4D72-A079-0D1C20155795}"/>
    <cellStyle name="Separador de milhares 2 3 4 3 2 3" xfId="1231" xr:uid="{811B7854-3912-42D0-A464-E42647CA4A75}"/>
    <cellStyle name="Separador de milhares 2 3 4 3 3" xfId="208" xr:uid="{A6EA67D7-1841-47BC-A1AD-B6846891D6DF}"/>
    <cellStyle name="Separador de milhares 2 3 4 3 3 2" xfId="759" xr:uid="{F6277BD8-7BEE-46F5-B7A7-8F4865267833}"/>
    <cellStyle name="Separador de milhares 2 3 4 3 3 3" xfId="1310" xr:uid="{B1CAD854-1C38-464D-944A-A47ED55AB79C}"/>
    <cellStyle name="Separador de milhares 2 3 4 3 4" xfId="288" xr:uid="{474AF9D6-97A8-4975-8573-22D4B95145E8}"/>
    <cellStyle name="Separador de milhares 2 3 4 3 4 2" xfId="839" xr:uid="{8B0F123B-F9A4-4FDE-98F6-71A9DFCB43B8}"/>
    <cellStyle name="Separador de milhares 2 3 4 3 4 3" xfId="1389" xr:uid="{77EDAECF-151B-4AC7-A662-0A8718A32A5E}"/>
    <cellStyle name="Separador de milhares 2 3 4 3 5" xfId="366" xr:uid="{8FA34F40-DFBE-45CF-8435-79341EF87CFD}"/>
    <cellStyle name="Separador de milhares 2 3 4 3 5 2" xfId="917" xr:uid="{93A8197B-369A-45EF-8C26-AEE6F93458F2}"/>
    <cellStyle name="Separador de milhares 2 3 4 3 5 3" xfId="1467" xr:uid="{F9F27A20-B71A-4C5C-AF9F-DE4D37F880DD}"/>
    <cellStyle name="Separador de milhares 2 3 4 3 6" xfId="445" xr:uid="{4A0D9FDC-B15F-4B51-B93D-BACF73392526}"/>
    <cellStyle name="Separador de milhares 2 3 4 3 6 2" xfId="996" xr:uid="{699D1858-4912-461B-8EEE-5F1A3B0F8610}"/>
    <cellStyle name="Separador de milhares 2 3 4 3 6 3" xfId="1546" xr:uid="{E5C1A6A0-F99F-4194-B8AF-37FAF2DB21C7}"/>
    <cellStyle name="Separador de milhares 2 3 4 3 7" xfId="523" xr:uid="{BC833EDF-CE5C-4F4D-9AEB-2FEE9B4DE9CE}"/>
    <cellStyle name="Separador de milhares 2 3 4 3 7 2" xfId="1074" xr:uid="{9EEC2B60-DAF3-4391-A9B6-BF5491CE92AA}"/>
    <cellStyle name="Separador de milhares 2 3 4 3 7 3" xfId="1624" xr:uid="{ECB69C2C-B0D4-4E1E-8362-354944B8226B}"/>
    <cellStyle name="Separador de milhares 2 3 4 3 8" xfId="602" xr:uid="{81CE18C7-154A-42B7-B5EF-0A5883429B7C}"/>
    <cellStyle name="Separador de milhares 2 3 4 3 9" xfId="1153" xr:uid="{743E50D1-E55D-4001-8C03-0231E7E85F28}"/>
    <cellStyle name="Separador de milhares 2 3 4 4" xfId="81" xr:uid="{07F78362-0964-48AC-A54C-716E37D5E1A5}"/>
    <cellStyle name="Separador de milhares 2 3 4 4 2" xfId="160" xr:uid="{7199C1C0-2319-43E8-8FA3-D74D980EA08A}"/>
    <cellStyle name="Separador de milhares 2 3 4 4 2 2" xfId="711" xr:uid="{C93AD1DA-EF55-4FFA-8386-664EDF1F0684}"/>
    <cellStyle name="Separador de milhares 2 3 4 4 2 3" xfId="1262" xr:uid="{57789D0A-2B9E-422D-90DE-5DF8A0DB1F4F}"/>
    <cellStyle name="Separador de milhares 2 3 4 4 3" xfId="239" xr:uid="{1A0D07F9-4E5D-41E3-A0A9-480C790C6DAF}"/>
    <cellStyle name="Separador de milhares 2 3 4 4 3 2" xfId="790" xr:uid="{21A79414-434B-4372-B10F-53578D172395}"/>
    <cellStyle name="Separador de milhares 2 3 4 4 3 3" xfId="1341" xr:uid="{A41DEC7D-5603-43BD-8BE5-7CEB86484888}"/>
    <cellStyle name="Separador de milhares 2 3 4 4 4" xfId="319" xr:uid="{7CFBC42E-BDFD-4162-AB7F-87024071138B}"/>
    <cellStyle name="Separador de milhares 2 3 4 4 4 2" xfId="870" xr:uid="{778D8ADE-51B8-43F5-A130-A8B62ADAB227}"/>
    <cellStyle name="Separador de milhares 2 3 4 4 4 3" xfId="1420" xr:uid="{6AFA1396-01D9-4109-8D7F-A2FE88AF8DD3}"/>
    <cellStyle name="Separador de milhares 2 3 4 4 5" xfId="397" xr:uid="{378AD355-5FD5-4D0B-B470-95513A070EBE}"/>
    <cellStyle name="Separador de milhares 2 3 4 4 5 2" xfId="948" xr:uid="{81124CF9-4D87-4ACF-995D-9CBBDB59BF94}"/>
    <cellStyle name="Separador de milhares 2 3 4 4 5 3" xfId="1498" xr:uid="{840E1F22-EB0A-4AB4-BDF7-3225C2DFA83B}"/>
    <cellStyle name="Separador de milhares 2 3 4 4 6" xfId="476" xr:uid="{32088BCE-532F-4D85-861A-95EF88695568}"/>
    <cellStyle name="Separador de milhares 2 3 4 4 6 2" xfId="1027" xr:uid="{320CB5F2-789C-43A5-8584-931933BDFFF1}"/>
    <cellStyle name="Separador de milhares 2 3 4 4 6 3" xfId="1577" xr:uid="{E5B4191D-617D-4661-9059-A0779F503786}"/>
    <cellStyle name="Separador de milhares 2 3 4 4 7" xfId="554" xr:uid="{EAD9137A-A93D-49B9-91D6-C20AAC943ACE}"/>
    <cellStyle name="Separador de milhares 2 3 4 4 7 2" xfId="1105" xr:uid="{D55994B1-7FB4-4304-976A-0B486BD44C72}"/>
    <cellStyle name="Separador de milhares 2 3 4 4 7 3" xfId="1655" xr:uid="{66D9452C-A1CD-41D0-B503-50CA5F7646FA}"/>
    <cellStyle name="Separador de milhares 2 3 4 4 8" xfId="633" xr:uid="{3AFCE443-6E01-48F2-908E-8126BB357EDB}"/>
    <cellStyle name="Separador de milhares 2 3 4 4 9" xfId="1184" xr:uid="{06F01773-B24E-4035-9F88-CCC17E1C2AD1}"/>
    <cellStyle name="Separador de milhares 2 3 4 5" xfId="97" xr:uid="{CE7BB6F6-A0AD-481D-BBBF-C2EA65D68CD0}"/>
    <cellStyle name="Separador de milhares 2 3 4 5 2" xfId="648" xr:uid="{6DF284FB-C571-4C39-AF29-C275F4BE45BD}"/>
    <cellStyle name="Separador de milhares 2 3 4 5 3" xfId="1199" xr:uid="{6CF52514-624E-45EA-88FD-F03473388C0D}"/>
    <cellStyle name="Separador de milhares 2 3 4 6" xfId="176" xr:uid="{54C55A10-55EC-422D-9CAA-CC51F45A55D4}"/>
    <cellStyle name="Separador de milhares 2 3 4 6 2" xfId="727" xr:uid="{9371728F-82A8-4812-B394-335A949D0314}"/>
    <cellStyle name="Separador de milhares 2 3 4 6 3" xfId="1278" xr:uid="{C72CA57C-17BF-4085-A352-0898ABE7D5FB}"/>
    <cellStyle name="Separador de milhares 2 3 4 7" xfId="255" xr:uid="{A8F65A22-2D22-4298-AB5F-D888DA814B02}"/>
    <cellStyle name="Separador de milhares 2 3 4 7 2" xfId="806" xr:uid="{3D73F659-EF86-46E1-9FE7-93A50D20972E}"/>
    <cellStyle name="Separador de milhares 2 3 4 7 3" xfId="1357" xr:uid="{0DFA5600-A459-47EC-9ADC-E03F1FF7407D}"/>
    <cellStyle name="Separador de milhares 2 3 4 8" xfId="334" xr:uid="{2FB5D822-4EBC-4199-BFB9-1F35CD496F7C}"/>
    <cellStyle name="Separador de milhares 2 3 4 8 2" xfId="885" xr:uid="{8174E1C6-DB82-4773-B245-239FDA4ABEA5}"/>
    <cellStyle name="Separador de milhares 2 3 4 8 3" xfId="1435" xr:uid="{86897328-B59B-4EA8-BB18-2241412AAEAA}"/>
    <cellStyle name="Separador de milhares 2 3 4 9" xfId="413" xr:uid="{369C63FD-CBBA-4D6E-80CA-A70E7D396671}"/>
    <cellStyle name="Separador de milhares 2 3 4 9 2" xfId="964" xr:uid="{EA55EB24-81E2-461C-A4FC-8C56C0F87242}"/>
    <cellStyle name="Separador de milhares 2 3 4 9 3" xfId="1514" xr:uid="{EA15000A-1CFA-407E-879B-B3955E9BD123}"/>
    <cellStyle name="Separador de milhares 2 3 5" xfId="27" xr:uid="{AD8D2023-C35A-4065-B082-52ACC533B3F1}"/>
    <cellStyle name="Separador de milhares 2 3 5 10" xfId="1130" xr:uid="{726D57B6-ACAF-43F6-911A-E2844CADDDE4}"/>
    <cellStyle name="Separador de milhares 2 3 5 2" xfId="59" xr:uid="{6E1F11FC-E319-4EB7-AE7B-23DE8908EF60}"/>
    <cellStyle name="Separador de milhares 2 3 5 2 2" xfId="138" xr:uid="{62B4BF24-B764-4801-B49E-1B893ABAFB60}"/>
    <cellStyle name="Separador de milhares 2 3 5 2 2 2" xfId="689" xr:uid="{843CA727-0F2D-4013-9A9E-0A02C90B3BB8}"/>
    <cellStyle name="Separador de milhares 2 3 5 2 2 3" xfId="1240" xr:uid="{9B1C1A53-955F-41D7-A356-9A5ED110BD79}"/>
    <cellStyle name="Separador de milhares 2 3 5 2 3" xfId="217" xr:uid="{70A6D95F-2B5A-4D72-BB9E-C15146FE75DD}"/>
    <cellStyle name="Separador de milhares 2 3 5 2 3 2" xfId="768" xr:uid="{0D9F67B0-4849-4414-9693-6F08A6255456}"/>
    <cellStyle name="Separador de milhares 2 3 5 2 3 3" xfId="1319" xr:uid="{5C65CEC5-F0A5-4991-A00F-08D1B4E07A7C}"/>
    <cellStyle name="Separador de milhares 2 3 5 2 4" xfId="297" xr:uid="{A7C15248-7D08-44F1-91BC-8015488DB616}"/>
    <cellStyle name="Separador de milhares 2 3 5 2 4 2" xfId="848" xr:uid="{9F5D9C84-9BDB-4D29-8D4F-08FA82945001}"/>
    <cellStyle name="Separador de milhares 2 3 5 2 4 3" xfId="1398" xr:uid="{CAC475F6-FE70-4E9E-B4BA-E92E64CFACB1}"/>
    <cellStyle name="Separador de milhares 2 3 5 2 5" xfId="375" xr:uid="{714CB70E-7A16-42CD-A7BF-BAB1C6F2CB24}"/>
    <cellStyle name="Separador de milhares 2 3 5 2 5 2" xfId="926" xr:uid="{D78280A6-1DD1-4743-B65B-4A268F50BACE}"/>
    <cellStyle name="Separador de milhares 2 3 5 2 5 3" xfId="1476" xr:uid="{A23717B1-152A-4CFD-8655-B539ABB800FE}"/>
    <cellStyle name="Separador de milhares 2 3 5 2 6" xfId="454" xr:uid="{676E8383-7233-4BD0-BA11-95CEE459559A}"/>
    <cellStyle name="Separador de milhares 2 3 5 2 6 2" xfId="1005" xr:uid="{FEE3CA08-6C78-48D9-86D7-DCD5C193A04D}"/>
    <cellStyle name="Separador de milhares 2 3 5 2 6 3" xfId="1555" xr:uid="{A60E345D-B37C-4EE7-88BD-FF432DFD7D4C}"/>
    <cellStyle name="Separador de milhares 2 3 5 2 7" xfId="532" xr:uid="{473A65BA-331B-450A-84AC-382A6198EF25}"/>
    <cellStyle name="Separador de milhares 2 3 5 2 7 2" xfId="1083" xr:uid="{21F2116E-A9EA-4E3C-8893-FE670B723F4E}"/>
    <cellStyle name="Separador de milhares 2 3 5 2 7 3" xfId="1633" xr:uid="{5EC0B1D8-08B3-4A58-8A54-00411FB6E8D7}"/>
    <cellStyle name="Separador de milhares 2 3 5 2 8" xfId="611" xr:uid="{A9EADAF2-90DC-43CD-B906-6BB617824176}"/>
    <cellStyle name="Separador de milhares 2 3 5 2 9" xfId="1162" xr:uid="{3C4F6C17-0E2D-49BD-8EFE-47DF93F54D6C}"/>
    <cellStyle name="Separador de milhares 2 3 5 3" xfId="106" xr:uid="{0E755C6E-2B85-43F8-B79C-F57A2E4ECCA9}"/>
    <cellStyle name="Separador de milhares 2 3 5 3 2" xfId="657" xr:uid="{140920CC-5233-4805-BD79-EEEA487AD452}"/>
    <cellStyle name="Separador de milhares 2 3 5 3 3" xfId="1208" xr:uid="{AAC9891B-1F5C-4C9C-8DE1-43C473DEB800}"/>
    <cellStyle name="Separador de milhares 2 3 5 4" xfId="185" xr:uid="{23B10C1B-389D-49B3-9FFE-44DBBDA150B7}"/>
    <cellStyle name="Separador de milhares 2 3 5 4 2" xfId="736" xr:uid="{A53B5DA3-3021-4933-AE4C-2AA90E440B30}"/>
    <cellStyle name="Separador de milhares 2 3 5 4 3" xfId="1287" xr:uid="{04B25E87-E071-451B-B125-1D1BED7C0646}"/>
    <cellStyle name="Separador de milhares 2 3 5 5" xfId="265" xr:uid="{7DFA7DA0-8BF4-4FBF-A719-15AA118A2D9D}"/>
    <cellStyle name="Separador de milhares 2 3 5 5 2" xfId="816" xr:uid="{CD30AF4D-C198-47AF-8685-5EF6BEE686C0}"/>
    <cellStyle name="Separador de milhares 2 3 5 5 3" xfId="1366" xr:uid="{36A6A76B-0E3E-4B61-8053-C631AF1CFDA7}"/>
    <cellStyle name="Separador de milhares 2 3 5 6" xfId="343" xr:uid="{C3167544-FC3E-4749-A04A-1EA0719497DC}"/>
    <cellStyle name="Separador de milhares 2 3 5 6 2" xfId="894" xr:uid="{C41CCC9E-E1F0-4757-8F82-2F5C48AB6BD8}"/>
    <cellStyle name="Separador de milhares 2 3 5 6 3" xfId="1444" xr:uid="{526F5F58-3810-40D1-BB8A-52BD30CC2635}"/>
    <cellStyle name="Separador de milhares 2 3 5 7" xfId="422" xr:uid="{0BBCCE78-8102-4A04-ADDB-D0C01FC11452}"/>
    <cellStyle name="Separador de milhares 2 3 5 7 2" xfId="973" xr:uid="{E569BAE2-3A5E-4636-B941-21ABE9D113E9}"/>
    <cellStyle name="Separador de milhares 2 3 5 7 3" xfId="1523" xr:uid="{12C4EC61-9D82-4273-BCC9-497A7D24EE17}"/>
    <cellStyle name="Separador de milhares 2 3 5 8" xfId="500" xr:uid="{AAE856C6-C2E4-46F0-B9CB-5AA4737977AA}"/>
    <cellStyle name="Separador de milhares 2 3 5 8 2" xfId="1051" xr:uid="{6EB51CA1-344A-44D2-BE90-2848F40B4B5A}"/>
    <cellStyle name="Separador de milhares 2 3 5 8 3" xfId="1601" xr:uid="{7BED35E7-499A-42C4-9F6A-DC2039A37499}"/>
    <cellStyle name="Separador de milhares 2 3 5 9" xfId="579" xr:uid="{6989447B-9623-4306-9F13-6BC31F225547}"/>
    <cellStyle name="Separador de milhares 2 3 6" xfId="43" xr:uid="{81F9E63D-DE1B-4A9E-9FA1-7F3634022664}"/>
    <cellStyle name="Separador de milhares 2 3 6 2" xfId="122" xr:uid="{F901DC54-9CC7-4288-86B8-DEBB02ED426F}"/>
    <cellStyle name="Separador de milhares 2 3 6 2 2" xfId="673" xr:uid="{6E0BD106-72B8-4764-AD13-14740D5B7E6B}"/>
    <cellStyle name="Separador de milhares 2 3 6 2 3" xfId="1224" xr:uid="{243216C8-003C-4693-BA8C-CBC050DAEEEB}"/>
    <cellStyle name="Separador de milhares 2 3 6 3" xfId="201" xr:uid="{228EE626-5A4A-440E-8119-0FACE94EB07D}"/>
    <cellStyle name="Separador de milhares 2 3 6 3 2" xfId="752" xr:uid="{60706798-3BB2-4130-8CFA-7139066A44D9}"/>
    <cellStyle name="Separador de milhares 2 3 6 3 3" xfId="1303" xr:uid="{3E755654-FDF6-40B2-8FCE-459223C6C932}"/>
    <cellStyle name="Separador de milhares 2 3 6 4" xfId="281" xr:uid="{CDFB19F3-6593-4721-9779-DC03D1D6F685}"/>
    <cellStyle name="Separador de milhares 2 3 6 4 2" xfId="832" xr:uid="{677F3808-C556-425E-B3CE-3F915E57C992}"/>
    <cellStyle name="Separador de milhares 2 3 6 4 3" xfId="1382" xr:uid="{03A4A4B5-5096-4A98-AE25-E41B57ED0321}"/>
    <cellStyle name="Separador de milhares 2 3 6 5" xfId="359" xr:uid="{345A0492-52D2-48C2-881C-8BB18B03FB37}"/>
    <cellStyle name="Separador de milhares 2 3 6 5 2" xfId="910" xr:uid="{BA44B3A4-437D-4012-8744-0933F3E29D33}"/>
    <cellStyle name="Separador de milhares 2 3 6 5 3" xfId="1460" xr:uid="{8A8D575A-A67D-44CF-B348-192539AAA781}"/>
    <cellStyle name="Separador de milhares 2 3 6 6" xfId="438" xr:uid="{DEFB7BD1-9EFA-47F8-AD0D-9672746258C7}"/>
    <cellStyle name="Separador de milhares 2 3 6 6 2" xfId="989" xr:uid="{BC94C5E8-8FB3-4248-85BD-BFDD101153DB}"/>
    <cellStyle name="Separador de milhares 2 3 6 6 3" xfId="1539" xr:uid="{8E2F7ECF-ADEF-4EC2-9CED-5C072E5B547D}"/>
    <cellStyle name="Separador de milhares 2 3 6 7" xfId="516" xr:uid="{08D33987-1586-42AC-A371-D2E1BFC4E617}"/>
    <cellStyle name="Separador de milhares 2 3 6 7 2" xfId="1067" xr:uid="{99EAD6E0-E21E-4B0C-A337-2B5044BB85ED}"/>
    <cellStyle name="Separador de milhares 2 3 6 7 3" xfId="1617" xr:uid="{13D85B50-74F9-403B-98C0-B0A0D1C31F60}"/>
    <cellStyle name="Separador de milhares 2 3 6 8" xfId="595" xr:uid="{A9F55DB5-29AA-4BCD-9CF1-549CA79B4E34}"/>
    <cellStyle name="Separador de milhares 2 3 6 9" xfId="1146" xr:uid="{0C0A893D-93DD-4092-B38C-9AD73D8A0CA0}"/>
    <cellStyle name="Separador de milhares 2 3 7" xfId="75" xr:uid="{0F7503C4-D03B-471A-A378-F581C7473C43}"/>
    <cellStyle name="Separador de milhares 2 3 7 2" xfId="154" xr:uid="{6BD51808-B0BC-4F30-BFA4-5E77DBF1AB68}"/>
    <cellStyle name="Separador de milhares 2 3 7 2 2" xfId="705" xr:uid="{A4D8F524-A9DB-40C7-AD8C-AC95D492A572}"/>
    <cellStyle name="Separador de milhares 2 3 7 2 3" xfId="1256" xr:uid="{B8AA97BF-C42F-431B-9048-F2FAFED56BE1}"/>
    <cellStyle name="Separador de milhares 2 3 7 3" xfId="233" xr:uid="{D4B42F74-D001-47C5-9BFA-5DC748393054}"/>
    <cellStyle name="Separador de milhares 2 3 7 3 2" xfId="784" xr:uid="{AC322A43-4555-4CCA-A03D-608D20810843}"/>
    <cellStyle name="Separador de milhares 2 3 7 3 3" xfId="1335" xr:uid="{1C01C562-03AB-4C8B-97D8-2805AC3CBE0A}"/>
    <cellStyle name="Separador de milhares 2 3 7 4" xfId="313" xr:uid="{DF0E9196-FF00-4F7F-9EAD-16870CC1F3A4}"/>
    <cellStyle name="Separador de milhares 2 3 7 4 2" xfId="864" xr:uid="{22716FD3-2E05-404B-AF6E-4E5ADE4C8CEA}"/>
    <cellStyle name="Separador de milhares 2 3 7 4 3" xfId="1414" xr:uid="{A857533B-31EF-4A99-998E-EEA1164981BB}"/>
    <cellStyle name="Separador de milhares 2 3 7 5" xfId="391" xr:uid="{BBAE1696-DE52-497A-BFE5-B92307B7CBD7}"/>
    <cellStyle name="Separador de milhares 2 3 7 5 2" xfId="942" xr:uid="{AA2D6FC9-1F4E-40CD-AE0B-07C723274E79}"/>
    <cellStyle name="Separador de milhares 2 3 7 5 3" xfId="1492" xr:uid="{818697AE-2CB7-4A6C-B802-11FC05EE89EB}"/>
    <cellStyle name="Separador de milhares 2 3 7 6" xfId="470" xr:uid="{D8FDA7E7-B5E8-430E-8A57-BF12928BC8EA}"/>
    <cellStyle name="Separador de milhares 2 3 7 6 2" xfId="1021" xr:uid="{82BCBBB2-0A84-4FDB-A21D-1787FE8A4BD4}"/>
    <cellStyle name="Separador de milhares 2 3 7 6 3" xfId="1571" xr:uid="{64A3AF9B-A90E-4A7E-B474-4E89FE463416}"/>
    <cellStyle name="Separador de milhares 2 3 7 7" xfId="548" xr:uid="{8CDE9AF1-EE1D-449D-828B-EEB17105FF90}"/>
    <cellStyle name="Separador de milhares 2 3 7 7 2" xfId="1099" xr:uid="{AF70C979-D98E-4FFC-9D9F-3E6F13823443}"/>
    <cellStyle name="Separador de milhares 2 3 7 7 3" xfId="1649" xr:uid="{B6C586C3-CBB5-40F2-B57B-21F66775194A}"/>
    <cellStyle name="Separador de milhares 2 3 7 8" xfId="627" xr:uid="{01BAF5DB-9741-4247-A8B7-17B2B827E636}"/>
    <cellStyle name="Separador de milhares 2 3 7 9" xfId="1178" xr:uid="{5C546E78-12B9-4882-8B0B-2EA1E3D4EA5A}"/>
    <cellStyle name="Separador de milhares 2 3 8" xfId="91" xr:uid="{BCB587F3-78D8-446B-9DF2-3429AB3E9B64}"/>
    <cellStyle name="Separador de milhares 2 3 8 2" xfId="642" xr:uid="{BE8466FC-BCEC-4697-B094-6FA4C8DD512B}"/>
    <cellStyle name="Separador de milhares 2 3 8 3" xfId="1193" xr:uid="{F892B759-2448-410C-8FC5-3B34459B8D17}"/>
    <cellStyle name="Separador de milhares 2 3 9" xfId="169" xr:uid="{61F04DB4-74D4-4093-9E78-5AAC74F03A5D}"/>
    <cellStyle name="Separador de milhares 2 3 9 2" xfId="720" xr:uid="{B6CA8739-5F8A-49FB-9D8E-0624B7C87E93}"/>
    <cellStyle name="Separador de milhares 2 3 9 3" xfId="1271" xr:uid="{BE0F1FD9-B168-4988-A5B1-21FE83324253}"/>
    <cellStyle name="Separador de milhares 3" xfId="3" xr:uid="{95B97DCB-6EBE-482B-A733-C55E737D12AD}"/>
    <cellStyle name="Título 5" xfId="8" xr:uid="{802F1055-E1E5-4C19-85D0-CB0EFFFD02B1}"/>
    <cellStyle name="Vírgula" xfId="1665" builtinId="3"/>
    <cellStyle name="Vírgula 10" xfId="490" xr:uid="{6AFAC7AD-0BB5-4E96-B943-9C3793317ED1}"/>
    <cellStyle name="Vírgula 10 2" xfId="1041" xr:uid="{DC4F8153-EAB4-4515-A088-4A914EE3EA01}"/>
    <cellStyle name="Vírgula 10 3" xfId="1591" xr:uid="{5663FF55-153E-4A3C-BC16-CBB01AC8930B}"/>
    <cellStyle name="Vírgula 11" xfId="568" xr:uid="{0BDC3570-9E8A-4CFF-B1C4-E0D113E667CC}"/>
    <cellStyle name="Vírgula 12" xfId="1119" xr:uid="{F91A10FF-B9DE-403B-BEB6-355F41C7A223}"/>
    <cellStyle name="Vírgula 13" xfId="16" xr:uid="{0B6282B1-87D4-40C9-AF04-28B65606EE48}"/>
    <cellStyle name="Vírgula 2" xfId="32" xr:uid="{7D23EB2C-F509-4DE4-AD08-1B6DC950DF00}"/>
    <cellStyle name="Vírgula 2 10" xfId="1135" xr:uid="{88BA1A69-0E77-433C-BC1E-2A9C1A191B02}"/>
    <cellStyle name="Vírgula 2 2" xfId="64" xr:uid="{A76C6B14-ABE1-4858-8D3A-34A78117206F}"/>
    <cellStyle name="Vírgula 2 2 2" xfId="143" xr:uid="{111BF704-0A8D-4632-8E1B-70C27069951A}"/>
    <cellStyle name="Vírgula 2 2 2 2" xfId="694" xr:uid="{B39BC676-7949-4C2C-B505-E27458458740}"/>
    <cellStyle name="Vírgula 2 2 2 3" xfId="1245" xr:uid="{FEE4035D-D46D-40EB-8B54-517A622897C3}"/>
    <cellStyle name="Vírgula 2 2 3" xfId="222" xr:uid="{620CB18F-E8F7-423F-9585-AAA7A7B4DD31}"/>
    <cellStyle name="Vírgula 2 2 3 2" xfId="773" xr:uid="{C47352A4-5455-470E-91AD-CCF62EC3487A}"/>
    <cellStyle name="Vírgula 2 2 3 3" xfId="1324" xr:uid="{D993DEAE-8FC2-4671-97F1-23BC3B4C1227}"/>
    <cellStyle name="Vírgula 2 2 4" xfId="302" xr:uid="{232360E9-45D7-460E-838B-117D7DEDE961}"/>
    <cellStyle name="Vírgula 2 2 4 2" xfId="853" xr:uid="{D1196A50-186B-4CFE-8A7F-3C73095B06BF}"/>
    <cellStyle name="Vírgula 2 2 4 3" xfId="1403" xr:uid="{3FD94FB4-BE5F-4AE6-B3FA-98AF73E530CB}"/>
    <cellStyle name="Vírgula 2 2 5" xfId="380" xr:uid="{1C334732-9016-40E7-A239-E671977C5F2A}"/>
    <cellStyle name="Vírgula 2 2 5 2" xfId="931" xr:uid="{44649E92-508F-45BC-BFE2-B013690F44BE}"/>
    <cellStyle name="Vírgula 2 2 5 3" xfId="1481" xr:uid="{13276862-273C-4042-ADAF-0DD8C8BAB57C}"/>
    <cellStyle name="Vírgula 2 2 6" xfId="459" xr:uid="{A5FF271C-A47E-4EDA-98C2-44A29EC8B4B4}"/>
    <cellStyle name="Vírgula 2 2 6 2" xfId="1010" xr:uid="{48CF6387-99D0-4F94-840C-DD0E0BD94338}"/>
    <cellStyle name="Vírgula 2 2 6 3" xfId="1560" xr:uid="{0C6239FF-04C0-401C-9FD4-A81D7EE19C40}"/>
    <cellStyle name="Vírgula 2 2 7" xfId="537" xr:uid="{B1D546B6-A04E-47AA-8E6E-C2A2B87CDEDE}"/>
    <cellStyle name="Vírgula 2 2 7 2" xfId="1088" xr:uid="{E39F7064-22D9-4AFE-B496-930CBCBB976B}"/>
    <cellStyle name="Vírgula 2 2 7 3" xfId="1638" xr:uid="{9313E124-00AE-4445-9416-3A897EA2651F}"/>
    <cellStyle name="Vírgula 2 2 8" xfId="616" xr:uid="{707077CB-EC9E-4A7B-8E88-CFDAF91C3DC7}"/>
    <cellStyle name="Vírgula 2 2 9" xfId="1167" xr:uid="{6DCDC31C-5E97-4119-905E-F4AAC3EF47D0}"/>
    <cellStyle name="Vírgula 2 3" xfId="111" xr:uid="{9043DC3D-8795-41D0-A8F5-27E9BDF94D30}"/>
    <cellStyle name="Vírgula 2 3 2" xfId="662" xr:uid="{DF5075CD-C7A6-4C38-81E7-DBA1AA6A0395}"/>
    <cellStyle name="Vírgula 2 3 3" xfId="1213" xr:uid="{70DE0380-0ECD-4CF7-B4F4-60E82BA9D465}"/>
    <cellStyle name="Vírgula 2 4" xfId="190" xr:uid="{F793D3F1-97E4-43D4-80CC-9A80FCC2E6C1}"/>
    <cellStyle name="Vírgula 2 4 2" xfId="741" xr:uid="{C0AFF082-3E14-4C3A-9490-189EF37E0535}"/>
    <cellStyle name="Vírgula 2 4 3" xfId="1292" xr:uid="{203A8182-27CA-49BF-A4B9-D8B89EB982C6}"/>
    <cellStyle name="Vírgula 2 5" xfId="270" xr:uid="{E5238FB1-74B3-4962-BA9F-5B6643C3D2FA}"/>
    <cellStyle name="Vírgula 2 5 2" xfId="821" xr:uid="{F19E3636-92C2-428D-AC77-54AA3872EA66}"/>
    <cellStyle name="Vírgula 2 5 3" xfId="1371" xr:uid="{756F1041-C0B3-42C9-92C5-E8D2758D783B}"/>
    <cellStyle name="Vírgula 2 6" xfId="348" xr:uid="{33AA5735-1606-47AD-98EB-CA197049B773}"/>
    <cellStyle name="Vírgula 2 6 2" xfId="899" xr:uid="{BCBD87BE-4BA7-4D86-9C0B-9CB988703370}"/>
    <cellStyle name="Vírgula 2 6 3" xfId="1449" xr:uid="{8320AE9C-52D5-4641-98F0-534D249E0CF8}"/>
    <cellStyle name="Vírgula 2 7" xfId="427" xr:uid="{0EC0B9A6-2FF3-4112-BB7B-85DB6081D4F0}"/>
    <cellStyle name="Vírgula 2 7 2" xfId="978" xr:uid="{F8E1A22C-4AB6-4A01-A6E3-F4F4008D3BCE}"/>
    <cellStyle name="Vírgula 2 7 3" xfId="1528" xr:uid="{B9AF55AF-00DB-4C58-8D3F-16A48EAE49E2}"/>
    <cellStyle name="Vírgula 2 8" xfId="505" xr:uid="{FAC6BC0E-9C06-4673-A856-A96377BA6865}"/>
    <cellStyle name="Vírgula 2 8 2" xfId="1056" xr:uid="{E5AB391A-7912-48CA-87D1-1E32AA090779}"/>
    <cellStyle name="Vírgula 2 8 3" xfId="1606" xr:uid="{CC61A8F1-7EC5-480B-BEED-31AED37E8B0A}"/>
    <cellStyle name="Vírgula 2 9" xfId="584" xr:uid="{5893CC4B-5A61-4E91-8EA9-FA7739A747AE}"/>
    <cellStyle name="Vírgula 3" xfId="48" xr:uid="{158372E3-0F5F-44A4-8BC4-32F51E6EBAD7}"/>
    <cellStyle name="Vírgula 3 2" xfId="127" xr:uid="{84B31CDD-3640-4BF0-AC75-6183F03A4F41}"/>
    <cellStyle name="Vírgula 3 2 2" xfId="678" xr:uid="{8E04BE76-CD14-4ACD-900B-5C375C869ED0}"/>
    <cellStyle name="Vírgula 3 2 3" xfId="1229" xr:uid="{3F8BFD16-8ED9-4948-A32B-CD604001EFCF}"/>
    <cellStyle name="Vírgula 3 3" xfId="206" xr:uid="{A5609CDF-A9AB-4168-A724-7AF0189AD8C8}"/>
    <cellStyle name="Vírgula 3 3 2" xfId="757" xr:uid="{F90BC039-19BF-44D0-97D6-1C3C43139E70}"/>
    <cellStyle name="Vírgula 3 3 3" xfId="1308" xr:uid="{17875B07-81EB-43F8-AD7D-4B0B84F2E3A4}"/>
    <cellStyle name="Vírgula 3 4" xfId="286" xr:uid="{53BD8E64-5126-4417-980D-20C462DE86FC}"/>
    <cellStyle name="Vírgula 3 4 2" xfId="837" xr:uid="{34E7560C-49BA-4891-B10C-E42D8B2B2E75}"/>
    <cellStyle name="Vírgula 3 4 3" xfId="1387" xr:uid="{33D808BC-9737-40E5-ABD4-E4C913D6B2F7}"/>
    <cellStyle name="Vírgula 3 5" xfId="364" xr:uid="{2A6FCEA7-977B-4CEB-9027-ACA26DDAD33E}"/>
    <cellStyle name="Vírgula 3 5 2" xfId="915" xr:uid="{63C959C5-ADEC-4015-927D-8ECC7DF8C2E2}"/>
    <cellStyle name="Vírgula 3 5 3" xfId="1465" xr:uid="{E99950C4-2190-4B6B-A569-8FB09847B023}"/>
    <cellStyle name="Vírgula 3 6" xfId="443" xr:uid="{CF1A442A-44DD-481E-9C9C-808B0BD60787}"/>
    <cellStyle name="Vírgula 3 6 2" xfId="994" xr:uid="{95EE46E7-E257-412E-AB60-667492EC012D}"/>
    <cellStyle name="Vírgula 3 6 3" xfId="1544" xr:uid="{370F5191-94D4-4DE1-A22A-58D9D4D25C93}"/>
    <cellStyle name="Vírgula 3 7" xfId="521" xr:uid="{1969533F-4144-4E6D-8093-E1FC06FFD5EB}"/>
    <cellStyle name="Vírgula 3 7 2" xfId="1072" xr:uid="{B5A12675-85AC-4348-BB3A-56A2B75E38A6}"/>
    <cellStyle name="Vírgula 3 7 3" xfId="1622" xr:uid="{C0E50A9C-D6E1-4CC8-86F0-4CFD8961B298}"/>
    <cellStyle name="Vírgula 3 8" xfId="600" xr:uid="{53939DD5-0651-466A-83B5-238D50CC55A0}"/>
    <cellStyle name="Vírgula 3 9" xfId="1151" xr:uid="{275AEB37-8D83-4C28-AE85-C355520C3D98}"/>
    <cellStyle name="Vírgula 4" xfId="80" xr:uid="{C4E968C2-922F-4087-8A8B-7DB43319845D}"/>
    <cellStyle name="Vírgula 4 2" xfId="159" xr:uid="{1E878E90-D1A9-4757-8748-48047519F732}"/>
    <cellStyle name="Vírgula 4 2 2" xfId="710" xr:uid="{09CC93C9-79FC-4759-9F6A-BD261D5284ED}"/>
    <cellStyle name="Vírgula 4 2 3" xfId="1261" xr:uid="{FCAF64E0-0B82-4602-AF82-5B44F7F47723}"/>
    <cellStyle name="Vírgula 4 3" xfId="238" xr:uid="{706326CC-C53E-45C6-9B1E-CC97BAC017DC}"/>
    <cellStyle name="Vírgula 4 3 2" xfId="789" xr:uid="{F22EBEC8-0DC6-4F19-8B1C-0AAFBC8147BB}"/>
    <cellStyle name="Vírgula 4 3 3" xfId="1340" xr:uid="{DF5626DD-C2C0-43E5-913A-FFD475919CDA}"/>
    <cellStyle name="Vírgula 4 4" xfId="318" xr:uid="{7A974368-AFE9-4C25-949A-DAF91D98B050}"/>
    <cellStyle name="Vírgula 4 4 2" xfId="869" xr:uid="{66A6B9BC-0C1F-4384-A943-F966B6CB0E9D}"/>
    <cellStyle name="Vírgula 4 4 3" xfId="1419" xr:uid="{4512E33E-551D-4595-9FDC-528C59564C9D}"/>
    <cellStyle name="Vírgula 4 5" xfId="396" xr:uid="{92CC93E6-9103-4899-A226-467A9E1A94BF}"/>
    <cellStyle name="Vírgula 4 5 2" xfId="947" xr:uid="{99A0B866-3DDB-4932-8988-73C7FAA2EC04}"/>
    <cellStyle name="Vírgula 4 5 3" xfId="1497" xr:uid="{98D9E0E7-4904-4F85-B8DC-462F8E248421}"/>
    <cellStyle name="Vírgula 4 6" xfId="475" xr:uid="{F209B6B2-08E6-49DA-86F2-82F2CBD40052}"/>
    <cellStyle name="Vírgula 4 6 2" xfId="1026" xr:uid="{3AF01A69-D1D8-455E-80E7-1BF7F2A352C8}"/>
    <cellStyle name="Vírgula 4 6 3" xfId="1576" xr:uid="{B2F21C5F-13A4-4C76-9677-068059D2D0D8}"/>
    <cellStyle name="Vírgula 4 7" xfId="553" xr:uid="{11EE3173-740B-4362-AA52-ED3C5BDE86D0}"/>
    <cellStyle name="Vírgula 4 7 2" xfId="1104" xr:uid="{1A22F4B0-1B9B-430D-A0AC-19BB6C3D1BB1}"/>
    <cellStyle name="Vírgula 4 7 3" xfId="1654" xr:uid="{C07BA132-CBA9-4400-B1DD-69396ABA838D}"/>
    <cellStyle name="Vírgula 4 8" xfId="632" xr:uid="{B05A39AA-7C6B-425B-93FC-93F9571891F5}"/>
    <cellStyle name="Vírgula 4 9" xfId="1183" xr:uid="{92D8AF22-6BCC-4E49-A096-F7E13E147BFA}"/>
    <cellStyle name="Vírgula 5" xfId="96" xr:uid="{CF357A0B-A145-40E4-861E-6B35708E4643}"/>
    <cellStyle name="Vírgula 5 2" xfId="647" xr:uid="{AA63EED0-D733-4DC4-8A75-0AB93152B9E2}"/>
    <cellStyle name="Vírgula 5 3" xfId="1198" xr:uid="{7BEB8DB6-2C6B-43E7-B195-2E566B80A442}"/>
    <cellStyle name="Vírgula 6" xfId="174" xr:uid="{A5995717-8DF6-49AC-82A9-EAA3569B8158}"/>
    <cellStyle name="Vírgula 6 2" xfId="725" xr:uid="{BD7D661E-FA48-40F5-B09A-813E661DF740}"/>
    <cellStyle name="Vírgula 6 3" xfId="1276" xr:uid="{07E8084B-E7FF-42FC-8024-00A1DAC9EB08}"/>
    <cellStyle name="Vírgula 7" xfId="253" xr:uid="{142F89BD-6957-40C2-B08F-3813EDC2DADD}"/>
    <cellStyle name="Vírgula 7 2" xfId="804" xr:uid="{70AAEC15-A915-46C2-878F-0DA6B108AE07}"/>
    <cellStyle name="Vírgula 7 3" xfId="1355" xr:uid="{08049666-01BD-49F5-ABB5-77945348FECA}"/>
    <cellStyle name="Vírgula 8" xfId="333" xr:uid="{54CD7E5B-007E-4C9D-A5CB-22A3ADF76E8C}"/>
    <cellStyle name="Vírgula 8 2" xfId="884" xr:uid="{2EF28A20-311B-489C-91C2-98AEEA8CEF41}"/>
    <cellStyle name="Vírgula 8 3" xfId="1434" xr:uid="{25E36C72-732D-4F76-84AA-A09F1D2BB5E4}"/>
    <cellStyle name="Vírgula 9" xfId="411" xr:uid="{FF7E25EA-4773-4EE6-920D-A82636F6BDCE}"/>
    <cellStyle name="Vírgula 9 2" xfId="962" xr:uid="{56CD9915-AC7E-4AC7-819C-C570270E1783}"/>
    <cellStyle name="Vírgula 9 3" xfId="1512" xr:uid="{8790156C-4AD2-4584-9B4F-1ECA71D46892}"/>
  </cellStyles>
  <dxfs count="115">
    <dxf>
      <font>
        <color rgb="FF9C5700"/>
      </font>
      <fill>
        <patternFill>
          <bgColor rgb="FFFFEB9C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AEB5EF82-6F6B-4EC1-9E09-413395492CCF}"/>
  </tableStyles>
  <colors>
    <mruColors>
      <color rgb="FF78A1FC"/>
      <color rgb="FFFF66FF"/>
      <color rgb="FFFFFF99"/>
      <color rgb="FF0000FF"/>
      <color rgb="FF0066FF"/>
      <color rgb="FFFDBDBB"/>
      <color rgb="FFF90D07"/>
      <color rgb="FFCCFF99"/>
      <color rgb="FFCCFF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8.xml"/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T851"/>
  <sheetViews>
    <sheetView zoomScale="50" zoomScaleNormal="50" workbookViewId="0">
      <pane xSplit="19" ySplit="3" topLeftCell="U4" activePane="bottomRight" state="frozen"/>
      <selection pane="topRight" activeCell="T1" sqref="T1"/>
      <selection pane="bottomLeft" activeCell="A4" sqref="A4"/>
      <selection pane="bottomRight" activeCell="D2" sqref="D2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REITORIA-SECOM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70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2" si="3">0-0</f>
        <v>0</v>
      </c>
      <c r="N5" s="27">
        <f t="shared" ref="N5:N63" si="4">ROUND(IF(J5*0.25-0.5&lt;0,0,J5*0.25-0.5),0)-Q5-O5</f>
        <v>17</v>
      </c>
      <c r="O5" s="26"/>
      <c r="P5" s="26"/>
      <c r="Q5" s="26"/>
      <c r="R5" s="28">
        <f t="shared" si="0"/>
        <v>70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70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17</v>
      </c>
      <c r="O6" s="26"/>
      <c r="P6" s="26"/>
      <c r="Q6" s="26"/>
      <c r="R6" s="28">
        <f t="shared" si="0"/>
        <v>70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50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12</v>
      </c>
      <c r="O7" s="26"/>
      <c r="P7" s="26"/>
      <c r="Q7" s="26"/>
      <c r="R7" s="28">
        <f t="shared" si="0"/>
        <v>50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70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17</v>
      </c>
      <c r="O8" s="26"/>
      <c r="P8" s="26"/>
      <c r="Q8" s="26"/>
      <c r="R8" s="28">
        <f t="shared" si="0"/>
        <v>70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150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37</v>
      </c>
      <c r="O9" s="26"/>
      <c r="P9" s="26"/>
      <c r="Q9" s="26"/>
      <c r="R9" s="28">
        <f t="shared" si="0"/>
        <v>150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150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37</v>
      </c>
      <c r="O10" s="26"/>
      <c r="P10" s="26"/>
      <c r="Q10" s="26"/>
      <c r="R10" s="28">
        <f t="shared" si="0"/>
        <v>150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50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12</v>
      </c>
      <c r="O11" s="26"/>
      <c r="P11" s="26"/>
      <c r="Q11" s="26"/>
      <c r="R11" s="28">
        <f t="shared" si="0"/>
        <v>50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10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2</v>
      </c>
      <c r="O14" s="26"/>
      <c r="P14" s="26"/>
      <c r="Q14" s="26"/>
      <c r="R14" s="28">
        <f t="shared" si="0"/>
        <v>10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20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5</v>
      </c>
      <c r="O15" s="26"/>
      <c r="P15" s="26"/>
      <c r="Q15" s="26"/>
      <c r="R15" s="28">
        <f t="shared" si="0"/>
        <v>20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36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9</v>
      </c>
      <c r="O16" s="26"/>
      <c r="P16" s="26"/>
      <c r="Q16" s="26"/>
      <c r="R16" s="28">
        <f t="shared" si="0"/>
        <v>36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250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62</v>
      </c>
      <c r="O20" s="26"/>
      <c r="P20" s="26"/>
      <c r="Q20" s="26"/>
      <c r="R20" s="28">
        <f t="shared" si="0"/>
        <v>250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20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5</v>
      </c>
      <c r="O21" s="26"/>
      <c r="P21" s="26"/>
      <c r="Q21" s="26"/>
      <c r="R21" s="28">
        <f t="shared" si="0"/>
        <v>20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20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5</v>
      </c>
      <c r="O22" s="26"/>
      <c r="P22" s="26"/>
      <c r="Q22" s="26"/>
      <c r="R22" s="28">
        <f t="shared" si="0"/>
        <v>20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20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5</v>
      </c>
      <c r="O23" s="26"/>
      <c r="P23" s="26"/>
      <c r="Q23" s="26"/>
      <c r="R23" s="28">
        <f t="shared" si="0"/>
        <v>20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3000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750</v>
      </c>
      <c r="O24" s="26"/>
      <c r="P24" s="26"/>
      <c r="Q24" s="26"/>
      <c r="R24" s="28">
        <f t="shared" si="0"/>
        <v>3000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3000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750</v>
      </c>
      <c r="O25" s="26"/>
      <c r="P25" s="26"/>
      <c r="Q25" s="26"/>
      <c r="R25" s="28">
        <f t="shared" si="0"/>
        <v>3000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3000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750</v>
      </c>
      <c r="O26" s="26"/>
      <c r="P26" s="26"/>
      <c r="Q26" s="26"/>
      <c r="R26" s="28">
        <f t="shared" si="0"/>
        <v>3000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10000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2500</v>
      </c>
      <c r="O27" s="26"/>
      <c r="P27" s="26"/>
      <c r="Q27" s="26"/>
      <c r="R27" s="28">
        <f t="shared" si="0"/>
        <v>10000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12000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3000</v>
      </c>
      <c r="O28" s="26"/>
      <c r="P28" s="26"/>
      <c r="Q28" s="26"/>
      <c r="R28" s="28">
        <f t="shared" si="0"/>
        <v>12000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50000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12500</v>
      </c>
      <c r="O30" s="26"/>
      <c r="P30" s="26"/>
      <c r="Q30" s="26"/>
      <c r="R30" s="28">
        <f t="shared" si="0"/>
        <v>50000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70000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17500</v>
      </c>
      <c r="O31" s="26"/>
      <c r="P31" s="26"/>
      <c r="Q31" s="26"/>
      <c r="R31" s="28">
        <f t="shared" si="0"/>
        <v>70000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15000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3750</v>
      </c>
      <c r="O33" s="26"/>
      <c r="P33" s="26"/>
      <c r="Q33" s="26"/>
      <c r="R33" s="28">
        <f t="shared" si="0"/>
        <v>15000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20000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5000</v>
      </c>
      <c r="O35" s="26"/>
      <c r="P35" s="26"/>
      <c r="Q35" s="26"/>
      <c r="R35" s="28">
        <f t="shared" si="0"/>
        <v>20000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200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50</v>
      </c>
      <c r="O45" s="26"/>
      <c r="P45" s="26"/>
      <c r="Q45" s="26"/>
      <c r="R45" s="28">
        <f t="shared" si="0"/>
        <v>200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30000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7500</v>
      </c>
      <c r="O46" s="26"/>
      <c r="P46" s="26"/>
      <c r="Q46" s="26"/>
      <c r="R46" s="28">
        <f t="shared" si="0"/>
        <v>30000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15000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3750</v>
      </c>
      <c r="O47" s="26"/>
      <c r="P47" s="26"/>
      <c r="Q47" s="26"/>
      <c r="R47" s="28">
        <f t="shared" si="0"/>
        <v>15000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200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50</v>
      </c>
      <c r="O48" s="26"/>
      <c r="P48" s="26"/>
      <c r="Q48" s="26"/>
      <c r="R48" s="28">
        <f t="shared" si="0"/>
        <v>200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2000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500</v>
      </c>
      <c r="O49" s="26"/>
      <c r="P49" s="26"/>
      <c r="Q49" s="26"/>
      <c r="R49" s="28">
        <f t="shared" si="0"/>
        <v>2000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10000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2500</v>
      </c>
      <c r="O50" s="26"/>
      <c r="P50" s="26"/>
      <c r="Q50" s="26"/>
      <c r="R50" s="28">
        <f t="shared" si="0"/>
        <v>10000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11000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2750</v>
      </c>
      <c r="O51" s="26"/>
      <c r="P51" s="26"/>
      <c r="Q51" s="26"/>
      <c r="R51" s="28">
        <f t="shared" si="0"/>
        <v>11000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5000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1250</v>
      </c>
      <c r="O52" s="26"/>
      <c r="P52" s="26"/>
      <c r="Q52" s="26"/>
      <c r="R52" s="28">
        <f t="shared" si="0"/>
        <v>5000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3000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750</v>
      </c>
      <c r="O53" s="26"/>
      <c r="P53" s="26"/>
      <c r="Q53" s="26"/>
      <c r="R53" s="28">
        <f t="shared" si="0"/>
        <v>3000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10000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2500</v>
      </c>
      <c r="O54" s="26"/>
      <c r="P54" s="26"/>
      <c r="Q54" s="26"/>
      <c r="R54" s="28">
        <f t="shared" si="0"/>
        <v>10000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5000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1250</v>
      </c>
      <c r="O55" s="26"/>
      <c r="P55" s="26"/>
      <c r="Q55" s="26"/>
      <c r="R55" s="28">
        <f t="shared" si="0"/>
        <v>5000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2000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500</v>
      </c>
      <c r="O56" s="26"/>
      <c r="P56" s="26"/>
      <c r="Q56" s="26"/>
      <c r="R56" s="28">
        <f t="shared" si="0"/>
        <v>2000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70000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17500</v>
      </c>
      <c r="O57" s="26"/>
      <c r="P57" s="26"/>
      <c r="Q57" s="26"/>
      <c r="R57" s="28">
        <f t="shared" si="0"/>
        <v>70000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50000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12500</v>
      </c>
      <c r="O58" s="26"/>
      <c r="P58" s="26"/>
      <c r="Q58" s="26"/>
      <c r="R58" s="28">
        <f t="shared" si="0"/>
        <v>50000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ref="M63" si="6">0-0</f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400386</v>
      </c>
      <c r="K64" s="45"/>
      <c r="L64" s="45"/>
      <c r="M64" s="45"/>
      <c r="N64" s="46"/>
      <c r="O64" s="46"/>
      <c r="P64" s="46"/>
      <c r="Q64" s="46"/>
      <c r="R64" s="46">
        <f>SUM(R4:R63)</f>
        <v>400386</v>
      </c>
      <c r="S64" s="47"/>
      <c r="T64" s="48">
        <f t="shared" ref="T64:AS64" si="7">SUMPRODUCT($I$4:$I$63,T4:T63)</f>
        <v>0</v>
      </c>
      <c r="U64" s="49">
        <f t="shared" si="7"/>
        <v>0</v>
      </c>
      <c r="V64" s="49">
        <f t="shared" si="7"/>
        <v>0</v>
      </c>
      <c r="W64" s="49">
        <f t="shared" si="7"/>
        <v>0</v>
      </c>
      <c r="X64" s="49">
        <f t="shared" si="7"/>
        <v>0</v>
      </c>
      <c r="Y64" s="49">
        <f t="shared" si="7"/>
        <v>0</v>
      </c>
      <c r="Z64" s="49">
        <f t="shared" si="7"/>
        <v>0</v>
      </c>
      <c r="AA64" s="49">
        <f t="shared" si="7"/>
        <v>0</v>
      </c>
      <c r="AB64" s="49">
        <f t="shared" si="7"/>
        <v>0</v>
      </c>
      <c r="AC64" s="49">
        <f t="shared" si="7"/>
        <v>0</v>
      </c>
      <c r="AD64" s="49">
        <f t="shared" si="7"/>
        <v>0</v>
      </c>
      <c r="AE64" s="49">
        <f t="shared" si="7"/>
        <v>0</v>
      </c>
      <c r="AF64" s="49">
        <f t="shared" si="7"/>
        <v>0</v>
      </c>
      <c r="AG64" s="49">
        <f t="shared" si="7"/>
        <v>0</v>
      </c>
      <c r="AH64" s="49">
        <f t="shared" si="7"/>
        <v>0</v>
      </c>
      <c r="AI64" s="49">
        <f t="shared" si="7"/>
        <v>0</v>
      </c>
      <c r="AJ64" s="49">
        <f t="shared" si="7"/>
        <v>0</v>
      </c>
      <c r="AK64" s="49">
        <f t="shared" si="7"/>
        <v>0</v>
      </c>
      <c r="AL64" s="49">
        <f t="shared" si="7"/>
        <v>0</v>
      </c>
      <c r="AM64" s="49">
        <f t="shared" si="7"/>
        <v>0</v>
      </c>
      <c r="AN64" s="49">
        <f t="shared" si="7"/>
        <v>0</v>
      </c>
      <c r="AO64" s="49">
        <f t="shared" si="7"/>
        <v>0</v>
      </c>
      <c r="AP64" s="49">
        <f t="shared" si="7"/>
        <v>0</v>
      </c>
      <c r="AQ64" s="49">
        <f t="shared" si="7"/>
        <v>0</v>
      </c>
      <c r="AR64" s="49">
        <f t="shared" si="7"/>
        <v>0</v>
      </c>
      <c r="AS64" s="49">
        <f t="shared" si="7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8">SUMPRODUCT($I$4:$I$63,J4:J63)</f>
        <v>278588.5</v>
      </c>
      <c r="K65" s="50">
        <f t="shared" si="8"/>
        <v>0</v>
      </c>
      <c r="L65" s="50">
        <f t="shared" si="8"/>
        <v>0</v>
      </c>
      <c r="M65" s="50">
        <f t="shared" si="8"/>
        <v>0</v>
      </c>
      <c r="N65" s="50">
        <f t="shared" si="8"/>
        <v>69348.06</v>
      </c>
      <c r="O65" s="50">
        <f t="shared" si="8"/>
        <v>0</v>
      </c>
      <c r="P65" s="50">
        <f t="shared" si="8"/>
        <v>0</v>
      </c>
      <c r="Q65" s="50">
        <f t="shared" si="8"/>
        <v>0</v>
      </c>
      <c r="R65" s="50">
        <f t="shared" si="8"/>
        <v>278588.5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6:A47"/>
    <mergeCell ref="B46:B47"/>
    <mergeCell ref="D46:D47"/>
    <mergeCell ref="A55:A58"/>
    <mergeCell ref="B55:B58"/>
    <mergeCell ref="D55:D58"/>
    <mergeCell ref="A49:A51"/>
    <mergeCell ref="B49:B51"/>
    <mergeCell ref="D49:D51"/>
    <mergeCell ref="A52:A54"/>
    <mergeCell ref="B52:B54"/>
    <mergeCell ref="D52:D54"/>
    <mergeCell ref="A32:A33"/>
    <mergeCell ref="B32:B33"/>
    <mergeCell ref="D32:D33"/>
    <mergeCell ref="A34:A35"/>
    <mergeCell ref="B34:B35"/>
    <mergeCell ref="D34:D35"/>
    <mergeCell ref="A25:A28"/>
    <mergeCell ref="B25:B28"/>
    <mergeCell ref="D25:D28"/>
    <mergeCell ref="A29:A31"/>
    <mergeCell ref="B29:B31"/>
    <mergeCell ref="D29:D31"/>
    <mergeCell ref="B17:B18"/>
    <mergeCell ref="D17:D18"/>
    <mergeCell ref="A22:A23"/>
    <mergeCell ref="B22:B23"/>
    <mergeCell ref="D22:D23"/>
    <mergeCell ref="D1:I1"/>
    <mergeCell ref="J1:S1"/>
    <mergeCell ref="A2:B2"/>
    <mergeCell ref="E2:S2"/>
    <mergeCell ref="C66:G67"/>
    <mergeCell ref="A1:C1"/>
    <mergeCell ref="A4:A11"/>
    <mergeCell ref="B4:B11"/>
    <mergeCell ref="D4:D11"/>
    <mergeCell ref="A12:A13"/>
    <mergeCell ref="B12:B13"/>
    <mergeCell ref="D12:D13"/>
    <mergeCell ref="A14:A16"/>
    <mergeCell ref="B14:B16"/>
    <mergeCell ref="D14:D16"/>
    <mergeCell ref="A17:A18"/>
  </mergeCells>
  <conditionalFormatting sqref="R4:R63">
    <cfRule type="cellIs" dxfId="114" priority="3" operator="lessThan">
      <formula>0</formula>
    </cfRule>
  </conditionalFormatting>
  <conditionalFormatting sqref="T4:AS63">
    <cfRule type="cellIs" dxfId="113" priority="1" operator="greaterThan">
      <formula>0</formula>
    </cfRule>
  </conditionalFormatting>
  <conditionalFormatting sqref="U4:AC63 AE4:AS63 T17:T18">
    <cfRule type="cellIs" dxfId="112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9F580-2AED-467F-8447-E2B56B3ACF54}">
  <dimension ref="A1:AT851"/>
  <sheetViews>
    <sheetView zoomScale="50" zoomScaleNormal="50" workbookViewId="0">
      <pane xSplit="19" ySplit="3" topLeftCell="U4" activePane="bottomRight" state="frozen"/>
      <selection pane="topRight" activeCell="T1" sqref="T1"/>
      <selection pane="bottomLeft" activeCell="A4" sqref="A4"/>
      <selection pane="bottomRight" activeCell="I66" sqref="I66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ESAG 3201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15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3</v>
      </c>
      <c r="O6" s="26"/>
      <c r="P6" s="26"/>
      <c r="Q6" s="26"/>
      <c r="R6" s="28">
        <f t="shared" si="0"/>
        <v>15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200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50</v>
      </c>
      <c r="O8" s="26"/>
      <c r="P8" s="26"/>
      <c r="Q8" s="26"/>
      <c r="R8" s="28">
        <f t="shared" si="0"/>
        <v>200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30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7</v>
      </c>
      <c r="O17" s="26"/>
      <c r="P17" s="26"/>
      <c r="Q17" s="26"/>
      <c r="R17" s="28">
        <f t="shared" si="0"/>
        <v>30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600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150</v>
      </c>
      <c r="O34" s="26"/>
      <c r="P34" s="26"/>
      <c r="Q34" s="26"/>
      <c r="R34" s="28">
        <f t="shared" si="0"/>
        <v>600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845</v>
      </c>
      <c r="K64" s="45"/>
      <c r="L64" s="45"/>
      <c r="M64" s="45"/>
      <c r="N64" s="46"/>
      <c r="O64" s="46"/>
      <c r="P64" s="46"/>
      <c r="Q64" s="46"/>
      <c r="R64" s="46">
        <f>SUM(R4:R63)</f>
        <v>845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5707.75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1396.95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5707.75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87" priority="3" operator="lessThan">
      <formula>0</formula>
    </cfRule>
  </conditionalFormatting>
  <conditionalFormatting sqref="T4:AS63">
    <cfRule type="cellIs" dxfId="86" priority="1" operator="greaterThan">
      <formula>0</formula>
    </cfRule>
  </conditionalFormatting>
  <conditionalFormatting sqref="U4:AC63 AE4:AS63 T17:T18">
    <cfRule type="cellIs" dxfId="85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34B60-F67C-4C9D-9B88-A3E27AA0F422}">
  <dimension ref="A1:AT851"/>
  <sheetViews>
    <sheetView zoomScale="50" zoomScaleNormal="50" workbookViewId="0">
      <pane xSplit="19" ySplit="3" topLeftCell="U4" activePane="bottomRight" state="frozen"/>
      <selection pane="topRight" activeCell="T1" sqref="T1"/>
      <selection pane="bottomLeft" activeCell="A4" sqref="A4"/>
      <selection pane="bottomRight" activeCell="J68" sqref="J68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ESAG 14842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14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3</v>
      </c>
      <c r="O8" s="26"/>
      <c r="P8" s="26"/>
      <c r="Q8" s="26"/>
      <c r="R8" s="28">
        <f t="shared" si="0"/>
        <v>14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200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50</v>
      </c>
      <c r="O36" s="26"/>
      <c r="P36" s="26"/>
      <c r="Q36" s="26"/>
      <c r="R36" s="28">
        <f t="shared" si="0"/>
        <v>200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214</v>
      </c>
      <c r="K64" s="45"/>
      <c r="L64" s="45"/>
      <c r="M64" s="45"/>
      <c r="N64" s="46"/>
      <c r="O64" s="46"/>
      <c r="P64" s="46"/>
      <c r="Q64" s="46"/>
      <c r="R64" s="46">
        <f>SUM(R4:R63)</f>
        <v>214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2284.8200000000002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560.89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2284.8200000000002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84" priority="3" operator="lessThan">
      <formula>0</formula>
    </cfRule>
  </conditionalFormatting>
  <conditionalFormatting sqref="T4:AS63">
    <cfRule type="cellIs" dxfId="83" priority="1" operator="greaterThan">
      <formula>0</formula>
    </cfRule>
  </conditionalFormatting>
  <conditionalFormatting sqref="U4:AC63 AE4:AS63 T17:T18">
    <cfRule type="cellIs" dxfId="82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C4EAC-FD53-48C6-A48A-321DF44FA030}">
  <dimension ref="A1:AT851"/>
  <sheetViews>
    <sheetView zoomScale="50" zoomScaleNormal="50" workbookViewId="0">
      <pane xSplit="19" ySplit="3" topLeftCell="U4" activePane="bottomRight" state="frozen"/>
      <selection pane="topRight" activeCell="T1" sqref="T1"/>
      <selection pane="bottomLeft" activeCell="A4" sqref="A4"/>
      <selection pane="bottomRight" activeCell="H7" sqref="H7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ESAG 12758 PAEX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6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1</v>
      </c>
      <c r="O4" s="26"/>
      <c r="P4" s="26"/>
      <c r="Q4" s="26"/>
      <c r="R4" s="28">
        <f t="shared" ref="R4:R63" si="0">J4-(SUM(T4:AS4))+M4+O4+P4-Q4</f>
        <v>6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6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1</v>
      </c>
      <c r="O8" s="26"/>
      <c r="P8" s="26"/>
      <c r="Q8" s="26"/>
      <c r="R8" s="28">
        <f t="shared" si="0"/>
        <v>6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400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100</v>
      </c>
      <c r="O24" s="26"/>
      <c r="P24" s="26"/>
      <c r="Q24" s="26"/>
      <c r="R24" s="28">
        <f t="shared" si="0"/>
        <v>400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412</v>
      </c>
      <c r="K64" s="45"/>
      <c r="L64" s="45"/>
      <c r="M64" s="45"/>
      <c r="N64" s="46"/>
      <c r="O64" s="46"/>
      <c r="P64" s="46"/>
      <c r="Q64" s="46"/>
      <c r="R64" s="46">
        <f>SUM(R4:R63)</f>
        <v>412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429.5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91.25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429.5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81" priority="3" operator="lessThan">
      <formula>0</formula>
    </cfRule>
  </conditionalFormatting>
  <conditionalFormatting sqref="T4:AS63">
    <cfRule type="cellIs" dxfId="80" priority="1" operator="greaterThan">
      <formula>0</formula>
    </cfRule>
  </conditionalFormatting>
  <conditionalFormatting sqref="U4:AC63 AE4:AS63 T17:T18">
    <cfRule type="cellIs" dxfId="79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2F5C2-A45B-469D-AFC1-191E238C7FFE}">
  <dimension ref="A1:AT851"/>
  <sheetViews>
    <sheetView zoomScale="50" zoomScaleNormal="50" workbookViewId="0">
      <pane xSplit="19" ySplit="3" topLeftCell="U4" activePane="bottomRight" state="frozen"/>
      <selection pane="topRight" activeCell="T1" sqref="T1"/>
      <selection pane="bottomLeft" activeCell="A4" sqref="A4"/>
      <selection pane="bottomRight" activeCell="N68" sqref="N68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FAED-DPPG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60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15</v>
      </c>
      <c r="O5" s="26"/>
      <c r="P5" s="26"/>
      <c r="Q5" s="26"/>
      <c r="R5" s="28">
        <f t="shared" si="0"/>
        <v>60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10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2</v>
      </c>
      <c r="O6" s="26"/>
      <c r="P6" s="26"/>
      <c r="Q6" s="26"/>
      <c r="R6" s="28">
        <f t="shared" si="0"/>
        <v>10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20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5</v>
      </c>
      <c r="O7" s="26"/>
      <c r="P7" s="26"/>
      <c r="Q7" s="26"/>
      <c r="R7" s="28">
        <f t="shared" si="0"/>
        <v>20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70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17</v>
      </c>
      <c r="O8" s="26"/>
      <c r="P8" s="26"/>
      <c r="Q8" s="26"/>
      <c r="R8" s="28">
        <f t="shared" si="0"/>
        <v>70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10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2</v>
      </c>
      <c r="O12" s="26"/>
      <c r="P12" s="26"/>
      <c r="Q12" s="26"/>
      <c r="R12" s="28">
        <f t="shared" si="0"/>
        <v>10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40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10</v>
      </c>
      <c r="O13" s="26"/>
      <c r="P13" s="26"/>
      <c r="Q13" s="26"/>
      <c r="R13" s="28">
        <f t="shared" si="0"/>
        <v>40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3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3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530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132</v>
      </c>
      <c r="O17" s="26"/>
      <c r="P17" s="26"/>
      <c r="Q17" s="26"/>
      <c r="R17" s="28">
        <f t="shared" si="0"/>
        <v>530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30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7</v>
      </c>
      <c r="O18" s="26"/>
      <c r="P18" s="26"/>
      <c r="Q18" s="26"/>
      <c r="R18" s="28">
        <f t="shared" si="0"/>
        <v>30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20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5</v>
      </c>
      <c r="O19" s="26"/>
      <c r="P19" s="26"/>
      <c r="Q19" s="26"/>
      <c r="R19" s="28">
        <f t="shared" si="0"/>
        <v>20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30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7</v>
      </c>
      <c r="O20" s="26"/>
      <c r="P20" s="26"/>
      <c r="Q20" s="26"/>
      <c r="R20" s="28">
        <f t="shared" si="0"/>
        <v>30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5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1</v>
      </c>
      <c r="O21" s="26"/>
      <c r="P21" s="26"/>
      <c r="Q21" s="26"/>
      <c r="R21" s="28">
        <f t="shared" si="0"/>
        <v>5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10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2</v>
      </c>
      <c r="O22" s="26"/>
      <c r="P22" s="26"/>
      <c r="Q22" s="26"/>
      <c r="R22" s="28">
        <f t="shared" si="0"/>
        <v>10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30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7</v>
      </c>
      <c r="O23" s="26"/>
      <c r="P23" s="26"/>
      <c r="Q23" s="26"/>
      <c r="R23" s="28">
        <f t="shared" si="0"/>
        <v>30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300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75</v>
      </c>
      <c r="O24" s="26"/>
      <c r="P24" s="26"/>
      <c r="Q24" s="26"/>
      <c r="R24" s="28">
        <f t="shared" si="0"/>
        <v>300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30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7</v>
      </c>
      <c r="O25" s="26"/>
      <c r="P25" s="26"/>
      <c r="Q25" s="26"/>
      <c r="R25" s="28">
        <f t="shared" si="0"/>
        <v>30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3500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875</v>
      </c>
      <c r="O29" s="26"/>
      <c r="P29" s="26"/>
      <c r="Q29" s="26"/>
      <c r="R29" s="28">
        <f t="shared" si="0"/>
        <v>3500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2000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500</v>
      </c>
      <c r="O30" s="26"/>
      <c r="P30" s="26"/>
      <c r="Q30" s="26"/>
      <c r="R30" s="28">
        <f t="shared" si="0"/>
        <v>2000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3500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875</v>
      </c>
      <c r="O32" s="26"/>
      <c r="P32" s="26"/>
      <c r="Q32" s="26"/>
      <c r="R32" s="28">
        <f t="shared" si="0"/>
        <v>3500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2000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500</v>
      </c>
      <c r="O33" s="26"/>
      <c r="P33" s="26"/>
      <c r="Q33" s="26"/>
      <c r="R33" s="28">
        <f t="shared" si="0"/>
        <v>2000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2000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500</v>
      </c>
      <c r="O34" s="26"/>
      <c r="P34" s="26"/>
      <c r="Q34" s="26"/>
      <c r="R34" s="28">
        <f t="shared" si="0"/>
        <v>2000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7000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1750</v>
      </c>
      <c r="O35" s="26"/>
      <c r="P35" s="26"/>
      <c r="Q35" s="26"/>
      <c r="R35" s="28">
        <f t="shared" si="0"/>
        <v>7000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400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100</v>
      </c>
      <c r="O36" s="26"/>
      <c r="P36" s="26"/>
      <c r="Q36" s="26"/>
      <c r="R36" s="28">
        <f t="shared" si="0"/>
        <v>400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21598</v>
      </c>
      <c r="K64" s="45"/>
      <c r="L64" s="45"/>
      <c r="M64" s="45"/>
      <c r="N64" s="46"/>
      <c r="O64" s="46"/>
      <c r="P64" s="46"/>
      <c r="Q64" s="46"/>
      <c r="R64" s="46">
        <f>SUM(R4:R63)</f>
        <v>21598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31853.4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6965.49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31853.4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78" priority="3" operator="lessThan">
      <formula>0</formula>
    </cfRule>
  </conditionalFormatting>
  <conditionalFormatting sqref="T4:AS63">
    <cfRule type="cellIs" dxfId="77" priority="1" operator="greaterThan">
      <formula>0</formula>
    </cfRule>
  </conditionalFormatting>
  <conditionalFormatting sqref="U4:AC63 AE4:AS63 T17:T18">
    <cfRule type="cellIs" dxfId="76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2FFD0-6A6B-480C-83FC-6CDEDC33353E}">
  <dimension ref="A1:AT851"/>
  <sheetViews>
    <sheetView zoomScale="50" zoomScaleNormal="50" workbookViewId="0">
      <pane xSplit="19" ySplit="3" topLeftCell="U4" activePane="bottomRight" state="frozen"/>
      <selection pane="topRight" activeCell="T1" sqref="T1"/>
      <selection pane="bottomLeft" activeCell="A4" sqref="A4"/>
      <selection pane="bottomRight" activeCell="I68" sqref="I68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BU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50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12</v>
      </c>
      <c r="O7" s="26"/>
      <c r="P7" s="26"/>
      <c r="Q7" s="26"/>
      <c r="R7" s="28">
        <f t="shared" si="0"/>
        <v>50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200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50</v>
      </c>
      <c r="O8" s="26"/>
      <c r="P8" s="26"/>
      <c r="Q8" s="26"/>
      <c r="R8" s="28">
        <f t="shared" si="0"/>
        <v>200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100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25</v>
      </c>
      <c r="O12" s="26"/>
      <c r="P12" s="26"/>
      <c r="Q12" s="26"/>
      <c r="R12" s="28">
        <f t="shared" si="0"/>
        <v>100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5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1</v>
      </c>
      <c r="O14" s="26"/>
      <c r="P14" s="26"/>
      <c r="Q14" s="26"/>
      <c r="R14" s="28">
        <f t="shared" si="0"/>
        <v>5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5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1</v>
      </c>
      <c r="O15" s="26"/>
      <c r="P15" s="26"/>
      <c r="Q15" s="26"/>
      <c r="R15" s="28">
        <f t="shared" si="0"/>
        <v>5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200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50</v>
      </c>
      <c r="O17" s="26"/>
      <c r="P17" s="26"/>
      <c r="Q17" s="26"/>
      <c r="R17" s="28">
        <f t="shared" si="0"/>
        <v>200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10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2</v>
      </c>
      <c r="O18" s="26"/>
      <c r="P18" s="26"/>
      <c r="Q18" s="26"/>
      <c r="R18" s="28">
        <f t="shared" si="0"/>
        <v>10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10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2</v>
      </c>
      <c r="O19" s="26"/>
      <c r="P19" s="26"/>
      <c r="Q19" s="26"/>
      <c r="R19" s="28">
        <f t="shared" si="0"/>
        <v>10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400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100</v>
      </c>
      <c r="O24" s="26"/>
      <c r="P24" s="26"/>
      <c r="Q24" s="26"/>
      <c r="R24" s="28">
        <f t="shared" si="0"/>
        <v>400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500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125</v>
      </c>
      <c r="O25" s="26"/>
      <c r="P25" s="26"/>
      <c r="Q25" s="26"/>
      <c r="R25" s="28">
        <f t="shared" si="0"/>
        <v>500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5000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1250</v>
      </c>
      <c r="O26" s="26"/>
      <c r="P26" s="26"/>
      <c r="Q26" s="26"/>
      <c r="R26" s="28">
        <f t="shared" si="0"/>
        <v>5000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5000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1250</v>
      </c>
      <c r="O29" s="26"/>
      <c r="P29" s="26"/>
      <c r="Q29" s="26"/>
      <c r="R29" s="28">
        <f t="shared" si="0"/>
        <v>5000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1000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250</v>
      </c>
      <c r="O32" s="26"/>
      <c r="P32" s="26"/>
      <c r="Q32" s="26"/>
      <c r="R32" s="28">
        <f t="shared" si="0"/>
        <v>1000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1000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250</v>
      </c>
      <c r="O34" s="26"/>
      <c r="P34" s="26"/>
      <c r="Q34" s="26"/>
      <c r="R34" s="28">
        <f t="shared" si="0"/>
        <v>1000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500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125</v>
      </c>
      <c r="O36" s="26"/>
      <c r="P36" s="26"/>
      <c r="Q36" s="26"/>
      <c r="R36" s="28">
        <f t="shared" si="0"/>
        <v>500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13980</v>
      </c>
      <c r="K64" s="45"/>
      <c r="L64" s="45"/>
      <c r="M64" s="45"/>
      <c r="N64" s="46"/>
      <c r="O64" s="46"/>
      <c r="P64" s="46"/>
      <c r="Q64" s="46"/>
      <c r="R64" s="46">
        <f>SUM(R4:R63)</f>
        <v>13980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32109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7703.57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32109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75" priority="3" operator="lessThan">
      <formula>0</formula>
    </cfRule>
  </conditionalFormatting>
  <conditionalFormatting sqref="T4:AS63">
    <cfRule type="cellIs" dxfId="74" priority="1" operator="greaterThan">
      <formula>0</formula>
    </cfRule>
  </conditionalFormatting>
  <conditionalFormatting sqref="U4:AC63 AE4:AS63 T17:T18">
    <cfRule type="cellIs" dxfId="73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DC76C-5A37-4B1C-855C-72F48CB87582}">
  <dimension ref="A1:AT851"/>
  <sheetViews>
    <sheetView zoomScale="50" zoomScaleNormal="50" workbookViewId="0">
      <pane xSplit="19" ySplit="3" topLeftCell="U4" activePane="bottomRight" state="frozen"/>
      <selection pane="topRight" activeCell="T1" sqref="T1"/>
      <selection pane="bottomLeft" activeCell="A4" sqref="A4"/>
      <selection pane="bottomRight" activeCell="I67" sqref="I67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CAV Seminário de Agroecologia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15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3</v>
      </c>
      <c r="O7" s="26"/>
      <c r="P7" s="26"/>
      <c r="Q7" s="26"/>
      <c r="R7" s="28">
        <f t="shared" si="0"/>
        <v>15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0</v>
      </c>
      <c r="O8" s="26"/>
      <c r="P8" s="26"/>
      <c r="Q8" s="26"/>
      <c r="R8" s="28">
        <f t="shared" si="0"/>
        <v>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4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1</v>
      </c>
      <c r="O16" s="26"/>
      <c r="P16" s="26"/>
      <c r="Q16" s="26"/>
      <c r="R16" s="28">
        <f t="shared" si="0"/>
        <v>4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150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37</v>
      </c>
      <c r="O26" s="26"/>
      <c r="P26" s="26"/>
      <c r="Q26" s="26"/>
      <c r="R26" s="28">
        <f t="shared" si="0"/>
        <v>150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1300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325</v>
      </c>
      <c r="O33" s="26"/>
      <c r="P33" s="26"/>
      <c r="Q33" s="26"/>
      <c r="R33" s="28">
        <f t="shared" si="0"/>
        <v>1300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1300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325</v>
      </c>
      <c r="O36" s="26"/>
      <c r="P36" s="26"/>
      <c r="Q36" s="26"/>
      <c r="R36" s="28">
        <f t="shared" si="0"/>
        <v>1300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2769</v>
      </c>
      <c r="K64" s="45"/>
      <c r="L64" s="45"/>
      <c r="M64" s="45"/>
      <c r="N64" s="46"/>
      <c r="O64" s="46"/>
      <c r="P64" s="46"/>
      <c r="Q64" s="46"/>
      <c r="R64" s="46">
        <f>SUM(R4:R63)</f>
        <v>2769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18974.349999999999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4712.43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18974.349999999999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72" priority="3" operator="lessThan">
      <formula>0</formula>
    </cfRule>
  </conditionalFormatting>
  <conditionalFormatting sqref="T4:AS63">
    <cfRule type="cellIs" dxfId="71" priority="1" operator="greaterThan">
      <formula>0</formula>
    </cfRule>
  </conditionalFormatting>
  <conditionalFormatting sqref="U4:AC63 AE4:AS63 T17:T18">
    <cfRule type="cellIs" dxfId="70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D8C1E-5BBC-4B46-9665-141E4B3FD044}">
  <dimension ref="A1:AT851"/>
  <sheetViews>
    <sheetView zoomScale="50" zoomScaleNormal="50" workbookViewId="0">
      <pane xSplit="19" ySplit="3" topLeftCell="U4" activePane="bottomRight" state="frozen"/>
      <selection pane="topRight" activeCell="T1" sqref="T1"/>
      <selection pane="bottomLeft" activeCell="A4" sqref="A4"/>
      <selection pane="bottomRight" activeCell="H66" sqref="H66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CAV PAEX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2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2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2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2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5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1</v>
      </c>
      <c r="O7" s="26"/>
      <c r="P7" s="26"/>
      <c r="Q7" s="26"/>
      <c r="R7" s="28">
        <f t="shared" si="0"/>
        <v>5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30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7</v>
      </c>
      <c r="O8" s="26"/>
      <c r="P8" s="26"/>
      <c r="Q8" s="26"/>
      <c r="R8" s="28">
        <f t="shared" si="0"/>
        <v>30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1002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250</v>
      </c>
      <c r="O17" s="26"/>
      <c r="P17" s="26"/>
      <c r="Q17" s="26"/>
      <c r="R17" s="28">
        <f t="shared" si="0"/>
        <v>1002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1002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250</v>
      </c>
      <c r="O19" s="26"/>
      <c r="P19" s="26"/>
      <c r="Q19" s="26"/>
      <c r="R19" s="28">
        <f t="shared" si="0"/>
        <v>1002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100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25</v>
      </c>
      <c r="O20" s="26"/>
      <c r="P20" s="26"/>
      <c r="Q20" s="26"/>
      <c r="R20" s="28">
        <f t="shared" si="0"/>
        <v>100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4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1</v>
      </c>
      <c r="O21" s="26"/>
      <c r="P21" s="26"/>
      <c r="Q21" s="26"/>
      <c r="R21" s="28">
        <f t="shared" si="0"/>
        <v>4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15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3</v>
      </c>
      <c r="O22" s="26"/>
      <c r="P22" s="26"/>
      <c r="Q22" s="26"/>
      <c r="R22" s="28">
        <f t="shared" si="0"/>
        <v>15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20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5</v>
      </c>
      <c r="O23" s="26"/>
      <c r="P23" s="26"/>
      <c r="Q23" s="26"/>
      <c r="R23" s="28">
        <f t="shared" si="0"/>
        <v>20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1000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250</v>
      </c>
      <c r="O26" s="26"/>
      <c r="P26" s="26"/>
      <c r="Q26" s="26"/>
      <c r="R26" s="28">
        <f t="shared" si="0"/>
        <v>1000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2000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500</v>
      </c>
      <c r="O30" s="26"/>
      <c r="P30" s="26"/>
      <c r="Q30" s="26"/>
      <c r="R30" s="28">
        <f t="shared" si="0"/>
        <v>2000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6702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1675</v>
      </c>
      <c r="O35" s="26"/>
      <c r="P35" s="26"/>
      <c r="Q35" s="26"/>
      <c r="R35" s="28">
        <f t="shared" si="0"/>
        <v>6702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11884</v>
      </c>
      <c r="K64" s="45"/>
      <c r="L64" s="45"/>
      <c r="M64" s="45"/>
      <c r="N64" s="46"/>
      <c r="O64" s="46"/>
      <c r="P64" s="46"/>
      <c r="Q64" s="46"/>
      <c r="R64" s="46">
        <f>SUM(R4:R63)</f>
        <v>11884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69594.910000000018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17296.400000000001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69594.910000000018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69" priority="3" operator="lessThan">
      <formula>0</formula>
    </cfRule>
  </conditionalFormatting>
  <conditionalFormatting sqref="T4:AS63">
    <cfRule type="cellIs" dxfId="68" priority="1" operator="greaterThan">
      <formula>0</formula>
    </cfRule>
  </conditionalFormatting>
  <conditionalFormatting sqref="U4:AC63 AE4:AS63 T17:T18">
    <cfRule type="cellIs" dxfId="67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23B6D-D4C1-47FB-9F8E-406F7ADD0B4F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I66" sqref="I66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CAV PRAPEG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5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1</v>
      </c>
      <c r="O4" s="26"/>
      <c r="P4" s="26"/>
      <c r="Q4" s="26"/>
      <c r="R4" s="28">
        <f t="shared" ref="R4:R63" si="0">J4-(SUM(T4:AS4))+M4+O4+P4-Q4</f>
        <v>5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30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7</v>
      </c>
      <c r="O5" s="26"/>
      <c r="P5" s="26"/>
      <c r="Q5" s="26"/>
      <c r="R5" s="28">
        <f t="shared" si="0"/>
        <v>30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2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2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2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2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35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8</v>
      </c>
      <c r="O8" s="26"/>
      <c r="P8" s="26"/>
      <c r="Q8" s="26"/>
      <c r="R8" s="28">
        <f t="shared" si="0"/>
        <v>35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20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5</v>
      </c>
      <c r="O13" s="26"/>
      <c r="P13" s="26"/>
      <c r="Q13" s="26"/>
      <c r="R13" s="28">
        <f t="shared" si="0"/>
        <v>20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3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3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15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3</v>
      </c>
      <c r="O19" s="26"/>
      <c r="P19" s="26"/>
      <c r="Q19" s="26"/>
      <c r="R19" s="28">
        <f t="shared" si="0"/>
        <v>15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30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7</v>
      </c>
      <c r="O20" s="26"/>
      <c r="P20" s="26"/>
      <c r="Q20" s="26"/>
      <c r="R20" s="28">
        <f t="shared" si="0"/>
        <v>30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2000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500</v>
      </c>
      <c r="O29" s="26"/>
      <c r="P29" s="26"/>
      <c r="Q29" s="26"/>
      <c r="R29" s="28">
        <f t="shared" si="0"/>
        <v>2000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8900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2225</v>
      </c>
      <c r="O30" s="26"/>
      <c r="P30" s="26"/>
      <c r="Q30" s="26"/>
      <c r="R30" s="28">
        <f t="shared" si="0"/>
        <v>8900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2000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500</v>
      </c>
      <c r="O32" s="26"/>
      <c r="P32" s="26"/>
      <c r="Q32" s="26"/>
      <c r="R32" s="28">
        <f t="shared" si="0"/>
        <v>2000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6900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1725</v>
      </c>
      <c r="O33" s="26"/>
      <c r="P33" s="26"/>
      <c r="Q33" s="26"/>
      <c r="R33" s="28">
        <f t="shared" si="0"/>
        <v>6900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5000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1250</v>
      </c>
      <c r="O35" s="26"/>
      <c r="P35" s="26"/>
      <c r="Q35" s="26"/>
      <c r="R35" s="28">
        <f t="shared" si="0"/>
        <v>5000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24942</v>
      </c>
      <c r="K64" s="45"/>
      <c r="L64" s="45"/>
      <c r="M64" s="45"/>
      <c r="N64" s="46"/>
      <c r="O64" s="46"/>
      <c r="P64" s="46"/>
      <c r="Q64" s="46"/>
      <c r="R64" s="46">
        <f>SUM(R4:R63)</f>
        <v>24942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12614.02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2140.71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12614.02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66" priority="3" operator="lessThan">
      <formula>0</formula>
    </cfRule>
  </conditionalFormatting>
  <conditionalFormatting sqref="T4:AS63">
    <cfRule type="cellIs" dxfId="65" priority="1" operator="greaterThan">
      <formula>0</formula>
    </cfRule>
  </conditionalFormatting>
  <conditionalFormatting sqref="U4:AC63 AE4:AS63 T17:T18">
    <cfRule type="cellIs" dxfId="64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7778-B210-43E1-98C2-D87B762CB1A7}">
  <dimension ref="A1:AT851"/>
  <sheetViews>
    <sheetView zoomScale="50" zoomScaleNormal="50" workbookViewId="0">
      <pane xSplit="19" ySplit="3" topLeftCell="U4" activePane="bottomRight" state="frozen"/>
      <selection pane="topRight" activeCell="T1" sqref="T1"/>
      <selection pane="bottomLeft" activeCell="A4" sqref="A4"/>
      <selection pane="bottomRight" activeCell="I68" sqref="I68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CAV Administração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25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6</v>
      </c>
      <c r="O5" s="26"/>
      <c r="P5" s="26"/>
      <c r="Q5" s="26"/>
      <c r="R5" s="28">
        <f t="shared" si="0"/>
        <v>25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20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5</v>
      </c>
      <c r="O6" s="26"/>
      <c r="P6" s="26"/>
      <c r="Q6" s="26"/>
      <c r="R6" s="28">
        <f t="shared" si="0"/>
        <v>20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5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1</v>
      </c>
      <c r="O7" s="26"/>
      <c r="P7" s="26"/>
      <c r="Q7" s="26"/>
      <c r="R7" s="28">
        <f t="shared" si="0"/>
        <v>5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120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30</v>
      </c>
      <c r="O8" s="26"/>
      <c r="P8" s="26"/>
      <c r="Q8" s="26"/>
      <c r="R8" s="28">
        <f t="shared" si="0"/>
        <v>120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20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5</v>
      </c>
      <c r="O13" s="26"/>
      <c r="P13" s="26"/>
      <c r="Q13" s="26"/>
      <c r="R13" s="28">
        <f t="shared" si="0"/>
        <v>20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20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5</v>
      </c>
      <c r="O17" s="26"/>
      <c r="P17" s="26"/>
      <c r="Q17" s="26"/>
      <c r="R17" s="28">
        <f t="shared" si="0"/>
        <v>20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60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15</v>
      </c>
      <c r="O19" s="26"/>
      <c r="P19" s="26"/>
      <c r="Q19" s="26"/>
      <c r="R19" s="28">
        <f t="shared" si="0"/>
        <v>60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200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50</v>
      </c>
      <c r="O20" s="26"/>
      <c r="P20" s="26"/>
      <c r="Q20" s="26"/>
      <c r="R20" s="28">
        <f t="shared" si="0"/>
        <v>200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20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5</v>
      </c>
      <c r="O21" s="26"/>
      <c r="P21" s="26"/>
      <c r="Q21" s="26"/>
      <c r="R21" s="28">
        <f t="shared" si="0"/>
        <v>20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60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15</v>
      </c>
      <c r="O22" s="26"/>
      <c r="P22" s="26"/>
      <c r="Q22" s="26"/>
      <c r="R22" s="28">
        <f t="shared" si="0"/>
        <v>60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2000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500</v>
      </c>
      <c r="O24" s="26"/>
      <c r="P24" s="26"/>
      <c r="Q24" s="26"/>
      <c r="R24" s="28">
        <f t="shared" si="0"/>
        <v>2000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7010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1752</v>
      </c>
      <c r="O30" s="26"/>
      <c r="P30" s="26"/>
      <c r="Q30" s="26"/>
      <c r="R30" s="28">
        <f t="shared" si="0"/>
        <v>7010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9010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2252</v>
      </c>
      <c r="O33" s="26"/>
      <c r="P33" s="26"/>
      <c r="Q33" s="26"/>
      <c r="R33" s="28">
        <f t="shared" si="0"/>
        <v>9010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8010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2002</v>
      </c>
      <c r="O35" s="26"/>
      <c r="P35" s="26"/>
      <c r="Q35" s="26"/>
      <c r="R35" s="28">
        <f t="shared" si="0"/>
        <v>8010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26580</v>
      </c>
      <c r="K64" s="45"/>
      <c r="L64" s="45"/>
      <c r="M64" s="45"/>
      <c r="N64" s="46"/>
      <c r="O64" s="46"/>
      <c r="P64" s="46"/>
      <c r="Q64" s="46"/>
      <c r="R64" s="46">
        <f>SUM(R4:R63)</f>
        <v>26580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19434.75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4842.2800000000007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19434.75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63" priority="3" operator="lessThan">
      <formula>0</formula>
    </cfRule>
  </conditionalFormatting>
  <conditionalFormatting sqref="T4:AS63">
    <cfRule type="cellIs" dxfId="62" priority="1" operator="greaterThan">
      <formula>0</formula>
    </cfRule>
  </conditionalFormatting>
  <conditionalFormatting sqref="U4:AC63 AE4:AS63 T17:T18">
    <cfRule type="cellIs" dxfId="61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0E452-B813-4C8A-8B74-FD1A0B95FFBD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H68" sqref="H68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CCT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50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12</v>
      </c>
      <c r="O4" s="26"/>
      <c r="P4" s="26"/>
      <c r="Q4" s="26"/>
      <c r="R4" s="28">
        <f t="shared" ref="R4:R63" si="0">J4-(SUM(T4:AS4))+M4+O4+P4-Q4</f>
        <v>50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150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37</v>
      </c>
      <c r="O5" s="26"/>
      <c r="P5" s="26"/>
      <c r="Q5" s="26"/>
      <c r="R5" s="28">
        <f t="shared" si="0"/>
        <v>150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50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12</v>
      </c>
      <c r="O6" s="26"/>
      <c r="P6" s="26"/>
      <c r="Q6" s="26"/>
      <c r="R6" s="28">
        <f t="shared" si="0"/>
        <v>50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50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12</v>
      </c>
      <c r="O7" s="26"/>
      <c r="P7" s="26"/>
      <c r="Q7" s="26"/>
      <c r="R7" s="28">
        <f t="shared" si="0"/>
        <v>50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400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100</v>
      </c>
      <c r="O8" s="26"/>
      <c r="P8" s="26"/>
      <c r="Q8" s="26"/>
      <c r="R8" s="28">
        <f t="shared" si="0"/>
        <v>400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50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12</v>
      </c>
      <c r="O12" s="26"/>
      <c r="P12" s="26"/>
      <c r="Q12" s="26"/>
      <c r="R12" s="28">
        <f t="shared" si="0"/>
        <v>50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50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12</v>
      </c>
      <c r="O13" s="26"/>
      <c r="P13" s="26"/>
      <c r="Q13" s="26"/>
      <c r="R13" s="28">
        <f t="shared" si="0"/>
        <v>50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10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2</v>
      </c>
      <c r="O14" s="26"/>
      <c r="P14" s="26"/>
      <c r="Q14" s="26"/>
      <c r="R14" s="28">
        <f t="shared" si="0"/>
        <v>10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10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2</v>
      </c>
      <c r="O15" s="26"/>
      <c r="P15" s="26"/>
      <c r="Q15" s="26"/>
      <c r="R15" s="28">
        <f t="shared" si="0"/>
        <v>10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10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2</v>
      </c>
      <c r="O16" s="26"/>
      <c r="P16" s="26"/>
      <c r="Q16" s="26"/>
      <c r="R16" s="28">
        <f t="shared" si="0"/>
        <v>10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200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50</v>
      </c>
      <c r="O17" s="26"/>
      <c r="P17" s="26"/>
      <c r="Q17" s="26"/>
      <c r="R17" s="28">
        <f t="shared" si="0"/>
        <v>200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200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50</v>
      </c>
      <c r="O18" s="26"/>
      <c r="P18" s="26"/>
      <c r="Q18" s="26"/>
      <c r="R18" s="28">
        <f t="shared" si="0"/>
        <v>200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200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50</v>
      </c>
      <c r="O19" s="26"/>
      <c r="P19" s="26"/>
      <c r="Q19" s="26"/>
      <c r="R19" s="28">
        <f t="shared" si="0"/>
        <v>200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350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87</v>
      </c>
      <c r="O20" s="26"/>
      <c r="P20" s="26"/>
      <c r="Q20" s="26"/>
      <c r="R20" s="28">
        <f t="shared" si="0"/>
        <v>350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20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5</v>
      </c>
      <c r="O21" s="26"/>
      <c r="P21" s="26"/>
      <c r="Q21" s="26"/>
      <c r="R21" s="28">
        <f t="shared" si="0"/>
        <v>20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20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5</v>
      </c>
      <c r="O22" s="26"/>
      <c r="P22" s="26"/>
      <c r="Q22" s="26"/>
      <c r="R22" s="28">
        <f t="shared" si="0"/>
        <v>20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100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25</v>
      </c>
      <c r="O23" s="26"/>
      <c r="P23" s="26"/>
      <c r="Q23" s="26"/>
      <c r="R23" s="28">
        <f t="shared" si="0"/>
        <v>100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500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125</v>
      </c>
      <c r="O24" s="26"/>
      <c r="P24" s="26"/>
      <c r="Q24" s="26"/>
      <c r="R24" s="28">
        <f t="shared" si="0"/>
        <v>500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2500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625</v>
      </c>
      <c r="O29" s="26"/>
      <c r="P29" s="26"/>
      <c r="Q29" s="26"/>
      <c r="R29" s="28">
        <f t="shared" si="0"/>
        <v>2500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2500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625</v>
      </c>
      <c r="O30" s="26"/>
      <c r="P30" s="26"/>
      <c r="Q30" s="26"/>
      <c r="R30" s="28">
        <f t="shared" si="0"/>
        <v>2500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5000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1250</v>
      </c>
      <c r="O32" s="26"/>
      <c r="P32" s="26"/>
      <c r="Q32" s="26"/>
      <c r="R32" s="28">
        <f t="shared" si="0"/>
        <v>5000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5000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1250</v>
      </c>
      <c r="O33" s="26"/>
      <c r="P33" s="26"/>
      <c r="Q33" s="26"/>
      <c r="R33" s="28">
        <f t="shared" si="0"/>
        <v>5000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5000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1250</v>
      </c>
      <c r="O34" s="26"/>
      <c r="P34" s="26"/>
      <c r="Q34" s="26"/>
      <c r="R34" s="28">
        <f t="shared" si="0"/>
        <v>5000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5000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1250</v>
      </c>
      <c r="O35" s="26"/>
      <c r="P35" s="26"/>
      <c r="Q35" s="26"/>
      <c r="R35" s="28">
        <f t="shared" si="0"/>
        <v>5000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5000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1250</v>
      </c>
      <c r="O36" s="26"/>
      <c r="P36" s="26"/>
      <c r="Q36" s="26"/>
      <c r="R36" s="28">
        <f t="shared" si="0"/>
        <v>5000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50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12</v>
      </c>
      <c r="O37" s="26"/>
      <c r="P37" s="26"/>
      <c r="Q37" s="26"/>
      <c r="R37" s="28">
        <f t="shared" si="0"/>
        <v>50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32470</v>
      </c>
      <c r="K64" s="45"/>
      <c r="L64" s="45"/>
      <c r="M64" s="45"/>
      <c r="N64" s="46"/>
      <c r="O64" s="46"/>
      <c r="P64" s="46"/>
      <c r="Q64" s="46"/>
      <c r="R64" s="46">
        <f>SUM(R4:R63)</f>
        <v>32470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131471.29999999999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31559.53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131471.29999999999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60" priority="3" operator="lessThan">
      <formula>0</formula>
    </cfRule>
  </conditionalFormatting>
  <conditionalFormatting sqref="T4:AS63">
    <cfRule type="cellIs" dxfId="59" priority="1" operator="greaterThan">
      <formula>0</formula>
    </cfRule>
  </conditionalFormatting>
  <conditionalFormatting sqref="U4:AC63 AE4:AS63 T17:T18">
    <cfRule type="cellIs" dxfId="58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93787-AFFE-457D-A0FA-CE7A9EB5B4CA}">
  <dimension ref="A1:AT851"/>
  <sheetViews>
    <sheetView zoomScale="50" zoomScaleNormal="50" workbookViewId="0">
      <pane xSplit="19" ySplit="3" topLeftCell="U4" activePane="bottomRight" state="frozen"/>
      <selection pane="topRight" activeCell="T1" sqref="T1"/>
      <selection pane="bottomLeft" activeCell="A4" sqref="A4"/>
      <selection pane="bottomRight" activeCell="H54" sqref="H54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CEART-SECOM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200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50</v>
      </c>
      <c r="O4" s="26"/>
      <c r="P4" s="26"/>
      <c r="Q4" s="26"/>
      <c r="R4" s="28">
        <f t="shared" ref="R4:R63" si="0">J4-(SUM(T4:AS4))+M4+O4+P4-Q4</f>
        <v>200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200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50</v>
      </c>
      <c r="O5" s="26"/>
      <c r="P5" s="26"/>
      <c r="Q5" s="26"/>
      <c r="R5" s="28">
        <f t="shared" si="0"/>
        <v>200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300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75</v>
      </c>
      <c r="O6" s="26"/>
      <c r="P6" s="26"/>
      <c r="Q6" s="26"/>
      <c r="R6" s="28">
        <f t="shared" si="0"/>
        <v>300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0</v>
      </c>
      <c r="O8" s="26"/>
      <c r="P8" s="26"/>
      <c r="Q8" s="26"/>
      <c r="R8" s="28">
        <f t="shared" si="0"/>
        <v>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5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1</v>
      </c>
      <c r="O14" s="26"/>
      <c r="P14" s="26"/>
      <c r="Q14" s="26"/>
      <c r="R14" s="28">
        <f t="shared" si="0"/>
        <v>5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5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1</v>
      </c>
      <c r="O15" s="26"/>
      <c r="P15" s="26"/>
      <c r="Q15" s="26"/>
      <c r="R15" s="28">
        <f t="shared" si="0"/>
        <v>5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5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1</v>
      </c>
      <c r="O16" s="26"/>
      <c r="P16" s="26"/>
      <c r="Q16" s="26"/>
      <c r="R16" s="28">
        <f t="shared" si="0"/>
        <v>5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200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50</v>
      </c>
      <c r="O17" s="26"/>
      <c r="P17" s="26"/>
      <c r="Q17" s="26"/>
      <c r="R17" s="28">
        <f t="shared" si="0"/>
        <v>200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100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25</v>
      </c>
      <c r="O19" s="26"/>
      <c r="P19" s="26"/>
      <c r="Q19" s="26"/>
      <c r="R19" s="28">
        <f t="shared" si="0"/>
        <v>100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200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50</v>
      </c>
      <c r="O20" s="26"/>
      <c r="P20" s="26"/>
      <c r="Q20" s="26"/>
      <c r="R20" s="28">
        <f t="shared" si="0"/>
        <v>200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100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25</v>
      </c>
      <c r="O21" s="26"/>
      <c r="P21" s="26"/>
      <c r="Q21" s="26"/>
      <c r="R21" s="28">
        <f t="shared" si="0"/>
        <v>100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100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25</v>
      </c>
      <c r="O22" s="26"/>
      <c r="P22" s="26"/>
      <c r="Q22" s="26"/>
      <c r="R22" s="28">
        <f t="shared" si="0"/>
        <v>100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1000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250</v>
      </c>
      <c r="O24" s="26"/>
      <c r="P24" s="26"/>
      <c r="Q24" s="26"/>
      <c r="R24" s="28">
        <f t="shared" si="0"/>
        <v>1000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100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25</v>
      </c>
      <c r="O25" s="26"/>
      <c r="P25" s="26"/>
      <c r="Q25" s="26"/>
      <c r="R25" s="28">
        <f t="shared" si="0"/>
        <v>100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1000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250</v>
      </c>
      <c r="O29" s="26"/>
      <c r="P29" s="26"/>
      <c r="Q29" s="26"/>
      <c r="R29" s="28">
        <f t="shared" si="0"/>
        <v>1000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2000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500</v>
      </c>
      <c r="O30" s="26"/>
      <c r="P30" s="26"/>
      <c r="Q30" s="26"/>
      <c r="R30" s="28">
        <f t="shared" si="0"/>
        <v>2000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1000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250</v>
      </c>
      <c r="O32" s="26"/>
      <c r="P32" s="26"/>
      <c r="Q32" s="26"/>
      <c r="R32" s="28">
        <f t="shared" si="0"/>
        <v>1000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2000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500</v>
      </c>
      <c r="O33" s="26"/>
      <c r="P33" s="26"/>
      <c r="Q33" s="26"/>
      <c r="R33" s="28">
        <f t="shared" si="0"/>
        <v>2000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1000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250</v>
      </c>
      <c r="O34" s="26"/>
      <c r="P34" s="26"/>
      <c r="Q34" s="26"/>
      <c r="R34" s="28">
        <f t="shared" si="0"/>
        <v>1000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9515</v>
      </c>
      <c r="K64" s="45"/>
      <c r="L64" s="45"/>
      <c r="M64" s="45"/>
      <c r="N64" s="46"/>
      <c r="O64" s="46"/>
      <c r="P64" s="46"/>
      <c r="Q64" s="46"/>
      <c r="R64" s="46">
        <f>SUM(R4:R63)</f>
        <v>9515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50602.55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12075.310000000001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50602.55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111" priority="3" operator="lessThan">
      <formula>0</formula>
    </cfRule>
  </conditionalFormatting>
  <conditionalFormatting sqref="T4:AS63">
    <cfRule type="cellIs" dxfId="110" priority="1" operator="greaterThan">
      <formula>0</formula>
    </cfRule>
  </conditionalFormatting>
  <conditionalFormatting sqref="U4:AC63 AE4:AS63 T17:T18">
    <cfRule type="cellIs" dxfId="109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C3A22-6832-49EB-8373-DEC71960FB0D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I69" sqref="I69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CEAD AÇÕES AFIRMATIVAS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10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2</v>
      </c>
      <c r="O5" s="26"/>
      <c r="P5" s="26"/>
      <c r="Q5" s="26"/>
      <c r="R5" s="28">
        <f t="shared" si="0"/>
        <v>10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10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2</v>
      </c>
      <c r="O6" s="26"/>
      <c r="P6" s="26"/>
      <c r="Q6" s="26"/>
      <c r="R6" s="28">
        <f t="shared" si="0"/>
        <v>10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10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2</v>
      </c>
      <c r="O7" s="26"/>
      <c r="P7" s="26"/>
      <c r="Q7" s="26"/>
      <c r="R7" s="28">
        <f t="shared" si="0"/>
        <v>10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0</v>
      </c>
      <c r="O8" s="26"/>
      <c r="P8" s="26"/>
      <c r="Q8" s="26"/>
      <c r="R8" s="28">
        <f t="shared" si="0"/>
        <v>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2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2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2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2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20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5</v>
      </c>
      <c r="O17" s="26"/>
      <c r="P17" s="26"/>
      <c r="Q17" s="26"/>
      <c r="R17" s="28">
        <f t="shared" si="0"/>
        <v>20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20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5</v>
      </c>
      <c r="O18" s="26"/>
      <c r="P18" s="26"/>
      <c r="Q18" s="26"/>
      <c r="R18" s="28">
        <f t="shared" si="0"/>
        <v>20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20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5</v>
      </c>
      <c r="O19" s="26"/>
      <c r="P19" s="26"/>
      <c r="Q19" s="26"/>
      <c r="R19" s="28">
        <f t="shared" si="0"/>
        <v>20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10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2</v>
      </c>
      <c r="O21" s="26"/>
      <c r="P21" s="26"/>
      <c r="Q21" s="26"/>
      <c r="R21" s="28">
        <f t="shared" si="0"/>
        <v>10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10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2</v>
      </c>
      <c r="O22" s="26"/>
      <c r="P22" s="26"/>
      <c r="Q22" s="26"/>
      <c r="R22" s="28">
        <f t="shared" si="0"/>
        <v>10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40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10</v>
      </c>
      <c r="O23" s="26"/>
      <c r="P23" s="26"/>
      <c r="Q23" s="26"/>
      <c r="R23" s="28">
        <f t="shared" si="0"/>
        <v>40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50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12</v>
      </c>
      <c r="O25" s="26"/>
      <c r="P25" s="26"/>
      <c r="Q25" s="26"/>
      <c r="R25" s="28">
        <f t="shared" si="0"/>
        <v>50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204</v>
      </c>
      <c r="K64" s="45"/>
      <c r="L64" s="45"/>
      <c r="M64" s="45"/>
      <c r="N64" s="46"/>
      <c r="O64" s="46"/>
      <c r="P64" s="46"/>
      <c r="Q64" s="46"/>
      <c r="R64" s="46">
        <f>SUM(R4:R63)</f>
        <v>204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6081.42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875.95999999999992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6081.42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57" priority="3" operator="lessThan">
      <formula>0</formula>
    </cfRule>
  </conditionalFormatting>
  <conditionalFormatting sqref="T4:AS63">
    <cfRule type="cellIs" dxfId="56" priority="1" operator="greaterThan">
      <formula>0</formula>
    </cfRule>
  </conditionalFormatting>
  <conditionalFormatting sqref="U4:AC63 AE4:AS63 T17:T18">
    <cfRule type="cellIs" dxfId="55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D2EB9-1A70-4701-A97B-31C86BE44FD9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G9" sqref="G9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 xml:space="preserve">CEAD EXTENSÃO 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2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0</v>
      </c>
      <c r="O8" s="26"/>
      <c r="P8" s="26"/>
      <c r="Q8" s="26"/>
      <c r="R8" s="28">
        <f t="shared" si="0"/>
        <v>2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200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50</v>
      </c>
      <c r="O26" s="26"/>
      <c r="P26" s="26"/>
      <c r="Q26" s="26"/>
      <c r="R26" s="28">
        <f t="shared" si="0"/>
        <v>200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202</v>
      </c>
      <c r="K64" s="45"/>
      <c r="L64" s="45"/>
      <c r="M64" s="45"/>
      <c r="N64" s="46"/>
      <c r="O64" s="46"/>
      <c r="P64" s="46"/>
      <c r="Q64" s="46"/>
      <c r="R64" s="46">
        <f>SUM(R4:R63)</f>
        <v>202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321.26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70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321.26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54" priority="3" operator="lessThan">
      <formula>0</formula>
    </cfRule>
  </conditionalFormatting>
  <conditionalFormatting sqref="T4:AS63">
    <cfRule type="cellIs" dxfId="53" priority="1" operator="greaterThan">
      <formula>0</formula>
    </cfRule>
  </conditionalFormatting>
  <conditionalFormatting sqref="U4:AC63 AE4:AS63 T17:T18">
    <cfRule type="cellIs" dxfId="52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0D841-F897-4612-A4D8-964E7ADF2BDD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H70" sqref="H70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CEAD EXTENSÃO MUSEU ESCOLA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4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1</v>
      </c>
      <c r="O8" s="26"/>
      <c r="P8" s="26"/>
      <c r="Q8" s="26"/>
      <c r="R8" s="28">
        <f t="shared" si="0"/>
        <v>4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2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2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4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1</v>
      </c>
      <c r="O19" s="26"/>
      <c r="P19" s="26"/>
      <c r="Q19" s="26"/>
      <c r="R19" s="28">
        <f t="shared" si="0"/>
        <v>4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10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2</v>
      </c>
      <c r="O20" s="26"/>
      <c r="P20" s="26"/>
      <c r="Q20" s="26"/>
      <c r="R20" s="28">
        <f t="shared" si="0"/>
        <v>10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100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25</v>
      </c>
      <c r="O24" s="26"/>
      <c r="P24" s="26"/>
      <c r="Q24" s="26"/>
      <c r="R24" s="28">
        <f t="shared" si="0"/>
        <v>100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100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25</v>
      </c>
      <c r="O25" s="26"/>
      <c r="P25" s="26"/>
      <c r="Q25" s="26"/>
      <c r="R25" s="28">
        <f t="shared" si="0"/>
        <v>100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1000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250</v>
      </c>
      <c r="O29" s="26"/>
      <c r="P29" s="26"/>
      <c r="Q29" s="26"/>
      <c r="R29" s="28">
        <f t="shared" si="0"/>
        <v>1000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1000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250</v>
      </c>
      <c r="O34" s="26"/>
      <c r="P34" s="26"/>
      <c r="Q34" s="26"/>
      <c r="R34" s="28">
        <f t="shared" si="0"/>
        <v>1000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2220</v>
      </c>
      <c r="K64" s="45"/>
      <c r="L64" s="45"/>
      <c r="M64" s="45"/>
      <c r="N64" s="46"/>
      <c r="O64" s="46"/>
      <c r="P64" s="46"/>
      <c r="Q64" s="46"/>
      <c r="R64" s="46">
        <f>SUM(R4:R63)</f>
        <v>2220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1895.3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461.02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1895.3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51" priority="3" operator="lessThan">
      <formula>0</formula>
    </cfRule>
  </conditionalFormatting>
  <conditionalFormatting sqref="T4:AS63">
    <cfRule type="cellIs" dxfId="50" priority="1" operator="greaterThan">
      <formula>0</formula>
    </cfRule>
  </conditionalFormatting>
  <conditionalFormatting sqref="U4:AC63 AE4:AS63 T17:T18">
    <cfRule type="cellIs" dxfId="49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B352-4263-4A4C-86C7-49FA59BA9189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I67" sqref="I67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CEAVI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96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24</v>
      </c>
      <c r="O5" s="26"/>
      <c r="P5" s="26"/>
      <c r="Q5" s="26"/>
      <c r="R5" s="28">
        <f t="shared" si="0"/>
        <v>96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2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2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60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15</v>
      </c>
      <c r="O8" s="26"/>
      <c r="P8" s="26"/>
      <c r="Q8" s="26"/>
      <c r="R8" s="28">
        <f t="shared" si="0"/>
        <v>60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20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5</v>
      </c>
      <c r="O14" s="26"/>
      <c r="P14" s="26"/>
      <c r="Q14" s="26"/>
      <c r="R14" s="28">
        <f t="shared" si="0"/>
        <v>20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1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1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12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3</v>
      </c>
      <c r="O17" s="26"/>
      <c r="P17" s="26"/>
      <c r="Q17" s="26"/>
      <c r="R17" s="28">
        <f t="shared" si="0"/>
        <v>12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70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17</v>
      </c>
      <c r="O20" s="26"/>
      <c r="P20" s="26"/>
      <c r="Q20" s="26"/>
      <c r="R20" s="28">
        <f t="shared" si="0"/>
        <v>70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45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11</v>
      </c>
      <c r="O21" s="26"/>
      <c r="P21" s="26"/>
      <c r="Q21" s="26"/>
      <c r="R21" s="28">
        <f t="shared" si="0"/>
        <v>45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20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5</v>
      </c>
      <c r="O22" s="26"/>
      <c r="P22" s="26"/>
      <c r="Q22" s="26"/>
      <c r="R22" s="28">
        <f t="shared" si="0"/>
        <v>20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70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17</v>
      </c>
      <c r="O25" s="26"/>
      <c r="P25" s="26"/>
      <c r="Q25" s="26"/>
      <c r="R25" s="28">
        <f t="shared" si="0"/>
        <v>70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200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50</v>
      </c>
      <c r="O32" s="26"/>
      <c r="P32" s="26"/>
      <c r="Q32" s="26"/>
      <c r="R32" s="28">
        <f t="shared" si="0"/>
        <v>200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15000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3750</v>
      </c>
      <c r="O33" s="26"/>
      <c r="P33" s="26"/>
      <c r="Q33" s="26"/>
      <c r="R33" s="28">
        <f t="shared" si="0"/>
        <v>15000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8000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2000</v>
      </c>
      <c r="O35" s="26"/>
      <c r="P35" s="26"/>
      <c r="Q35" s="26"/>
      <c r="R35" s="28">
        <f t="shared" si="0"/>
        <v>8000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500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125</v>
      </c>
      <c r="O36" s="26"/>
      <c r="P36" s="26"/>
      <c r="Q36" s="26"/>
      <c r="R36" s="28">
        <f t="shared" si="0"/>
        <v>500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13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3</v>
      </c>
      <c r="O37" s="26"/>
      <c r="P37" s="26"/>
      <c r="Q37" s="26"/>
      <c r="R37" s="28">
        <f t="shared" si="0"/>
        <v>13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11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2</v>
      </c>
      <c r="O41" s="26"/>
      <c r="P41" s="26"/>
      <c r="Q41" s="26"/>
      <c r="R41" s="28">
        <f t="shared" si="0"/>
        <v>11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5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1</v>
      </c>
      <c r="O43" s="26"/>
      <c r="P43" s="26"/>
      <c r="Q43" s="26"/>
      <c r="R43" s="28">
        <f t="shared" si="0"/>
        <v>5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1000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250</v>
      </c>
      <c r="O46" s="26"/>
      <c r="P46" s="26"/>
      <c r="Q46" s="26"/>
      <c r="R46" s="28">
        <f t="shared" si="0"/>
        <v>1000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500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125</v>
      </c>
      <c r="O47" s="26"/>
      <c r="P47" s="26"/>
      <c r="Q47" s="26"/>
      <c r="R47" s="28">
        <f t="shared" si="0"/>
        <v>500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120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30</v>
      </c>
      <c r="O55" s="26"/>
      <c r="P55" s="26"/>
      <c r="Q55" s="26"/>
      <c r="R55" s="28">
        <f t="shared" si="0"/>
        <v>120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25745</v>
      </c>
      <c r="K64" s="45"/>
      <c r="L64" s="45"/>
      <c r="M64" s="45"/>
      <c r="N64" s="46"/>
      <c r="O64" s="46"/>
      <c r="P64" s="46"/>
      <c r="Q64" s="46"/>
      <c r="R64" s="46">
        <f>SUM(R4:R63)</f>
        <v>25745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28746.11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6745.51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28746.11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48" priority="3" operator="lessThan">
      <formula>0</formula>
    </cfRule>
  </conditionalFormatting>
  <conditionalFormatting sqref="T4:AS63">
    <cfRule type="cellIs" dxfId="47" priority="1" operator="greaterThan">
      <formula>0</formula>
    </cfRule>
  </conditionalFormatting>
  <conditionalFormatting sqref="U4:AC63 AE4:AS63 T17:T18">
    <cfRule type="cellIs" dxfId="46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03F84-D25A-4D1E-9D5A-E475934B9EA4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I11" sqref="I11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CEO PROCULT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0</v>
      </c>
      <c r="O8" s="26"/>
      <c r="P8" s="26"/>
      <c r="Q8" s="26"/>
      <c r="R8" s="28">
        <f t="shared" si="0"/>
        <v>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4000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1000</v>
      </c>
      <c r="O33" s="26"/>
      <c r="P33" s="26"/>
      <c r="Q33" s="26"/>
      <c r="R33" s="28">
        <f t="shared" si="0"/>
        <v>4000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4000</v>
      </c>
      <c r="K64" s="45"/>
      <c r="L64" s="45"/>
      <c r="M64" s="45"/>
      <c r="N64" s="46"/>
      <c r="O64" s="46"/>
      <c r="P64" s="46"/>
      <c r="Q64" s="46"/>
      <c r="R64" s="46">
        <f>SUM(R4:R63)</f>
        <v>4000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1000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250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1000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45" priority="3" operator="lessThan">
      <formula>0</formula>
    </cfRule>
  </conditionalFormatting>
  <conditionalFormatting sqref="T4:AS63">
    <cfRule type="cellIs" dxfId="44" priority="1" operator="greaterThan">
      <formula>0</formula>
    </cfRule>
  </conditionalFormatting>
  <conditionalFormatting sqref="U4:AC63 AE4:AS63 T17:T18">
    <cfRule type="cellIs" dxfId="43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6A32-A797-4F86-A5B8-DE31B6BE7E6C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H72" sqref="H72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CEO PAEX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10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2</v>
      </c>
      <c r="O6" s="26"/>
      <c r="P6" s="26"/>
      <c r="Q6" s="26"/>
      <c r="R6" s="28">
        <f t="shared" si="0"/>
        <v>10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0</v>
      </c>
      <c r="O8" s="26"/>
      <c r="P8" s="26"/>
      <c r="Q8" s="26"/>
      <c r="R8" s="28">
        <f t="shared" si="0"/>
        <v>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10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2</v>
      </c>
      <c r="O17" s="26"/>
      <c r="P17" s="26"/>
      <c r="Q17" s="26"/>
      <c r="R17" s="28">
        <f t="shared" si="0"/>
        <v>10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1000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250</v>
      </c>
      <c r="O32" s="26"/>
      <c r="P32" s="26"/>
      <c r="Q32" s="26"/>
      <c r="R32" s="28">
        <f t="shared" si="0"/>
        <v>1000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1020</v>
      </c>
      <c r="K64" s="45"/>
      <c r="L64" s="45"/>
      <c r="M64" s="45"/>
      <c r="N64" s="46"/>
      <c r="O64" s="46"/>
      <c r="P64" s="46"/>
      <c r="Q64" s="46"/>
      <c r="R64" s="46">
        <f>SUM(R4:R63)</f>
        <v>1020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819.5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181.9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819.5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42" priority="3" operator="lessThan">
      <formula>0</formula>
    </cfRule>
  </conditionalFormatting>
  <conditionalFormatting sqref="T4:AS63">
    <cfRule type="cellIs" dxfId="41" priority="1" operator="greaterThan">
      <formula>0</formula>
    </cfRule>
  </conditionalFormatting>
  <conditionalFormatting sqref="U4:AC63 AE4:AS63 T17:T18">
    <cfRule type="cellIs" dxfId="40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19E64-BB6D-4B50-A56B-AC9895884A89}">
  <dimension ref="A1:AT851"/>
  <sheetViews>
    <sheetView tabSelected="1" zoomScale="80" zoomScaleNormal="8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I67" sqref="I67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 xml:space="preserve">CEO 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10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2</v>
      </c>
      <c r="O4" s="26"/>
      <c r="P4" s="26"/>
      <c r="Q4" s="26"/>
      <c r="R4" s="28">
        <f t="shared" ref="R4:R63" si="0">J4-(SUM(T4:AS4))+M4+O4+P4-Q4</f>
        <v>10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10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2</v>
      </c>
      <c r="O5" s="26"/>
      <c r="P5" s="26"/>
      <c r="Q5" s="26"/>
      <c r="R5" s="28">
        <f t="shared" si="0"/>
        <v>10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20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5</v>
      </c>
      <c r="O6" s="26"/>
      <c r="P6" s="26"/>
      <c r="Q6" s="26"/>
      <c r="R6" s="28">
        <f t="shared" si="0"/>
        <v>20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10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2</v>
      </c>
      <c r="O7" s="26"/>
      <c r="P7" s="26"/>
      <c r="Q7" s="26"/>
      <c r="R7" s="28">
        <f t="shared" si="0"/>
        <v>10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25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6</v>
      </c>
      <c r="O8" s="26"/>
      <c r="P8" s="26"/>
      <c r="Q8" s="26"/>
      <c r="R8" s="28">
        <f t="shared" si="0"/>
        <v>25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10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2</v>
      </c>
      <c r="O12" s="26"/>
      <c r="P12" s="26"/>
      <c r="Q12" s="26"/>
      <c r="R12" s="28">
        <f t="shared" si="0"/>
        <v>10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20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5</v>
      </c>
      <c r="O13" s="26"/>
      <c r="P13" s="26"/>
      <c r="Q13" s="26"/>
      <c r="R13" s="28">
        <f t="shared" si="0"/>
        <v>20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6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1</v>
      </c>
      <c r="O14" s="26"/>
      <c r="P14" s="26"/>
      <c r="Q14" s="26"/>
      <c r="R14" s="28">
        <f t="shared" si="0"/>
        <v>6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4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1</v>
      </c>
      <c r="O15" s="26"/>
      <c r="P15" s="26"/>
      <c r="Q15" s="26"/>
      <c r="R15" s="28">
        <f t="shared" si="0"/>
        <v>4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4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1</v>
      </c>
      <c r="O16" s="26"/>
      <c r="P16" s="26"/>
      <c r="Q16" s="26"/>
      <c r="R16" s="28">
        <f t="shared" si="0"/>
        <v>4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75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18</v>
      </c>
      <c r="O17" s="26"/>
      <c r="P17" s="26"/>
      <c r="Q17" s="26"/>
      <c r="R17" s="28">
        <f t="shared" si="0"/>
        <v>75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25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6</v>
      </c>
      <c r="O18" s="26"/>
      <c r="P18" s="26"/>
      <c r="Q18" s="26"/>
      <c r="R18" s="28">
        <f t="shared" si="0"/>
        <v>25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55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13</v>
      </c>
      <c r="O19" s="26"/>
      <c r="P19" s="26"/>
      <c r="Q19" s="26"/>
      <c r="R19" s="28">
        <f t="shared" si="0"/>
        <v>55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40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10</v>
      </c>
      <c r="O20" s="26"/>
      <c r="P20" s="26"/>
      <c r="Q20" s="26"/>
      <c r="R20" s="28">
        <f t="shared" si="0"/>
        <v>40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15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3</v>
      </c>
      <c r="O21" s="26"/>
      <c r="P21" s="26"/>
      <c r="Q21" s="26"/>
      <c r="R21" s="28">
        <f t="shared" si="0"/>
        <v>15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20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5</v>
      </c>
      <c r="O22" s="26"/>
      <c r="P22" s="26"/>
      <c r="Q22" s="26"/>
      <c r="R22" s="28">
        <f t="shared" si="0"/>
        <v>20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10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2</v>
      </c>
      <c r="O23" s="26"/>
      <c r="P23" s="26"/>
      <c r="Q23" s="26"/>
      <c r="R23" s="28">
        <f t="shared" si="0"/>
        <v>10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500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125</v>
      </c>
      <c r="O24" s="26"/>
      <c r="P24" s="26"/>
      <c r="Q24" s="26"/>
      <c r="R24" s="28">
        <f t="shared" si="0"/>
        <v>500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250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62</v>
      </c>
      <c r="O25" s="26"/>
      <c r="P25" s="26"/>
      <c r="Q25" s="26"/>
      <c r="R25" s="28">
        <f t="shared" si="0"/>
        <v>250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500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125</v>
      </c>
      <c r="O26" s="26"/>
      <c r="P26" s="26"/>
      <c r="Q26" s="26"/>
      <c r="R26" s="28">
        <f t="shared" si="0"/>
        <v>500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500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125</v>
      </c>
      <c r="O29" s="26"/>
      <c r="P29" s="26"/>
      <c r="Q29" s="26"/>
      <c r="R29" s="28">
        <f t="shared" si="0"/>
        <v>500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2000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500</v>
      </c>
      <c r="O30" s="26"/>
      <c r="P30" s="26"/>
      <c r="Q30" s="26"/>
      <c r="R30" s="28">
        <f t="shared" si="0"/>
        <v>2000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1500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375</v>
      </c>
      <c r="O32" s="26"/>
      <c r="P32" s="26"/>
      <c r="Q32" s="26"/>
      <c r="R32" s="28">
        <f t="shared" si="0"/>
        <v>1500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4000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1000</v>
      </c>
      <c r="O33" s="26"/>
      <c r="P33" s="26"/>
      <c r="Q33" s="26"/>
      <c r="R33" s="28">
        <f t="shared" si="0"/>
        <v>4000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2000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500</v>
      </c>
      <c r="O34" s="26"/>
      <c r="P34" s="26"/>
      <c r="Q34" s="26"/>
      <c r="R34" s="28">
        <f t="shared" si="0"/>
        <v>2000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4000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1000</v>
      </c>
      <c r="O35" s="26"/>
      <c r="P35" s="26"/>
      <c r="Q35" s="26"/>
      <c r="R35" s="28">
        <f t="shared" si="0"/>
        <v>4000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15609</v>
      </c>
      <c r="K64" s="45"/>
      <c r="L64" s="45"/>
      <c r="M64" s="45"/>
      <c r="N64" s="46"/>
      <c r="O64" s="46"/>
      <c r="P64" s="46"/>
      <c r="Q64" s="46"/>
      <c r="R64" s="46">
        <f>SUM(R4:R63)</f>
        <v>15609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25059.96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6027.47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25059.96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39" priority="3" operator="lessThan">
      <formula>0</formula>
    </cfRule>
  </conditionalFormatting>
  <conditionalFormatting sqref="T4:AS63">
    <cfRule type="cellIs" dxfId="38" priority="1" operator="greaterThan">
      <formula>0</formula>
    </cfRule>
  </conditionalFormatting>
  <conditionalFormatting sqref="U4:AC63 AE4:AS63 T17:T18">
    <cfRule type="cellIs" dxfId="37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BD8F6-1F38-4D80-AC5B-7AC0B54BE76D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H68" sqref="H68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CEPLAN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7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1</v>
      </c>
      <c r="O5" s="26"/>
      <c r="P5" s="26"/>
      <c r="Q5" s="26"/>
      <c r="R5" s="28">
        <f t="shared" si="0"/>
        <v>7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2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2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80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20</v>
      </c>
      <c r="O8" s="26"/>
      <c r="P8" s="26"/>
      <c r="Q8" s="26"/>
      <c r="R8" s="28">
        <f t="shared" si="0"/>
        <v>80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50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12</v>
      </c>
      <c r="O13" s="26"/>
      <c r="P13" s="26"/>
      <c r="Q13" s="26"/>
      <c r="R13" s="28">
        <f t="shared" si="0"/>
        <v>50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50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12</v>
      </c>
      <c r="O20" s="26"/>
      <c r="P20" s="26"/>
      <c r="Q20" s="26"/>
      <c r="R20" s="28">
        <f t="shared" si="0"/>
        <v>50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9000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2250</v>
      </c>
      <c r="O33" s="26"/>
      <c r="P33" s="26"/>
      <c r="Q33" s="26"/>
      <c r="R33" s="28">
        <f t="shared" si="0"/>
        <v>9000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150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37</v>
      </c>
      <c r="O34" s="26"/>
      <c r="P34" s="26"/>
      <c r="Q34" s="26"/>
      <c r="R34" s="28">
        <f t="shared" si="0"/>
        <v>150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9339</v>
      </c>
      <c r="K64" s="45"/>
      <c r="L64" s="45"/>
      <c r="M64" s="45"/>
      <c r="N64" s="46"/>
      <c r="O64" s="46"/>
      <c r="P64" s="46"/>
      <c r="Q64" s="46"/>
      <c r="R64" s="46">
        <f>SUM(R4:R63)</f>
        <v>9339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5790.42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1400.26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5790.42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36" priority="3" operator="lessThan">
      <formula>0</formula>
    </cfRule>
  </conditionalFormatting>
  <conditionalFormatting sqref="T4:AS63">
    <cfRule type="cellIs" dxfId="35" priority="1" operator="greaterThan">
      <formula>0</formula>
    </cfRule>
  </conditionalFormatting>
  <conditionalFormatting sqref="U4:AC63 AE4:AS63 T17:T18">
    <cfRule type="cellIs" dxfId="34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BCFE5-2245-4335-ACB8-82C94A3EFE7D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G73" sqref="G73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CERES CLAUDIONE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0</v>
      </c>
      <c r="O8" s="26"/>
      <c r="P8" s="26"/>
      <c r="Q8" s="26"/>
      <c r="R8" s="28">
        <f t="shared" si="0"/>
        <v>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10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2</v>
      </c>
      <c r="O13" s="26"/>
      <c r="P13" s="26"/>
      <c r="Q13" s="26"/>
      <c r="R13" s="28">
        <f t="shared" si="0"/>
        <v>10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1000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250</v>
      </c>
      <c r="O29" s="26"/>
      <c r="P29" s="26"/>
      <c r="Q29" s="26"/>
      <c r="R29" s="28">
        <f t="shared" si="0"/>
        <v>1000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1010</v>
      </c>
      <c r="K64" s="45"/>
      <c r="L64" s="45"/>
      <c r="M64" s="45"/>
      <c r="N64" s="46"/>
      <c r="O64" s="46"/>
      <c r="P64" s="46"/>
      <c r="Q64" s="46"/>
      <c r="R64" s="46">
        <f>SUM(R4:R63)</f>
        <v>1010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445.5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100.1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445.5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33" priority="3" operator="lessThan">
      <formula>0</formula>
    </cfRule>
  </conditionalFormatting>
  <conditionalFormatting sqref="T4:AS63">
    <cfRule type="cellIs" dxfId="32" priority="1" operator="greaterThan">
      <formula>0</formula>
    </cfRule>
  </conditionalFormatting>
  <conditionalFormatting sqref="U4:AC63 AE4:AS63 T17:T18">
    <cfRule type="cellIs" dxfId="31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A8079-0324-454E-99FE-ABC2F7BBDC6F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I66" sqref="I66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CERES DEX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30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7</v>
      </c>
      <c r="O5" s="26"/>
      <c r="P5" s="26"/>
      <c r="Q5" s="26"/>
      <c r="R5" s="28">
        <f t="shared" si="0"/>
        <v>30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0</v>
      </c>
      <c r="O8" s="26"/>
      <c r="P8" s="26"/>
      <c r="Q8" s="26"/>
      <c r="R8" s="28">
        <f t="shared" si="0"/>
        <v>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20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5</v>
      </c>
      <c r="O19" s="26"/>
      <c r="P19" s="26"/>
      <c r="Q19" s="26"/>
      <c r="R19" s="28">
        <f t="shared" si="0"/>
        <v>20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30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7</v>
      </c>
      <c r="O25" s="26"/>
      <c r="P25" s="26"/>
      <c r="Q25" s="26"/>
      <c r="R25" s="28">
        <f t="shared" si="0"/>
        <v>30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1000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250</v>
      </c>
      <c r="O34" s="26"/>
      <c r="P34" s="26"/>
      <c r="Q34" s="26"/>
      <c r="R34" s="28">
        <f t="shared" si="0"/>
        <v>1000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1080</v>
      </c>
      <c r="K64" s="45"/>
      <c r="L64" s="45"/>
      <c r="M64" s="45"/>
      <c r="N64" s="46"/>
      <c r="O64" s="46"/>
      <c r="P64" s="46"/>
      <c r="Q64" s="46"/>
      <c r="R64" s="46">
        <f>SUM(R4:R63)</f>
        <v>1080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2711.2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665.02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2711.2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30" priority="3" operator="lessThan">
      <formula>0</formula>
    </cfRule>
  </conditionalFormatting>
  <conditionalFormatting sqref="T4:AS63">
    <cfRule type="cellIs" dxfId="29" priority="1" operator="greaterThan">
      <formula>0</formula>
    </cfRule>
  </conditionalFormatting>
  <conditionalFormatting sqref="U4:AC63 AE4:AS63 T17:T18">
    <cfRule type="cellIs" dxfId="28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58BE0-61B5-4FDC-843D-B6D02DF41DCE}">
  <dimension ref="A1:AT851"/>
  <sheetViews>
    <sheetView zoomScale="50" zoomScaleNormal="50" workbookViewId="0">
      <pane xSplit="19" ySplit="3" topLeftCell="U4" activePane="bottomRight" state="frozen"/>
      <selection pane="topRight" activeCell="T1" sqref="T1"/>
      <selection pane="bottomLeft" activeCell="A4" sqref="A4"/>
      <selection pane="bottomRight" activeCell="H65" sqref="H65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CEART-CSEG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0</v>
      </c>
      <c r="O8" s="26"/>
      <c r="P8" s="26"/>
      <c r="Q8" s="26"/>
      <c r="R8" s="28">
        <f t="shared" si="0"/>
        <v>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350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87</v>
      </c>
      <c r="O38" s="26"/>
      <c r="P38" s="26"/>
      <c r="Q38" s="26"/>
      <c r="R38" s="28">
        <f t="shared" si="0"/>
        <v>350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150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37</v>
      </c>
      <c r="O39" s="26"/>
      <c r="P39" s="26"/>
      <c r="Q39" s="26"/>
      <c r="R39" s="28">
        <f t="shared" si="0"/>
        <v>150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500</v>
      </c>
      <c r="K64" s="45"/>
      <c r="L64" s="45"/>
      <c r="M64" s="45"/>
      <c r="N64" s="46"/>
      <c r="O64" s="46"/>
      <c r="P64" s="46"/>
      <c r="Q64" s="46"/>
      <c r="R64" s="46">
        <f>SUM(R4:R63)</f>
        <v>500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87017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21594.48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87017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108" priority="3" operator="lessThan">
      <formula>0</formula>
    </cfRule>
  </conditionalFormatting>
  <conditionalFormatting sqref="T4:AS63">
    <cfRule type="cellIs" dxfId="107" priority="1" operator="greaterThan">
      <formula>0</formula>
    </cfRule>
  </conditionalFormatting>
  <conditionalFormatting sqref="U4:AC63 AE4:AS63 T17:T18">
    <cfRule type="cellIs" dxfId="106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28343-7FEC-4238-906B-26B1E408C874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H69" sqref="H69:H70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CERES ERIC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2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2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1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1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1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1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1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1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2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0</v>
      </c>
      <c r="O8" s="26"/>
      <c r="P8" s="26"/>
      <c r="Q8" s="26"/>
      <c r="R8" s="28">
        <f t="shared" si="0"/>
        <v>2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5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1</v>
      </c>
      <c r="O18" s="26"/>
      <c r="P18" s="26"/>
      <c r="Q18" s="26"/>
      <c r="R18" s="28">
        <f t="shared" si="0"/>
        <v>5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1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1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13</v>
      </c>
      <c r="K64" s="45"/>
      <c r="L64" s="45"/>
      <c r="M64" s="45"/>
      <c r="N64" s="46"/>
      <c r="O64" s="46"/>
      <c r="P64" s="46"/>
      <c r="Q64" s="46"/>
      <c r="R64" s="46">
        <f>SUM(R4:R63)</f>
        <v>13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278.68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17.899999999999999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278.68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27" priority="3" operator="lessThan">
      <formula>0</formula>
    </cfRule>
  </conditionalFormatting>
  <conditionalFormatting sqref="T4:AS63">
    <cfRule type="cellIs" dxfId="26" priority="1" operator="greaterThan">
      <formula>0</formula>
    </cfRule>
  </conditionalFormatting>
  <conditionalFormatting sqref="U4:AC63 AE4:AS63 T17:T18">
    <cfRule type="cellIs" dxfId="25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32E22-B922-4288-A8E5-ECD129D585F3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I66" sqref="I66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CERES JULIANO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25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6</v>
      </c>
      <c r="O5" s="26"/>
      <c r="P5" s="26"/>
      <c r="Q5" s="26"/>
      <c r="R5" s="28">
        <f t="shared" si="0"/>
        <v>25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0</v>
      </c>
      <c r="O8" s="26"/>
      <c r="P8" s="26"/>
      <c r="Q8" s="26"/>
      <c r="R8" s="28">
        <f t="shared" si="0"/>
        <v>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50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12</v>
      </c>
      <c r="O20" s="26"/>
      <c r="P20" s="26"/>
      <c r="Q20" s="26"/>
      <c r="R20" s="28">
        <f t="shared" si="0"/>
        <v>50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50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12</v>
      </c>
      <c r="O21" s="26"/>
      <c r="P21" s="26"/>
      <c r="Q21" s="26"/>
      <c r="R21" s="28">
        <f t="shared" si="0"/>
        <v>50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100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25</v>
      </c>
      <c r="O24" s="26"/>
      <c r="P24" s="26"/>
      <c r="Q24" s="26"/>
      <c r="R24" s="28">
        <f t="shared" si="0"/>
        <v>100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200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50</v>
      </c>
      <c r="O32" s="26"/>
      <c r="P32" s="26"/>
      <c r="Q32" s="26"/>
      <c r="R32" s="28">
        <f t="shared" si="0"/>
        <v>200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50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12</v>
      </c>
      <c r="O36" s="26"/>
      <c r="P36" s="26"/>
      <c r="Q36" s="26"/>
      <c r="R36" s="28">
        <f t="shared" si="0"/>
        <v>50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475</v>
      </c>
      <c r="K64" s="45"/>
      <c r="L64" s="45"/>
      <c r="M64" s="45"/>
      <c r="N64" s="46"/>
      <c r="O64" s="46"/>
      <c r="P64" s="46"/>
      <c r="Q64" s="46"/>
      <c r="R64" s="46">
        <f>SUM(R4:R63)</f>
        <v>475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5347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1284.5899999999999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5347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24" priority="3" operator="lessThan">
      <formula>0</formula>
    </cfRule>
  </conditionalFormatting>
  <conditionalFormatting sqref="T4:AS63">
    <cfRule type="cellIs" dxfId="23" priority="1" operator="greaterThan">
      <formula>0</formula>
    </cfRule>
  </conditionalFormatting>
  <conditionalFormatting sqref="U4:AC63 AE4:AS63 T17:T18">
    <cfRule type="cellIs" dxfId="22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132D-1BC3-4F50-9194-E0040706F423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H68" sqref="H68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CERES PATRÍCIA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3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3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0</v>
      </c>
      <c r="O8" s="26"/>
      <c r="P8" s="26"/>
      <c r="Q8" s="26"/>
      <c r="R8" s="28">
        <f t="shared" si="0"/>
        <v>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1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1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1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1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1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1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6</v>
      </c>
      <c r="K64" s="45"/>
      <c r="L64" s="45"/>
      <c r="M64" s="45"/>
      <c r="N64" s="46"/>
      <c r="O64" s="46"/>
      <c r="P64" s="46"/>
      <c r="Q64" s="46"/>
      <c r="R64" s="46">
        <f>SUM(R4:R63)</f>
        <v>6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246.32999999999998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0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246.32999999999998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21" priority="3" operator="lessThan">
      <formula>0</formula>
    </cfRule>
  </conditionalFormatting>
  <conditionalFormatting sqref="T4:AS63">
    <cfRule type="cellIs" dxfId="20" priority="1" operator="greaterThan">
      <formula>0</formula>
    </cfRule>
  </conditionalFormatting>
  <conditionalFormatting sqref="U4:AC63 AE4:AS63 T17:T18">
    <cfRule type="cellIs" dxfId="19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8579-EF23-4271-9649-02EDFC7F540A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B14" sqref="B14:B16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CERES DAD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20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5</v>
      </c>
      <c r="O4" s="26"/>
      <c r="P4" s="26"/>
      <c r="Q4" s="26"/>
      <c r="R4" s="28">
        <f t="shared" ref="R4:R63" si="0">J4-(SUM(T4:AS4))+M4+O4+P4-Q4</f>
        <v>20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60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15</v>
      </c>
      <c r="O5" s="26"/>
      <c r="P5" s="26"/>
      <c r="Q5" s="26"/>
      <c r="R5" s="28">
        <f t="shared" si="0"/>
        <v>60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11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2</v>
      </c>
      <c r="O6" s="26"/>
      <c r="P6" s="26"/>
      <c r="Q6" s="26"/>
      <c r="R6" s="28">
        <f t="shared" si="0"/>
        <v>11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10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2</v>
      </c>
      <c r="O7" s="26"/>
      <c r="P7" s="26"/>
      <c r="Q7" s="26"/>
      <c r="R7" s="28">
        <f t="shared" si="0"/>
        <v>10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30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7</v>
      </c>
      <c r="O8" s="26"/>
      <c r="P8" s="26"/>
      <c r="Q8" s="26"/>
      <c r="R8" s="28">
        <f t="shared" si="0"/>
        <v>30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4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1</v>
      </c>
      <c r="O12" s="26"/>
      <c r="P12" s="26"/>
      <c r="Q12" s="26"/>
      <c r="R12" s="28">
        <f t="shared" si="0"/>
        <v>4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10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2</v>
      </c>
      <c r="O13" s="26"/>
      <c r="P13" s="26"/>
      <c r="Q13" s="26"/>
      <c r="R13" s="28">
        <f t="shared" si="0"/>
        <v>10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4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1</v>
      </c>
      <c r="O14" s="26"/>
      <c r="P14" s="26"/>
      <c r="Q14" s="26"/>
      <c r="R14" s="28">
        <f t="shared" si="0"/>
        <v>4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4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1</v>
      </c>
      <c r="O15" s="26"/>
      <c r="P15" s="26"/>
      <c r="Q15" s="26"/>
      <c r="R15" s="28">
        <f t="shared" si="0"/>
        <v>4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4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1</v>
      </c>
      <c r="O16" s="26"/>
      <c r="P16" s="26"/>
      <c r="Q16" s="26"/>
      <c r="R16" s="28">
        <f t="shared" si="0"/>
        <v>4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100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25</v>
      </c>
      <c r="O17" s="26"/>
      <c r="P17" s="26"/>
      <c r="Q17" s="26"/>
      <c r="R17" s="28">
        <f t="shared" si="0"/>
        <v>100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100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25</v>
      </c>
      <c r="O18" s="26"/>
      <c r="P18" s="26"/>
      <c r="Q18" s="26"/>
      <c r="R18" s="28">
        <f t="shared" si="0"/>
        <v>100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200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50</v>
      </c>
      <c r="O19" s="26"/>
      <c r="P19" s="26"/>
      <c r="Q19" s="26"/>
      <c r="R19" s="28">
        <f t="shared" si="0"/>
        <v>200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100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25</v>
      </c>
      <c r="O20" s="26"/>
      <c r="P20" s="26"/>
      <c r="Q20" s="26"/>
      <c r="R20" s="28">
        <f t="shared" si="0"/>
        <v>100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100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25</v>
      </c>
      <c r="O22" s="26"/>
      <c r="P22" s="26"/>
      <c r="Q22" s="26"/>
      <c r="R22" s="28">
        <f t="shared" si="0"/>
        <v>100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100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25</v>
      </c>
      <c r="O23" s="26"/>
      <c r="P23" s="26"/>
      <c r="Q23" s="26"/>
      <c r="R23" s="28">
        <f t="shared" si="0"/>
        <v>100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500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125</v>
      </c>
      <c r="O29" s="26"/>
      <c r="P29" s="26"/>
      <c r="Q29" s="26"/>
      <c r="R29" s="28">
        <f t="shared" si="0"/>
        <v>500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500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125</v>
      </c>
      <c r="O30" s="26"/>
      <c r="P30" s="26"/>
      <c r="Q30" s="26"/>
      <c r="R30" s="28">
        <f t="shared" si="0"/>
        <v>500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500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125</v>
      </c>
      <c r="O32" s="26"/>
      <c r="P32" s="26"/>
      <c r="Q32" s="26"/>
      <c r="R32" s="28">
        <f t="shared" si="0"/>
        <v>500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500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125</v>
      </c>
      <c r="O33" s="26"/>
      <c r="P33" s="26"/>
      <c r="Q33" s="26"/>
      <c r="R33" s="28">
        <f t="shared" si="0"/>
        <v>500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500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125</v>
      </c>
      <c r="O34" s="26"/>
      <c r="P34" s="26"/>
      <c r="Q34" s="26"/>
      <c r="R34" s="28">
        <f t="shared" si="0"/>
        <v>500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500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125</v>
      </c>
      <c r="O35" s="26"/>
      <c r="P35" s="26"/>
      <c r="Q35" s="26"/>
      <c r="R35" s="28">
        <f t="shared" si="0"/>
        <v>500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300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75</v>
      </c>
      <c r="O36" s="26"/>
      <c r="P36" s="26"/>
      <c r="Q36" s="26"/>
      <c r="R36" s="28">
        <f t="shared" si="0"/>
        <v>300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4157</v>
      </c>
      <c r="K64" s="45"/>
      <c r="L64" s="45"/>
      <c r="M64" s="45"/>
      <c r="N64" s="46"/>
      <c r="O64" s="46"/>
      <c r="P64" s="46"/>
      <c r="Q64" s="46"/>
      <c r="R64" s="46">
        <f>SUM(R4:R63)</f>
        <v>4157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33721.449999999997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8367.43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33721.449999999997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18" priority="3" operator="lessThan">
      <formula>0</formula>
    </cfRule>
  </conditionalFormatting>
  <conditionalFormatting sqref="T4:AS63">
    <cfRule type="cellIs" dxfId="17" priority="1" operator="greaterThan">
      <formula>0</formula>
    </cfRule>
  </conditionalFormatting>
  <conditionalFormatting sqref="U4:AC63 AE4:AS63 T17:T18">
    <cfRule type="cellIs" dxfId="16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073A9-79FD-4301-96A2-5B39372D7E6E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M69" sqref="M69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CESFI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9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2</v>
      </c>
      <c r="O4" s="26"/>
      <c r="P4" s="26"/>
      <c r="Q4" s="26"/>
      <c r="R4" s="28">
        <f t="shared" ref="R4:R63" si="0">J4-(SUM(T4:AS4))+M4+O4+P4-Q4</f>
        <v>9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45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11</v>
      </c>
      <c r="O5" s="26"/>
      <c r="P5" s="26"/>
      <c r="Q5" s="26"/>
      <c r="R5" s="28">
        <f t="shared" si="0"/>
        <v>45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23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5</v>
      </c>
      <c r="O6" s="26"/>
      <c r="P6" s="26"/>
      <c r="Q6" s="26"/>
      <c r="R6" s="28">
        <f t="shared" si="0"/>
        <v>23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10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2</v>
      </c>
      <c r="O7" s="26"/>
      <c r="P7" s="26"/>
      <c r="Q7" s="26"/>
      <c r="R7" s="28">
        <f t="shared" si="0"/>
        <v>10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20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5</v>
      </c>
      <c r="O8" s="26"/>
      <c r="P8" s="26"/>
      <c r="Q8" s="26"/>
      <c r="R8" s="28">
        <f t="shared" si="0"/>
        <v>20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20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5</v>
      </c>
      <c r="O20" s="26"/>
      <c r="P20" s="26"/>
      <c r="Q20" s="26"/>
      <c r="R20" s="28">
        <f t="shared" si="0"/>
        <v>20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50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12</v>
      </c>
      <c r="O25" s="26"/>
      <c r="P25" s="26"/>
      <c r="Q25" s="26"/>
      <c r="R25" s="28">
        <f t="shared" si="0"/>
        <v>50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250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62</v>
      </c>
      <c r="O29" s="26"/>
      <c r="P29" s="26"/>
      <c r="Q29" s="26"/>
      <c r="R29" s="28">
        <f t="shared" si="0"/>
        <v>250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500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125</v>
      </c>
      <c r="O32" s="26"/>
      <c r="P32" s="26"/>
      <c r="Q32" s="26"/>
      <c r="R32" s="28">
        <f t="shared" si="0"/>
        <v>500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50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12</v>
      </c>
      <c r="O34" s="26"/>
      <c r="P34" s="26"/>
      <c r="Q34" s="26"/>
      <c r="R34" s="28">
        <f t="shared" si="0"/>
        <v>50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977</v>
      </c>
      <c r="K64" s="45"/>
      <c r="L64" s="45"/>
      <c r="M64" s="45"/>
      <c r="N64" s="46"/>
      <c r="O64" s="46"/>
      <c r="P64" s="46"/>
      <c r="Q64" s="46"/>
      <c r="R64" s="46">
        <f>SUM(R4:R63)</f>
        <v>977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3169.8299999999995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740.68999999999994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3169.8299999999995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15" priority="3" operator="lessThan">
      <formula>0</formula>
    </cfRule>
  </conditionalFormatting>
  <conditionalFormatting sqref="T4:AS63">
    <cfRule type="cellIs" dxfId="14" priority="1" operator="greaterThan">
      <formula>0</formula>
    </cfRule>
  </conditionalFormatting>
  <conditionalFormatting sqref="U4:AC63 AE4:AS63 T17:T18">
    <cfRule type="cellIs" dxfId="13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A90FD-FB47-4A65-8C26-2F56B292AE02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I68" sqref="I68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CESMO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25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6</v>
      </c>
      <c r="O4" s="26"/>
      <c r="P4" s="26"/>
      <c r="Q4" s="26"/>
      <c r="R4" s="28">
        <f t="shared" ref="R4:R63" si="0">J4-(SUM(T4:AS4))+M4+O4+P4-Q4</f>
        <v>25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25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6</v>
      </c>
      <c r="O5" s="26"/>
      <c r="P5" s="26"/>
      <c r="Q5" s="26"/>
      <c r="R5" s="28">
        <f t="shared" si="0"/>
        <v>25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25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6</v>
      </c>
      <c r="O6" s="26"/>
      <c r="P6" s="26"/>
      <c r="Q6" s="26"/>
      <c r="R6" s="28">
        <f t="shared" si="0"/>
        <v>25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25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6</v>
      </c>
      <c r="O7" s="26"/>
      <c r="P7" s="26"/>
      <c r="Q7" s="26"/>
      <c r="R7" s="28">
        <f t="shared" si="0"/>
        <v>25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25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6</v>
      </c>
      <c r="O8" s="26"/>
      <c r="P8" s="26"/>
      <c r="Q8" s="26"/>
      <c r="R8" s="28">
        <f t="shared" si="0"/>
        <v>25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20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5</v>
      </c>
      <c r="O12" s="26"/>
      <c r="P12" s="26"/>
      <c r="Q12" s="26"/>
      <c r="R12" s="28">
        <f t="shared" si="0"/>
        <v>20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20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5</v>
      </c>
      <c r="O13" s="26"/>
      <c r="P13" s="26"/>
      <c r="Q13" s="26"/>
      <c r="R13" s="28">
        <f t="shared" si="0"/>
        <v>20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10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2</v>
      </c>
      <c r="O14" s="26"/>
      <c r="P14" s="26"/>
      <c r="Q14" s="26"/>
      <c r="R14" s="28">
        <f t="shared" si="0"/>
        <v>10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10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2</v>
      </c>
      <c r="O15" s="26"/>
      <c r="P15" s="26"/>
      <c r="Q15" s="26"/>
      <c r="R15" s="28">
        <f t="shared" si="0"/>
        <v>10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10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2</v>
      </c>
      <c r="O16" s="26"/>
      <c r="P16" s="26"/>
      <c r="Q16" s="26"/>
      <c r="R16" s="28">
        <f t="shared" si="0"/>
        <v>10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250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62</v>
      </c>
      <c r="O17" s="26"/>
      <c r="P17" s="26"/>
      <c r="Q17" s="26"/>
      <c r="R17" s="28">
        <f t="shared" si="0"/>
        <v>250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150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37</v>
      </c>
      <c r="O18" s="26"/>
      <c r="P18" s="26"/>
      <c r="Q18" s="26"/>
      <c r="R18" s="28">
        <f t="shared" si="0"/>
        <v>150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250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62</v>
      </c>
      <c r="O19" s="26"/>
      <c r="P19" s="26"/>
      <c r="Q19" s="26"/>
      <c r="R19" s="28">
        <f t="shared" si="0"/>
        <v>250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100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25</v>
      </c>
      <c r="O20" s="26"/>
      <c r="P20" s="26"/>
      <c r="Q20" s="26"/>
      <c r="R20" s="28">
        <f t="shared" si="0"/>
        <v>100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20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5</v>
      </c>
      <c r="O21" s="26"/>
      <c r="P21" s="26"/>
      <c r="Q21" s="26"/>
      <c r="R21" s="28">
        <f t="shared" si="0"/>
        <v>20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40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10</v>
      </c>
      <c r="O22" s="26"/>
      <c r="P22" s="26"/>
      <c r="Q22" s="26"/>
      <c r="R22" s="28">
        <f t="shared" si="0"/>
        <v>40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40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10</v>
      </c>
      <c r="O23" s="26"/>
      <c r="P23" s="26"/>
      <c r="Q23" s="26"/>
      <c r="R23" s="28">
        <f t="shared" si="0"/>
        <v>40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500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125</v>
      </c>
      <c r="O24" s="26"/>
      <c r="P24" s="26"/>
      <c r="Q24" s="26"/>
      <c r="R24" s="28">
        <f t="shared" si="0"/>
        <v>500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200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50</v>
      </c>
      <c r="O25" s="26"/>
      <c r="P25" s="26"/>
      <c r="Q25" s="26"/>
      <c r="R25" s="28">
        <f t="shared" si="0"/>
        <v>200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300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75</v>
      </c>
      <c r="O26" s="26"/>
      <c r="P26" s="26"/>
      <c r="Q26" s="26"/>
      <c r="R26" s="28">
        <f t="shared" si="0"/>
        <v>300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1000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250</v>
      </c>
      <c r="O29" s="26"/>
      <c r="P29" s="26"/>
      <c r="Q29" s="26"/>
      <c r="R29" s="28">
        <f t="shared" si="0"/>
        <v>1000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2000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500</v>
      </c>
      <c r="O30" s="26"/>
      <c r="P30" s="26"/>
      <c r="Q30" s="26"/>
      <c r="R30" s="28">
        <f t="shared" si="0"/>
        <v>2000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1000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250</v>
      </c>
      <c r="O32" s="26"/>
      <c r="P32" s="26"/>
      <c r="Q32" s="26"/>
      <c r="R32" s="28">
        <f t="shared" si="0"/>
        <v>1000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2000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500</v>
      </c>
      <c r="O33" s="26"/>
      <c r="P33" s="26"/>
      <c r="Q33" s="26"/>
      <c r="R33" s="28">
        <f t="shared" si="0"/>
        <v>2000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1000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250</v>
      </c>
      <c r="O34" s="26"/>
      <c r="P34" s="26"/>
      <c r="Q34" s="26"/>
      <c r="R34" s="28">
        <f t="shared" si="0"/>
        <v>1000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2000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500</v>
      </c>
      <c r="O35" s="26"/>
      <c r="P35" s="26"/>
      <c r="Q35" s="26"/>
      <c r="R35" s="28">
        <f t="shared" si="0"/>
        <v>2000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100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25</v>
      </c>
      <c r="O36" s="26"/>
      <c r="P36" s="26"/>
      <c r="Q36" s="26"/>
      <c r="R36" s="28">
        <f t="shared" si="0"/>
        <v>100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20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5</v>
      </c>
      <c r="O37" s="26"/>
      <c r="P37" s="26"/>
      <c r="Q37" s="26"/>
      <c r="R37" s="28">
        <f t="shared" si="0"/>
        <v>20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64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16</v>
      </c>
      <c r="O38" s="26"/>
      <c r="P38" s="26"/>
      <c r="Q38" s="26"/>
      <c r="R38" s="28">
        <f t="shared" si="0"/>
        <v>64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32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8</v>
      </c>
      <c r="O39" s="26"/>
      <c r="P39" s="26"/>
      <c r="Q39" s="26"/>
      <c r="R39" s="28">
        <f t="shared" si="0"/>
        <v>32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12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3</v>
      </c>
      <c r="O41" s="26"/>
      <c r="P41" s="26"/>
      <c r="Q41" s="26"/>
      <c r="R41" s="28">
        <f t="shared" si="0"/>
        <v>12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120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30</v>
      </c>
      <c r="O42" s="26"/>
      <c r="P42" s="26"/>
      <c r="Q42" s="26"/>
      <c r="R42" s="28">
        <f t="shared" si="0"/>
        <v>120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8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2</v>
      </c>
      <c r="O43" s="26"/>
      <c r="P43" s="26"/>
      <c r="Q43" s="26"/>
      <c r="R43" s="28">
        <f t="shared" si="0"/>
        <v>8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400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100</v>
      </c>
      <c r="O44" s="26"/>
      <c r="P44" s="26"/>
      <c r="Q44" s="26"/>
      <c r="R44" s="28">
        <f t="shared" si="0"/>
        <v>400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32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8</v>
      </c>
      <c r="O45" s="26"/>
      <c r="P45" s="26"/>
      <c r="Q45" s="26"/>
      <c r="R45" s="28">
        <f t="shared" si="0"/>
        <v>32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400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100</v>
      </c>
      <c r="O46" s="26"/>
      <c r="P46" s="26"/>
      <c r="Q46" s="26"/>
      <c r="R46" s="28">
        <f t="shared" si="0"/>
        <v>400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400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100</v>
      </c>
      <c r="O47" s="26"/>
      <c r="P47" s="26"/>
      <c r="Q47" s="26"/>
      <c r="R47" s="28">
        <f t="shared" si="0"/>
        <v>400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128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32</v>
      </c>
      <c r="O48" s="26"/>
      <c r="P48" s="26"/>
      <c r="Q48" s="26"/>
      <c r="R48" s="28">
        <f t="shared" si="0"/>
        <v>128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350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87</v>
      </c>
      <c r="O49" s="26"/>
      <c r="P49" s="26"/>
      <c r="Q49" s="26"/>
      <c r="R49" s="28">
        <f t="shared" si="0"/>
        <v>350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1000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250</v>
      </c>
      <c r="O52" s="26"/>
      <c r="P52" s="26"/>
      <c r="Q52" s="26"/>
      <c r="R52" s="28">
        <f t="shared" si="0"/>
        <v>1000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5000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1250</v>
      </c>
      <c r="O53" s="26"/>
      <c r="P53" s="26"/>
      <c r="Q53" s="26"/>
      <c r="R53" s="28">
        <f t="shared" si="0"/>
        <v>5000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20000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5000</v>
      </c>
      <c r="O54" s="26"/>
      <c r="P54" s="26"/>
      <c r="Q54" s="26"/>
      <c r="R54" s="28">
        <f t="shared" si="0"/>
        <v>20000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1000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250</v>
      </c>
      <c r="O55" s="26"/>
      <c r="P55" s="26"/>
      <c r="Q55" s="26"/>
      <c r="R55" s="28">
        <f t="shared" si="0"/>
        <v>1000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2000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500</v>
      </c>
      <c r="O56" s="26"/>
      <c r="P56" s="26"/>
      <c r="Q56" s="26"/>
      <c r="R56" s="28">
        <f t="shared" si="0"/>
        <v>2000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5000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1250</v>
      </c>
      <c r="O57" s="26"/>
      <c r="P57" s="26"/>
      <c r="Q57" s="26"/>
      <c r="R57" s="28">
        <f t="shared" si="0"/>
        <v>5000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5500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1375</v>
      </c>
      <c r="O58" s="26"/>
      <c r="P58" s="26"/>
      <c r="Q58" s="26"/>
      <c r="R58" s="28">
        <f t="shared" si="0"/>
        <v>5500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1000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250</v>
      </c>
      <c r="O62" s="26"/>
      <c r="P62" s="26"/>
      <c r="Q62" s="26"/>
      <c r="R62" s="28">
        <f t="shared" si="0"/>
        <v>1000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53611</v>
      </c>
      <c r="K64" s="45"/>
      <c r="L64" s="45"/>
      <c r="M64" s="45"/>
      <c r="N64" s="46"/>
      <c r="O64" s="46"/>
      <c r="P64" s="46"/>
      <c r="Q64" s="46"/>
      <c r="R64" s="46">
        <f>SUM(R4:R63)</f>
        <v>53611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115237.85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27586.47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115237.85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12" priority="3" operator="lessThan">
      <formula>0</formula>
    </cfRule>
  </conditionalFormatting>
  <conditionalFormatting sqref="T4:AS63">
    <cfRule type="cellIs" dxfId="11" priority="1" operator="greaterThan">
      <formula>0</formula>
    </cfRule>
  </conditionalFormatting>
  <conditionalFormatting sqref="U4:AC63 AE4:AS63 T17:T18">
    <cfRule type="cellIs" dxfId="10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59881-39CF-4627-82AD-789C38017057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H67" sqref="H67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SIPE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20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5</v>
      </c>
      <c r="O4" s="26"/>
      <c r="P4" s="26"/>
      <c r="Q4" s="26"/>
      <c r="R4" s="28">
        <f t="shared" ref="R4:R63" si="0">J4-(SUM(T4:AS4))+M4+O4+P4-Q4</f>
        <v>20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6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1</v>
      </c>
      <c r="O7" s="26"/>
      <c r="P7" s="26"/>
      <c r="Q7" s="26"/>
      <c r="R7" s="28">
        <f t="shared" si="0"/>
        <v>6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40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10</v>
      </c>
      <c r="O8" s="26"/>
      <c r="P8" s="26"/>
      <c r="Q8" s="26"/>
      <c r="R8" s="28">
        <f t="shared" si="0"/>
        <v>40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2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2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200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50</v>
      </c>
      <c r="O17" s="26"/>
      <c r="P17" s="26"/>
      <c r="Q17" s="26"/>
      <c r="R17" s="28">
        <f t="shared" si="0"/>
        <v>200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100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25</v>
      </c>
      <c r="O25" s="26"/>
      <c r="P25" s="26"/>
      <c r="Q25" s="26"/>
      <c r="R25" s="28">
        <f t="shared" si="0"/>
        <v>100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1000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250</v>
      </c>
      <c r="O29" s="26"/>
      <c r="P29" s="26"/>
      <c r="Q29" s="26"/>
      <c r="R29" s="28">
        <f t="shared" si="0"/>
        <v>1000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500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125</v>
      </c>
      <c r="O34" s="26"/>
      <c r="P34" s="26"/>
      <c r="Q34" s="26"/>
      <c r="R34" s="28">
        <f t="shared" si="0"/>
        <v>500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200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50</v>
      </c>
      <c r="O36" s="26"/>
      <c r="P36" s="26"/>
      <c r="Q36" s="26"/>
      <c r="R36" s="28">
        <f t="shared" si="0"/>
        <v>200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2068</v>
      </c>
      <c r="K64" s="45"/>
      <c r="L64" s="45"/>
      <c r="M64" s="45"/>
      <c r="N64" s="46"/>
      <c r="O64" s="46"/>
      <c r="P64" s="46"/>
      <c r="Q64" s="46"/>
      <c r="R64" s="46">
        <f>SUM(R4:R63)</f>
        <v>2068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8138.1799999999994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1934.0099999999998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8138.1799999999994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9" priority="3" operator="lessThan">
      <formula>0</formula>
    </cfRule>
  </conditionalFormatting>
  <conditionalFormatting sqref="T4:AS63">
    <cfRule type="cellIs" dxfId="8" priority="1" operator="greaterThan">
      <formula>0</formula>
    </cfRule>
  </conditionalFormatting>
  <conditionalFormatting sqref="U4:AC63 AE4:AS63 T17:T18">
    <cfRule type="cellIs" dxfId="7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C3EB8-A024-4BDB-8C6E-3BFFBFDEF5A1}">
  <dimension ref="A1:AT851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T8" sqref="T8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CDH CAPACITAÇÃO - 5852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5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1</v>
      </c>
      <c r="O5" s="26"/>
      <c r="P5" s="26"/>
      <c r="Q5" s="26"/>
      <c r="R5" s="28">
        <f t="shared" si="0"/>
        <v>5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0</v>
      </c>
      <c r="O8" s="26"/>
      <c r="P8" s="26"/>
      <c r="Q8" s="26"/>
      <c r="R8" s="28">
        <f t="shared" si="0"/>
        <v>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2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2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130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32</v>
      </c>
      <c r="O25" s="26"/>
      <c r="P25" s="26"/>
      <c r="Q25" s="26"/>
      <c r="R25" s="28">
        <f t="shared" si="0"/>
        <v>130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2000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500</v>
      </c>
      <c r="O30" s="26"/>
      <c r="P30" s="26"/>
      <c r="Q30" s="26"/>
      <c r="R30" s="28">
        <f t="shared" si="0"/>
        <v>2000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2000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500</v>
      </c>
      <c r="O33" s="26"/>
      <c r="P33" s="26"/>
      <c r="Q33" s="26"/>
      <c r="R33" s="28">
        <f t="shared" si="0"/>
        <v>2000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2000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500</v>
      </c>
      <c r="O35" s="26"/>
      <c r="P35" s="26"/>
      <c r="Q35" s="26"/>
      <c r="R35" s="28">
        <f t="shared" si="0"/>
        <v>2000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6137</v>
      </c>
      <c r="K64" s="45"/>
      <c r="L64" s="45"/>
      <c r="M64" s="45"/>
      <c r="N64" s="46"/>
      <c r="O64" s="46"/>
      <c r="P64" s="46"/>
      <c r="Q64" s="46"/>
      <c r="R64" s="46">
        <f>SUM(R4:R63)</f>
        <v>6137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1987.5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452.56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1987.5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6" priority="3" operator="lessThan">
      <formula>0</formula>
    </cfRule>
  </conditionalFormatting>
  <conditionalFormatting sqref="T4:AS63">
    <cfRule type="cellIs" dxfId="5" priority="1" operator="greaterThan">
      <formula>0</formula>
    </cfRule>
  </conditionalFormatting>
  <conditionalFormatting sqref="U4:AC63 AE4:AS63 T17:T18">
    <cfRule type="cellIs" dxfId="4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48AF-0A91-4923-9B7F-E75B49730DCE}">
  <dimension ref="A1:AT851"/>
  <sheetViews>
    <sheetView zoomScale="50" zoomScaleNormal="50" workbookViewId="0">
      <pane xSplit="19" ySplit="3" topLeftCell="T53" activePane="bottomRight" state="frozen"/>
      <selection pane="topRight" activeCell="T1" sqref="T1"/>
      <selection pane="bottomLeft" activeCell="A4" sqref="A4"/>
      <selection pane="bottomRight" activeCell="G4" sqref="G4:G63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CDH SAÚDE E SEG. TRAB. -14843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5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>ROUND(IF(J5*0.25-0.5&lt;0,0,J5*0.25-0.5),0)-Q5-O5</f>
        <v>1</v>
      </c>
      <c r="O5" s="26"/>
      <c r="P5" s="26"/>
      <c r="Q5" s="26"/>
      <c r="R5" s="28">
        <f t="shared" si="0"/>
        <v>5</v>
      </c>
      <c r="S5" s="59" t="str">
        <f t="shared" ref="S5:S63" si="4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ref="N6:N63" si="5">ROUND(IF(J6*0.25-0.5&lt;0,0,J6*0.25-0.5),0)-Q6-O6</f>
        <v>0</v>
      </c>
      <c r="O6" s="26"/>
      <c r="P6" s="26"/>
      <c r="Q6" s="26"/>
      <c r="R6" s="28">
        <f t="shared" si="0"/>
        <v>0</v>
      </c>
      <c r="S6" s="59" t="str">
        <f t="shared" si="4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5"/>
        <v>0</v>
      </c>
      <c r="O7" s="26"/>
      <c r="P7" s="26"/>
      <c r="Q7" s="26"/>
      <c r="R7" s="28">
        <f t="shared" si="0"/>
        <v>0</v>
      </c>
      <c r="S7" s="59" t="str">
        <f t="shared" si="4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5"/>
        <v>0</v>
      </c>
      <c r="O8" s="26"/>
      <c r="P8" s="26"/>
      <c r="Q8" s="26"/>
      <c r="R8" s="28">
        <f t="shared" si="0"/>
        <v>0</v>
      </c>
      <c r="S8" s="59" t="str">
        <f t="shared" si="4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5"/>
        <v>0</v>
      </c>
      <c r="O9" s="26"/>
      <c r="P9" s="26"/>
      <c r="Q9" s="26"/>
      <c r="R9" s="28">
        <f t="shared" si="0"/>
        <v>0</v>
      </c>
      <c r="S9" s="59" t="str">
        <f t="shared" si="4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5"/>
        <v>0</v>
      </c>
      <c r="O10" s="26"/>
      <c r="P10" s="26"/>
      <c r="Q10" s="26"/>
      <c r="R10" s="28">
        <f t="shared" si="0"/>
        <v>0</v>
      </c>
      <c r="S10" s="59" t="str">
        <f t="shared" si="4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5"/>
        <v>0</v>
      </c>
      <c r="O11" s="26"/>
      <c r="P11" s="26"/>
      <c r="Q11" s="26"/>
      <c r="R11" s="28">
        <f t="shared" si="0"/>
        <v>0</v>
      </c>
      <c r="S11" s="59" t="str">
        <f t="shared" si="4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5"/>
        <v>0</v>
      </c>
      <c r="O12" s="26"/>
      <c r="P12" s="26"/>
      <c r="Q12" s="26"/>
      <c r="R12" s="28">
        <f t="shared" si="0"/>
        <v>0</v>
      </c>
      <c r="S12" s="59" t="str">
        <f t="shared" si="4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5"/>
        <v>0</v>
      </c>
      <c r="O13" s="26"/>
      <c r="P13" s="26"/>
      <c r="Q13" s="26"/>
      <c r="R13" s="28">
        <f t="shared" si="0"/>
        <v>0</v>
      </c>
      <c r="S13" s="59" t="str">
        <f t="shared" si="4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5"/>
        <v>0</v>
      </c>
      <c r="O14" s="26"/>
      <c r="P14" s="26"/>
      <c r="Q14" s="26"/>
      <c r="R14" s="28">
        <f t="shared" si="0"/>
        <v>0</v>
      </c>
      <c r="S14" s="59" t="str">
        <f t="shared" si="4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5"/>
        <v>0</v>
      </c>
      <c r="O15" s="26"/>
      <c r="P15" s="26"/>
      <c r="Q15" s="26"/>
      <c r="R15" s="28">
        <f t="shared" si="0"/>
        <v>0</v>
      </c>
      <c r="S15" s="59" t="str">
        <f t="shared" si="4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5"/>
        <v>0</v>
      </c>
      <c r="O16" s="26"/>
      <c r="P16" s="26"/>
      <c r="Q16" s="26"/>
      <c r="R16" s="28">
        <f t="shared" si="0"/>
        <v>0</v>
      </c>
      <c r="S16" s="59" t="str">
        <f t="shared" si="4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5"/>
        <v>0</v>
      </c>
      <c r="O17" s="26"/>
      <c r="P17" s="26"/>
      <c r="Q17" s="26"/>
      <c r="R17" s="28">
        <f t="shared" si="0"/>
        <v>0</v>
      </c>
      <c r="S17" s="59" t="str">
        <f t="shared" si="4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5"/>
        <v>0</v>
      </c>
      <c r="O18" s="26"/>
      <c r="P18" s="26"/>
      <c r="Q18" s="26"/>
      <c r="R18" s="28">
        <f t="shared" si="0"/>
        <v>0</v>
      </c>
      <c r="S18" s="59" t="str">
        <f t="shared" si="4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5"/>
        <v>0</v>
      </c>
      <c r="O19" s="26"/>
      <c r="P19" s="26"/>
      <c r="Q19" s="26"/>
      <c r="R19" s="28">
        <f t="shared" si="0"/>
        <v>0</v>
      </c>
      <c r="S19" s="59" t="str">
        <f t="shared" si="4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5"/>
        <v>0</v>
      </c>
      <c r="O20" s="26"/>
      <c r="P20" s="26"/>
      <c r="Q20" s="26"/>
      <c r="R20" s="28">
        <f t="shared" si="0"/>
        <v>0</v>
      </c>
      <c r="S20" s="59" t="str">
        <f t="shared" si="4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2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5"/>
        <v>0</v>
      </c>
      <c r="O21" s="26"/>
      <c r="P21" s="26"/>
      <c r="Q21" s="26"/>
      <c r="R21" s="28">
        <f t="shared" si="0"/>
        <v>2</v>
      </c>
      <c r="S21" s="59" t="str">
        <f t="shared" si="4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5"/>
        <v>0</v>
      </c>
      <c r="O22" s="26"/>
      <c r="P22" s="26"/>
      <c r="Q22" s="26"/>
      <c r="R22" s="28">
        <f t="shared" si="0"/>
        <v>0</v>
      </c>
      <c r="S22" s="59" t="str">
        <f t="shared" si="4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5"/>
        <v>0</v>
      </c>
      <c r="O23" s="26"/>
      <c r="P23" s="26"/>
      <c r="Q23" s="26"/>
      <c r="R23" s="28">
        <f t="shared" si="0"/>
        <v>0</v>
      </c>
      <c r="S23" s="59" t="str">
        <f t="shared" si="4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5"/>
        <v>0</v>
      </c>
      <c r="O24" s="26"/>
      <c r="P24" s="26"/>
      <c r="Q24" s="26"/>
      <c r="R24" s="28">
        <f t="shared" si="0"/>
        <v>0</v>
      </c>
      <c r="S24" s="59" t="str">
        <f t="shared" si="4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130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5"/>
        <v>32</v>
      </c>
      <c r="O25" s="26"/>
      <c r="P25" s="26"/>
      <c r="Q25" s="26"/>
      <c r="R25" s="28">
        <f t="shared" si="0"/>
        <v>130</v>
      </c>
      <c r="S25" s="59" t="str">
        <f t="shared" si="4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5"/>
        <v>0</v>
      </c>
      <c r="O26" s="26"/>
      <c r="P26" s="26"/>
      <c r="Q26" s="26"/>
      <c r="R26" s="28">
        <f t="shared" si="0"/>
        <v>0</v>
      </c>
      <c r="S26" s="59" t="str">
        <f t="shared" si="4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5"/>
        <v>0</v>
      </c>
      <c r="O27" s="26"/>
      <c r="P27" s="26"/>
      <c r="Q27" s="26"/>
      <c r="R27" s="28">
        <f t="shared" si="0"/>
        <v>0</v>
      </c>
      <c r="S27" s="59" t="str">
        <f t="shared" si="4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5"/>
        <v>0</v>
      </c>
      <c r="O28" s="26"/>
      <c r="P28" s="26"/>
      <c r="Q28" s="26"/>
      <c r="R28" s="28">
        <f t="shared" si="0"/>
        <v>0</v>
      </c>
      <c r="S28" s="59" t="str">
        <f t="shared" si="4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5"/>
        <v>0</v>
      </c>
      <c r="O29" s="26"/>
      <c r="P29" s="26"/>
      <c r="Q29" s="26"/>
      <c r="R29" s="28">
        <f t="shared" si="0"/>
        <v>0</v>
      </c>
      <c r="S29" s="59" t="str">
        <f t="shared" si="4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2000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5"/>
        <v>500</v>
      </c>
      <c r="O30" s="26"/>
      <c r="P30" s="26"/>
      <c r="Q30" s="26"/>
      <c r="R30" s="28">
        <f t="shared" si="0"/>
        <v>2000</v>
      </c>
      <c r="S30" s="59" t="str">
        <f t="shared" si="4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5"/>
        <v>0</v>
      </c>
      <c r="O31" s="26"/>
      <c r="P31" s="26"/>
      <c r="Q31" s="26"/>
      <c r="R31" s="28">
        <f t="shared" si="0"/>
        <v>0</v>
      </c>
      <c r="S31" s="59" t="str">
        <f t="shared" si="4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5"/>
        <v>0</v>
      </c>
      <c r="O32" s="26"/>
      <c r="P32" s="26"/>
      <c r="Q32" s="26"/>
      <c r="R32" s="28">
        <f t="shared" si="0"/>
        <v>0</v>
      </c>
      <c r="S32" s="59" t="str">
        <f t="shared" si="4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2000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5"/>
        <v>500</v>
      </c>
      <c r="O33" s="26"/>
      <c r="P33" s="26"/>
      <c r="Q33" s="26"/>
      <c r="R33" s="28">
        <f t="shared" si="0"/>
        <v>2000</v>
      </c>
      <c r="S33" s="59" t="str">
        <f t="shared" si="4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5"/>
        <v>0</v>
      </c>
      <c r="O34" s="26"/>
      <c r="P34" s="26"/>
      <c r="Q34" s="26"/>
      <c r="R34" s="28">
        <f t="shared" si="0"/>
        <v>0</v>
      </c>
      <c r="S34" s="59" t="str">
        <f t="shared" si="4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2000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5"/>
        <v>500</v>
      </c>
      <c r="O35" s="26"/>
      <c r="P35" s="26"/>
      <c r="Q35" s="26"/>
      <c r="R35" s="28">
        <f t="shared" si="0"/>
        <v>2000</v>
      </c>
      <c r="S35" s="59" t="str">
        <f t="shared" si="4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5"/>
        <v>0</v>
      </c>
      <c r="O36" s="26"/>
      <c r="P36" s="26"/>
      <c r="Q36" s="26"/>
      <c r="R36" s="28">
        <f t="shared" si="0"/>
        <v>0</v>
      </c>
      <c r="S36" s="59" t="str">
        <f t="shared" si="4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5"/>
        <v>0</v>
      </c>
      <c r="O37" s="26"/>
      <c r="P37" s="26"/>
      <c r="Q37" s="26"/>
      <c r="R37" s="28">
        <f t="shared" si="0"/>
        <v>0</v>
      </c>
      <c r="S37" s="59" t="str">
        <f t="shared" si="4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5"/>
        <v>0</v>
      </c>
      <c r="O38" s="26"/>
      <c r="P38" s="26"/>
      <c r="Q38" s="26"/>
      <c r="R38" s="28">
        <f t="shared" si="0"/>
        <v>0</v>
      </c>
      <c r="S38" s="59" t="str">
        <f t="shared" si="4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5"/>
        <v>0</v>
      </c>
      <c r="O39" s="26"/>
      <c r="P39" s="26"/>
      <c r="Q39" s="26"/>
      <c r="R39" s="28">
        <f t="shared" si="0"/>
        <v>0</v>
      </c>
      <c r="S39" s="59" t="str">
        <f t="shared" si="4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5"/>
        <v>0</v>
      </c>
      <c r="O40" s="26"/>
      <c r="P40" s="26"/>
      <c r="Q40" s="26"/>
      <c r="R40" s="28">
        <f t="shared" si="0"/>
        <v>0</v>
      </c>
      <c r="S40" s="59" t="str">
        <f t="shared" si="4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5"/>
        <v>0</v>
      </c>
      <c r="O41" s="26"/>
      <c r="P41" s="26"/>
      <c r="Q41" s="26"/>
      <c r="R41" s="28">
        <f t="shared" si="0"/>
        <v>0</v>
      </c>
      <c r="S41" s="59" t="str">
        <f t="shared" si="4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5"/>
        <v>0</v>
      </c>
      <c r="O42" s="26"/>
      <c r="P42" s="26"/>
      <c r="Q42" s="26"/>
      <c r="R42" s="28">
        <f t="shared" si="0"/>
        <v>0</v>
      </c>
      <c r="S42" s="59" t="str">
        <f t="shared" si="4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5"/>
        <v>0</v>
      </c>
      <c r="O43" s="26"/>
      <c r="P43" s="26"/>
      <c r="Q43" s="26"/>
      <c r="R43" s="28">
        <f t="shared" si="0"/>
        <v>0</v>
      </c>
      <c r="S43" s="59" t="str">
        <f t="shared" si="4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5"/>
        <v>0</v>
      </c>
      <c r="O44" s="26"/>
      <c r="P44" s="26"/>
      <c r="Q44" s="26"/>
      <c r="R44" s="28">
        <f t="shared" si="0"/>
        <v>0</v>
      </c>
      <c r="S44" s="59" t="str">
        <f t="shared" si="4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5"/>
        <v>0</v>
      </c>
      <c r="O45" s="26"/>
      <c r="P45" s="26"/>
      <c r="Q45" s="26"/>
      <c r="R45" s="28">
        <f t="shared" si="0"/>
        <v>0</v>
      </c>
      <c r="S45" s="59" t="str">
        <f t="shared" si="4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5"/>
        <v>0</v>
      </c>
      <c r="O46" s="26"/>
      <c r="P46" s="26"/>
      <c r="Q46" s="26"/>
      <c r="R46" s="28">
        <f t="shared" si="0"/>
        <v>0</v>
      </c>
      <c r="S46" s="59" t="str">
        <f t="shared" si="4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5"/>
        <v>0</v>
      </c>
      <c r="O47" s="26"/>
      <c r="P47" s="26"/>
      <c r="Q47" s="26"/>
      <c r="R47" s="28">
        <f t="shared" si="0"/>
        <v>0</v>
      </c>
      <c r="S47" s="59" t="str">
        <f t="shared" si="4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5"/>
        <v>0</v>
      </c>
      <c r="O48" s="26"/>
      <c r="P48" s="26"/>
      <c r="Q48" s="26"/>
      <c r="R48" s="28">
        <f t="shared" si="0"/>
        <v>0</v>
      </c>
      <c r="S48" s="59" t="str">
        <f t="shared" si="4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5"/>
        <v>0</v>
      </c>
      <c r="O49" s="26"/>
      <c r="P49" s="26"/>
      <c r="Q49" s="26"/>
      <c r="R49" s="28">
        <f t="shared" si="0"/>
        <v>0</v>
      </c>
      <c r="S49" s="59" t="str">
        <f t="shared" si="4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5"/>
        <v>0</v>
      </c>
      <c r="O50" s="26"/>
      <c r="P50" s="26"/>
      <c r="Q50" s="26"/>
      <c r="R50" s="28">
        <f t="shared" si="0"/>
        <v>0</v>
      </c>
      <c r="S50" s="59" t="str">
        <f t="shared" si="4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5"/>
        <v>0</v>
      </c>
      <c r="O51" s="26"/>
      <c r="P51" s="26"/>
      <c r="Q51" s="26"/>
      <c r="R51" s="28">
        <f t="shared" si="0"/>
        <v>0</v>
      </c>
      <c r="S51" s="59" t="str">
        <f t="shared" si="4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5"/>
        <v>0</v>
      </c>
      <c r="O52" s="26"/>
      <c r="P52" s="26"/>
      <c r="Q52" s="26"/>
      <c r="R52" s="28">
        <f t="shared" si="0"/>
        <v>0</v>
      </c>
      <c r="S52" s="59" t="str">
        <f t="shared" si="4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5"/>
        <v>0</v>
      </c>
      <c r="O53" s="26"/>
      <c r="P53" s="26"/>
      <c r="Q53" s="26"/>
      <c r="R53" s="28">
        <f t="shared" si="0"/>
        <v>0</v>
      </c>
      <c r="S53" s="59" t="str">
        <f t="shared" si="4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5"/>
        <v>0</v>
      </c>
      <c r="O54" s="26"/>
      <c r="P54" s="26"/>
      <c r="Q54" s="26"/>
      <c r="R54" s="28">
        <f t="shared" si="0"/>
        <v>0</v>
      </c>
      <c r="S54" s="59" t="str">
        <f t="shared" si="4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5"/>
        <v>0</v>
      </c>
      <c r="O55" s="26"/>
      <c r="P55" s="26"/>
      <c r="Q55" s="26"/>
      <c r="R55" s="28">
        <f t="shared" si="0"/>
        <v>0</v>
      </c>
      <c r="S55" s="59" t="str">
        <f t="shared" si="4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5"/>
        <v>0</v>
      </c>
      <c r="O56" s="26"/>
      <c r="P56" s="26"/>
      <c r="Q56" s="26"/>
      <c r="R56" s="28">
        <f t="shared" si="0"/>
        <v>0</v>
      </c>
      <c r="S56" s="59" t="str">
        <f t="shared" si="4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5"/>
        <v>0</v>
      </c>
      <c r="O57" s="26"/>
      <c r="P57" s="26"/>
      <c r="Q57" s="26"/>
      <c r="R57" s="28">
        <f t="shared" si="0"/>
        <v>0</v>
      </c>
      <c r="S57" s="59" t="str">
        <f t="shared" si="4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5"/>
        <v>0</v>
      </c>
      <c r="O58" s="26"/>
      <c r="P58" s="26"/>
      <c r="Q58" s="26"/>
      <c r="R58" s="28">
        <f t="shared" si="0"/>
        <v>0</v>
      </c>
      <c r="S58" s="59" t="str">
        <f t="shared" si="4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5"/>
        <v>0</v>
      </c>
      <c r="O59" s="26"/>
      <c r="P59" s="26"/>
      <c r="Q59" s="26"/>
      <c r="R59" s="28">
        <f t="shared" si="0"/>
        <v>0</v>
      </c>
      <c r="S59" s="59" t="str">
        <f t="shared" si="4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5"/>
        <v>0</v>
      </c>
      <c r="O60" s="26"/>
      <c r="P60" s="26"/>
      <c r="Q60" s="26"/>
      <c r="R60" s="28">
        <f t="shared" si="0"/>
        <v>0</v>
      </c>
      <c r="S60" s="59" t="str">
        <f t="shared" si="4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5"/>
        <v>0</v>
      </c>
      <c r="O61" s="26"/>
      <c r="P61" s="26"/>
      <c r="Q61" s="26"/>
      <c r="R61" s="28">
        <f t="shared" si="0"/>
        <v>0</v>
      </c>
      <c r="S61" s="59" t="str">
        <f t="shared" si="4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5"/>
        <v>0</v>
      </c>
      <c r="O62" s="26"/>
      <c r="P62" s="26"/>
      <c r="Q62" s="26"/>
      <c r="R62" s="28">
        <f t="shared" si="0"/>
        <v>0</v>
      </c>
      <c r="S62" s="59" t="str">
        <f t="shared" si="4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5"/>
        <v>0</v>
      </c>
      <c r="O63" s="26"/>
      <c r="P63" s="26"/>
      <c r="Q63" s="26"/>
      <c r="R63" s="28">
        <f t="shared" si="0"/>
        <v>0</v>
      </c>
      <c r="S63" s="59" t="str">
        <f t="shared" si="4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6137</v>
      </c>
      <c r="K64" s="45"/>
      <c r="L64" s="45"/>
      <c r="M64" s="45"/>
      <c r="N64" s="46"/>
      <c r="O64" s="46"/>
      <c r="P64" s="46"/>
      <c r="Q64" s="46"/>
      <c r="R64" s="46">
        <f>SUM(R4:R63)</f>
        <v>6137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1987.5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452.56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1987.5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3" priority="3" operator="lessThan">
      <formula>0</formula>
    </cfRule>
  </conditionalFormatting>
  <conditionalFormatting sqref="T4:AS63">
    <cfRule type="cellIs" dxfId="2" priority="1" operator="greaterThan">
      <formula>0</formula>
    </cfRule>
  </conditionalFormatting>
  <conditionalFormatting sqref="U4:AC63 AE4:AS63 T17:T18">
    <cfRule type="cellIs" dxfId="1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9EF5-7B4D-4F4D-92F5-7E0DD194EF47}">
  <sheetPr codeName="Planilha10">
    <tabColor rgb="FFFFC000"/>
  </sheetPr>
  <dimension ref="A1:N109"/>
  <sheetViews>
    <sheetView topLeftCell="A76" zoomScale="40" zoomScaleNormal="40" workbookViewId="0">
      <selection activeCell="H71" sqref="H71"/>
    </sheetView>
  </sheetViews>
  <sheetFormatPr defaultColWidth="8.81640625" defaultRowHeight="15.5" x14ac:dyDescent="0.35"/>
  <cols>
    <col min="1" max="1" width="8.81640625" style="67"/>
    <col min="2" max="2" width="14.1796875" style="67" customWidth="1"/>
    <col min="3" max="3" width="18.1796875" style="67" customWidth="1"/>
    <col min="4" max="4" width="44.81640625" style="67" customWidth="1"/>
    <col min="5" max="5" width="23.453125" style="67" customWidth="1"/>
    <col min="6" max="7" width="19.81640625" style="67" bestFit="1" customWidth="1"/>
    <col min="8" max="8" width="15.81640625" style="67" customWidth="1"/>
    <col min="9" max="9" width="23.1796875" style="67" customWidth="1"/>
    <col min="10" max="10" width="17.81640625" style="67" customWidth="1"/>
    <col min="11" max="11" width="15.1796875" style="67" customWidth="1"/>
    <col min="12" max="12" width="25.90625" style="67" customWidth="1"/>
    <col min="13" max="13" width="25.81640625" style="67" customWidth="1"/>
    <col min="14" max="14" width="30.453125" style="67" customWidth="1"/>
    <col min="15" max="16384" width="8.81640625" style="67"/>
  </cols>
  <sheetData>
    <row r="1" spans="1:14" ht="56.25" customHeight="1" x14ac:dyDescent="0.35">
      <c r="A1" s="254" t="s">
        <v>169</v>
      </c>
      <c r="B1" s="242"/>
      <c r="C1" s="243"/>
      <c r="D1" s="241" t="s">
        <v>170</v>
      </c>
      <c r="E1" s="242"/>
      <c r="F1" s="242"/>
      <c r="G1" s="242"/>
      <c r="H1" s="242"/>
      <c r="I1" s="243"/>
      <c r="J1" s="241" t="s">
        <v>171</v>
      </c>
      <c r="K1" s="242"/>
      <c r="L1" s="242"/>
      <c r="M1" s="242"/>
      <c r="N1" s="244"/>
    </row>
    <row r="2" spans="1:14" ht="30" customHeight="1" x14ac:dyDescent="0.35">
      <c r="A2" s="245" t="s">
        <v>25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7"/>
    </row>
    <row r="3" spans="1:14" ht="51.75" customHeight="1" x14ac:dyDescent="0.35">
      <c r="A3" s="68" t="s">
        <v>0</v>
      </c>
      <c r="B3" s="69" t="s">
        <v>2</v>
      </c>
      <c r="C3" s="69" t="s">
        <v>1</v>
      </c>
      <c r="D3" s="69" t="s">
        <v>3</v>
      </c>
      <c r="E3" s="70" t="s">
        <v>6</v>
      </c>
      <c r="F3" s="71" t="s">
        <v>7</v>
      </c>
      <c r="G3" s="72" t="s">
        <v>18</v>
      </c>
      <c r="H3" s="73" t="s">
        <v>19</v>
      </c>
      <c r="I3" s="73" t="s">
        <v>20</v>
      </c>
      <c r="J3" s="73" t="s">
        <v>21</v>
      </c>
      <c r="K3" s="74" t="s">
        <v>22</v>
      </c>
      <c r="L3" s="75" t="s">
        <v>23</v>
      </c>
      <c r="M3" s="73" t="s">
        <v>24</v>
      </c>
      <c r="N3" s="76" t="s">
        <v>54</v>
      </c>
    </row>
    <row r="4" spans="1:14" ht="39" customHeight="1" x14ac:dyDescent="0.35">
      <c r="A4" s="225">
        <v>1</v>
      </c>
      <c r="B4" s="234" t="s">
        <v>70</v>
      </c>
      <c r="C4" s="60">
        <v>1</v>
      </c>
      <c r="D4" s="222" t="s">
        <v>71</v>
      </c>
      <c r="E4" s="175">
        <v>11.62</v>
      </c>
      <c r="F4" s="192">
        <f>'REITORIA-SECOM'!J4+'CEART-SECOM'!J4+'CEART-CSEG'!J4+'CEART-DMU'!J4+CEFID!J4+MESC!J4+PROEX!J4+PROEN!J4+'ESAG 11038'!J4+'ESAG 3201'!J4+'ESAG 14842'!J4+'ESAG 12758 PAEX'!J4+'FAED-DPPG'!J4+BU!J4+'CAV Seminário de Agroecologia'!J4+'CAV PAEX'!J4+'CAV PRAPEG'!J4+'CAV Administração'!J4+CCT!J4+'CEAD AÇÕES AFIRMATIVAS'!J4+'CEAD EXTENSÃO '!J4+'CEAD EXTENSÃO MUSEU ESCOLA'!J4+CEAVI!J4+'CEO PROCULT'!J4+'CEO PAEX'!J4+'CEO '!J4+CEPLAN!J4+'CERES CLAUDIONE'!J4+'CERES DEX'!J4+'CERES ERIC'!J4+'CERES JULIANO'!J4+'CERES PATRÍCIA'!J4+'CERES DAD'!J4+CESFI!J4+CESMO!J4+SIPE!J4+'CDH CAPACITAÇÃO - 5852'!J4+'CDH SAÚDE E SEG. TRAB. -14843'!J4</f>
        <v>381</v>
      </c>
      <c r="G4" s="77">
        <f>'REITORIA-SECOM'!K4+'CEART-SECOM'!K4+'CEART-CSEG'!K4+'CEART-DMU'!K4+CEFID!K4+MESC!K4+PROEX!K4+PROEN!K4+'ESAG 11038'!K4+'ESAG 3201'!K4+'ESAG 14842'!K4+'ESAG 12758 PAEX'!K4+'FAED-DPPG'!K4+BU!K4+'CAV Seminário de Agroecologia'!K4+'CAV PAEX'!K4+'CAV PRAPEG'!K4+'CAV Administração'!K4+CCT!K4+'CEAD AÇÕES AFIRMATIVAS'!K4+'CEAD EXTENSÃO '!K4+'CEAD EXTENSÃO MUSEU ESCOLA'!K4+CEAVI!K4+'CEO PROCULT'!K4+'CEO PAEX'!K4+'CEO '!K4+CEPLAN!K4+'CERES CLAUDIONE'!K4+'CERES DEX'!K4+'CERES ERIC'!K4+'CERES JULIANO'!K4+'CERES PATRÍCIA'!K4+'CERES DAD'!K4+CESFI!K4+CESMO!K4+SIPE!K4+'CDH CAPACITAÇÃO - 5852'!K4+'CDH SAÚDE E SEG. TRAB. -14843'!K4</f>
        <v>0</v>
      </c>
      <c r="H4" s="77">
        <f>'REITORIA-SECOM'!L4+'CEART-SECOM'!L4+'CEART-CSEG'!L4+'CEART-DMU'!L4+CEFID!L4+MESC!L4+PROEX!L4+PROEN!L4+'ESAG 11038'!L4+'ESAG 3201'!L4+'ESAG 14842'!L4+'ESAG 12758 PAEX'!L4+'FAED-DPPG'!L4+BU!L4+'CAV Seminário de Agroecologia'!L4+'CAV PAEX'!L4+'CAV PRAPEG'!L4+'CAV Administração'!L4+CCT!L4+'CEAD AÇÕES AFIRMATIVAS'!L4+'CEAD EXTENSÃO '!L4+'CEAD EXTENSÃO MUSEU ESCOLA'!L4+CEAVI!L4+'CEO PROCULT'!L4+'CEO PAEX'!L4+'CEO '!L4+CEPLAN!L4+'CERES CLAUDIONE'!L4+'CERES DEX'!L4+'CERES ERIC'!L4+'CERES JULIANO'!L4+'CERES PATRÍCIA'!L4+'CERES DAD'!L4+CESFI!L4+CESMO!L4+SIPE!L4+'CDH CAPACITAÇÃO - 5852'!L4+'CDH SAÚDE E SEG. TRAB. -14843'!L4</f>
        <v>0</v>
      </c>
      <c r="I4" s="78">
        <f>'REITORIA-SECOM'!O4+'REITORIA-SECOM'!P4+'CEART-SECOM'!O4+'CEART-SECOM'!P4+'CEART-CSEG'!O4+'CEART-CSEG'!P4+'CEART-DMU'!O4+'CEART-DMU'!P4+CEFID!O4+ CEFID!P4+MESC!O4+ MESC!P4+PROEX!O4+ PROEX!P4+PROEN!O4+ PROEN!P4+'ESAG 11038'!O4+'ESAG 11038'!P4+'ESAG 3201'!O4+'ESAG 3201'!P4+'ESAG 14842'!O4+'ESAG 14842'!P4+'ESAG 12758 PAEX'!O4+'ESAG 12758 PAEX'!P4+'FAED-DPPG'!O4+'FAED-DPPG'!P4+BU!O4+ BU!P4+'CAV Seminário de Agroecologia'!O4+'CAV Seminário de Agroecologia'!P4+'CAV PAEX'!O4+'CAV PAEX'!P4+'CAV PRAPEG'!O4+'CAV PRAPEG'!P4+'CAV Administração'!O4+'CAV Administração'!P4+CCT!O4+ CCT!P4+'CEAD AÇÕES AFIRMATIVAS'!O4+'CEAD AÇÕES AFIRMATIVAS'!P4+'CEAD EXTENSÃO '!O4+'CEAD EXTENSÃO '!P4+'CEAD EXTENSÃO MUSEU ESCOLA'!O4+'CEAD EXTENSÃO MUSEU ESCOLA'!P4+CEAVI!O4+CEAVI!P4+'CEO PROCULT'!O4+'CEO PROCULT'!P4+'CEO PAEX'!O4+'CEO PAEX'!P4+'CEO '!O4+'CEO '!P4+CEPLAN!O4+CEPLAN!P4+'CERES CLAUDIONE'!O4+'CERES CLAUDIONE'!P4+'CERES DEX'!O4+'CERES DEX'!P4+'CERES ERIC'!O4+'CERES ERIC'!P4+'CERES JULIANO'!O4+'CERES JULIANO'!P4+'CERES PATRÍCIA'!O4+'CERES PATRÍCIA'!P4+'CERES DAD'!O4+'CERES DAD'!P4+CESFI!O4+CESFI!P4+CESMO!O4+CESMO!P4+SIPE!O4+SIPE!P4+'CDH CAPACITAÇÃO - 5852'!O4+'CDH CAPACITAÇÃO - 5852'!P4+'CDH SAÚDE E SEG. TRAB. -14843'!O4+'CDH SAÚDE E SEG. TRAB. -14843'!P4</f>
        <v>0</v>
      </c>
      <c r="J4" s="79">
        <v>0</v>
      </c>
      <c r="K4" s="80">
        <f t="shared" ref="K4:K63" si="0">F4-H4+J4</f>
        <v>381</v>
      </c>
      <c r="L4" s="81">
        <f>F4*E4</f>
        <v>4427.2199999999993</v>
      </c>
      <c r="M4" s="81">
        <f>J4*E4</f>
        <v>0</v>
      </c>
      <c r="N4" s="82">
        <f>H4*E4+M4</f>
        <v>0</v>
      </c>
    </row>
    <row r="5" spans="1:14" ht="39" customHeight="1" x14ac:dyDescent="0.35">
      <c r="A5" s="233"/>
      <c r="B5" s="235"/>
      <c r="C5" s="60">
        <v>2</v>
      </c>
      <c r="D5" s="223"/>
      <c r="E5" s="175">
        <v>23.56</v>
      </c>
      <c r="F5" s="192">
        <f>'REITORIA-SECOM'!J5+'CEART-SECOM'!J5+'CEART-CSEG'!J5+'CEART-DMU'!J5+CEFID!J5+MESC!J5+PROEX!J5+PROEN!J5+'ESAG 11038'!J5+'ESAG 3201'!J5+'ESAG 14842'!J5+'ESAG 12758 PAEX'!J5+'FAED-DPPG'!J5+BU!J5+'CAV Seminário de Agroecologia'!J5+'CAV PAEX'!J5+'CAV PRAPEG'!J5+'CAV Administração'!J5+CCT!J5+'CEAD AÇÕES AFIRMATIVAS'!J5+'CEAD EXTENSÃO '!J5+'CEAD EXTENSÃO MUSEU ESCOLA'!J5+CEAVI!J5+'CEO PROCULT'!J5+'CEO PAEX'!J5+'CEO '!J5+CEPLAN!J5+'CERES CLAUDIONE'!J5+'CERES DEX'!J5+'CERES ERIC'!J5+'CERES JULIANO'!J5+'CERES PATRÍCIA'!J5+'CERES DAD'!J5+CESFI!J5+CESMO!J5+SIPE!J5+'CDH CAPACITAÇÃO - 5852'!J5+'CDH SAÚDE E SEG. TRAB. -14843'!J5</f>
        <v>978</v>
      </c>
      <c r="G5" s="77">
        <f>'REITORIA-SECOM'!K5+'CEART-SECOM'!K5+'CEART-CSEG'!K5+'CEART-DMU'!K5+CEFID!K5+MESC!K5+PROEX!K5+PROEN!K5+'ESAG 11038'!K5+'ESAG 3201'!K5+'ESAG 14842'!K5+'ESAG 12758 PAEX'!K5+'FAED-DPPG'!K5+BU!K5+'CAV Seminário de Agroecologia'!K5+'CAV PAEX'!K5+'CAV PRAPEG'!K5+'CAV Administração'!K5+CCT!K5+'CEAD AÇÕES AFIRMATIVAS'!K5+'CEAD EXTENSÃO '!K5+'CEAD EXTENSÃO MUSEU ESCOLA'!K5+CEAVI!K5+'CEO PROCULT'!K5+'CEO PAEX'!K5+'CEO '!K5+CEPLAN!K5+'CERES CLAUDIONE'!K5+'CERES DEX'!K5+'CERES ERIC'!K5+'CERES JULIANO'!K5+'CERES PATRÍCIA'!K5+'CERES DAD'!K5+CESFI!K5+CESMO!K5+SIPE!K5+'CDH CAPACITAÇÃO - 5852'!K5+'CDH SAÚDE E SEG. TRAB. -14843'!K5</f>
        <v>0</v>
      </c>
      <c r="H5" s="77">
        <f>'REITORIA-SECOM'!L5+'CEART-SECOM'!L5+'CEART-CSEG'!L5+'CEART-DMU'!L5+CEFID!L5+MESC!L5+PROEX!L5+PROEN!L5+'ESAG 11038'!L5+'ESAG 3201'!L5+'ESAG 14842'!L5+'ESAG 12758 PAEX'!L5+'FAED-DPPG'!L5+BU!L5+'CAV Seminário de Agroecologia'!L5+'CAV PAEX'!L5+'CAV PRAPEG'!L5+'CAV Administração'!L5+CCT!L5+'CEAD AÇÕES AFIRMATIVAS'!L5+'CEAD EXTENSÃO '!L5+'CEAD EXTENSÃO MUSEU ESCOLA'!L5+CEAVI!L5+'CEO PROCULT'!L5+'CEO PAEX'!L5+'CEO '!L5+CEPLAN!L5+'CERES CLAUDIONE'!L5+'CERES DEX'!L5+'CERES ERIC'!L5+'CERES JULIANO'!L5+'CERES PATRÍCIA'!L5+'CERES DAD'!L5+CESFI!L5+CESMO!L5+SIPE!L5+'CDH CAPACITAÇÃO - 5852'!L5+'CDH SAÚDE E SEG. TRAB. -14843'!L5</f>
        <v>0</v>
      </c>
      <c r="I5" s="78">
        <f>'REITORIA-SECOM'!O5+'REITORIA-SECOM'!P5+'CEART-SECOM'!O5+'CEART-SECOM'!P5+'CEART-CSEG'!O5+'CEART-CSEG'!P5+'CEART-DMU'!O5+'CEART-DMU'!P5+CEFID!O5+ CEFID!P5+MESC!O5+ MESC!P5+PROEX!O5+ PROEX!P5+PROEN!O5+ PROEN!P5+'ESAG 11038'!O5+'ESAG 11038'!P5+'ESAG 3201'!O5+'ESAG 3201'!P5+'ESAG 14842'!O5+'ESAG 14842'!P5+'ESAG 12758 PAEX'!O5+'ESAG 12758 PAEX'!P5+'FAED-DPPG'!O5+'FAED-DPPG'!P5+BU!O5+ BU!P5+'CAV Seminário de Agroecologia'!O5+'CAV Seminário de Agroecologia'!P5+'CAV PAEX'!O5+'CAV PAEX'!P5+'CAV PRAPEG'!O5+'CAV PRAPEG'!P5+'CAV Administração'!O5+'CAV Administração'!P5+CCT!O5+ CCT!P5+'CEAD AÇÕES AFIRMATIVAS'!O5+'CEAD AÇÕES AFIRMATIVAS'!P5+'CEAD EXTENSÃO '!O5+'CEAD EXTENSÃO '!P5+'CEAD EXTENSÃO MUSEU ESCOLA'!O5+'CEAD EXTENSÃO MUSEU ESCOLA'!P5+CEAVI!O5+CEAVI!P5+'CEO PROCULT'!O5+'CEO PROCULT'!P5+'CEO PAEX'!O5+'CEO PAEX'!P5+'CEO '!O5+'CEO '!P5+CEPLAN!O5+CEPLAN!P5+'CERES CLAUDIONE'!O5+'CERES CLAUDIONE'!P5+'CERES DEX'!O5+'CERES DEX'!P5+'CERES ERIC'!O5+'CERES ERIC'!P5+'CERES JULIANO'!O5+'CERES JULIANO'!P5+'CERES PATRÍCIA'!O5+'CERES PATRÍCIA'!P5+'CERES DAD'!O5+'CERES DAD'!P5+CESFI!O5+CESFI!P5+CESMO!O5+CESMO!P5+SIPE!O5+SIPE!P5+'CDH CAPACITAÇÃO - 5852'!O5+'CDH CAPACITAÇÃO - 5852'!P5+'CDH SAÚDE E SEG. TRAB. -14843'!O5+'CDH SAÚDE E SEG. TRAB. -14843'!P5</f>
        <v>0</v>
      </c>
      <c r="J5" s="79">
        <v>0</v>
      </c>
      <c r="K5" s="80">
        <f t="shared" si="0"/>
        <v>978</v>
      </c>
      <c r="L5" s="81">
        <f t="shared" ref="L5:L63" si="1">F5*E5</f>
        <v>23041.68</v>
      </c>
      <c r="M5" s="81">
        <f t="shared" ref="M5:M63" si="2">J5*E5</f>
        <v>0</v>
      </c>
      <c r="N5" s="82">
        <f t="shared" ref="N5:N63" si="3">H5*E5+M5</f>
        <v>0</v>
      </c>
    </row>
    <row r="6" spans="1:14" ht="39" customHeight="1" x14ac:dyDescent="0.35">
      <c r="A6" s="233"/>
      <c r="B6" s="235"/>
      <c r="C6" s="60">
        <v>3</v>
      </c>
      <c r="D6" s="223"/>
      <c r="E6" s="175">
        <v>28.05</v>
      </c>
      <c r="F6" s="192">
        <f>'REITORIA-SECOM'!J6+'CEART-SECOM'!J6+'CEART-CSEG'!J6+'CEART-DMU'!J6+CEFID!J6+MESC!J6+PROEX!J6+PROEN!J6+'ESAG 11038'!J6+'ESAG 3201'!J6+'ESAG 14842'!J6+'ESAG 12758 PAEX'!J6+'FAED-DPPG'!J6+BU!J6+'CAV Seminário de Agroecologia'!J6+'CAV PAEX'!J6+'CAV PRAPEG'!J6+'CAV Administração'!J6+CCT!J6+'CEAD AÇÕES AFIRMATIVAS'!J6+'CEAD EXTENSÃO '!J6+'CEAD EXTENSÃO MUSEU ESCOLA'!J6+CEAVI!J6+'CEO PROCULT'!J6+'CEO PAEX'!J6+'CEO '!J6+CEPLAN!J6+'CERES CLAUDIONE'!J6+'CERES DEX'!J6+'CERES ERIC'!J6+'CERES JULIANO'!J6+'CERES PATRÍCIA'!J6+'CERES DAD'!J6+CESFI!J6+CESMO!J6+SIPE!J6+'CDH CAPACITAÇÃO - 5852'!J6+'CDH SAÚDE E SEG. TRAB. -14843'!J6</f>
        <v>591</v>
      </c>
      <c r="G6" s="77">
        <f>'REITORIA-SECOM'!K6+'CEART-SECOM'!K6+'CEART-CSEG'!K6+'CEART-DMU'!K6+CEFID!K6+MESC!K6+PROEX!K6+PROEN!K6+'ESAG 11038'!K6+'ESAG 3201'!K6+'ESAG 14842'!K6+'ESAG 12758 PAEX'!K6+'FAED-DPPG'!K6+BU!K6+'CAV Seminário de Agroecologia'!K6+'CAV PAEX'!K6+'CAV PRAPEG'!K6+'CAV Administração'!K6+CCT!K6+'CEAD AÇÕES AFIRMATIVAS'!K6+'CEAD EXTENSÃO '!K6+'CEAD EXTENSÃO MUSEU ESCOLA'!K6+CEAVI!K6+'CEO PROCULT'!K6+'CEO PAEX'!K6+'CEO '!K6+CEPLAN!K6+'CERES CLAUDIONE'!K6+'CERES DEX'!K6+'CERES ERIC'!K6+'CERES JULIANO'!K6+'CERES PATRÍCIA'!K6+'CERES DAD'!K6+CESFI!K6+CESMO!K6+SIPE!K6+'CDH CAPACITAÇÃO - 5852'!K6+'CDH SAÚDE E SEG. TRAB. -14843'!K6</f>
        <v>0</v>
      </c>
      <c r="H6" s="77">
        <f>'REITORIA-SECOM'!L6+'CEART-SECOM'!L6+'CEART-CSEG'!L6+'CEART-DMU'!L6+CEFID!L6+MESC!L6+PROEX!L6+PROEN!L6+'ESAG 11038'!L6+'ESAG 3201'!L6+'ESAG 14842'!L6+'ESAG 12758 PAEX'!L6+'FAED-DPPG'!L6+BU!L6+'CAV Seminário de Agroecologia'!L6+'CAV PAEX'!L6+'CAV PRAPEG'!L6+'CAV Administração'!L6+CCT!L6+'CEAD AÇÕES AFIRMATIVAS'!L6+'CEAD EXTENSÃO '!L6+'CEAD EXTENSÃO MUSEU ESCOLA'!L6+CEAVI!L6+'CEO PROCULT'!L6+'CEO PAEX'!L6+'CEO '!L6+CEPLAN!L6+'CERES CLAUDIONE'!L6+'CERES DEX'!L6+'CERES ERIC'!L6+'CERES JULIANO'!L6+'CERES PATRÍCIA'!L6+'CERES DAD'!L6+CESFI!L6+CESMO!L6+SIPE!L6+'CDH CAPACITAÇÃO - 5852'!L6+'CDH SAÚDE E SEG. TRAB. -14843'!L6</f>
        <v>0</v>
      </c>
      <c r="I6" s="78">
        <f>'REITORIA-SECOM'!O6+'REITORIA-SECOM'!P6+'CEART-SECOM'!O6+'CEART-SECOM'!P6+'CEART-CSEG'!O6+'CEART-CSEG'!P6+'CEART-DMU'!O6+'CEART-DMU'!P6+CEFID!O6+ CEFID!P6+MESC!O6+ MESC!P6+PROEX!O6+ PROEX!P6+PROEN!O6+ PROEN!P6+'ESAG 11038'!O6+'ESAG 11038'!P6+'ESAG 3201'!O6+'ESAG 3201'!P6+'ESAG 14842'!O6+'ESAG 14842'!P6+'ESAG 12758 PAEX'!O6+'ESAG 12758 PAEX'!P6+'FAED-DPPG'!O6+'FAED-DPPG'!P6+BU!O6+ BU!P6+'CAV Seminário de Agroecologia'!O6+'CAV Seminário de Agroecologia'!P6+'CAV PAEX'!O6+'CAV PAEX'!P6+'CAV PRAPEG'!O6+'CAV PRAPEG'!P6+'CAV Administração'!O6+'CAV Administração'!P6+CCT!O6+ CCT!P6+'CEAD AÇÕES AFIRMATIVAS'!O6+'CEAD AÇÕES AFIRMATIVAS'!P6+'CEAD EXTENSÃO '!O6+'CEAD EXTENSÃO '!P6+'CEAD EXTENSÃO MUSEU ESCOLA'!O6+'CEAD EXTENSÃO MUSEU ESCOLA'!P6+CEAVI!O6+CEAVI!P6+'CEO PROCULT'!O6+'CEO PROCULT'!P6+'CEO PAEX'!O6+'CEO PAEX'!P6+'CEO '!O6+'CEO '!P6+CEPLAN!O6+CEPLAN!P6+'CERES CLAUDIONE'!O6+'CERES CLAUDIONE'!P6+'CERES DEX'!O6+'CERES DEX'!P6+'CERES ERIC'!O6+'CERES ERIC'!P6+'CERES JULIANO'!O6+'CERES JULIANO'!P6+'CERES PATRÍCIA'!O6+'CERES PATRÍCIA'!P6+'CERES DAD'!O6+'CERES DAD'!P6+CESFI!O6+CESFI!P6+CESMO!O6+CESMO!P6+SIPE!O6+SIPE!P6+'CDH CAPACITAÇÃO - 5852'!O6+'CDH CAPACITAÇÃO - 5852'!P6+'CDH SAÚDE E SEG. TRAB. -14843'!O6+'CDH SAÚDE E SEG. TRAB. -14843'!P6</f>
        <v>0</v>
      </c>
      <c r="J6" s="79">
        <v>0</v>
      </c>
      <c r="K6" s="80">
        <f t="shared" si="0"/>
        <v>591</v>
      </c>
      <c r="L6" s="81">
        <f t="shared" si="1"/>
        <v>16577.55</v>
      </c>
      <c r="M6" s="81">
        <f t="shared" si="2"/>
        <v>0</v>
      </c>
      <c r="N6" s="82">
        <f t="shared" si="3"/>
        <v>0</v>
      </c>
    </row>
    <row r="7" spans="1:14" ht="39" customHeight="1" x14ac:dyDescent="0.35">
      <c r="A7" s="233"/>
      <c r="B7" s="235"/>
      <c r="C7" s="60">
        <v>4</v>
      </c>
      <c r="D7" s="223"/>
      <c r="E7" s="175">
        <v>40.61</v>
      </c>
      <c r="F7" s="192">
        <f>'REITORIA-SECOM'!J7+'CEART-SECOM'!J7+'CEART-CSEG'!J7+'CEART-DMU'!J7+CEFID!J7+MESC!J7+PROEX!J7+PROEN!J7+'ESAG 11038'!J7+'ESAG 3201'!J7+'ESAG 14842'!J7+'ESAG 12758 PAEX'!J7+'FAED-DPPG'!J7+BU!J7+'CAV Seminário de Agroecologia'!J7+'CAV PAEX'!J7+'CAV PRAPEG'!J7+'CAV Administração'!J7+CCT!J7+'CEAD AÇÕES AFIRMATIVAS'!J7+'CEAD EXTENSÃO '!J7+'CEAD EXTENSÃO MUSEU ESCOLA'!J7+CEAVI!J7+'CEO PROCULT'!J7+'CEO PAEX'!J7+'CEO '!J7+CEPLAN!J7+'CERES CLAUDIONE'!J7+'CERES DEX'!J7+'CERES ERIC'!J7+'CERES JULIANO'!J7+'CERES PATRÍCIA'!J7+'CERES DAD'!J7+CESFI!J7+CESMO!J7+SIPE!J7+'CDH CAPACITAÇÃO - 5852'!J7+'CDH SAÚDE E SEG. TRAB. -14843'!J7</f>
        <v>293</v>
      </c>
      <c r="G7" s="77">
        <f>'REITORIA-SECOM'!K7+'CEART-SECOM'!K7+'CEART-CSEG'!K7+'CEART-DMU'!K7+CEFID!K7+MESC!K7+PROEX!K7+PROEN!K7+'ESAG 11038'!K7+'ESAG 3201'!K7+'ESAG 14842'!K7+'ESAG 12758 PAEX'!K7+'FAED-DPPG'!K7+BU!K7+'CAV Seminário de Agroecologia'!K7+'CAV PAEX'!K7+'CAV PRAPEG'!K7+'CAV Administração'!K7+CCT!K7+'CEAD AÇÕES AFIRMATIVAS'!K7+'CEAD EXTENSÃO '!K7+'CEAD EXTENSÃO MUSEU ESCOLA'!K7+CEAVI!K7+'CEO PROCULT'!K7+'CEO PAEX'!K7+'CEO '!K7+CEPLAN!K7+'CERES CLAUDIONE'!K7+'CERES DEX'!K7+'CERES ERIC'!K7+'CERES JULIANO'!K7+'CERES PATRÍCIA'!K7+'CERES DAD'!K7+CESFI!K7+CESMO!K7+SIPE!K7+'CDH CAPACITAÇÃO - 5852'!K7+'CDH SAÚDE E SEG. TRAB. -14843'!K7</f>
        <v>0</v>
      </c>
      <c r="H7" s="77">
        <f>'REITORIA-SECOM'!L7+'CEART-SECOM'!L7+'CEART-CSEG'!L7+'CEART-DMU'!L7+CEFID!L7+MESC!L7+PROEX!L7+PROEN!L7+'ESAG 11038'!L7+'ESAG 3201'!L7+'ESAG 14842'!L7+'ESAG 12758 PAEX'!L7+'FAED-DPPG'!L7+BU!L7+'CAV Seminário de Agroecologia'!L7+'CAV PAEX'!L7+'CAV PRAPEG'!L7+'CAV Administração'!L7+CCT!L7+'CEAD AÇÕES AFIRMATIVAS'!L7+'CEAD EXTENSÃO '!L7+'CEAD EXTENSÃO MUSEU ESCOLA'!L7+CEAVI!L7+'CEO PROCULT'!L7+'CEO PAEX'!L7+'CEO '!L7+CEPLAN!L7+'CERES CLAUDIONE'!L7+'CERES DEX'!L7+'CERES ERIC'!L7+'CERES JULIANO'!L7+'CERES PATRÍCIA'!L7+'CERES DAD'!L7+CESFI!L7+CESMO!L7+SIPE!L7+'CDH CAPACITAÇÃO - 5852'!L7+'CDH SAÚDE E SEG. TRAB. -14843'!L7</f>
        <v>0</v>
      </c>
      <c r="I7" s="78">
        <f>'REITORIA-SECOM'!O7+'REITORIA-SECOM'!P7+'CEART-SECOM'!O7+'CEART-SECOM'!P7+'CEART-CSEG'!O7+'CEART-CSEG'!P7+'CEART-DMU'!O7+'CEART-DMU'!P7+CEFID!O7+ CEFID!P7+MESC!O7+ MESC!P7+PROEX!O7+ PROEX!P7+PROEN!O7+ PROEN!P7+'ESAG 11038'!O7+'ESAG 11038'!P7+'ESAG 3201'!O7+'ESAG 3201'!P7+'ESAG 14842'!O7+'ESAG 14842'!P7+'ESAG 12758 PAEX'!O7+'ESAG 12758 PAEX'!P7+'FAED-DPPG'!O7+'FAED-DPPG'!P7+BU!O7+ BU!P7+'CAV Seminário de Agroecologia'!O7+'CAV Seminário de Agroecologia'!P7+'CAV PAEX'!O7+'CAV PAEX'!P7+'CAV PRAPEG'!O7+'CAV PRAPEG'!P7+'CAV Administração'!O7+'CAV Administração'!P7+CCT!O7+ CCT!P7+'CEAD AÇÕES AFIRMATIVAS'!O7+'CEAD AÇÕES AFIRMATIVAS'!P7+'CEAD EXTENSÃO '!O7+'CEAD EXTENSÃO '!P7+'CEAD EXTENSÃO MUSEU ESCOLA'!O7+'CEAD EXTENSÃO MUSEU ESCOLA'!P7+CEAVI!O7+CEAVI!P7+'CEO PROCULT'!O7+'CEO PROCULT'!P7+'CEO PAEX'!O7+'CEO PAEX'!P7+'CEO '!O7+'CEO '!P7+CEPLAN!O7+CEPLAN!P7+'CERES CLAUDIONE'!O7+'CERES CLAUDIONE'!P7+'CERES DEX'!O7+'CERES DEX'!P7+'CERES ERIC'!O7+'CERES ERIC'!P7+'CERES JULIANO'!O7+'CERES JULIANO'!P7+'CERES PATRÍCIA'!O7+'CERES PATRÍCIA'!P7+'CERES DAD'!O7+'CERES DAD'!P7+CESFI!O7+CESFI!P7+CESMO!O7+CESMO!P7+SIPE!O7+SIPE!P7+'CDH CAPACITAÇÃO - 5852'!O7+'CDH CAPACITAÇÃO - 5852'!P7+'CDH SAÚDE E SEG. TRAB. -14843'!O7+'CDH SAÚDE E SEG. TRAB. -14843'!P7</f>
        <v>0</v>
      </c>
      <c r="J7" s="79">
        <v>0</v>
      </c>
      <c r="K7" s="80">
        <f t="shared" si="0"/>
        <v>293</v>
      </c>
      <c r="L7" s="81">
        <f t="shared" si="1"/>
        <v>11898.73</v>
      </c>
      <c r="M7" s="81">
        <f t="shared" si="2"/>
        <v>0</v>
      </c>
      <c r="N7" s="82">
        <f t="shared" si="3"/>
        <v>0</v>
      </c>
    </row>
    <row r="8" spans="1:14" ht="39" customHeight="1" x14ac:dyDescent="0.35">
      <c r="A8" s="233"/>
      <c r="B8" s="235"/>
      <c r="C8" s="60">
        <v>5</v>
      </c>
      <c r="D8" s="223"/>
      <c r="E8" s="175">
        <v>20.63</v>
      </c>
      <c r="F8" s="192">
        <f>'REITORIA-SECOM'!J8+'CEART-SECOM'!J8+'CEART-CSEG'!J8+'CEART-DMU'!J8+CEFID!J8+MESC!J8+PROEX!J8+PROEN!J8+'ESAG 11038'!J8+'ESAG 3201'!J8+'ESAG 14842'!J8+'ESAG 12758 PAEX'!J8+'FAED-DPPG'!J8+BU!J8+'CAV Seminário de Agroecologia'!J8+'CAV PAEX'!J8+'CAV PRAPEG'!J8+'CAV Administração'!J8+CCT!J8+'CEAD AÇÕES AFIRMATIVAS'!J8+'CEAD EXTENSÃO '!J8+'CEAD EXTENSÃO MUSEU ESCOLA'!J8+CEAVI!J8+'CEO PROCULT'!J8+'CEO PAEX'!J8+'CEO '!J8+CEPLAN!J8+'CERES CLAUDIONE'!J8+'CERES DEX'!J8+'CERES ERIC'!J8+'CERES JULIANO'!J8+'CERES PATRÍCIA'!J8+'CERES DAD'!J8+CESFI!J8+CESMO!J8+SIPE!J8+'CDH CAPACITAÇÃO - 5852'!J8+'CDH SAÚDE E SEG. TRAB. -14843'!J8</f>
        <v>1967</v>
      </c>
      <c r="G8" s="77">
        <f>'REITORIA-SECOM'!K8+'CEART-SECOM'!K8+'CEART-CSEG'!K8+'CEART-DMU'!K8+CEFID!K8+MESC!K8+PROEX!K8+PROEN!K8+'ESAG 11038'!K8+'ESAG 3201'!K8+'ESAG 14842'!K8+'ESAG 12758 PAEX'!K8+'FAED-DPPG'!K8+BU!K8+'CAV Seminário de Agroecologia'!K8+'CAV PAEX'!K8+'CAV PRAPEG'!K8+'CAV Administração'!K8+CCT!K8+'CEAD AÇÕES AFIRMATIVAS'!K8+'CEAD EXTENSÃO '!K8+'CEAD EXTENSÃO MUSEU ESCOLA'!K8+CEAVI!K8+'CEO PROCULT'!K8+'CEO PAEX'!K8+'CEO '!K8+CEPLAN!K8+'CERES CLAUDIONE'!K8+'CERES DEX'!K8+'CERES ERIC'!K8+'CERES JULIANO'!K8+'CERES PATRÍCIA'!K8+'CERES DAD'!K8+CESFI!K8+CESMO!K8+SIPE!K8+'CDH CAPACITAÇÃO - 5852'!K8+'CDH SAÚDE E SEG. TRAB. -14843'!K8</f>
        <v>0</v>
      </c>
      <c r="H8" s="77">
        <f>'REITORIA-SECOM'!L8+'CEART-SECOM'!L8+'CEART-CSEG'!L8+'CEART-DMU'!L8+CEFID!L8+MESC!L8+PROEX!L8+PROEN!L8+'ESAG 11038'!L8+'ESAG 3201'!L8+'ESAG 14842'!L8+'ESAG 12758 PAEX'!L8+'FAED-DPPG'!L8+BU!L8+'CAV Seminário de Agroecologia'!L8+'CAV PAEX'!L8+'CAV PRAPEG'!L8+'CAV Administração'!L8+CCT!L8+'CEAD AÇÕES AFIRMATIVAS'!L8+'CEAD EXTENSÃO '!L8+'CEAD EXTENSÃO MUSEU ESCOLA'!L8+CEAVI!L8+'CEO PROCULT'!L8+'CEO PAEX'!L8+'CEO '!L8+CEPLAN!L8+'CERES CLAUDIONE'!L8+'CERES DEX'!L8+'CERES ERIC'!L8+'CERES JULIANO'!L8+'CERES PATRÍCIA'!L8+'CERES DAD'!L8+CESFI!L8+CESMO!L8+SIPE!L8+'CDH CAPACITAÇÃO - 5852'!L8+'CDH SAÚDE E SEG. TRAB. -14843'!L8</f>
        <v>0</v>
      </c>
      <c r="I8" s="78">
        <f>'REITORIA-SECOM'!O8+'REITORIA-SECOM'!P8+'CEART-SECOM'!O8+'CEART-SECOM'!P8+'CEART-CSEG'!O8+'CEART-CSEG'!P8+'CEART-DMU'!O8+'CEART-DMU'!P8+CEFID!O8+ CEFID!P8+MESC!O8+ MESC!P8+PROEX!O8+ PROEX!P8+PROEN!O8+ PROEN!P8+'ESAG 11038'!O8+'ESAG 11038'!P8+'ESAG 3201'!O8+'ESAG 3201'!P8+'ESAG 14842'!O8+'ESAG 14842'!P8+'ESAG 12758 PAEX'!O8+'ESAG 12758 PAEX'!P8+'FAED-DPPG'!O8+'FAED-DPPG'!P8+BU!O8+ BU!P8+'CAV Seminário de Agroecologia'!O8+'CAV Seminário de Agroecologia'!P8+'CAV PAEX'!O8+'CAV PAEX'!P8+'CAV PRAPEG'!O8+'CAV PRAPEG'!P8+'CAV Administração'!O8+'CAV Administração'!P8+CCT!O8+ CCT!P8+'CEAD AÇÕES AFIRMATIVAS'!O8+'CEAD AÇÕES AFIRMATIVAS'!P8+'CEAD EXTENSÃO '!O8+'CEAD EXTENSÃO '!P8+'CEAD EXTENSÃO MUSEU ESCOLA'!O8+'CEAD EXTENSÃO MUSEU ESCOLA'!P8+CEAVI!O8+CEAVI!P8+'CEO PROCULT'!O8+'CEO PROCULT'!P8+'CEO PAEX'!O8+'CEO PAEX'!P8+'CEO '!O8+'CEO '!P8+CEPLAN!O8+CEPLAN!P8+'CERES CLAUDIONE'!O8+'CERES CLAUDIONE'!P8+'CERES DEX'!O8+'CERES DEX'!P8+'CERES ERIC'!O8+'CERES ERIC'!P8+'CERES JULIANO'!O8+'CERES JULIANO'!P8+'CERES PATRÍCIA'!O8+'CERES PATRÍCIA'!P8+'CERES DAD'!O8+'CERES DAD'!P8+CESFI!O8+CESFI!P8+CESMO!O8+CESMO!P8+SIPE!O8+SIPE!P8+'CDH CAPACITAÇÃO - 5852'!O8+'CDH CAPACITAÇÃO - 5852'!P8+'CDH SAÚDE E SEG. TRAB. -14843'!O8+'CDH SAÚDE E SEG. TRAB. -14843'!P8</f>
        <v>0</v>
      </c>
      <c r="J8" s="79">
        <v>0</v>
      </c>
      <c r="K8" s="80">
        <f t="shared" si="0"/>
        <v>1967</v>
      </c>
      <c r="L8" s="81">
        <f t="shared" si="1"/>
        <v>40579.21</v>
      </c>
      <c r="M8" s="81">
        <f t="shared" si="2"/>
        <v>0</v>
      </c>
      <c r="N8" s="82">
        <f t="shared" si="3"/>
        <v>0</v>
      </c>
    </row>
    <row r="9" spans="1:14" ht="39" customHeight="1" x14ac:dyDescent="0.35">
      <c r="A9" s="233"/>
      <c r="B9" s="235"/>
      <c r="C9" s="60">
        <v>6</v>
      </c>
      <c r="D9" s="223"/>
      <c r="E9" s="175">
        <v>76.41</v>
      </c>
      <c r="F9" s="192">
        <f>'REITORIA-SECOM'!J9+'CEART-SECOM'!J9+'CEART-CSEG'!J9+'CEART-DMU'!J9+CEFID!J9+MESC!J9+PROEX!J9+PROEN!J9+'ESAG 11038'!J9+'ESAG 3201'!J9+'ESAG 14842'!J9+'ESAG 12758 PAEX'!J9+'FAED-DPPG'!J9+BU!J9+'CAV Seminário de Agroecologia'!J9+'CAV PAEX'!J9+'CAV PRAPEG'!J9+'CAV Administração'!J9+CCT!J9+'CEAD AÇÕES AFIRMATIVAS'!J9+'CEAD EXTENSÃO '!J9+'CEAD EXTENSÃO MUSEU ESCOLA'!J9+CEAVI!J9+'CEO PROCULT'!J9+'CEO PAEX'!J9+'CEO '!J9+CEPLAN!J9+'CERES CLAUDIONE'!J9+'CERES DEX'!J9+'CERES ERIC'!J9+'CERES JULIANO'!J9+'CERES PATRÍCIA'!J9+'CERES DAD'!J9+CESFI!J9+CESMO!J9+SIPE!J9+'CDH CAPACITAÇÃO - 5852'!J9+'CDH SAÚDE E SEG. TRAB. -14843'!J9</f>
        <v>150</v>
      </c>
      <c r="G9" s="77">
        <f>'REITORIA-SECOM'!K9+'CEART-SECOM'!K9+'CEART-CSEG'!K9+'CEART-DMU'!K9+CEFID!K9+MESC!K9+PROEX!K9+PROEN!K9+'ESAG 11038'!K9+'ESAG 3201'!K9+'ESAG 14842'!K9+'ESAG 12758 PAEX'!K9+'FAED-DPPG'!K9+BU!K9+'CAV Seminário de Agroecologia'!K9+'CAV PAEX'!K9+'CAV PRAPEG'!K9+'CAV Administração'!K9+CCT!K9+'CEAD AÇÕES AFIRMATIVAS'!K9+'CEAD EXTENSÃO '!K9+'CEAD EXTENSÃO MUSEU ESCOLA'!K9+CEAVI!K9+'CEO PROCULT'!K9+'CEO PAEX'!K9+'CEO '!K9+CEPLAN!K9+'CERES CLAUDIONE'!K9+'CERES DEX'!K9+'CERES ERIC'!K9+'CERES JULIANO'!K9+'CERES PATRÍCIA'!K9+'CERES DAD'!K9+CESFI!K9+CESMO!K9+SIPE!K9+'CDH CAPACITAÇÃO - 5852'!K9+'CDH SAÚDE E SEG. TRAB. -14843'!K9</f>
        <v>0</v>
      </c>
      <c r="H9" s="77">
        <f>'REITORIA-SECOM'!L9+'CEART-SECOM'!L9+'CEART-CSEG'!L9+'CEART-DMU'!L9+CEFID!L9+MESC!L9+PROEX!L9+PROEN!L9+'ESAG 11038'!L9+'ESAG 3201'!L9+'ESAG 14842'!L9+'ESAG 12758 PAEX'!L9+'FAED-DPPG'!L9+BU!L9+'CAV Seminário de Agroecologia'!L9+'CAV PAEX'!L9+'CAV PRAPEG'!L9+'CAV Administração'!L9+CCT!L9+'CEAD AÇÕES AFIRMATIVAS'!L9+'CEAD EXTENSÃO '!L9+'CEAD EXTENSÃO MUSEU ESCOLA'!L9+CEAVI!L9+'CEO PROCULT'!L9+'CEO PAEX'!L9+'CEO '!L9+CEPLAN!L9+'CERES CLAUDIONE'!L9+'CERES DEX'!L9+'CERES ERIC'!L9+'CERES JULIANO'!L9+'CERES PATRÍCIA'!L9+'CERES DAD'!L9+CESFI!L9+CESMO!L9+SIPE!L9+'CDH CAPACITAÇÃO - 5852'!L9+'CDH SAÚDE E SEG. TRAB. -14843'!L9</f>
        <v>0</v>
      </c>
      <c r="I9" s="78">
        <f>'REITORIA-SECOM'!O9+'REITORIA-SECOM'!P9+'CEART-SECOM'!O9+'CEART-SECOM'!P9+'CEART-CSEG'!O9+'CEART-CSEG'!P9+'CEART-DMU'!O9+'CEART-DMU'!P9+CEFID!O9+ CEFID!P9+MESC!O9+ MESC!P9+PROEX!O9+ PROEX!P9+PROEN!O9+ PROEN!P9+'ESAG 11038'!O9+'ESAG 11038'!P9+'ESAG 3201'!O9+'ESAG 3201'!P9+'ESAG 14842'!O9+'ESAG 14842'!P9+'ESAG 12758 PAEX'!O9+'ESAG 12758 PAEX'!P9+'FAED-DPPG'!O9+'FAED-DPPG'!P9+BU!O9+ BU!P9+'CAV Seminário de Agroecologia'!O9+'CAV Seminário de Agroecologia'!P9+'CAV PAEX'!O9+'CAV PAEX'!P9+'CAV PRAPEG'!O9+'CAV PRAPEG'!P9+'CAV Administração'!O9+'CAV Administração'!P9+CCT!O9+ CCT!P9+'CEAD AÇÕES AFIRMATIVAS'!O9+'CEAD AÇÕES AFIRMATIVAS'!P9+'CEAD EXTENSÃO '!O9+'CEAD EXTENSÃO '!P9+'CEAD EXTENSÃO MUSEU ESCOLA'!O9+'CEAD EXTENSÃO MUSEU ESCOLA'!P9+CEAVI!O9+CEAVI!P9+'CEO PROCULT'!O9+'CEO PROCULT'!P9+'CEO PAEX'!O9+'CEO PAEX'!P9+'CEO '!O9+'CEO '!P9+CEPLAN!O9+CEPLAN!P9+'CERES CLAUDIONE'!O9+'CERES CLAUDIONE'!P9+'CERES DEX'!O9+'CERES DEX'!P9+'CERES ERIC'!O9+'CERES ERIC'!P9+'CERES JULIANO'!O9+'CERES JULIANO'!P9+'CERES PATRÍCIA'!O9+'CERES PATRÍCIA'!P9+'CERES DAD'!O9+'CERES DAD'!P9+CESFI!O9+CESFI!P9+CESMO!O9+CESMO!P9+SIPE!O9+SIPE!P9+'CDH CAPACITAÇÃO - 5852'!O9+'CDH CAPACITAÇÃO - 5852'!P9+'CDH SAÚDE E SEG. TRAB. -14843'!O9+'CDH SAÚDE E SEG. TRAB. -14843'!P9</f>
        <v>0</v>
      </c>
      <c r="J9" s="79">
        <v>0</v>
      </c>
      <c r="K9" s="80">
        <f t="shared" si="0"/>
        <v>150</v>
      </c>
      <c r="L9" s="81">
        <f t="shared" si="1"/>
        <v>11461.5</v>
      </c>
      <c r="M9" s="81">
        <f t="shared" si="2"/>
        <v>0</v>
      </c>
      <c r="N9" s="82">
        <f t="shared" si="3"/>
        <v>0</v>
      </c>
    </row>
    <row r="10" spans="1:14" ht="39" customHeight="1" x14ac:dyDescent="0.35">
      <c r="A10" s="233"/>
      <c r="B10" s="235"/>
      <c r="C10" s="60">
        <v>7</v>
      </c>
      <c r="D10" s="223"/>
      <c r="E10" s="175">
        <v>129.79</v>
      </c>
      <c r="F10" s="192">
        <f>'REITORIA-SECOM'!J10+'CEART-SECOM'!J10+'CEART-CSEG'!J10+'CEART-DMU'!J10+CEFID!J10+MESC!J10+PROEX!J10+PROEN!J10+'ESAG 11038'!J10+'ESAG 3201'!J10+'ESAG 14842'!J10+'ESAG 12758 PAEX'!J10+'FAED-DPPG'!J10+BU!J10+'CAV Seminário de Agroecologia'!J10+'CAV PAEX'!J10+'CAV PRAPEG'!J10+'CAV Administração'!J10+CCT!J10+'CEAD AÇÕES AFIRMATIVAS'!J10+'CEAD EXTENSÃO '!J10+'CEAD EXTENSÃO MUSEU ESCOLA'!J10+CEAVI!J10+'CEO PROCULT'!J10+'CEO PAEX'!J10+'CEO '!J10+CEPLAN!J10+'CERES CLAUDIONE'!J10+'CERES DEX'!J10+'CERES ERIC'!J10+'CERES JULIANO'!J10+'CERES PATRÍCIA'!J10+'CERES DAD'!J10+CESFI!J10+CESMO!J10+SIPE!J10+'CDH CAPACITAÇÃO - 5852'!J10+'CDH SAÚDE E SEG. TRAB. -14843'!J10</f>
        <v>150</v>
      </c>
      <c r="G10" s="77">
        <f>'REITORIA-SECOM'!K10+'CEART-SECOM'!K10+'CEART-CSEG'!K10+'CEART-DMU'!K10+CEFID!K10+MESC!K10+PROEX!K10+PROEN!K10+'ESAG 11038'!K10+'ESAG 3201'!K10+'ESAG 14842'!K10+'ESAG 12758 PAEX'!K10+'FAED-DPPG'!K10+BU!K10+'CAV Seminário de Agroecologia'!K10+'CAV PAEX'!K10+'CAV PRAPEG'!K10+'CAV Administração'!K10+CCT!K10+'CEAD AÇÕES AFIRMATIVAS'!K10+'CEAD EXTENSÃO '!K10+'CEAD EXTENSÃO MUSEU ESCOLA'!K10+CEAVI!K10+'CEO PROCULT'!K10+'CEO PAEX'!K10+'CEO '!K10+CEPLAN!K10+'CERES CLAUDIONE'!K10+'CERES DEX'!K10+'CERES ERIC'!K10+'CERES JULIANO'!K10+'CERES PATRÍCIA'!K10+'CERES DAD'!K10+CESFI!K10+CESMO!K10+SIPE!K10+'CDH CAPACITAÇÃO - 5852'!K10+'CDH SAÚDE E SEG. TRAB. -14843'!K10</f>
        <v>0</v>
      </c>
      <c r="H10" s="77">
        <f>'REITORIA-SECOM'!L10+'CEART-SECOM'!L10+'CEART-CSEG'!L10+'CEART-DMU'!L10+CEFID!L10+MESC!L10+PROEX!L10+PROEN!L10+'ESAG 11038'!L10+'ESAG 3201'!L10+'ESAG 14842'!L10+'ESAG 12758 PAEX'!L10+'FAED-DPPG'!L10+BU!L10+'CAV Seminário de Agroecologia'!L10+'CAV PAEX'!L10+'CAV PRAPEG'!L10+'CAV Administração'!L10+CCT!L10+'CEAD AÇÕES AFIRMATIVAS'!L10+'CEAD EXTENSÃO '!L10+'CEAD EXTENSÃO MUSEU ESCOLA'!L10+CEAVI!L10+'CEO PROCULT'!L10+'CEO PAEX'!L10+'CEO '!L10+CEPLAN!L10+'CERES CLAUDIONE'!L10+'CERES DEX'!L10+'CERES ERIC'!L10+'CERES JULIANO'!L10+'CERES PATRÍCIA'!L10+'CERES DAD'!L10+CESFI!L10+CESMO!L10+SIPE!L10+'CDH CAPACITAÇÃO - 5852'!L10+'CDH SAÚDE E SEG. TRAB. -14843'!L10</f>
        <v>0</v>
      </c>
      <c r="I10" s="78">
        <f>'REITORIA-SECOM'!O10+'REITORIA-SECOM'!P10+'CEART-SECOM'!O10+'CEART-SECOM'!P10+'CEART-CSEG'!O10+'CEART-CSEG'!P10+'CEART-DMU'!O10+'CEART-DMU'!P10+CEFID!O10+ CEFID!P10+MESC!O10+ MESC!P10+PROEX!O10+ PROEX!P10+PROEN!O10+ PROEN!P10+'ESAG 11038'!O10+'ESAG 11038'!P10+'ESAG 3201'!O10+'ESAG 3201'!P10+'ESAG 14842'!O10+'ESAG 14842'!P10+'ESAG 12758 PAEX'!O10+'ESAG 12758 PAEX'!P10+'FAED-DPPG'!O10+'FAED-DPPG'!P10+BU!O10+ BU!P10+'CAV Seminário de Agroecologia'!O10+'CAV Seminário de Agroecologia'!P10+'CAV PAEX'!O10+'CAV PAEX'!P10+'CAV PRAPEG'!O10+'CAV PRAPEG'!P10+'CAV Administração'!O10+'CAV Administração'!P10+CCT!O10+ CCT!P10+'CEAD AÇÕES AFIRMATIVAS'!O10+'CEAD AÇÕES AFIRMATIVAS'!P10+'CEAD EXTENSÃO '!O10+'CEAD EXTENSÃO '!P10+'CEAD EXTENSÃO MUSEU ESCOLA'!O10+'CEAD EXTENSÃO MUSEU ESCOLA'!P10+CEAVI!O10+CEAVI!P10+'CEO PROCULT'!O10+'CEO PROCULT'!P10+'CEO PAEX'!O10+'CEO PAEX'!P10+'CEO '!O10+'CEO '!P10+CEPLAN!O10+CEPLAN!P10+'CERES CLAUDIONE'!O10+'CERES CLAUDIONE'!P10+'CERES DEX'!O10+'CERES DEX'!P10+'CERES ERIC'!O10+'CERES ERIC'!P10+'CERES JULIANO'!O10+'CERES JULIANO'!P10+'CERES PATRÍCIA'!O10+'CERES PATRÍCIA'!P10+'CERES DAD'!O10+'CERES DAD'!P10+CESFI!O10+CESFI!P10+CESMO!O10+CESMO!P10+SIPE!O10+SIPE!P10+'CDH CAPACITAÇÃO - 5852'!O10+'CDH CAPACITAÇÃO - 5852'!P10+'CDH SAÚDE E SEG. TRAB. -14843'!O10+'CDH SAÚDE E SEG. TRAB. -14843'!P10</f>
        <v>0</v>
      </c>
      <c r="J10" s="79">
        <v>0</v>
      </c>
      <c r="K10" s="80">
        <f t="shared" si="0"/>
        <v>150</v>
      </c>
      <c r="L10" s="81">
        <f t="shared" si="1"/>
        <v>19468.5</v>
      </c>
      <c r="M10" s="81">
        <f t="shared" si="2"/>
        <v>0</v>
      </c>
      <c r="N10" s="82">
        <f t="shared" si="3"/>
        <v>0</v>
      </c>
    </row>
    <row r="11" spans="1:14" ht="39" customHeight="1" x14ac:dyDescent="0.35">
      <c r="A11" s="226"/>
      <c r="B11" s="236"/>
      <c r="C11" s="60">
        <v>8</v>
      </c>
      <c r="D11" s="224"/>
      <c r="E11" s="175">
        <v>110.91</v>
      </c>
      <c r="F11" s="192">
        <f>'REITORIA-SECOM'!J11+'CEART-SECOM'!J11+'CEART-CSEG'!J11+'CEART-DMU'!J11+CEFID!J11+MESC!J11+PROEX!J11+PROEN!J11+'ESAG 11038'!J11+'ESAG 3201'!J11+'ESAG 14842'!J11+'ESAG 12758 PAEX'!J11+'FAED-DPPG'!J11+BU!J11+'CAV Seminário de Agroecologia'!J11+'CAV PAEX'!J11+'CAV PRAPEG'!J11+'CAV Administração'!J11+CCT!J11+'CEAD AÇÕES AFIRMATIVAS'!J11+'CEAD EXTENSÃO '!J11+'CEAD EXTENSÃO MUSEU ESCOLA'!J11+CEAVI!J11+'CEO PROCULT'!J11+'CEO PAEX'!J11+'CEO '!J11+CEPLAN!J11+'CERES CLAUDIONE'!J11+'CERES DEX'!J11+'CERES ERIC'!J11+'CERES JULIANO'!J11+'CERES PATRÍCIA'!J11+'CERES DAD'!J11+CESFI!J11+CESMO!J11+SIPE!J11+'CDH CAPACITAÇÃO - 5852'!J11+'CDH SAÚDE E SEG. TRAB. -14843'!J11</f>
        <v>50</v>
      </c>
      <c r="G11" s="77">
        <f>'REITORIA-SECOM'!K11+'CEART-SECOM'!K11+'CEART-CSEG'!K11+'CEART-DMU'!K11+CEFID!K11+MESC!K11+PROEX!K11+PROEN!K11+'ESAG 11038'!K11+'ESAG 3201'!K11+'ESAG 14842'!K11+'ESAG 12758 PAEX'!K11+'FAED-DPPG'!K11+BU!K11+'CAV Seminário de Agroecologia'!K11+'CAV PAEX'!K11+'CAV PRAPEG'!K11+'CAV Administração'!K11+CCT!K11+'CEAD AÇÕES AFIRMATIVAS'!K11+'CEAD EXTENSÃO '!K11+'CEAD EXTENSÃO MUSEU ESCOLA'!K11+CEAVI!K11+'CEO PROCULT'!K11+'CEO PAEX'!K11+'CEO '!K11+CEPLAN!K11+'CERES CLAUDIONE'!K11+'CERES DEX'!K11+'CERES ERIC'!K11+'CERES JULIANO'!K11+'CERES PATRÍCIA'!K11+'CERES DAD'!K11+CESFI!K11+CESMO!K11+SIPE!K11+'CDH CAPACITAÇÃO - 5852'!K11+'CDH SAÚDE E SEG. TRAB. -14843'!K11</f>
        <v>0</v>
      </c>
      <c r="H11" s="77">
        <f>'REITORIA-SECOM'!L11+'CEART-SECOM'!L11+'CEART-CSEG'!L11+'CEART-DMU'!L11+CEFID!L11+MESC!L11+PROEX!L11+PROEN!L11+'ESAG 11038'!L11+'ESAG 3201'!L11+'ESAG 14842'!L11+'ESAG 12758 PAEX'!L11+'FAED-DPPG'!L11+BU!L11+'CAV Seminário de Agroecologia'!L11+'CAV PAEX'!L11+'CAV PRAPEG'!L11+'CAV Administração'!L11+CCT!L11+'CEAD AÇÕES AFIRMATIVAS'!L11+'CEAD EXTENSÃO '!L11+'CEAD EXTENSÃO MUSEU ESCOLA'!L11+CEAVI!L11+'CEO PROCULT'!L11+'CEO PAEX'!L11+'CEO '!L11+CEPLAN!L11+'CERES CLAUDIONE'!L11+'CERES DEX'!L11+'CERES ERIC'!L11+'CERES JULIANO'!L11+'CERES PATRÍCIA'!L11+'CERES DAD'!L11+CESFI!L11+CESMO!L11+SIPE!L11+'CDH CAPACITAÇÃO - 5852'!L11+'CDH SAÚDE E SEG. TRAB. -14843'!L11</f>
        <v>0</v>
      </c>
      <c r="I11" s="78">
        <f>'REITORIA-SECOM'!O11+'REITORIA-SECOM'!P11+'CEART-SECOM'!O11+'CEART-SECOM'!P11+'CEART-CSEG'!O11+'CEART-CSEG'!P11+'CEART-DMU'!O11+'CEART-DMU'!P11+CEFID!O11+ CEFID!P11+MESC!O11+ MESC!P11+PROEX!O11+ PROEX!P11+PROEN!O11+ PROEN!P11+'ESAG 11038'!O11+'ESAG 11038'!P11+'ESAG 3201'!O11+'ESAG 3201'!P11+'ESAG 14842'!O11+'ESAG 14842'!P11+'ESAG 12758 PAEX'!O11+'ESAG 12758 PAEX'!P11+'FAED-DPPG'!O11+'FAED-DPPG'!P11+BU!O11+ BU!P11+'CAV Seminário de Agroecologia'!O11+'CAV Seminário de Agroecologia'!P11+'CAV PAEX'!O11+'CAV PAEX'!P11+'CAV PRAPEG'!O11+'CAV PRAPEG'!P11+'CAV Administração'!O11+'CAV Administração'!P11+CCT!O11+ CCT!P11+'CEAD AÇÕES AFIRMATIVAS'!O11+'CEAD AÇÕES AFIRMATIVAS'!P11+'CEAD EXTENSÃO '!O11+'CEAD EXTENSÃO '!P11+'CEAD EXTENSÃO MUSEU ESCOLA'!O11+'CEAD EXTENSÃO MUSEU ESCOLA'!P11+CEAVI!O11+CEAVI!P11+'CEO PROCULT'!O11+'CEO PROCULT'!P11+'CEO PAEX'!O11+'CEO PAEX'!P11+'CEO '!O11+'CEO '!P11+CEPLAN!O11+CEPLAN!P11+'CERES CLAUDIONE'!O11+'CERES CLAUDIONE'!P11+'CERES DEX'!O11+'CERES DEX'!P11+'CERES ERIC'!O11+'CERES ERIC'!P11+'CERES JULIANO'!O11+'CERES JULIANO'!P11+'CERES PATRÍCIA'!O11+'CERES PATRÍCIA'!P11+'CERES DAD'!O11+'CERES DAD'!P11+CESFI!O11+CESFI!P11+CESMO!O11+CESMO!P11+SIPE!O11+SIPE!P11+'CDH CAPACITAÇÃO - 5852'!O11+'CDH CAPACITAÇÃO - 5852'!P11+'CDH SAÚDE E SEG. TRAB. -14843'!O11+'CDH SAÚDE E SEG. TRAB. -14843'!P11</f>
        <v>0</v>
      </c>
      <c r="J11" s="79">
        <v>0</v>
      </c>
      <c r="K11" s="80">
        <f t="shared" si="0"/>
        <v>50</v>
      </c>
      <c r="L11" s="81">
        <f t="shared" si="1"/>
        <v>5545.5</v>
      </c>
      <c r="M11" s="81">
        <f t="shared" si="2"/>
        <v>0</v>
      </c>
      <c r="N11" s="82">
        <f t="shared" si="3"/>
        <v>0</v>
      </c>
    </row>
    <row r="12" spans="1:14" ht="39" customHeight="1" x14ac:dyDescent="0.35">
      <c r="A12" s="210">
        <v>2</v>
      </c>
      <c r="B12" s="213" t="s">
        <v>80</v>
      </c>
      <c r="C12" s="180">
        <v>9</v>
      </c>
      <c r="D12" s="231" t="s">
        <v>81</v>
      </c>
      <c r="E12" s="176">
        <v>5.79</v>
      </c>
      <c r="F12" s="192">
        <f>'REITORIA-SECOM'!J12+'CEART-SECOM'!J12+'CEART-CSEG'!J12+'CEART-DMU'!J12+CEFID!J12+MESC!J12+PROEX!J12+PROEN!J12+'ESAG 11038'!J12+'ESAG 3201'!J12+'ESAG 14842'!J12+'ESAG 12758 PAEX'!J12+'FAED-DPPG'!J12+BU!J12+'CAV Seminário de Agroecologia'!J12+'CAV PAEX'!J12+'CAV PRAPEG'!J12+'CAV Administração'!J12+CCT!J12+'CEAD AÇÕES AFIRMATIVAS'!J12+'CEAD EXTENSÃO '!J12+'CEAD EXTENSÃO MUSEU ESCOLA'!J12+CEAVI!J12+'CEO PROCULT'!J12+'CEO PAEX'!J12+'CEO '!J12+CEPLAN!J12+'CERES CLAUDIONE'!J12+'CERES DEX'!J12+'CERES ERIC'!J12+'CERES JULIANO'!J12+'CERES PATRÍCIA'!J12+'CERES DAD'!J12+CESFI!J12+CESMO!J12+SIPE!J12+'CDH CAPACITAÇÃO - 5852'!J12+'CDH SAÚDE E SEG. TRAB. -14843'!J12</f>
        <v>234</v>
      </c>
      <c r="G12" s="77">
        <f>'REITORIA-SECOM'!K12+'CEART-SECOM'!K12+'CEART-CSEG'!K12+'CEART-DMU'!K12+CEFID!K12+MESC!K12+PROEX!K12+PROEN!K12+'ESAG 11038'!K12+'ESAG 3201'!K12+'ESAG 14842'!K12+'ESAG 12758 PAEX'!K12+'FAED-DPPG'!K12+BU!K12+'CAV Seminário de Agroecologia'!K12+'CAV PAEX'!K12+'CAV PRAPEG'!K12+'CAV Administração'!K12+CCT!K12+'CEAD AÇÕES AFIRMATIVAS'!K12+'CEAD EXTENSÃO '!K12+'CEAD EXTENSÃO MUSEU ESCOLA'!K12+CEAVI!K12+'CEO PROCULT'!K12+'CEO PAEX'!K12+'CEO '!K12+CEPLAN!K12+'CERES CLAUDIONE'!K12+'CERES DEX'!K12+'CERES ERIC'!K12+'CERES JULIANO'!K12+'CERES PATRÍCIA'!K12+'CERES DAD'!K12+CESFI!K12+CESMO!K12+SIPE!K12+'CDH CAPACITAÇÃO - 5852'!K12+'CDH SAÚDE E SEG. TRAB. -14843'!K12</f>
        <v>0</v>
      </c>
      <c r="H12" s="77">
        <f>'REITORIA-SECOM'!L12+'CEART-SECOM'!L12+'CEART-CSEG'!L12+'CEART-DMU'!L12+CEFID!L12+MESC!L12+PROEX!L12+PROEN!L12+'ESAG 11038'!L12+'ESAG 3201'!L12+'ESAG 14842'!L12+'ESAG 12758 PAEX'!L12+'FAED-DPPG'!L12+BU!L12+'CAV Seminário de Agroecologia'!L12+'CAV PAEX'!L12+'CAV PRAPEG'!L12+'CAV Administração'!L12+CCT!L12+'CEAD AÇÕES AFIRMATIVAS'!L12+'CEAD EXTENSÃO '!L12+'CEAD EXTENSÃO MUSEU ESCOLA'!L12+CEAVI!L12+'CEO PROCULT'!L12+'CEO PAEX'!L12+'CEO '!L12+CEPLAN!L12+'CERES CLAUDIONE'!L12+'CERES DEX'!L12+'CERES ERIC'!L12+'CERES JULIANO'!L12+'CERES PATRÍCIA'!L12+'CERES DAD'!L12+CESFI!L12+CESMO!L12+SIPE!L12+'CDH CAPACITAÇÃO - 5852'!L12+'CDH SAÚDE E SEG. TRAB. -14843'!L12</f>
        <v>0</v>
      </c>
      <c r="I12" s="78">
        <f>'REITORIA-SECOM'!O12+'REITORIA-SECOM'!P12+'CEART-SECOM'!O12+'CEART-SECOM'!P12+'CEART-CSEG'!O12+'CEART-CSEG'!P12+'CEART-DMU'!O12+'CEART-DMU'!P12+CEFID!O12+ CEFID!P12+MESC!O12+ MESC!P12+PROEX!O12+ PROEX!P12+PROEN!O12+ PROEN!P12+'ESAG 11038'!O12+'ESAG 11038'!P12+'ESAG 3201'!O12+'ESAG 3201'!P12+'ESAG 14842'!O12+'ESAG 14842'!P12+'ESAG 12758 PAEX'!O12+'ESAG 12758 PAEX'!P12+'FAED-DPPG'!O12+'FAED-DPPG'!P12+BU!O12+ BU!P12+'CAV Seminário de Agroecologia'!O12+'CAV Seminário de Agroecologia'!P12+'CAV PAEX'!O12+'CAV PAEX'!P12+'CAV PRAPEG'!O12+'CAV PRAPEG'!P12+'CAV Administração'!O12+'CAV Administração'!P12+CCT!O12+ CCT!P12+'CEAD AÇÕES AFIRMATIVAS'!O12+'CEAD AÇÕES AFIRMATIVAS'!P12+'CEAD EXTENSÃO '!O12+'CEAD EXTENSÃO '!P12+'CEAD EXTENSÃO MUSEU ESCOLA'!O12+'CEAD EXTENSÃO MUSEU ESCOLA'!P12+CEAVI!O12+CEAVI!P12+'CEO PROCULT'!O12+'CEO PROCULT'!P12+'CEO PAEX'!O12+'CEO PAEX'!P12+'CEO '!O12+'CEO '!P12+CEPLAN!O12+CEPLAN!P12+'CERES CLAUDIONE'!O12+'CERES CLAUDIONE'!P12+'CERES DEX'!O12+'CERES DEX'!P12+'CERES ERIC'!O12+'CERES ERIC'!P12+'CERES JULIANO'!O12+'CERES JULIANO'!P12+'CERES PATRÍCIA'!O12+'CERES PATRÍCIA'!P12+'CERES DAD'!O12+'CERES DAD'!P12+CESFI!O12+CESFI!P12+CESMO!O12+CESMO!P12+SIPE!O12+SIPE!P12+'CDH CAPACITAÇÃO - 5852'!O12+'CDH CAPACITAÇÃO - 5852'!P12+'CDH SAÚDE E SEG. TRAB. -14843'!O12+'CDH SAÚDE E SEG. TRAB. -14843'!P12</f>
        <v>0</v>
      </c>
      <c r="J12" s="79">
        <v>0</v>
      </c>
      <c r="K12" s="80">
        <f t="shared" si="0"/>
        <v>234</v>
      </c>
      <c r="L12" s="81">
        <f t="shared" si="1"/>
        <v>1354.86</v>
      </c>
      <c r="M12" s="81">
        <f t="shared" si="2"/>
        <v>0</v>
      </c>
      <c r="N12" s="82">
        <f t="shared" si="3"/>
        <v>0</v>
      </c>
    </row>
    <row r="13" spans="1:14" ht="39" customHeight="1" x14ac:dyDescent="0.35">
      <c r="A13" s="212"/>
      <c r="B13" s="215"/>
      <c r="C13" s="180">
        <v>10</v>
      </c>
      <c r="D13" s="232"/>
      <c r="E13" s="176">
        <v>22.55</v>
      </c>
      <c r="F13" s="192">
        <f>'REITORIA-SECOM'!J13+'CEART-SECOM'!J13+'CEART-CSEG'!J13+'CEART-DMU'!J13+CEFID!J13+MESC!J13+PROEX!J13+PROEN!J13+'ESAG 11038'!J13+'ESAG 3201'!J13+'ESAG 14842'!J13+'ESAG 12758 PAEX'!J13+'FAED-DPPG'!J13+BU!J13+'CAV Seminário de Agroecologia'!J13+'CAV PAEX'!J13+'CAV PRAPEG'!J13+'CAV Administração'!J13+CCT!J13+'CEAD AÇÕES AFIRMATIVAS'!J13+'CEAD EXTENSÃO '!J13+'CEAD EXTENSÃO MUSEU ESCOLA'!J13+CEAVI!J13+'CEO PROCULT'!J13+'CEO PAEX'!J13+'CEO '!J13+CEPLAN!J13+'CERES CLAUDIONE'!J13+'CERES DEX'!J13+'CERES ERIC'!J13+'CERES JULIANO'!J13+'CERES PATRÍCIA'!J13+'CERES DAD'!J13+CESFI!J13+CESMO!J13+SIPE!J13+'CDH CAPACITAÇÃO - 5852'!J13+'CDH SAÚDE E SEG. TRAB. -14843'!J13</f>
        <v>472</v>
      </c>
      <c r="G13" s="77">
        <f>'REITORIA-SECOM'!K13+'CEART-SECOM'!K13+'CEART-CSEG'!K13+'CEART-DMU'!K13+CEFID!K13+MESC!K13+PROEX!K13+PROEN!K13+'ESAG 11038'!K13+'ESAG 3201'!K13+'ESAG 14842'!K13+'ESAG 12758 PAEX'!K13+'FAED-DPPG'!K13+BU!K13+'CAV Seminário de Agroecologia'!K13+'CAV PAEX'!K13+'CAV PRAPEG'!K13+'CAV Administração'!K13+CCT!K13+'CEAD AÇÕES AFIRMATIVAS'!K13+'CEAD EXTENSÃO '!K13+'CEAD EXTENSÃO MUSEU ESCOLA'!K13+CEAVI!K13+'CEO PROCULT'!K13+'CEO PAEX'!K13+'CEO '!K13+CEPLAN!K13+'CERES CLAUDIONE'!K13+'CERES DEX'!K13+'CERES ERIC'!K13+'CERES JULIANO'!K13+'CERES PATRÍCIA'!K13+'CERES DAD'!K13+CESFI!K13+CESMO!K13+SIPE!K13+'CDH CAPACITAÇÃO - 5852'!K13+'CDH SAÚDE E SEG. TRAB. -14843'!K13</f>
        <v>0</v>
      </c>
      <c r="H13" s="77">
        <f>'REITORIA-SECOM'!L13+'CEART-SECOM'!L13+'CEART-CSEG'!L13+'CEART-DMU'!L13+CEFID!L13+MESC!L13+PROEX!L13+PROEN!L13+'ESAG 11038'!L13+'ESAG 3201'!L13+'ESAG 14842'!L13+'ESAG 12758 PAEX'!L13+'FAED-DPPG'!L13+BU!L13+'CAV Seminário de Agroecologia'!L13+'CAV PAEX'!L13+'CAV PRAPEG'!L13+'CAV Administração'!L13+CCT!L13+'CEAD AÇÕES AFIRMATIVAS'!L13+'CEAD EXTENSÃO '!L13+'CEAD EXTENSÃO MUSEU ESCOLA'!L13+CEAVI!L13+'CEO PROCULT'!L13+'CEO PAEX'!L13+'CEO '!L13+CEPLAN!L13+'CERES CLAUDIONE'!L13+'CERES DEX'!L13+'CERES ERIC'!L13+'CERES JULIANO'!L13+'CERES PATRÍCIA'!L13+'CERES DAD'!L13+CESFI!L13+CESMO!L13+SIPE!L13+'CDH CAPACITAÇÃO - 5852'!L13+'CDH SAÚDE E SEG. TRAB. -14843'!L13</f>
        <v>0</v>
      </c>
      <c r="I13" s="78">
        <f>'REITORIA-SECOM'!O13+'REITORIA-SECOM'!P13+'CEART-SECOM'!O13+'CEART-SECOM'!P13+'CEART-CSEG'!O13+'CEART-CSEG'!P13+'CEART-DMU'!O13+'CEART-DMU'!P13+CEFID!O13+ CEFID!P13+MESC!O13+ MESC!P13+PROEX!O13+ PROEX!P13+PROEN!O13+ PROEN!P13+'ESAG 11038'!O13+'ESAG 11038'!P13+'ESAG 3201'!O13+'ESAG 3201'!P13+'ESAG 14842'!O13+'ESAG 14842'!P13+'ESAG 12758 PAEX'!O13+'ESAG 12758 PAEX'!P13+'FAED-DPPG'!O13+'FAED-DPPG'!P13+BU!O13+ BU!P13+'CAV Seminário de Agroecologia'!O13+'CAV Seminário de Agroecologia'!P13+'CAV PAEX'!O13+'CAV PAEX'!P13+'CAV PRAPEG'!O13+'CAV PRAPEG'!P13+'CAV Administração'!O13+'CAV Administração'!P13+CCT!O13+ CCT!P13+'CEAD AÇÕES AFIRMATIVAS'!O13+'CEAD AÇÕES AFIRMATIVAS'!P13+'CEAD EXTENSÃO '!O13+'CEAD EXTENSÃO '!P13+'CEAD EXTENSÃO MUSEU ESCOLA'!O13+'CEAD EXTENSÃO MUSEU ESCOLA'!P13+CEAVI!O13+CEAVI!P13+'CEO PROCULT'!O13+'CEO PROCULT'!P13+'CEO PAEX'!O13+'CEO PAEX'!P13+'CEO '!O13+'CEO '!P13+CEPLAN!O13+CEPLAN!P13+'CERES CLAUDIONE'!O13+'CERES CLAUDIONE'!P13+'CERES DEX'!O13+'CERES DEX'!P13+'CERES ERIC'!O13+'CERES ERIC'!P13+'CERES JULIANO'!O13+'CERES JULIANO'!P13+'CERES PATRÍCIA'!O13+'CERES PATRÍCIA'!P13+'CERES DAD'!O13+'CERES DAD'!P13+CESFI!O13+CESFI!P13+CESMO!O13+CESMO!P13+SIPE!O13+SIPE!P13+'CDH CAPACITAÇÃO - 5852'!O13+'CDH CAPACITAÇÃO - 5852'!P13+'CDH SAÚDE E SEG. TRAB. -14843'!O13+'CDH SAÚDE E SEG. TRAB. -14843'!P13</f>
        <v>0</v>
      </c>
      <c r="J13" s="79">
        <v>2</v>
      </c>
      <c r="K13" s="80">
        <f t="shared" si="0"/>
        <v>474</v>
      </c>
      <c r="L13" s="81">
        <f t="shared" si="1"/>
        <v>10643.6</v>
      </c>
      <c r="M13" s="81">
        <f t="shared" si="2"/>
        <v>45.1</v>
      </c>
      <c r="N13" s="82">
        <f t="shared" si="3"/>
        <v>45.1</v>
      </c>
    </row>
    <row r="14" spans="1:14" ht="39" customHeight="1" x14ac:dyDescent="0.35">
      <c r="A14" s="225">
        <v>3</v>
      </c>
      <c r="B14" s="234" t="s">
        <v>70</v>
      </c>
      <c r="C14" s="60">
        <v>11</v>
      </c>
      <c r="D14" s="222" t="s">
        <v>83</v>
      </c>
      <c r="E14" s="175">
        <v>160.46</v>
      </c>
      <c r="F14" s="192">
        <f>'REITORIA-SECOM'!J14+'CEART-SECOM'!J14+'CEART-CSEG'!J14+'CEART-DMU'!J14+CEFID!J14+MESC!J14+PROEX!J14+PROEN!J14+'ESAG 11038'!J14+'ESAG 3201'!J14+'ESAG 14842'!J14+'ESAG 12758 PAEX'!J14+'FAED-DPPG'!J14+BU!J14+'CAV Seminário de Agroecologia'!J14+'CAV PAEX'!J14+'CAV PRAPEG'!J14+'CAV Administração'!J14+CCT!J14+'CEAD AÇÕES AFIRMATIVAS'!J14+'CEAD EXTENSÃO '!J14+'CEAD EXTENSÃO MUSEU ESCOLA'!J14+CEAVI!J14+'CEO PROCULT'!J14+'CEO PAEX'!J14+'CEO '!J14+CEPLAN!J14+'CERES CLAUDIONE'!J14+'CERES DEX'!J14+'CERES ERIC'!J14+'CERES JULIANO'!J14+'CERES PATRÍCIA'!J14+'CERES DAD'!J14+CESFI!J14+CESMO!J14+SIPE!J14+'CDH CAPACITAÇÃO - 5852'!J14+'CDH SAÚDE E SEG. TRAB. -14843'!J14</f>
        <v>85</v>
      </c>
      <c r="G14" s="77">
        <f>'REITORIA-SECOM'!K14+'CEART-SECOM'!K14+'CEART-CSEG'!K14+'CEART-DMU'!K14+CEFID!K14+MESC!K14+PROEX!K14+PROEN!K14+'ESAG 11038'!K14+'ESAG 3201'!K14+'ESAG 14842'!K14+'ESAG 12758 PAEX'!K14+'FAED-DPPG'!K14+BU!K14+'CAV Seminário de Agroecologia'!K14+'CAV PAEX'!K14+'CAV PRAPEG'!K14+'CAV Administração'!K14+CCT!K14+'CEAD AÇÕES AFIRMATIVAS'!K14+'CEAD EXTENSÃO '!K14+'CEAD EXTENSÃO MUSEU ESCOLA'!K14+CEAVI!K14+'CEO PROCULT'!K14+'CEO PAEX'!K14+'CEO '!K14+CEPLAN!K14+'CERES CLAUDIONE'!K14+'CERES DEX'!K14+'CERES ERIC'!K14+'CERES JULIANO'!K14+'CERES PATRÍCIA'!K14+'CERES DAD'!K14+CESFI!K14+CESMO!K14+SIPE!K14+'CDH CAPACITAÇÃO - 5852'!K14+'CDH SAÚDE E SEG. TRAB. -14843'!K14</f>
        <v>0</v>
      </c>
      <c r="H14" s="77">
        <f>'REITORIA-SECOM'!L14+'CEART-SECOM'!L14+'CEART-CSEG'!L14+'CEART-DMU'!L14+CEFID!L14+MESC!L14+PROEX!L14+PROEN!L14+'ESAG 11038'!L14+'ESAG 3201'!L14+'ESAG 14842'!L14+'ESAG 12758 PAEX'!L14+'FAED-DPPG'!L14+BU!L14+'CAV Seminário de Agroecologia'!L14+'CAV PAEX'!L14+'CAV PRAPEG'!L14+'CAV Administração'!L14+CCT!L14+'CEAD AÇÕES AFIRMATIVAS'!L14+'CEAD EXTENSÃO '!L14+'CEAD EXTENSÃO MUSEU ESCOLA'!L14+CEAVI!L14+'CEO PROCULT'!L14+'CEO PAEX'!L14+'CEO '!L14+CEPLAN!L14+'CERES CLAUDIONE'!L14+'CERES DEX'!L14+'CERES ERIC'!L14+'CERES JULIANO'!L14+'CERES PATRÍCIA'!L14+'CERES DAD'!L14+CESFI!L14+CESMO!L14+SIPE!L14+'CDH CAPACITAÇÃO - 5852'!L14+'CDH SAÚDE E SEG. TRAB. -14843'!L14</f>
        <v>0</v>
      </c>
      <c r="I14" s="78">
        <f>'REITORIA-SECOM'!O14+'REITORIA-SECOM'!P14+'CEART-SECOM'!O14+'CEART-SECOM'!P14+'CEART-CSEG'!O14+'CEART-CSEG'!P14+'CEART-DMU'!O14+'CEART-DMU'!P14+CEFID!O14+ CEFID!P14+MESC!O14+ MESC!P14+PROEX!O14+ PROEX!P14+PROEN!O14+ PROEN!P14+'ESAG 11038'!O14+'ESAG 11038'!P14+'ESAG 3201'!O14+'ESAG 3201'!P14+'ESAG 14842'!O14+'ESAG 14842'!P14+'ESAG 12758 PAEX'!O14+'ESAG 12758 PAEX'!P14+'FAED-DPPG'!O14+'FAED-DPPG'!P14+BU!O14+ BU!P14+'CAV Seminário de Agroecologia'!O14+'CAV Seminário de Agroecologia'!P14+'CAV PAEX'!O14+'CAV PAEX'!P14+'CAV PRAPEG'!O14+'CAV PRAPEG'!P14+'CAV Administração'!O14+'CAV Administração'!P14+CCT!O14+ CCT!P14+'CEAD AÇÕES AFIRMATIVAS'!O14+'CEAD AÇÕES AFIRMATIVAS'!P14+'CEAD EXTENSÃO '!O14+'CEAD EXTENSÃO '!P14+'CEAD EXTENSÃO MUSEU ESCOLA'!O14+'CEAD EXTENSÃO MUSEU ESCOLA'!P14+CEAVI!O14+CEAVI!P14+'CEO PROCULT'!O14+'CEO PROCULT'!P14+'CEO PAEX'!O14+'CEO PAEX'!P14+'CEO '!O14+'CEO '!P14+CEPLAN!O14+CEPLAN!P14+'CERES CLAUDIONE'!O14+'CERES CLAUDIONE'!P14+'CERES DEX'!O14+'CERES DEX'!P14+'CERES ERIC'!O14+'CERES ERIC'!P14+'CERES JULIANO'!O14+'CERES JULIANO'!P14+'CERES PATRÍCIA'!O14+'CERES PATRÍCIA'!P14+'CERES DAD'!O14+'CERES DAD'!P14+CESFI!O14+CESFI!P14+CESMO!O14+CESMO!P14+SIPE!O14+SIPE!P14+'CDH CAPACITAÇÃO - 5852'!O14+'CDH CAPACITAÇÃO - 5852'!P14+'CDH SAÚDE E SEG. TRAB. -14843'!O14+'CDH SAÚDE E SEG. TRAB. -14843'!P14</f>
        <v>0</v>
      </c>
      <c r="J14" s="79">
        <v>0</v>
      </c>
      <c r="K14" s="80">
        <f t="shared" si="0"/>
        <v>85</v>
      </c>
      <c r="L14" s="81">
        <f t="shared" si="1"/>
        <v>13639.1</v>
      </c>
      <c r="M14" s="81">
        <f t="shared" si="2"/>
        <v>0</v>
      </c>
      <c r="N14" s="82">
        <f t="shared" si="3"/>
        <v>0</v>
      </c>
    </row>
    <row r="15" spans="1:14" ht="39" customHeight="1" x14ac:dyDescent="0.35">
      <c r="A15" s="233"/>
      <c r="B15" s="235"/>
      <c r="C15" s="60">
        <v>12</v>
      </c>
      <c r="D15" s="223"/>
      <c r="E15" s="175">
        <v>926.8</v>
      </c>
      <c r="F15" s="192">
        <f>'REITORIA-SECOM'!J15+'CEART-SECOM'!J15+'CEART-CSEG'!J15+'CEART-DMU'!J15+CEFID!J15+MESC!J15+PROEX!J15+PROEN!J15+'ESAG 11038'!J15+'ESAG 3201'!J15+'ESAG 14842'!J15+'ESAG 12758 PAEX'!J15+'FAED-DPPG'!J15+BU!J15+'CAV Seminário de Agroecologia'!J15+'CAV PAEX'!J15+'CAV PRAPEG'!J15+'CAV Administração'!J15+CCT!J15+'CEAD AÇÕES AFIRMATIVAS'!J15+'CEAD EXTENSÃO '!J15+'CEAD EXTENSÃO MUSEU ESCOLA'!J15+CEAVI!J15+'CEO PROCULT'!J15+'CEO PAEX'!J15+'CEO '!J15+CEPLAN!J15+'CERES CLAUDIONE'!J15+'CERES DEX'!J15+'CERES ERIC'!J15+'CERES JULIANO'!J15+'CERES PATRÍCIA'!J15+'CERES DAD'!J15+CESFI!J15+CESMO!J15+SIPE!J15+'CDH CAPACITAÇÃO - 5852'!J15+'CDH SAÚDE E SEG. TRAB. -14843'!J15</f>
        <v>67</v>
      </c>
      <c r="G15" s="77">
        <f>'REITORIA-SECOM'!K15+'CEART-SECOM'!K15+'CEART-CSEG'!K15+'CEART-DMU'!K15+CEFID!K15+MESC!K15+PROEX!K15+PROEN!K15+'ESAG 11038'!K15+'ESAG 3201'!K15+'ESAG 14842'!K15+'ESAG 12758 PAEX'!K15+'FAED-DPPG'!K15+BU!K15+'CAV Seminário de Agroecologia'!K15+'CAV PAEX'!K15+'CAV PRAPEG'!K15+'CAV Administração'!K15+CCT!K15+'CEAD AÇÕES AFIRMATIVAS'!K15+'CEAD EXTENSÃO '!K15+'CEAD EXTENSÃO MUSEU ESCOLA'!K15+CEAVI!K15+'CEO PROCULT'!K15+'CEO PAEX'!K15+'CEO '!K15+CEPLAN!K15+'CERES CLAUDIONE'!K15+'CERES DEX'!K15+'CERES ERIC'!K15+'CERES JULIANO'!K15+'CERES PATRÍCIA'!K15+'CERES DAD'!K15+CESFI!K15+CESMO!K15+SIPE!K15+'CDH CAPACITAÇÃO - 5852'!K15+'CDH SAÚDE E SEG. TRAB. -14843'!K15</f>
        <v>0</v>
      </c>
      <c r="H15" s="77">
        <f>'REITORIA-SECOM'!L15+'CEART-SECOM'!L15+'CEART-CSEG'!L15+'CEART-DMU'!L15+CEFID!L15+MESC!L15+PROEX!L15+PROEN!L15+'ESAG 11038'!L15+'ESAG 3201'!L15+'ESAG 14842'!L15+'ESAG 12758 PAEX'!L15+'FAED-DPPG'!L15+BU!L15+'CAV Seminário de Agroecologia'!L15+'CAV PAEX'!L15+'CAV PRAPEG'!L15+'CAV Administração'!L15+CCT!L15+'CEAD AÇÕES AFIRMATIVAS'!L15+'CEAD EXTENSÃO '!L15+'CEAD EXTENSÃO MUSEU ESCOLA'!L15+CEAVI!L15+'CEO PROCULT'!L15+'CEO PAEX'!L15+'CEO '!L15+CEPLAN!L15+'CERES CLAUDIONE'!L15+'CERES DEX'!L15+'CERES ERIC'!L15+'CERES JULIANO'!L15+'CERES PATRÍCIA'!L15+'CERES DAD'!L15+CESFI!L15+CESMO!L15+SIPE!L15+'CDH CAPACITAÇÃO - 5852'!L15+'CDH SAÚDE E SEG. TRAB. -14843'!L15</f>
        <v>0</v>
      </c>
      <c r="I15" s="78">
        <f>'REITORIA-SECOM'!O15+'REITORIA-SECOM'!P15+'CEART-SECOM'!O15+'CEART-SECOM'!P15+'CEART-CSEG'!O15+'CEART-CSEG'!P15+'CEART-DMU'!O15+'CEART-DMU'!P15+CEFID!O15+ CEFID!P15+MESC!O15+ MESC!P15+PROEX!O15+ PROEX!P15+PROEN!O15+ PROEN!P15+'ESAG 11038'!O15+'ESAG 11038'!P15+'ESAG 3201'!O15+'ESAG 3201'!P15+'ESAG 14842'!O15+'ESAG 14842'!P15+'ESAG 12758 PAEX'!O15+'ESAG 12758 PAEX'!P15+'FAED-DPPG'!O15+'FAED-DPPG'!P15+BU!O15+ BU!P15+'CAV Seminário de Agroecologia'!O15+'CAV Seminário de Agroecologia'!P15+'CAV PAEX'!O15+'CAV PAEX'!P15+'CAV PRAPEG'!O15+'CAV PRAPEG'!P15+'CAV Administração'!O15+'CAV Administração'!P15+CCT!O15+ CCT!P15+'CEAD AÇÕES AFIRMATIVAS'!O15+'CEAD AÇÕES AFIRMATIVAS'!P15+'CEAD EXTENSÃO '!O15+'CEAD EXTENSÃO '!P15+'CEAD EXTENSÃO MUSEU ESCOLA'!O15+'CEAD EXTENSÃO MUSEU ESCOLA'!P15+CEAVI!O15+CEAVI!P15+'CEO PROCULT'!O15+'CEO PROCULT'!P15+'CEO PAEX'!O15+'CEO PAEX'!P15+'CEO '!O15+'CEO '!P15+CEPLAN!O15+CEPLAN!P15+'CERES CLAUDIONE'!O15+'CERES CLAUDIONE'!P15+'CERES DEX'!O15+'CERES DEX'!P15+'CERES ERIC'!O15+'CERES ERIC'!P15+'CERES JULIANO'!O15+'CERES JULIANO'!P15+'CERES PATRÍCIA'!O15+'CERES PATRÍCIA'!P15+'CERES DAD'!O15+'CERES DAD'!P15+CESFI!O15+CESFI!P15+CESMO!O15+CESMO!P15+SIPE!O15+SIPE!P15+'CDH CAPACITAÇÃO - 5852'!O15+'CDH CAPACITAÇÃO - 5852'!P15+'CDH SAÚDE E SEG. TRAB. -14843'!O15+'CDH SAÚDE E SEG. TRAB. -14843'!P15</f>
        <v>0</v>
      </c>
      <c r="J15" s="79">
        <v>0</v>
      </c>
      <c r="K15" s="80">
        <f t="shared" si="0"/>
        <v>67</v>
      </c>
      <c r="L15" s="81">
        <f t="shared" si="1"/>
        <v>62095.6</v>
      </c>
      <c r="M15" s="81">
        <f t="shared" si="2"/>
        <v>0</v>
      </c>
      <c r="N15" s="82">
        <f t="shared" si="3"/>
        <v>0</v>
      </c>
    </row>
    <row r="16" spans="1:14" ht="39" customHeight="1" x14ac:dyDescent="0.35">
      <c r="A16" s="226"/>
      <c r="B16" s="236"/>
      <c r="C16" s="60">
        <v>13</v>
      </c>
      <c r="D16" s="224"/>
      <c r="E16" s="175">
        <v>1214.05</v>
      </c>
      <c r="F16" s="192">
        <f>'REITORIA-SECOM'!J16+'CEART-SECOM'!J16+'CEART-CSEG'!J16+'CEART-DMU'!J16+CEFID!J16+MESC!J16+PROEX!J16+PROEN!J16+'ESAG 11038'!J16+'ESAG 3201'!J16+'ESAG 14842'!J16+'ESAG 12758 PAEX'!J16+'FAED-DPPG'!J16+BU!J16+'CAV Seminário de Agroecologia'!J16+'CAV PAEX'!J16+'CAV PRAPEG'!J16+'CAV Administração'!J16+CCT!J16+'CEAD AÇÕES AFIRMATIVAS'!J16+'CEAD EXTENSÃO '!J16+'CEAD EXTENSÃO MUSEU ESCOLA'!J16+CEAVI!J16+'CEO PROCULT'!J16+'CEO PAEX'!J16+'CEO '!J16+CEPLAN!J16+'CERES CLAUDIONE'!J16+'CERES DEX'!J16+'CERES ERIC'!J16+'CERES JULIANO'!J16+'CERES PATRÍCIA'!J16+'CERES DAD'!J16+CESFI!J16+CESMO!J16+SIPE!J16+'CDH CAPACITAÇÃO - 5852'!J16+'CDH SAÚDE E SEG. TRAB. -14843'!J16</f>
        <v>90</v>
      </c>
      <c r="G16" s="77">
        <f>'REITORIA-SECOM'!K16+'CEART-SECOM'!K16+'CEART-CSEG'!K16+'CEART-DMU'!K16+CEFID!K16+MESC!K16+PROEX!K16+PROEN!K16+'ESAG 11038'!K16+'ESAG 3201'!K16+'ESAG 14842'!K16+'ESAG 12758 PAEX'!K16+'FAED-DPPG'!K16+BU!K16+'CAV Seminário de Agroecologia'!K16+'CAV PAEX'!K16+'CAV PRAPEG'!K16+'CAV Administração'!K16+CCT!K16+'CEAD AÇÕES AFIRMATIVAS'!K16+'CEAD EXTENSÃO '!K16+'CEAD EXTENSÃO MUSEU ESCOLA'!K16+CEAVI!K16+'CEO PROCULT'!K16+'CEO PAEX'!K16+'CEO '!K16+CEPLAN!K16+'CERES CLAUDIONE'!K16+'CERES DEX'!K16+'CERES ERIC'!K16+'CERES JULIANO'!K16+'CERES PATRÍCIA'!K16+'CERES DAD'!K16+CESFI!K16+CESMO!K16+SIPE!K16+'CDH CAPACITAÇÃO - 5852'!K16+'CDH SAÚDE E SEG. TRAB. -14843'!K16</f>
        <v>0</v>
      </c>
      <c r="H16" s="77">
        <f>'REITORIA-SECOM'!L16+'CEART-SECOM'!L16+'CEART-CSEG'!L16+'CEART-DMU'!L16+CEFID!L16+MESC!L16+PROEX!L16+PROEN!L16+'ESAG 11038'!L16+'ESAG 3201'!L16+'ESAG 14842'!L16+'ESAG 12758 PAEX'!L16+'FAED-DPPG'!L16+BU!L16+'CAV Seminário de Agroecologia'!L16+'CAV PAEX'!L16+'CAV PRAPEG'!L16+'CAV Administração'!L16+CCT!L16+'CEAD AÇÕES AFIRMATIVAS'!L16+'CEAD EXTENSÃO '!L16+'CEAD EXTENSÃO MUSEU ESCOLA'!L16+CEAVI!L16+'CEO PROCULT'!L16+'CEO PAEX'!L16+'CEO '!L16+CEPLAN!L16+'CERES CLAUDIONE'!L16+'CERES DEX'!L16+'CERES ERIC'!L16+'CERES JULIANO'!L16+'CERES PATRÍCIA'!L16+'CERES DAD'!L16+CESFI!L16+CESMO!L16+SIPE!L16+'CDH CAPACITAÇÃO - 5852'!L16+'CDH SAÚDE E SEG. TRAB. -14843'!L16</f>
        <v>0</v>
      </c>
      <c r="I16" s="78">
        <f>'REITORIA-SECOM'!O16+'REITORIA-SECOM'!P16+'CEART-SECOM'!O16+'CEART-SECOM'!P16+'CEART-CSEG'!O16+'CEART-CSEG'!P16+'CEART-DMU'!O16+'CEART-DMU'!P16+CEFID!O16+ CEFID!P16+MESC!O16+ MESC!P16+PROEX!O16+ PROEX!P16+PROEN!O16+ PROEN!P16+'ESAG 11038'!O16+'ESAG 11038'!P16+'ESAG 3201'!O16+'ESAG 3201'!P16+'ESAG 14842'!O16+'ESAG 14842'!P16+'ESAG 12758 PAEX'!O16+'ESAG 12758 PAEX'!P16+'FAED-DPPG'!O16+'FAED-DPPG'!P16+BU!O16+ BU!P16+'CAV Seminário de Agroecologia'!O16+'CAV Seminário de Agroecologia'!P16+'CAV PAEX'!O16+'CAV PAEX'!P16+'CAV PRAPEG'!O16+'CAV PRAPEG'!P16+'CAV Administração'!O16+'CAV Administração'!P16+CCT!O16+ CCT!P16+'CEAD AÇÕES AFIRMATIVAS'!O16+'CEAD AÇÕES AFIRMATIVAS'!P16+'CEAD EXTENSÃO '!O16+'CEAD EXTENSÃO '!P16+'CEAD EXTENSÃO MUSEU ESCOLA'!O16+'CEAD EXTENSÃO MUSEU ESCOLA'!P16+CEAVI!O16+CEAVI!P16+'CEO PROCULT'!O16+'CEO PROCULT'!P16+'CEO PAEX'!O16+'CEO PAEX'!P16+'CEO '!O16+'CEO '!P16+CEPLAN!O16+CEPLAN!P16+'CERES CLAUDIONE'!O16+'CERES CLAUDIONE'!P16+'CERES DEX'!O16+'CERES DEX'!P16+'CERES ERIC'!O16+'CERES ERIC'!P16+'CERES JULIANO'!O16+'CERES JULIANO'!P16+'CERES PATRÍCIA'!O16+'CERES PATRÍCIA'!P16+'CERES DAD'!O16+'CERES DAD'!P16+CESFI!O16+CESFI!P16+CESMO!O16+CESMO!P16+SIPE!O16+SIPE!P16+'CDH CAPACITAÇÃO - 5852'!O16+'CDH CAPACITAÇÃO - 5852'!P16+'CDH SAÚDE E SEG. TRAB. -14843'!O16+'CDH SAÚDE E SEG. TRAB. -14843'!P16</f>
        <v>0</v>
      </c>
      <c r="J16" s="79">
        <v>0</v>
      </c>
      <c r="K16" s="80">
        <f t="shared" si="0"/>
        <v>90</v>
      </c>
      <c r="L16" s="81">
        <f t="shared" si="1"/>
        <v>109264.5</v>
      </c>
      <c r="M16" s="81">
        <f t="shared" si="2"/>
        <v>0</v>
      </c>
      <c r="N16" s="82">
        <f t="shared" si="3"/>
        <v>0</v>
      </c>
    </row>
    <row r="17" spans="1:14" ht="39" customHeight="1" x14ac:dyDescent="0.35">
      <c r="A17" s="210">
        <v>4</v>
      </c>
      <c r="B17" s="213" t="s">
        <v>70</v>
      </c>
      <c r="C17" s="180">
        <v>14</v>
      </c>
      <c r="D17" s="231" t="s">
        <v>87</v>
      </c>
      <c r="E17" s="176">
        <v>17.899999999999999</v>
      </c>
      <c r="F17" s="192">
        <f>'REITORIA-SECOM'!J17+'CEART-SECOM'!J17+'CEART-CSEG'!J17+'CEART-DMU'!J17+CEFID!J17+MESC!J17+PROEX!J17+PROEN!J17+'ESAG 11038'!J17+'ESAG 3201'!J17+'ESAG 14842'!J17+'ESAG 12758 PAEX'!J17+'FAED-DPPG'!J17+BU!J17+'CAV Seminário de Agroecologia'!J17+'CAV PAEX'!J17+'CAV PRAPEG'!J17+'CAV Administração'!J17+CCT!J17+'CEAD AÇÕES AFIRMATIVAS'!J17+'CEAD EXTENSÃO '!J17+'CEAD EXTENSÃO MUSEU ESCOLA'!J17+CEAVI!J17+'CEO PROCULT'!J17+'CEO PAEX'!J17+'CEO '!J17+CEPLAN!J17+'CERES CLAUDIONE'!J17+'CERES DEX'!J17+'CERES ERIC'!J17+'CERES JULIANO'!J17+'CERES PATRÍCIA'!J17+'CERES DAD'!J17+CESFI!J17+CESMO!J17+SIPE!J17+'CDH CAPACITAÇÃO - 5852'!J17+'CDH SAÚDE E SEG. TRAB. -14843'!J17</f>
        <v>3081</v>
      </c>
      <c r="G17" s="77">
        <f>'REITORIA-SECOM'!K17+'CEART-SECOM'!K17+'CEART-CSEG'!K17+'CEART-DMU'!K17+CEFID!K17+MESC!K17+PROEX!K17+PROEN!K17+'ESAG 11038'!K17+'ESAG 3201'!K17+'ESAG 14842'!K17+'ESAG 12758 PAEX'!K17+'FAED-DPPG'!K17+BU!K17+'CAV Seminário de Agroecologia'!K17+'CAV PAEX'!K17+'CAV PRAPEG'!K17+'CAV Administração'!K17+CCT!K17+'CEAD AÇÕES AFIRMATIVAS'!K17+'CEAD EXTENSÃO '!K17+'CEAD EXTENSÃO MUSEU ESCOLA'!K17+CEAVI!K17+'CEO PROCULT'!K17+'CEO PAEX'!K17+'CEO '!K17+CEPLAN!K17+'CERES CLAUDIONE'!K17+'CERES DEX'!K17+'CERES ERIC'!K17+'CERES JULIANO'!K17+'CERES PATRÍCIA'!K17+'CERES DAD'!K17+CESFI!K17+CESMO!K17+SIPE!K17+'CDH CAPACITAÇÃO - 5852'!K17+'CDH SAÚDE E SEG. TRAB. -14843'!K17</f>
        <v>0</v>
      </c>
      <c r="H17" s="77">
        <f>'REITORIA-SECOM'!L17+'CEART-SECOM'!L17+'CEART-CSEG'!L17+'CEART-DMU'!L17+CEFID!L17+MESC!L17+PROEX!L17+PROEN!L17+'ESAG 11038'!L17+'ESAG 3201'!L17+'ESAG 14842'!L17+'ESAG 12758 PAEX'!L17+'FAED-DPPG'!L17+BU!L17+'CAV Seminário de Agroecologia'!L17+'CAV PAEX'!L17+'CAV PRAPEG'!L17+'CAV Administração'!L17+CCT!L17+'CEAD AÇÕES AFIRMATIVAS'!L17+'CEAD EXTENSÃO '!L17+'CEAD EXTENSÃO MUSEU ESCOLA'!L17+CEAVI!L17+'CEO PROCULT'!L17+'CEO PAEX'!L17+'CEO '!L17+CEPLAN!L17+'CERES CLAUDIONE'!L17+'CERES DEX'!L17+'CERES ERIC'!L17+'CERES JULIANO'!L17+'CERES PATRÍCIA'!L17+'CERES DAD'!L17+CESFI!L17+CESMO!L17+SIPE!L17+'CDH CAPACITAÇÃO - 5852'!L17+'CDH SAÚDE E SEG. TRAB. -14843'!L17</f>
        <v>0</v>
      </c>
      <c r="I17" s="78">
        <f>'REITORIA-SECOM'!O17+'REITORIA-SECOM'!P17+'CEART-SECOM'!O17+'CEART-SECOM'!P17+'CEART-CSEG'!O17+'CEART-CSEG'!P17+'CEART-DMU'!O17+'CEART-DMU'!P17+CEFID!O17+ CEFID!P17+MESC!O17+ MESC!P17+PROEX!O17+ PROEX!P17+PROEN!O17+ PROEN!P17+'ESAG 11038'!O17+'ESAG 11038'!P17+'ESAG 3201'!O17+'ESAG 3201'!P17+'ESAG 14842'!O17+'ESAG 14842'!P17+'ESAG 12758 PAEX'!O17+'ESAG 12758 PAEX'!P17+'FAED-DPPG'!O17+'FAED-DPPG'!P17+BU!O17+ BU!P17+'CAV Seminário de Agroecologia'!O17+'CAV Seminário de Agroecologia'!P17+'CAV PAEX'!O17+'CAV PAEX'!P17+'CAV PRAPEG'!O17+'CAV PRAPEG'!P17+'CAV Administração'!O17+'CAV Administração'!P17+CCT!O17+ CCT!P17+'CEAD AÇÕES AFIRMATIVAS'!O17+'CEAD AÇÕES AFIRMATIVAS'!P17+'CEAD EXTENSÃO '!O17+'CEAD EXTENSÃO '!P17+'CEAD EXTENSÃO MUSEU ESCOLA'!O17+'CEAD EXTENSÃO MUSEU ESCOLA'!P17+CEAVI!O17+CEAVI!P17+'CEO PROCULT'!O17+'CEO PROCULT'!P17+'CEO PAEX'!O17+'CEO PAEX'!P17+'CEO '!O17+'CEO '!P17+CEPLAN!O17+CEPLAN!P17+'CERES CLAUDIONE'!O17+'CERES CLAUDIONE'!P17+'CERES DEX'!O17+'CERES DEX'!P17+'CERES ERIC'!O17+'CERES ERIC'!P17+'CERES JULIANO'!O17+'CERES JULIANO'!P17+'CERES PATRÍCIA'!O17+'CERES PATRÍCIA'!P17+'CERES DAD'!O17+'CERES DAD'!P17+CESFI!O17+CESFI!P17+CESMO!O17+CESMO!P17+SIPE!O17+SIPE!P17+'CDH CAPACITAÇÃO - 5852'!O17+'CDH CAPACITAÇÃO - 5852'!P17+'CDH SAÚDE E SEG. TRAB. -14843'!O17+'CDH SAÚDE E SEG. TRAB. -14843'!P17</f>
        <v>0</v>
      </c>
      <c r="J17" s="79">
        <v>50</v>
      </c>
      <c r="K17" s="80">
        <f t="shared" si="0"/>
        <v>3131</v>
      </c>
      <c r="L17" s="81">
        <f t="shared" si="1"/>
        <v>55149.899999999994</v>
      </c>
      <c r="M17" s="81">
        <f t="shared" si="2"/>
        <v>894.99999999999989</v>
      </c>
      <c r="N17" s="82">
        <f t="shared" si="3"/>
        <v>894.99999999999989</v>
      </c>
    </row>
    <row r="18" spans="1:14" ht="39" customHeight="1" x14ac:dyDescent="0.35">
      <c r="A18" s="212"/>
      <c r="B18" s="215"/>
      <c r="C18" s="180">
        <v>15</v>
      </c>
      <c r="D18" s="232"/>
      <c r="E18" s="176">
        <v>17.899999999999999</v>
      </c>
      <c r="F18" s="192">
        <f>'REITORIA-SECOM'!J18+'CEART-SECOM'!J18+'CEART-CSEG'!J18+'CEART-DMU'!J18+CEFID!J18+MESC!J18+PROEX!J18+PROEN!J18+'ESAG 11038'!J18+'ESAG 3201'!J18+'ESAG 14842'!J18+'ESAG 12758 PAEX'!J18+'FAED-DPPG'!J18+BU!J18+'CAV Seminário de Agroecologia'!J18+'CAV PAEX'!J18+'CAV PRAPEG'!J18+'CAV Administração'!J18+CCT!J18+'CEAD AÇÕES AFIRMATIVAS'!J18+'CEAD EXTENSÃO '!J18+'CEAD EXTENSÃO MUSEU ESCOLA'!J18+CEAVI!J18+'CEO PROCULT'!J18+'CEO PAEX'!J18+'CEO '!J18+CEPLAN!J18+'CERES CLAUDIONE'!J18+'CERES DEX'!J18+'CERES ERIC'!J18+'CERES JULIANO'!J18+'CERES PATRÍCIA'!J18+'CERES DAD'!J18+CESFI!J18+CESMO!J18+SIPE!J18+'CDH CAPACITAÇÃO - 5852'!J18+'CDH SAÚDE E SEG. TRAB. -14843'!J18</f>
        <v>550</v>
      </c>
      <c r="G18" s="77">
        <f>'REITORIA-SECOM'!K18+'CEART-SECOM'!K18+'CEART-CSEG'!K18+'CEART-DMU'!K18+CEFID!K18+MESC!K18+PROEX!K18+PROEN!K18+'ESAG 11038'!K18+'ESAG 3201'!K18+'ESAG 14842'!K18+'ESAG 12758 PAEX'!K18+'FAED-DPPG'!K18+BU!K18+'CAV Seminário de Agroecologia'!K18+'CAV PAEX'!K18+'CAV PRAPEG'!K18+'CAV Administração'!K18+CCT!K18+'CEAD AÇÕES AFIRMATIVAS'!K18+'CEAD EXTENSÃO '!K18+'CEAD EXTENSÃO MUSEU ESCOLA'!K18+CEAVI!K18+'CEO PROCULT'!K18+'CEO PAEX'!K18+'CEO '!K18+CEPLAN!K18+'CERES CLAUDIONE'!K18+'CERES DEX'!K18+'CERES ERIC'!K18+'CERES JULIANO'!K18+'CERES PATRÍCIA'!K18+'CERES DAD'!K18+CESFI!K18+CESMO!K18+SIPE!K18+'CDH CAPACITAÇÃO - 5852'!K18+'CDH SAÚDE E SEG. TRAB. -14843'!K18</f>
        <v>0</v>
      </c>
      <c r="H18" s="77">
        <f>'REITORIA-SECOM'!L18+'CEART-SECOM'!L18+'CEART-CSEG'!L18+'CEART-DMU'!L18+CEFID!L18+MESC!L18+PROEX!L18+PROEN!L18+'ESAG 11038'!L18+'ESAG 3201'!L18+'ESAG 14842'!L18+'ESAG 12758 PAEX'!L18+'FAED-DPPG'!L18+BU!L18+'CAV Seminário de Agroecologia'!L18+'CAV PAEX'!L18+'CAV PRAPEG'!L18+'CAV Administração'!L18+CCT!L18+'CEAD AÇÕES AFIRMATIVAS'!L18+'CEAD EXTENSÃO '!L18+'CEAD EXTENSÃO MUSEU ESCOLA'!L18+CEAVI!L18+'CEO PROCULT'!L18+'CEO PAEX'!L18+'CEO '!L18+CEPLAN!L18+'CERES CLAUDIONE'!L18+'CERES DEX'!L18+'CERES ERIC'!L18+'CERES JULIANO'!L18+'CERES PATRÍCIA'!L18+'CERES DAD'!L18+CESFI!L18+CESMO!L18+SIPE!L18+'CDH CAPACITAÇÃO - 5852'!L18+'CDH SAÚDE E SEG. TRAB. -14843'!L18</f>
        <v>0</v>
      </c>
      <c r="I18" s="78">
        <f>'REITORIA-SECOM'!O18+'REITORIA-SECOM'!P18+'CEART-SECOM'!O18+'CEART-SECOM'!P18+'CEART-CSEG'!O18+'CEART-CSEG'!P18+'CEART-DMU'!O18+'CEART-DMU'!P18+CEFID!O18+ CEFID!P18+MESC!O18+ MESC!P18+PROEX!O18+ PROEX!P18+PROEN!O18+ PROEN!P18+'ESAG 11038'!O18+'ESAG 11038'!P18+'ESAG 3201'!O18+'ESAG 3201'!P18+'ESAG 14842'!O18+'ESAG 14842'!P18+'ESAG 12758 PAEX'!O18+'ESAG 12758 PAEX'!P18+'FAED-DPPG'!O18+'FAED-DPPG'!P18+BU!O18+ BU!P18+'CAV Seminário de Agroecologia'!O18+'CAV Seminário de Agroecologia'!P18+'CAV PAEX'!O18+'CAV PAEX'!P18+'CAV PRAPEG'!O18+'CAV PRAPEG'!P18+'CAV Administração'!O18+'CAV Administração'!P18+CCT!O18+ CCT!P18+'CEAD AÇÕES AFIRMATIVAS'!O18+'CEAD AÇÕES AFIRMATIVAS'!P18+'CEAD EXTENSÃO '!O18+'CEAD EXTENSÃO '!P18+'CEAD EXTENSÃO MUSEU ESCOLA'!O18+'CEAD EXTENSÃO MUSEU ESCOLA'!P18+CEAVI!O18+CEAVI!P18+'CEO PROCULT'!O18+'CEO PROCULT'!P18+'CEO PAEX'!O18+'CEO PAEX'!P18+'CEO '!O18+'CEO '!P18+CEPLAN!O18+CEPLAN!P18+'CERES CLAUDIONE'!O18+'CERES CLAUDIONE'!P18+'CERES DEX'!O18+'CERES DEX'!P18+'CERES ERIC'!O18+'CERES ERIC'!P18+'CERES JULIANO'!O18+'CERES JULIANO'!P18+'CERES PATRÍCIA'!O18+'CERES PATRÍCIA'!P18+'CERES DAD'!O18+'CERES DAD'!P18+CESFI!O18+CESFI!P18+CESMO!O18+CESMO!P18+SIPE!O18+SIPE!P18+'CDH CAPACITAÇÃO - 5852'!O18+'CDH CAPACITAÇÃO - 5852'!P18+'CDH SAÚDE E SEG. TRAB. -14843'!O18+'CDH SAÚDE E SEG. TRAB. -14843'!P18</f>
        <v>0</v>
      </c>
      <c r="J18" s="79">
        <v>0</v>
      </c>
      <c r="K18" s="80">
        <f t="shared" si="0"/>
        <v>550</v>
      </c>
      <c r="L18" s="81">
        <f t="shared" si="1"/>
        <v>9845</v>
      </c>
      <c r="M18" s="81">
        <f t="shared" si="2"/>
        <v>0</v>
      </c>
      <c r="N18" s="82">
        <f t="shared" si="3"/>
        <v>0</v>
      </c>
    </row>
    <row r="19" spans="1:14" ht="39" customHeight="1" x14ac:dyDescent="0.35">
      <c r="A19" s="181">
        <v>5</v>
      </c>
      <c r="B19" s="182" t="s">
        <v>70</v>
      </c>
      <c r="C19" s="60">
        <v>16</v>
      </c>
      <c r="D19" s="183" t="s">
        <v>90</v>
      </c>
      <c r="E19" s="175">
        <v>45.22</v>
      </c>
      <c r="F19" s="192">
        <f>'REITORIA-SECOM'!J19+'CEART-SECOM'!J19+'CEART-CSEG'!J19+'CEART-DMU'!J19+CEFID!J19+MESC!J19+PROEX!J19+PROEN!J19+'ESAG 11038'!J19+'ESAG 3201'!J19+'ESAG 14842'!J19+'ESAG 12758 PAEX'!J19+'FAED-DPPG'!J19+BU!J19+'CAV Seminário de Agroecologia'!J19+'CAV PAEX'!J19+'CAV PRAPEG'!J19+'CAV Administração'!J19+CCT!J19+'CEAD AÇÕES AFIRMATIVAS'!J19+'CEAD EXTENSÃO '!J19+'CEAD EXTENSÃO MUSEU ESCOLA'!J19+CEAVI!J19+'CEO PROCULT'!J19+'CEO PAEX'!J19+'CEO '!J19+CEPLAN!J19+'CERES CLAUDIONE'!J19+'CERES DEX'!J19+'CERES ERIC'!J19+'CERES JULIANO'!J19+'CERES PATRÍCIA'!J19+'CERES DAD'!J19+CESFI!J19+CESMO!J19+SIPE!J19+'CDH CAPACITAÇÃO - 5852'!J19+'CDH SAÚDE E SEG. TRAB. -14843'!J19</f>
        <v>1990</v>
      </c>
      <c r="G19" s="77">
        <f>'REITORIA-SECOM'!K19+'CEART-SECOM'!K19+'CEART-CSEG'!K19+'CEART-DMU'!K19+CEFID!K19+MESC!K19+PROEX!K19+PROEN!K19+'ESAG 11038'!K19+'ESAG 3201'!K19+'ESAG 14842'!K19+'ESAG 12758 PAEX'!K19+'FAED-DPPG'!K19+BU!K19+'CAV Seminário de Agroecologia'!K19+'CAV PAEX'!K19+'CAV PRAPEG'!K19+'CAV Administração'!K19+CCT!K19+'CEAD AÇÕES AFIRMATIVAS'!K19+'CEAD EXTENSÃO '!K19+'CEAD EXTENSÃO MUSEU ESCOLA'!K19+CEAVI!K19+'CEO PROCULT'!K19+'CEO PAEX'!K19+'CEO '!K19+CEPLAN!K19+'CERES CLAUDIONE'!K19+'CERES DEX'!K19+'CERES ERIC'!K19+'CERES JULIANO'!K19+'CERES PATRÍCIA'!K19+'CERES DAD'!K19+CESFI!K19+CESMO!K19+SIPE!K19+'CDH CAPACITAÇÃO - 5852'!K19+'CDH SAÚDE E SEG. TRAB. -14843'!K19</f>
        <v>0</v>
      </c>
      <c r="H19" s="77">
        <f>'REITORIA-SECOM'!L19+'CEART-SECOM'!L19+'CEART-CSEG'!L19+'CEART-DMU'!L19+CEFID!L19+MESC!L19+PROEX!L19+PROEN!L19+'ESAG 11038'!L19+'ESAG 3201'!L19+'ESAG 14842'!L19+'ESAG 12758 PAEX'!L19+'FAED-DPPG'!L19+BU!L19+'CAV Seminário de Agroecologia'!L19+'CAV PAEX'!L19+'CAV PRAPEG'!L19+'CAV Administração'!L19+CCT!L19+'CEAD AÇÕES AFIRMATIVAS'!L19+'CEAD EXTENSÃO '!L19+'CEAD EXTENSÃO MUSEU ESCOLA'!L19+CEAVI!L19+'CEO PROCULT'!L19+'CEO PAEX'!L19+'CEO '!L19+CEPLAN!L19+'CERES CLAUDIONE'!L19+'CERES DEX'!L19+'CERES ERIC'!L19+'CERES JULIANO'!L19+'CERES PATRÍCIA'!L19+'CERES DAD'!L19+CESFI!L19+CESMO!L19+SIPE!L19+'CDH CAPACITAÇÃO - 5852'!L19+'CDH SAÚDE E SEG. TRAB. -14843'!L19</f>
        <v>0</v>
      </c>
      <c r="I19" s="78">
        <f>'REITORIA-SECOM'!O19+'REITORIA-SECOM'!P19+'CEART-SECOM'!O19+'CEART-SECOM'!P19+'CEART-CSEG'!O19+'CEART-CSEG'!P19+'CEART-DMU'!O19+'CEART-DMU'!P19+CEFID!O19+ CEFID!P19+MESC!O19+ MESC!P19+PROEX!O19+ PROEX!P19+PROEN!O19+ PROEN!P19+'ESAG 11038'!O19+'ESAG 11038'!P19+'ESAG 3201'!O19+'ESAG 3201'!P19+'ESAG 14842'!O19+'ESAG 14842'!P19+'ESAG 12758 PAEX'!O19+'ESAG 12758 PAEX'!P19+'FAED-DPPG'!O19+'FAED-DPPG'!P19+BU!O19+ BU!P19+'CAV Seminário de Agroecologia'!O19+'CAV Seminário de Agroecologia'!P19+'CAV PAEX'!O19+'CAV PAEX'!P19+'CAV PRAPEG'!O19+'CAV PRAPEG'!P19+'CAV Administração'!O19+'CAV Administração'!P19+CCT!O19+ CCT!P19+'CEAD AÇÕES AFIRMATIVAS'!O19+'CEAD AÇÕES AFIRMATIVAS'!P19+'CEAD EXTENSÃO '!O19+'CEAD EXTENSÃO '!P19+'CEAD EXTENSÃO MUSEU ESCOLA'!O19+'CEAD EXTENSÃO MUSEU ESCOLA'!P19+CEAVI!O19+CEAVI!P19+'CEO PROCULT'!O19+'CEO PROCULT'!P19+'CEO PAEX'!O19+'CEO PAEX'!P19+'CEO '!O19+'CEO '!P19+CEPLAN!O19+CEPLAN!P19+'CERES CLAUDIONE'!O19+'CERES CLAUDIONE'!P19+'CERES DEX'!O19+'CERES DEX'!P19+'CERES ERIC'!O19+'CERES ERIC'!P19+'CERES JULIANO'!O19+'CERES JULIANO'!P19+'CERES PATRÍCIA'!O19+'CERES PATRÍCIA'!P19+'CERES DAD'!O19+'CERES DAD'!P19+CESFI!O19+CESFI!P19+CESMO!O19+CESMO!P19+SIPE!O19+SIPE!P19+'CDH CAPACITAÇÃO - 5852'!O19+'CDH CAPACITAÇÃO - 5852'!P19+'CDH SAÚDE E SEG. TRAB. -14843'!O19+'CDH SAÚDE E SEG. TRAB. -14843'!P19</f>
        <v>0</v>
      </c>
      <c r="J19" s="79">
        <v>0</v>
      </c>
      <c r="K19" s="80">
        <f t="shared" si="0"/>
        <v>1990</v>
      </c>
      <c r="L19" s="81">
        <f t="shared" si="1"/>
        <v>89987.8</v>
      </c>
      <c r="M19" s="81">
        <f t="shared" si="2"/>
        <v>0</v>
      </c>
      <c r="N19" s="82">
        <f t="shared" si="3"/>
        <v>0</v>
      </c>
    </row>
    <row r="20" spans="1:14" ht="39" customHeight="1" x14ac:dyDescent="0.35">
      <c r="A20" s="141">
        <v>6</v>
      </c>
      <c r="B20" s="184" t="s">
        <v>92</v>
      </c>
      <c r="C20" s="180">
        <v>17</v>
      </c>
      <c r="D20" s="185" t="s">
        <v>93</v>
      </c>
      <c r="E20" s="176">
        <v>7.71</v>
      </c>
      <c r="F20" s="192">
        <f>'REITORIA-SECOM'!J20+'CEART-SECOM'!J20+'CEART-CSEG'!J20+'CEART-DMU'!J20+CEFID!J20+MESC!J20+PROEX!J20+PROEN!J20+'ESAG 11038'!J20+'ESAG 3201'!J20+'ESAG 14842'!J20+'ESAG 12758 PAEX'!J20+'FAED-DPPG'!J20+BU!J20+'CAV Seminário de Agroecologia'!J20+'CAV PAEX'!J20+'CAV PRAPEG'!J20+'CAV Administração'!J20+CCT!J20+'CEAD AÇÕES AFIRMATIVAS'!J20+'CEAD EXTENSÃO '!J20+'CEAD EXTENSÃO MUSEU ESCOLA'!J20+CEAVI!J20+'CEO PROCULT'!J20+'CEO PAEX'!J20+'CEO '!J20+CEPLAN!J20+'CERES CLAUDIONE'!J20+'CERES DEX'!J20+'CERES ERIC'!J20+'CERES JULIANO'!J20+'CERES PATRÍCIA'!J20+'CERES DAD'!J20+CESFI!J20+CESMO!J20+SIPE!J20+'CDH CAPACITAÇÃO - 5852'!J20+'CDH SAÚDE E SEG. TRAB. -14843'!J20</f>
        <v>1970</v>
      </c>
      <c r="G20" s="77">
        <f>'REITORIA-SECOM'!K20+'CEART-SECOM'!K20+'CEART-CSEG'!K20+'CEART-DMU'!K20+CEFID!K20+MESC!K20+PROEX!K20+PROEN!K20+'ESAG 11038'!K20+'ESAG 3201'!K20+'ESAG 14842'!K20+'ESAG 12758 PAEX'!K20+'FAED-DPPG'!K20+BU!K20+'CAV Seminário de Agroecologia'!K20+'CAV PAEX'!K20+'CAV PRAPEG'!K20+'CAV Administração'!K20+CCT!K20+'CEAD AÇÕES AFIRMATIVAS'!K20+'CEAD EXTENSÃO '!K20+'CEAD EXTENSÃO MUSEU ESCOLA'!K20+CEAVI!K20+'CEO PROCULT'!K20+'CEO PAEX'!K20+'CEO '!K20+CEPLAN!K20+'CERES CLAUDIONE'!K20+'CERES DEX'!K20+'CERES ERIC'!K20+'CERES JULIANO'!K20+'CERES PATRÍCIA'!K20+'CERES DAD'!K20+CESFI!K20+CESMO!K20+SIPE!K20+'CDH CAPACITAÇÃO - 5852'!K20+'CDH SAÚDE E SEG. TRAB. -14843'!K20</f>
        <v>0</v>
      </c>
      <c r="H20" s="77">
        <f>'REITORIA-SECOM'!L20+'CEART-SECOM'!L20+'CEART-CSEG'!L20+'CEART-DMU'!L20+CEFID!L20+MESC!L20+PROEX!L20+PROEN!L20+'ESAG 11038'!L20+'ESAG 3201'!L20+'ESAG 14842'!L20+'ESAG 12758 PAEX'!L20+'FAED-DPPG'!L20+BU!L20+'CAV Seminário de Agroecologia'!L20+'CAV PAEX'!L20+'CAV PRAPEG'!L20+'CAV Administração'!L20+CCT!L20+'CEAD AÇÕES AFIRMATIVAS'!L20+'CEAD EXTENSÃO '!L20+'CEAD EXTENSÃO MUSEU ESCOLA'!L20+CEAVI!L20+'CEO PROCULT'!L20+'CEO PAEX'!L20+'CEO '!L20+CEPLAN!L20+'CERES CLAUDIONE'!L20+'CERES DEX'!L20+'CERES ERIC'!L20+'CERES JULIANO'!L20+'CERES PATRÍCIA'!L20+'CERES DAD'!L20+CESFI!L20+CESMO!L20+SIPE!L20+'CDH CAPACITAÇÃO - 5852'!L20+'CDH SAÚDE E SEG. TRAB. -14843'!L20</f>
        <v>0</v>
      </c>
      <c r="I20" s="78">
        <f>'REITORIA-SECOM'!O20+'REITORIA-SECOM'!P20+'CEART-SECOM'!O20+'CEART-SECOM'!P20+'CEART-CSEG'!O20+'CEART-CSEG'!P20+'CEART-DMU'!O20+'CEART-DMU'!P20+CEFID!O20+ CEFID!P20+MESC!O20+ MESC!P20+PROEX!O20+ PROEX!P20+PROEN!O20+ PROEN!P20+'ESAG 11038'!O20+'ESAG 11038'!P20+'ESAG 3201'!O20+'ESAG 3201'!P20+'ESAG 14842'!O20+'ESAG 14842'!P20+'ESAG 12758 PAEX'!O20+'ESAG 12758 PAEX'!P20+'FAED-DPPG'!O20+'FAED-DPPG'!P20+BU!O20+ BU!P20+'CAV Seminário de Agroecologia'!O20+'CAV Seminário de Agroecologia'!P20+'CAV PAEX'!O20+'CAV PAEX'!P20+'CAV PRAPEG'!O20+'CAV PRAPEG'!P20+'CAV Administração'!O20+'CAV Administração'!P20+CCT!O20+ CCT!P20+'CEAD AÇÕES AFIRMATIVAS'!O20+'CEAD AÇÕES AFIRMATIVAS'!P20+'CEAD EXTENSÃO '!O20+'CEAD EXTENSÃO '!P20+'CEAD EXTENSÃO MUSEU ESCOLA'!O20+'CEAD EXTENSÃO MUSEU ESCOLA'!P20+CEAVI!O20+CEAVI!P20+'CEO PROCULT'!O20+'CEO PROCULT'!P20+'CEO PAEX'!O20+'CEO PAEX'!P20+'CEO '!O20+'CEO '!P20+CEPLAN!O20+CEPLAN!P20+'CERES CLAUDIONE'!O20+'CERES CLAUDIONE'!P20+'CERES DEX'!O20+'CERES DEX'!P20+'CERES ERIC'!O20+'CERES ERIC'!P20+'CERES JULIANO'!O20+'CERES JULIANO'!P20+'CERES PATRÍCIA'!O20+'CERES PATRÍCIA'!P20+'CERES DAD'!O20+'CERES DAD'!P20+CESFI!O20+CESFI!P20+CESMO!O20+CESMO!P20+SIPE!O20+SIPE!P20+'CDH CAPACITAÇÃO - 5852'!O20+'CDH CAPACITAÇÃO - 5852'!P20+'CDH SAÚDE E SEG. TRAB. -14843'!O20+'CDH SAÚDE E SEG. TRAB. -14843'!P20</f>
        <v>0</v>
      </c>
      <c r="J20" s="79">
        <v>0</v>
      </c>
      <c r="K20" s="80">
        <f t="shared" si="0"/>
        <v>1970</v>
      </c>
      <c r="L20" s="81">
        <f t="shared" si="1"/>
        <v>15188.7</v>
      </c>
      <c r="M20" s="81">
        <f t="shared" si="2"/>
        <v>0</v>
      </c>
      <c r="N20" s="82">
        <f t="shared" si="3"/>
        <v>0</v>
      </c>
    </row>
    <row r="21" spans="1:14" ht="39" customHeight="1" x14ac:dyDescent="0.35">
      <c r="A21" s="181">
        <v>7</v>
      </c>
      <c r="B21" s="182" t="s">
        <v>70</v>
      </c>
      <c r="C21" s="60">
        <v>18</v>
      </c>
      <c r="D21" s="186" t="s">
        <v>95</v>
      </c>
      <c r="E21" s="175">
        <v>74.849999999999994</v>
      </c>
      <c r="F21" s="192">
        <f>'REITORIA-SECOM'!J21+'CEART-SECOM'!J21+'CEART-CSEG'!J21+'CEART-DMU'!J21+CEFID!J21+MESC!J21+PROEX!J21+PROEN!J21+'ESAG 11038'!J21+'ESAG 3201'!J21+'ESAG 14842'!J21+'ESAG 12758 PAEX'!J21+'FAED-DPPG'!J21+BU!J21+'CAV Seminário de Agroecologia'!J21+'CAV PAEX'!J21+'CAV PRAPEG'!J21+'CAV Administração'!J21+CCT!J21+'CEAD AÇÕES AFIRMATIVAS'!J21+'CEAD EXTENSÃO '!J21+'CEAD EXTENSÃO MUSEU ESCOLA'!J21+CEAVI!J21+'CEO PROCULT'!J21+'CEO PAEX'!J21+'CEO '!J21+CEPLAN!J21+'CERES CLAUDIONE'!J21+'CERES DEX'!J21+'CERES ERIC'!J21+'CERES JULIANO'!J21+'CERES PATRÍCIA'!J21+'CERES DAD'!J21+CESFI!J21+CESMO!J21+SIPE!J21+'CDH CAPACITAÇÃO - 5852'!J21+'CDH SAÚDE E SEG. TRAB. -14843'!J21</f>
        <v>334</v>
      </c>
      <c r="G21" s="77">
        <f>'REITORIA-SECOM'!K21+'CEART-SECOM'!K21+'CEART-CSEG'!K21+'CEART-DMU'!K21+CEFID!K21+MESC!K21+PROEX!K21+PROEN!K21+'ESAG 11038'!K21+'ESAG 3201'!K21+'ESAG 14842'!K21+'ESAG 12758 PAEX'!K21+'FAED-DPPG'!K21+BU!K21+'CAV Seminário de Agroecologia'!K21+'CAV PAEX'!K21+'CAV PRAPEG'!K21+'CAV Administração'!K21+CCT!K21+'CEAD AÇÕES AFIRMATIVAS'!K21+'CEAD EXTENSÃO '!K21+'CEAD EXTENSÃO MUSEU ESCOLA'!K21+CEAVI!K21+'CEO PROCULT'!K21+'CEO PAEX'!K21+'CEO '!K21+CEPLAN!K21+'CERES CLAUDIONE'!K21+'CERES DEX'!K21+'CERES ERIC'!K21+'CERES JULIANO'!K21+'CERES PATRÍCIA'!K21+'CERES DAD'!K21+CESFI!K21+CESMO!K21+SIPE!K21+'CDH CAPACITAÇÃO - 5852'!K21+'CDH SAÚDE E SEG. TRAB. -14843'!K21</f>
        <v>0</v>
      </c>
      <c r="H21" s="77">
        <f>'REITORIA-SECOM'!L21+'CEART-SECOM'!L21+'CEART-CSEG'!L21+'CEART-DMU'!L21+CEFID!L21+MESC!L21+PROEX!L21+PROEN!L21+'ESAG 11038'!L21+'ESAG 3201'!L21+'ESAG 14842'!L21+'ESAG 12758 PAEX'!L21+'FAED-DPPG'!L21+BU!L21+'CAV Seminário de Agroecologia'!L21+'CAV PAEX'!L21+'CAV PRAPEG'!L21+'CAV Administração'!L21+CCT!L21+'CEAD AÇÕES AFIRMATIVAS'!L21+'CEAD EXTENSÃO '!L21+'CEAD EXTENSÃO MUSEU ESCOLA'!L21+CEAVI!L21+'CEO PROCULT'!L21+'CEO PAEX'!L21+'CEO '!L21+CEPLAN!L21+'CERES CLAUDIONE'!L21+'CERES DEX'!L21+'CERES ERIC'!L21+'CERES JULIANO'!L21+'CERES PATRÍCIA'!L21+'CERES DAD'!L21+CESFI!L21+CESMO!L21+SIPE!L21+'CDH CAPACITAÇÃO - 5852'!L21+'CDH SAÚDE E SEG. TRAB. -14843'!L21</f>
        <v>0</v>
      </c>
      <c r="I21" s="78">
        <f>'REITORIA-SECOM'!O21+'REITORIA-SECOM'!P21+'CEART-SECOM'!O21+'CEART-SECOM'!P21+'CEART-CSEG'!O21+'CEART-CSEG'!P21+'CEART-DMU'!O21+'CEART-DMU'!P21+CEFID!O21+ CEFID!P21+MESC!O21+ MESC!P21+PROEX!O21+ PROEX!P21+PROEN!O21+ PROEN!P21+'ESAG 11038'!O21+'ESAG 11038'!P21+'ESAG 3201'!O21+'ESAG 3201'!P21+'ESAG 14842'!O21+'ESAG 14842'!P21+'ESAG 12758 PAEX'!O21+'ESAG 12758 PAEX'!P21+'FAED-DPPG'!O21+'FAED-DPPG'!P21+BU!O21+ BU!P21+'CAV Seminário de Agroecologia'!O21+'CAV Seminário de Agroecologia'!P21+'CAV PAEX'!O21+'CAV PAEX'!P21+'CAV PRAPEG'!O21+'CAV PRAPEG'!P21+'CAV Administração'!O21+'CAV Administração'!P21+CCT!O21+ CCT!P21+'CEAD AÇÕES AFIRMATIVAS'!O21+'CEAD AÇÕES AFIRMATIVAS'!P21+'CEAD EXTENSÃO '!O21+'CEAD EXTENSÃO '!P21+'CEAD EXTENSÃO MUSEU ESCOLA'!O21+'CEAD EXTENSÃO MUSEU ESCOLA'!P21+CEAVI!O21+CEAVI!P21+'CEO PROCULT'!O21+'CEO PROCULT'!P21+'CEO PAEX'!O21+'CEO PAEX'!P21+'CEO '!O21+'CEO '!P21+CEPLAN!O21+CEPLAN!P21+'CERES CLAUDIONE'!O21+'CERES CLAUDIONE'!P21+'CERES DEX'!O21+'CERES DEX'!P21+'CERES ERIC'!O21+'CERES ERIC'!P21+'CERES JULIANO'!O21+'CERES JULIANO'!P21+'CERES PATRÍCIA'!O21+'CERES PATRÍCIA'!P21+'CERES DAD'!O21+'CERES DAD'!P21+CESFI!O21+CESFI!P21+CESMO!O21+CESMO!P21+SIPE!O21+SIPE!P21+'CDH CAPACITAÇÃO - 5852'!O21+'CDH CAPACITAÇÃO - 5852'!P21+'CDH SAÚDE E SEG. TRAB. -14843'!O21+'CDH SAÚDE E SEG. TRAB. -14843'!P21</f>
        <v>0</v>
      </c>
      <c r="J21" s="79">
        <v>0</v>
      </c>
      <c r="K21" s="80">
        <f t="shared" si="0"/>
        <v>334</v>
      </c>
      <c r="L21" s="81">
        <f t="shared" si="1"/>
        <v>24999.899999999998</v>
      </c>
      <c r="M21" s="81">
        <f t="shared" si="2"/>
        <v>0</v>
      </c>
      <c r="N21" s="82">
        <f t="shared" si="3"/>
        <v>0</v>
      </c>
    </row>
    <row r="22" spans="1:14" ht="39" customHeight="1" x14ac:dyDescent="0.35">
      <c r="A22" s="210">
        <v>8</v>
      </c>
      <c r="B22" s="213" t="s">
        <v>70</v>
      </c>
      <c r="C22" s="180">
        <v>19</v>
      </c>
      <c r="D22" s="207" t="s">
        <v>97</v>
      </c>
      <c r="E22" s="176">
        <v>32.46</v>
      </c>
      <c r="F22" s="192">
        <f>'REITORIA-SECOM'!J22+'CEART-SECOM'!J22+'CEART-CSEG'!J22+'CEART-DMU'!J22+CEFID!J22+MESC!J22+PROEX!J22+PROEN!J22+'ESAG 11038'!J22+'ESAG 3201'!J22+'ESAG 14842'!J22+'ESAG 12758 PAEX'!J22+'FAED-DPPG'!J22+BU!J22+'CAV Seminário de Agroecologia'!J22+'CAV PAEX'!J22+'CAV PRAPEG'!J22+'CAV Administração'!J22+CCT!J22+'CEAD AÇÕES AFIRMATIVAS'!J22+'CEAD EXTENSÃO '!J22+'CEAD EXTENSÃO MUSEU ESCOLA'!J22+CEAVI!J22+'CEO PROCULT'!J22+'CEO PAEX'!J22+'CEO '!J22+CEPLAN!J22+'CERES CLAUDIONE'!J22+'CERES DEX'!J22+'CERES ERIC'!J22+'CERES JULIANO'!J22+'CERES PATRÍCIA'!J22+'CERES DAD'!J22+CESFI!J22+CESMO!J22+SIPE!J22+'CDH CAPACITAÇÃO - 5852'!J22+'CDH SAÚDE E SEG. TRAB. -14843'!J22</f>
        <v>497</v>
      </c>
      <c r="G22" s="77">
        <f>'REITORIA-SECOM'!K22+'CEART-SECOM'!K22+'CEART-CSEG'!K22+'CEART-DMU'!K22+CEFID!K22+MESC!K22+PROEX!K22+PROEN!K22+'ESAG 11038'!K22+'ESAG 3201'!K22+'ESAG 14842'!K22+'ESAG 12758 PAEX'!K22+'FAED-DPPG'!K22+BU!K22+'CAV Seminário de Agroecologia'!K22+'CAV PAEX'!K22+'CAV PRAPEG'!K22+'CAV Administração'!K22+CCT!K22+'CEAD AÇÕES AFIRMATIVAS'!K22+'CEAD EXTENSÃO '!K22+'CEAD EXTENSÃO MUSEU ESCOLA'!K22+CEAVI!K22+'CEO PROCULT'!K22+'CEO PAEX'!K22+'CEO '!K22+CEPLAN!K22+'CERES CLAUDIONE'!K22+'CERES DEX'!K22+'CERES ERIC'!K22+'CERES JULIANO'!K22+'CERES PATRÍCIA'!K22+'CERES DAD'!K22+CESFI!K22+CESMO!K22+SIPE!K22+'CDH CAPACITAÇÃO - 5852'!K22+'CDH SAÚDE E SEG. TRAB. -14843'!K22</f>
        <v>0</v>
      </c>
      <c r="H22" s="77">
        <f>'REITORIA-SECOM'!L22+'CEART-SECOM'!L22+'CEART-CSEG'!L22+'CEART-DMU'!L22+CEFID!L22+MESC!L22+PROEX!L22+PROEN!L22+'ESAG 11038'!L22+'ESAG 3201'!L22+'ESAG 14842'!L22+'ESAG 12758 PAEX'!L22+'FAED-DPPG'!L22+BU!L22+'CAV Seminário de Agroecologia'!L22+'CAV PAEX'!L22+'CAV PRAPEG'!L22+'CAV Administração'!L22+CCT!L22+'CEAD AÇÕES AFIRMATIVAS'!L22+'CEAD EXTENSÃO '!L22+'CEAD EXTENSÃO MUSEU ESCOLA'!L22+CEAVI!L22+'CEO PROCULT'!L22+'CEO PAEX'!L22+'CEO '!L22+CEPLAN!L22+'CERES CLAUDIONE'!L22+'CERES DEX'!L22+'CERES ERIC'!L22+'CERES JULIANO'!L22+'CERES PATRÍCIA'!L22+'CERES DAD'!L22+CESFI!L22+CESMO!L22+SIPE!L22+'CDH CAPACITAÇÃO - 5852'!L22+'CDH SAÚDE E SEG. TRAB. -14843'!L22</f>
        <v>0</v>
      </c>
      <c r="I22" s="78">
        <f>'REITORIA-SECOM'!O22+'REITORIA-SECOM'!P22+'CEART-SECOM'!O22+'CEART-SECOM'!P22+'CEART-CSEG'!O22+'CEART-CSEG'!P22+'CEART-DMU'!O22+'CEART-DMU'!P22+CEFID!O22+ CEFID!P22+MESC!O22+ MESC!P22+PROEX!O22+ PROEX!P22+PROEN!O22+ PROEN!P22+'ESAG 11038'!O22+'ESAG 11038'!P22+'ESAG 3201'!O22+'ESAG 3201'!P22+'ESAG 14842'!O22+'ESAG 14842'!P22+'ESAG 12758 PAEX'!O22+'ESAG 12758 PAEX'!P22+'FAED-DPPG'!O22+'FAED-DPPG'!P22+BU!O22+ BU!P22+'CAV Seminário de Agroecologia'!O22+'CAV Seminário de Agroecologia'!P22+'CAV PAEX'!O22+'CAV PAEX'!P22+'CAV PRAPEG'!O22+'CAV PRAPEG'!P22+'CAV Administração'!O22+'CAV Administração'!P22+CCT!O22+ CCT!P22+'CEAD AÇÕES AFIRMATIVAS'!O22+'CEAD AÇÕES AFIRMATIVAS'!P22+'CEAD EXTENSÃO '!O22+'CEAD EXTENSÃO '!P22+'CEAD EXTENSÃO MUSEU ESCOLA'!O22+'CEAD EXTENSÃO MUSEU ESCOLA'!P22+CEAVI!O22+CEAVI!P22+'CEO PROCULT'!O22+'CEO PROCULT'!P22+'CEO PAEX'!O22+'CEO PAEX'!P22+'CEO '!O22+'CEO '!P22+CEPLAN!O22+CEPLAN!P22+'CERES CLAUDIONE'!O22+'CERES CLAUDIONE'!P22+'CERES DEX'!O22+'CERES DEX'!P22+'CERES ERIC'!O22+'CERES ERIC'!P22+'CERES JULIANO'!O22+'CERES JULIANO'!P22+'CERES PATRÍCIA'!O22+'CERES PATRÍCIA'!P22+'CERES DAD'!O22+'CERES DAD'!P22+CESFI!O22+CESFI!P22+CESMO!O22+CESMO!P22+SIPE!O22+SIPE!P22+'CDH CAPACITAÇÃO - 5852'!O22+'CDH CAPACITAÇÃO - 5852'!P22+'CDH SAÚDE E SEG. TRAB. -14843'!O22+'CDH SAÚDE E SEG. TRAB. -14843'!P22</f>
        <v>0</v>
      </c>
      <c r="J22" s="79">
        <v>0</v>
      </c>
      <c r="K22" s="80">
        <f t="shared" si="0"/>
        <v>497</v>
      </c>
      <c r="L22" s="81">
        <f t="shared" si="1"/>
        <v>16132.62</v>
      </c>
      <c r="M22" s="81">
        <f t="shared" si="2"/>
        <v>0</v>
      </c>
      <c r="N22" s="82">
        <f t="shared" si="3"/>
        <v>0</v>
      </c>
    </row>
    <row r="23" spans="1:14" ht="39" customHeight="1" x14ac:dyDescent="0.35">
      <c r="A23" s="212"/>
      <c r="B23" s="215"/>
      <c r="C23" s="180">
        <v>20</v>
      </c>
      <c r="D23" s="209"/>
      <c r="E23" s="176">
        <v>4.78</v>
      </c>
      <c r="F23" s="192">
        <f>'REITORIA-SECOM'!J23+'CEART-SECOM'!J23+'CEART-CSEG'!J23+'CEART-DMU'!J23+CEFID!J23+MESC!J23+PROEX!J23+PROEN!J23+'ESAG 11038'!J23+'ESAG 3201'!J23+'ESAG 14842'!J23+'ESAG 12758 PAEX'!J23+'FAED-DPPG'!J23+BU!J23+'CAV Seminário de Agroecologia'!J23+'CAV PAEX'!J23+'CAV PRAPEG'!J23+'CAV Administração'!J23+CCT!J23+'CEAD AÇÕES AFIRMATIVAS'!J23+'CEAD EXTENSÃO '!J23+'CEAD EXTENSÃO MUSEU ESCOLA'!J23+CEAVI!J23+'CEO PROCULT'!J23+'CEO PAEX'!J23+'CEO '!J23+CEPLAN!J23+'CERES CLAUDIONE'!J23+'CERES DEX'!J23+'CERES ERIC'!J23+'CERES JULIANO'!J23+'CERES PATRÍCIA'!J23+'CERES DAD'!J23+CESFI!J23+CESMO!J23+SIPE!J23+'CDH CAPACITAÇÃO - 5852'!J23+'CDH SAÚDE E SEG. TRAB. -14843'!J23</f>
        <v>390</v>
      </c>
      <c r="G23" s="77">
        <f>'REITORIA-SECOM'!K23+'CEART-SECOM'!K23+'CEART-CSEG'!K23+'CEART-DMU'!K23+CEFID!K23+MESC!K23+PROEX!K23+PROEN!K23+'ESAG 11038'!K23+'ESAG 3201'!K23+'ESAG 14842'!K23+'ESAG 12758 PAEX'!K23+'FAED-DPPG'!K23+BU!K23+'CAV Seminário de Agroecologia'!K23+'CAV PAEX'!K23+'CAV PRAPEG'!K23+'CAV Administração'!K23+CCT!K23+'CEAD AÇÕES AFIRMATIVAS'!K23+'CEAD EXTENSÃO '!K23+'CEAD EXTENSÃO MUSEU ESCOLA'!K23+CEAVI!K23+'CEO PROCULT'!K23+'CEO PAEX'!K23+'CEO '!K23+CEPLAN!K23+'CERES CLAUDIONE'!K23+'CERES DEX'!K23+'CERES ERIC'!K23+'CERES JULIANO'!K23+'CERES PATRÍCIA'!K23+'CERES DAD'!K23+CESFI!K23+CESMO!K23+SIPE!K23+'CDH CAPACITAÇÃO - 5852'!K23+'CDH SAÚDE E SEG. TRAB. -14843'!K23</f>
        <v>0</v>
      </c>
      <c r="H23" s="77">
        <f>'REITORIA-SECOM'!L23+'CEART-SECOM'!L23+'CEART-CSEG'!L23+'CEART-DMU'!L23+CEFID!L23+MESC!L23+PROEX!L23+PROEN!L23+'ESAG 11038'!L23+'ESAG 3201'!L23+'ESAG 14842'!L23+'ESAG 12758 PAEX'!L23+'FAED-DPPG'!L23+BU!L23+'CAV Seminário de Agroecologia'!L23+'CAV PAEX'!L23+'CAV PRAPEG'!L23+'CAV Administração'!L23+CCT!L23+'CEAD AÇÕES AFIRMATIVAS'!L23+'CEAD EXTENSÃO '!L23+'CEAD EXTENSÃO MUSEU ESCOLA'!L23+CEAVI!L23+'CEO PROCULT'!L23+'CEO PAEX'!L23+'CEO '!L23+CEPLAN!L23+'CERES CLAUDIONE'!L23+'CERES DEX'!L23+'CERES ERIC'!L23+'CERES JULIANO'!L23+'CERES PATRÍCIA'!L23+'CERES DAD'!L23+CESFI!L23+CESMO!L23+SIPE!L23+'CDH CAPACITAÇÃO - 5852'!L23+'CDH SAÚDE E SEG. TRAB. -14843'!L23</f>
        <v>0</v>
      </c>
      <c r="I23" s="78">
        <f>'REITORIA-SECOM'!O23+'REITORIA-SECOM'!P23+'CEART-SECOM'!O23+'CEART-SECOM'!P23+'CEART-CSEG'!O23+'CEART-CSEG'!P23+'CEART-DMU'!O23+'CEART-DMU'!P23+CEFID!O23+ CEFID!P23+MESC!O23+ MESC!P23+PROEX!O23+ PROEX!P23+PROEN!O23+ PROEN!P23+'ESAG 11038'!O23+'ESAG 11038'!P23+'ESAG 3201'!O23+'ESAG 3201'!P23+'ESAG 14842'!O23+'ESAG 14842'!P23+'ESAG 12758 PAEX'!O23+'ESAG 12758 PAEX'!P23+'FAED-DPPG'!O23+'FAED-DPPG'!P23+BU!O23+ BU!P23+'CAV Seminário de Agroecologia'!O23+'CAV Seminário de Agroecologia'!P23+'CAV PAEX'!O23+'CAV PAEX'!P23+'CAV PRAPEG'!O23+'CAV PRAPEG'!P23+'CAV Administração'!O23+'CAV Administração'!P23+CCT!O23+ CCT!P23+'CEAD AÇÕES AFIRMATIVAS'!O23+'CEAD AÇÕES AFIRMATIVAS'!P23+'CEAD EXTENSÃO '!O23+'CEAD EXTENSÃO '!P23+'CEAD EXTENSÃO MUSEU ESCOLA'!O23+'CEAD EXTENSÃO MUSEU ESCOLA'!P23+CEAVI!O23+CEAVI!P23+'CEO PROCULT'!O23+'CEO PROCULT'!P23+'CEO PAEX'!O23+'CEO PAEX'!P23+'CEO '!O23+'CEO '!P23+CEPLAN!O23+CEPLAN!P23+'CERES CLAUDIONE'!O23+'CERES CLAUDIONE'!P23+'CERES DEX'!O23+'CERES DEX'!P23+'CERES ERIC'!O23+'CERES ERIC'!P23+'CERES JULIANO'!O23+'CERES JULIANO'!P23+'CERES PATRÍCIA'!O23+'CERES PATRÍCIA'!P23+'CERES DAD'!O23+'CERES DAD'!P23+CESFI!O23+CESFI!P23+CESMO!O23+CESMO!P23+SIPE!O23+SIPE!P23+'CDH CAPACITAÇÃO - 5852'!O23+'CDH CAPACITAÇÃO - 5852'!P23+'CDH SAÚDE E SEG. TRAB. -14843'!O23+'CDH SAÚDE E SEG. TRAB. -14843'!P23</f>
        <v>0</v>
      </c>
      <c r="J23" s="79">
        <v>0</v>
      </c>
      <c r="K23" s="80">
        <f t="shared" si="0"/>
        <v>390</v>
      </c>
      <c r="L23" s="81">
        <f t="shared" si="1"/>
        <v>1864.2</v>
      </c>
      <c r="M23" s="81">
        <f t="shared" si="2"/>
        <v>0</v>
      </c>
      <c r="N23" s="82">
        <f t="shared" si="3"/>
        <v>0</v>
      </c>
    </row>
    <row r="24" spans="1:14" ht="39" customHeight="1" x14ac:dyDescent="0.35">
      <c r="A24" s="181">
        <v>9</v>
      </c>
      <c r="B24" s="182" t="s">
        <v>100</v>
      </c>
      <c r="C24" s="60">
        <v>21</v>
      </c>
      <c r="D24" s="186" t="s">
        <v>101</v>
      </c>
      <c r="E24" s="175">
        <v>0.59</v>
      </c>
      <c r="F24" s="192">
        <f>'REITORIA-SECOM'!J24+'CEART-SECOM'!J24+'CEART-CSEG'!J24+'CEART-DMU'!J24+CEFID!J24+MESC!J24+PROEX!J24+PROEN!J24+'ESAG 11038'!J24+'ESAG 3201'!J24+'ESAG 14842'!J24+'ESAG 12758 PAEX'!J24+'FAED-DPPG'!J24+BU!J24+'CAV Seminário de Agroecologia'!J24+'CAV PAEX'!J24+'CAV PRAPEG'!J24+'CAV Administração'!J24+CCT!J24+'CEAD AÇÕES AFIRMATIVAS'!J24+'CEAD EXTENSÃO '!J24+'CEAD EXTENSÃO MUSEU ESCOLA'!J24+CEAVI!J24+'CEO PROCULT'!J24+'CEO PAEX'!J24+'CEO '!J24+CEPLAN!J24+'CERES CLAUDIONE'!J24+'CERES DEX'!J24+'CERES ERIC'!J24+'CERES JULIANO'!J24+'CERES PATRÍCIA'!J24+'CERES DAD'!J24+CESFI!J24+CESMO!J24+SIPE!J24+'CDH CAPACITAÇÃO - 5852'!J24+'CDH SAÚDE E SEG. TRAB. -14843'!J24</f>
        <v>9900</v>
      </c>
      <c r="G24" s="77">
        <f>'REITORIA-SECOM'!K24+'CEART-SECOM'!K24+'CEART-CSEG'!K24+'CEART-DMU'!K24+CEFID!K24+MESC!K24+PROEX!K24+PROEN!K24+'ESAG 11038'!K24+'ESAG 3201'!K24+'ESAG 14842'!K24+'ESAG 12758 PAEX'!K24+'FAED-DPPG'!K24+BU!K24+'CAV Seminário de Agroecologia'!K24+'CAV PAEX'!K24+'CAV PRAPEG'!K24+'CAV Administração'!K24+CCT!K24+'CEAD AÇÕES AFIRMATIVAS'!K24+'CEAD EXTENSÃO '!K24+'CEAD EXTENSÃO MUSEU ESCOLA'!K24+CEAVI!K24+'CEO PROCULT'!K24+'CEO PAEX'!K24+'CEO '!K24+CEPLAN!K24+'CERES CLAUDIONE'!K24+'CERES DEX'!K24+'CERES ERIC'!K24+'CERES JULIANO'!K24+'CERES PATRÍCIA'!K24+'CERES DAD'!K24+CESFI!K24+CESMO!K24+SIPE!K24+'CDH CAPACITAÇÃO - 5852'!K24+'CDH SAÚDE E SEG. TRAB. -14843'!K24</f>
        <v>0</v>
      </c>
      <c r="H24" s="77">
        <f>'REITORIA-SECOM'!L24+'CEART-SECOM'!L24+'CEART-CSEG'!L24+'CEART-DMU'!L24+CEFID!L24+MESC!L24+PROEX!L24+PROEN!L24+'ESAG 11038'!L24+'ESAG 3201'!L24+'ESAG 14842'!L24+'ESAG 12758 PAEX'!L24+'FAED-DPPG'!L24+BU!L24+'CAV Seminário de Agroecologia'!L24+'CAV PAEX'!L24+'CAV PRAPEG'!L24+'CAV Administração'!L24+CCT!L24+'CEAD AÇÕES AFIRMATIVAS'!L24+'CEAD EXTENSÃO '!L24+'CEAD EXTENSÃO MUSEU ESCOLA'!L24+CEAVI!L24+'CEO PROCULT'!L24+'CEO PAEX'!L24+'CEO '!L24+CEPLAN!L24+'CERES CLAUDIONE'!L24+'CERES DEX'!L24+'CERES ERIC'!L24+'CERES JULIANO'!L24+'CERES PATRÍCIA'!L24+'CERES DAD'!L24+CESFI!L24+CESMO!L24+SIPE!L24+'CDH CAPACITAÇÃO - 5852'!L24+'CDH SAÚDE E SEG. TRAB. -14843'!L24</f>
        <v>0</v>
      </c>
      <c r="I24" s="78">
        <f>'REITORIA-SECOM'!O24+'REITORIA-SECOM'!P24+'CEART-SECOM'!O24+'CEART-SECOM'!P24+'CEART-CSEG'!O24+'CEART-CSEG'!P24+'CEART-DMU'!O24+'CEART-DMU'!P24+CEFID!O24+ CEFID!P24+MESC!O24+ MESC!P24+PROEX!O24+ PROEX!P24+PROEN!O24+ PROEN!P24+'ESAG 11038'!O24+'ESAG 11038'!P24+'ESAG 3201'!O24+'ESAG 3201'!P24+'ESAG 14842'!O24+'ESAG 14842'!P24+'ESAG 12758 PAEX'!O24+'ESAG 12758 PAEX'!P24+'FAED-DPPG'!O24+'FAED-DPPG'!P24+BU!O24+ BU!P24+'CAV Seminário de Agroecologia'!O24+'CAV Seminário de Agroecologia'!P24+'CAV PAEX'!O24+'CAV PAEX'!P24+'CAV PRAPEG'!O24+'CAV PRAPEG'!P24+'CAV Administração'!O24+'CAV Administração'!P24+CCT!O24+ CCT!P24+'CEAD AÇÕES AFIRMATIVAS'!O24+'CEAD AÇÕES AFIRMATIVAS'!P24+'CEAD EXTENSÃO '!O24+'CEAD EXTENSÃO '!P24+'CEAD EXTENSÃO MUSEU ESCOLA'!O24+'CEAD EXTENSÃO MUSEU ESCOLA'!P24+CEAVI!O24+CEAVI!P24+'CEO PROCULT'!O24+'CEO PROCULT'!P24+'CEO PAEX'!O24+'CEO PAEX'!P24+'CEO '!O24+'CEO '!P24+CEPLAN!O24+CEPLAN!P24+'CERES CLAUDIONE'!O24+'CERES CLAUDIONE'!P24+'CERES DEX'!O24+'CERES DEX'!P24+'CERES ERIC'!O24+'CERES ERIC'!P24+'CERES JULIANO'!O24+'CERES JULIANO'!P24+'CERES PATRÍCIA'!O24+'CERES PATRÍCIA'!P24+'CERES DAD'!O24+'CERES DAD'!P24+CESFI!O24+CESFI!P24+CESMO!O24+CESMO!P24+SIPE!O24+SIPE!P24+'CDH CAPACITAÇÃO - 5852'!O24+'CDH CAPACITAÇÃO - 5852'!P24+'CDH SAÚDE E SEG. TRAB. -14843'!O24+'CDH SAÚDE E SEG. TRAB. -14843'!P24</f>
        <v>0</v>
      </c>
      <c r="J24" s="79">
        <v>0</v>
      </c>
      <c r="K24" s="80">
        <f t="shared" si="0"/>
        <v>9900</v>
      </c>
      <c r="L24" s="81">
        <f t="shared" si="1"/>
        <v>5841</v>
      </c>
      <c r="M24" s="81">
        <f t="shared" si="2"/>
        <v>0</v>
      </c>
      <c r="N24" s="82">
        <f t="shared" si="3"/>
        <v>0</v>
      </c>
    </row>
    <row r="25" spans="1:14" ht="39" customHeight="1" x14ac:dyDescent="0.35">
      <c r="A25" s="210">
        <v>10</v>
      </c>
      <c r="B25" s="204" t="s">
        <v>103</v>
      </c>
      <c r="C25" s="180">
        <v>22</v>
      </c>
      <c r="D25" s="207" t="s">
        <v>104</v>
      </c>
      <c r="E25" s="176">
        <v>2</v>
      </c>
      <c r="F25" s="192">
        <f>'REITORIA-SECOM'!J25+'CEART-SECOM'!J25+'CEART-CSEG'!J25+'CEART-DMU'!J25+CEFID!J25+MESC!J25+PROEX!J25+PROEN!J25+'ESAG 11038'!J25+'ESAG 3201'!J25+'ESAG 14842'!J25+'ESAG 12758 PAEX'!J25+'FAED-DPPG'!J25+BU!J25+'CAV Seminário de Agroecologia'!J25+'CAV PAEX'!J25+'CAV PRAPEG'!J25+'CAV Administração'!J25+CCT!J25+'CEAD AÇÕES AFIRMATIVAS'!J25+'CEAD EXTENSÃO '!J25+'CEAD EXTENSÃO MUSEU ESCOLA'!J25+CEAVI!J25+'CEO PROCULT'!J25+'CEO PAEX'!J25+'CEO '!J25+CEPLAN!J25+'CERES CLAUDIONE'!J25+'CERES DEX'!J25+'CERES ERIC'!J25+'CERES JULIANO'!J25+'CERES PATRÍCIA'!J25+'CERES DAD'!J25+CESFI!J25+CESMO!J25+SIPE!J25+'CDH CAPACITAÇÃO - 5852'!J25+'CDH SAÚDE E SEG. TRAB. -14843'!J25</f>
        <v>5140</v>
      </c>
      <c r="G25" s="77">
        <f>'REITORIA-SECOM'!K25+'CEART-SECOM'!K25+'CEART-CSEG'!K25+'CEART-DMU'!K25+CEFID!K25+MESC!K25+PROEX!K25+PROEN!K25+'ESAG 11038'!K25+'ESAG 3201'!K25+'ESAG 14842'!K25+'ESAG 12758 PAEX'!K25+'FAED-DPPG'!K25+BU!K25+'CAV Seminário de Agroecologia'!K25+'CAV PAEX'!K25+'CAV PRAPEG'!K25+'CAV Administração'!K25+CCT!K25+'CEAD AÇÕES AFIRMATIVAS'!K25+'CEAD EXTENSÃO '!K25+'CEAD EXTENSÃO MUSEU ESCOLA'!K25+CEAVI!K25+'CEO PROCULT'!K25+'CEO PAEX'!K25+'CEO '!K25+CEPLAN!K25+'CERES CLAUDIONE'!K25+'CERES DEX'!K25+'CERES ERIC'!K25+'CERES JULIANO'!K25+'CERES PATRÍCIA'!K25+'CERES DAD'!K25+CESFI!K25+CESMO!K25+SIPE!K25+'CDH CAPACITAÇÃO - 5852'!K25+'CDH SAÚDE E SEG. TRAB. -14843'!K25</f>
        <v>0</v>
      </c>
      <c r="H25" s="77">
        <f>'REITORIA-SECOM'!L25+'CEART-SECOM'!L25+'CEART-CSEG'!L25+'CEART-DMU'!L25+CEFID!L25+MESC!L25+PROEX!L25+PROEN!L25+'ESAG 11038'!L25+'ESAG 3201'!L25+'ESAG 14842'!L25+'ESAG 12758 PAEX'!L25+'FAED-DPPG'!L25+BU!L25+'CAV Seminário de Agroecologia'!L25+'CAV PAEX'!L25+'CAV PRAPEG'!L25+'CAV Administração'!L25+CCT!L25+'CEAD AÇÕES AFIRMATIVAS'!L25+'CEAD EXTENSÃO '!L25+'CEAD EXTENSÃO MUSEU ESCOLA'!L25+CEAVI!L25+'CEO PROCULT'!L25+'CEO PAEX'!L25+'CEO '!L25+CEPLAN!L25+'CERES CLAUDIONE'!L25+'CERES DEX'!L25+'CERES ERIC'!L25+'CERES JULIANO'!L25+'CERES PATRÍCIA'!L25+'CERES DAD'!L25+CESFI!L25+CESMO!L25+SIPE!L25+'CDH CAPACITAÇÃO - 5852'!L25+'CDH SAÚDE E SEG. TRAB. -14843'!L25</f>
        <v>0</v>
      </c>
      <c r="I25" s="78">
        <f>'REITORIA-SECOM'!O25+'REITORIA-SECOM'!P25+'CEART-SECOM'!O25+'CEART-SECOM'!P25+'CEART-CSEG'!O25+'CEART-CSEG'!P25+'CEART-DMU'!O25+'CEART-DMU'!P25+CEFID!O25+ CEFID!P25+MESC!O25+ MESC!P25+PROEX!O25+ PROEX!P25+PROEN!O25+ PROEN!P25+'ESAG 11038'!O25+'ESAG 11038'!P25+'ESAG 3201'!O25+'ESAG 3201'!P25+'ESAG 14842'!O25+'ESAG 14842'!P25+'ESAG 12758 PAEX'!O25+'ESAG 12758 PAEX'!P25+'FAED-DPPG'!O25+'FAED-DPPG'!P25+BU!O25+ BU!P25+'CAV Seminário de Agroecologia'!O25+'CAV Seminário de Agroecologia'!P25+'CAV PAEX'!O25+'CAV PAEX'!P25+'CAV PRAPEG'!O25+'CAV PRAPEG'!P25+'CAV Administração'!O25+'CAV Administração'!P25+CCT!O25+ CCT!P25+'CEAD AÇÕES AFIRMATIVAS'!O25+'CEAD AÇÕES AFIRMATIVAS'!P25+'CEAD EXTENSÃO '!O25+'CEAD EXTENSÃO '!P25+'CEAD EXTENSÃO MUSEU ESCOLA'!O25+'CEAD EXTENSÃO MUSEU ESCOLA'!P25+CEAVI!O25+CEAVI!P25+'CEO PROCULT'!O25+'CEO PROCULT'!P25+'CEO PAEX'!O25+'CEO PAEX'!P25+'CEO '!O25+'CEO '!P25+CEPLAN!O25+CEPLAN!P25+'CERES CLAUDIONE'!O25+'CERES CLAUDIONE'!P25+'CERES DEX'!O25+'CERES DEX'!P25+'CERES ERIC'!O25+'CERES ERIC'!P25+'CERES JULIANO'!O25+'CERES JULIANO'!P25+'CERES PATRÍCIA'!O25+'CERES PATRÍCIA'!P25+'CERES DAD'!O25+'CERES DAD'!P25+CESFI!O25+CESFI!P25+CESMO!O25+CESMO!P25+SIPE!O25+SIPE!P25+'CDH CAPACITAÇÃO - 5852'!O25+'CDH CAPACITAÇÃO - 5852'!P25+'CDH SAÚDE E SEG. TRAB. -14843'!O25+'CDH SAÚDE E SEG. TRAB. -14843'!P25</f>
        <v>0</v>
      </c>
      <c r="J25" s="79">
        <v>0</v>
      </c>
      <c r="K25" s="80">
        <f t="shared" si="0"/>
        <v>5140</v>
      </c>
      <c r="L25" s="81">
        <f t="shared" si="1"/>
        <v>10280</v>
      </c>
      <c r="M25" s="81">
        <f t="shared" si="2"/>
        <v>0</v>
      </c>
      <c r="N25" s="82">
        <f t="shared" si="3"/>
        <v>0</v>
      </c>
    </row>
    <row r="26" spans="1:14" ht="39" customHeight="1" x14ac:dyDescent="0.35">
      <c r="A26" s="211"/>
      <c r="B26" s="205"/>
      <c r="C26" s="180">
        <v>23</v>
      </c>
      <c r="D26" s="208"/>
      <c r="E26" s="176">
        <v>1.4</v>
      </c>
      <c r="F26" s="192">
        <f>'REITORIA-SECOM'!J26+'CEART-SECOM'!J26+'CEART-CSEG'!J26+'CEART-DMU'!J26+CEFID!J26+MESC!J26+PROEX!J26+PROEN!J26+'ESAG 11038'!J26+'ESAG 3201'!J26+'ESAG 14842'!J26+'ESAG 12758 PAEX'!J26+'FAED-DPPG'!J26+BU!J26+'CAV Seminário de Agroecologia'!J26+'CAV PAEX'!J26+'CAV PRAPEG'!J26+'CAV Administração'!J26+CCT!J26+'CEAD AÇÕES AFIRMATIVAS'!J26+'CEAD EXTENSÃO '!J26+'CEAD EXTENSÃO MUSEU ESCOLA'!J26+CEAVI!J26+'CEO PROCULT'!J26+'CEO PAEX'!J26+'CEO '!J26+CEPLAN!J26+'CERES CLAUDIONE'!J26+'CERES DEX'!J26+'CERES ERIC'!J26+'CERES JULIANO'!J26+'CERES PATRÍCIA'!J26+'CERES DAD'!J26+CESFI!J26+CESMO!J26+SIPE!J26+'CDH CAPACITAÇÃO - 5852'!J26+'CDH SAÚDE E SEG. TRAB. -14843'!J26</f>
        <v>10300</v>
      </c>
      <c r="G26" s="77">
        <f>'REITORIA-SECOM'!K26+'CEART-SECOM'!K26+'CEART-CSEG'!K26+'CEART-DMU'!K26+CEFID!K26+MESC!K26+PROEX!K26+PROEN!K26+'ESAG 11038'!K26+'ESAG 3201'!K26+'ESAG 14842'!K26+'ESAG 12758 PAEX'!K26+'FAED-DPPG'!K26+BU!K26+'CAV Seminário de Agroecologia'!K26+'CAV PAEX'!K26+'CAV PRAPEG'!K26+'CAV Administração'!K26+CCT!K26+'CEAD AÇÕES AFIRMATIVAS'!K26+'CEAD EXTENSÃO '!K26+'CEAD EXTENSÃO MUSEU ESCOLA'!K26+CEAVI!K26+'CEO PROCULT'!K26+'CEO PAEX'!K26+'CEO '!K26+CEPLAN!K26+'CERES CLAUDIONE'!K26+'CERES DEX'!K26+'CERES ERIC'!K26+'CERES JULIANO'!K26+'CERES PATRÍCIA'!K26+'CERES DAD'!K26+CESFI!K26+CESMO!K26+SIPE!K26+'CDH CAPACITAÇÃO - 5852'!K26+'CDH SAÚDE E SEG. TRAB. -14843'!K26</f>
        <v>0</v>
      </c>
      <c r="H26" s="77">
        <f>'REITORIA-SECOM'!L26+'CEART-SECOM'!L26+'CEART-CSEG'!L26+'CEART-DMU'!L26+CEFID!L26+MESC!L26+PROEX!L26+PROEN!L26+'ESAG 11038'!L26+'ESAG 3201'!L26+'ESAG 14842'!L26+'ESAG 12758 PAEX'!L26+'FAED-DPPG'!L26+BU!L26+'CAV Seminário de Agroecologia'!L26+'CAV PAEX'!L26+'CAV PRAPEG'!L26+'CAV Administração'!L26+CCT!L26+'CEAD AÇÕES AFIRMATIVAS'!L26+'CEAD EXTENSÃO '!L26+'CEAD EXTENSÃO MUSEU ESCOLA'!L26+CEAVI!L26+'CEO PROCULT'!L26+'CEO PAEX'!L26+'CEO '!L26+CEPLAN!L26+'CERES CLAUDIONE'!L26+'CERES DEX'!L26+'CERES ERIC'!L26+'CERES JULIANO'!L26+'CERES PATRÍCIA'!L26+'CERES DAD'!L26+CESFI!L26+CESMO!L26+SIPE!L26+'CDH CAPACITAÇÃO - 5852'!L26+'CDH SAÚDE E SEG. TRAB. -14843'!L26</f>
        <v>0</v>
      </c>
      <c r="I26" s="78">
        <f>'REITORIA-SECOM'!O26+'REITORIA-SECOM'!P26+'CEART-SECOM'!O26+'CEART-SECOM'!P26+'CEART-CSEG'!O26+'CEART-CSEG'!P26+'CEART-DMU'!O26+'CEART-DMU'!P26+CEFID!O26+ CEFID!P26+MESC!O26+ MESC!P26+PROEX!O26+ PROEX!P26+PROEN!O26+ PROEN!P26+'ESAG 11038'!O26+'ESAG 11038'!P26+'ESAG 3201'!O26+'ESAG 3201'!P26+'ESAG 14842'!O26+'ESAG 14842'!P26+'ESAG 12758 PAEX'!O26+'ESAG 12758 PAEX'!P26+'FAED-DPPG'!O26+'FAED-DPPG'!P26+BU!O26+ BU!P26+'CAV Seminário de Agroecologia'!O26+'CAV Seminário de Agroecologia'!P26+'CAV PAEX'!O26+'CAV PAEX'!P26+'CAV PRAPEG'!O26+'CAV PRAPEG'!P26+'CAV Administração'!O26+'CAV Administração'!P26+CCT!O26+ CCT!P26+'CEAD AÇÕES AFIRMATIVAS'!O26+'CEAD AÇÕES AFIRMATIVAS'!P26+'CEAD EXTENSÃO '!O26+'CEAD EXTENSÃO '!P26+'CEAD EXTENSÃO MUSEU ESCOLA'!O26+'CEAD EXTENSÃO MUSEU ESCOLA'!P26+CEAVI!O26+CEAVI!P26+'CEO PROCULT'!O26+'CEO PROCULT'!P26+'CEO PAEX'!O26+'CEO PAEX'!P26+'CEO '!O26+'CEO '!P26+CEPLAN!O26+CEPLAN!P26+'CERES CLAUDIONE'!O26+'CERES CLAUDIONE'!P26+'CERES DEX'!O26+'CERES DEX'!P26+'CERES ERIC'!O26+'CERES ERIC'!P26+'CERES JULIANO'!O26+'CERES JULIANO'!P26+'CERES PATRÍCIA'!O26+'CERES PATRÍCIA'!P26+'CERES DAD'!O26+'CERES DAD'!P26+CESFI!O26+CESFI!P26+CESMO!O26+CESMO!P26+SIPE!O26+SIPE!P26+'CDH CAPACITAÇÃO - 5852'!O26+'CDH CAPACITAÇÃO - 5852'!P26+'CDH SAÚDE E SEG. TRAB. -14843'!O26+'CDH SAÚDE E SEG. TRAB. -14843'!P26</f>
        <v>0</v>
      </c>
      <c r="J26" s="79">
        <v>0</v>
      </c>
      <c r="K26" s="80">
        <f t="shared" si="0"/>
        <v>10300</v>
      </c>
      <c r="L26" s="81">
        <f t="shared" si="1"/>
        <v>14419.999999999998</v>
      </c>
      <c r="M26" s="81">
        <f t="shared" si="2"/>
        <v>0</v>
      </c>
      <c r="N26" s="82">
        <f t="shared" si="3"/>
        <v>0</v>
      </c>
    </row>
    <row r="27" spans="1:14" ht="39" customHeight="1" x14ac:dyDescent="0.35">
      <c r="A27" s="211"/>
      <c r="B27" s="205"/>
      <c r="C27" s="180">
        <v>24</v>
      </c>
      <c r="D27" s="208"/>
      <c r="E27" s="176">
        <v>0.63</v>
      </c>
      <c r="F27" s="192">
        <f>'REITORIA-SECOM'!J27+'CEART-SECOM'!J27+'CEART-CSEG'!J27+'CEART-DMU'!J27+CEFID!J27+MESC!J27+PROEX!J27+PROEN!J27+'ESAG 11038'!J27+'ESAG 3201'!J27+'ESAG 14842'!J27+'ESAG 12758 PAEX'!J27+'FAED-DPPG'!J27+BU!J27+'CAV Seminário de Agroecologia'!J27+'CAV PAEX'!J27+'CAV PRAPEG'!J27+'CAV Administração'!J27+CCT!J27+'CEAD AÇÕES AFIRMATIVAS'!J27+'CEAD EXTENSÃO '!J27+'CEAD EXTENSÃO MUSEU ESCOLA'!J27+CEAVI!J27+'CEO PROCULT'!J27+'CEO PAEX'!J27+'CEO '!J27+CEPLAN!J27+'CERES CLAUDIONE'!J27+'CERES DEX'!J27+'CERES ERIC'!J27+'CERES JULIANO'!J27+'CERES PATRÍCIA'!J27+'CERES DAD'!J27+CESFI!J27+CESMO!J27+SIPE!J27+'CDH CAPACITAÇÃO - 5852'!J27+'CDH SAÚDE E SEG. TRAB. -14843'!J27</f>
        <v>10000</v>
      </c>
      <c r="G27" s="77">
        <f>'REITORIA-SECOM'!K27+'CEART-SECOM'!K27+'CEART-CSEG'!K27+'CEART-DMU'!K27+CEFID!K27+MESC!K27+PROEX!K27+PROEN!K27+'ESAG 11038'!K27+'ESAG 3201'!K27+'ESAG 14842'!K27+'ESAG 12758 PAEX'!K27+'FAED-DPPG'!K27+BU!K27+'CAV Seminário de Agroecologia'!K27+'CAV PAEX'!K27+'CAV PRAPEG'!K27+'CAV Administração'!K27+CCT!K27+'CEAD AÇÕES AFIRMATIVAS'!K27+'CEAD EXTENSÃO '!K27+'CEAD EXTENSÃO MUSEU ESCOLA'!K27+CEAVI!K27+'CEO PROCULT'!K27+'CEO PAEX'!K27+'CEO '!K27+CEPLAN!K27+'CERES CLAUDIONE'!K27+'CERES DEX'!K27+'CERES ERIC'!K27+'CERES JULIANO'!K27+'CERES PATRÍCIA'!K27+'CERES DAD'!K27+CESFI!K27+CESMO!K27+SIPE!K27+'CDH CAPACITAÇÃO - 5852'!K27+'CDH SAÚDE E SEG. TRAB. -14843'!K27</f>
        <v>0</v>
      </c>
      <c r="H27" s="77">
        <f>'REITORIA-SECOM'!L27+'CEART-SECOM'!L27+'CEART-CSEG'!L27+'CEART-DMU'!L27+CEFID!L27+MESC!L27+PROEX!L27+PROEN!L27+'ESAG 11038'!L27+'ESAG 3201'!L27+'ESAG 14842'!L27+'ESAG 12758 PAEX'!L27+'FAED-DPPG'!L27+BU!L27+'CAV Seminário de Agroecologia'!L27+'CAV PAEX'!L27+'CAV PRAPEG'!L27+'CAV Administração'!L27+CCT!L27+'CEAD AÇÕES AFIRMATIVAS'!L27+'CEAD EXTENSÃO '!L27+'CEAD EXTENSÃO MUSEU ESCOLA'!L27+CEAVI!L27+'CEO PROCULT'!L27+'CEO PAEX'!L27+'CEO '!L27+CEPLAN!L27+'CERES CLAUDIONE'!L27+'CERES DEX'!L27+'CERES ERIC'!L27+'CERES JULIANO'!L27+'CERES PATRÍCIA'!L27+'CERES DAD'!L27+CESFI!L27+CESMO!L27+SIPE!L27+'CDH CAPACITAÇÃO - 5852'!L27+'CDH SAÚDE E SEG. TRAB. -14843'!L27</f>
        <v>0</v>
      </c>
      <c r="I27" s="78">
        <f>'REITORIA-SECOM'!O27+'REITORIA-SECOM'!P27+'CEART-SECOM'!O27+'CEART-SECOM'!P27+'CEART-CSEG'!O27+'CEART-CSEG'!P27+'CEART-DMU'!O27+'CEART-DMU'!P27+CEFID!O27+ CEFID!P27+MESC!O27+ MESC!P27+PROEX!O27+ PROEX!P27+PROEN!O27+ PROEN!P27+'ESAG 11038'!O27+'ESAG 11038'!P27+'ESAG 3201'!O27+'ESAG 3201'!P27+'ESAG 14842'!O27+'ESAG 14842'!P27+'ESAG 12758 PAEX'!O27+'ESAG 12758 PAEX'!P27+'FAED-DPPG'!O27+'FAED-DPPG'!P27+BU!O27+ BU!P27+'CAV Seminário de Agroecologia'!O27+'CAV Seminário de Agroecologia'!P27+'CAV PAEX'!O27+'CAV PAEX'!P27+'CAV PRAPEG'!O27+'CAV PRAPEG'!P27+'CAV Administração'!O27+'CAV Administração'!P27+CCT!O27+ CCT!P27+'CEAD AÇÕES AFIRMATIVAS'!O27+'CEAD AÇÕES AFIRMATIVAS'!P27+'CEAD EXTENSÃO '!O27+'CEAD EXTENSÃO '!P27+'CEAD EXTENSÃO MUSEU ESCOLA'!O27+'CEAD EXTENSÃO MUSEU ESCOLA'!P27+CEAVI!O27+CEAVI!P27+'CEO PROCULT'!O27+'CEO PROCULT'!P27+'CEO PAEX'!O27+'CEO PAEX'!P27+'CEO '!O27+'CEO '!P27+CEPLAN!O27+CEPLAN!P27+'CERES CLAUDIONE'!O27+'CERES CLAUDIONE'!P27+'CERES DEX'!O27+'CERES DEX'!P27+'CERES ERIC'!O27+'CERES ERIC'!P27+'CERES JULIANO'!O27+'CERES JULIANO'!P27+'CERES PATRÍCIA'!O27+'CERES PATRÍCIA'!P27+'CERES DAD'!O27+'CERES DAD'!P27+CESFI!O27+CESFI!P27+CESMO!O27+CESMO!P27+SIPE!O27+SIPE!P27+'CDH CAPACITAÇÃO - 5852'!O27+'CDH CAPACITAÇÃO - 5852'!P27+'CDH SAÚDE E SEG. TRAB. -14843'!O27+'CDH SAÚDE E SEG. TRAB. -14843'!P27</f>
        <v>0</v>
      </c>
      <c r="J27" s="79">
        <v>0</v>
      </c>
      <c r="K27" s="80">
        <f t="shared" si="0"/>
        <v>10000</v>
      </c>
      <c r="L27" s="81">
        <f t="shared" si="1"/>
        <v>6300</v>
      </c>
      <c r="M27" s="81">
        <f t="shared" si="2"/>
        <v>0</v>
      </c>
      <c r="N27" s="82">
        <f t="shared" si="3"/>
        <v>0</v>
      </c>
    </row>
    <row r="28" spans="1:14" ht="39" customHeight="1" x14ac:dyDescent="0.35">
      <c r="A28" s="212"/>
      <c r="B28" s="206"/>
      <c r="C28" s="180">
        <v>25</v>
      </c>
      <c r="D28" s="209"/>
      <c r="E28" s="176">
        <v>0.4</v>
      </c>
      <c r="F28" s="192">
        <f>'REITORIA-SECOM'!J28+'CEART-SECOM'!J28+'CEART-CSEG'!J28+'CEART-DMU'!J28+CEFID!J28+MESC!J28+PROEX!J28+PROEN!J28+'ESAG 11038'!J28+'ESAG 3201'!J28+'ESAG 14842'!J28+'ESAG 12758 PAEX'!J28+'FAED-DPPG'!J28+BU!J28+'CAV Seminário de Agroecologia'!J28+'CAV PAEX'!J28+'CAV PRAPEG'!J28+'CAV Administração'!J28+CCT!J28+'CEAD AÇÕES AFIRMATIVAS'!J28+'CEAD EXTENSÃO '!J28+'CEAD EXTENSÃO MUSEU ESCOLA'!J28+CEAVI!J28+'CEO PROCULT'!J28+'CEO PAEX'!J28+'CEO '!J28+CEPLAN!J28+'CERES CLAUDIONE'!J28+'CERES DEX'!J28+'CERES ERIC'!J28+'CERES JULIANO'!J28+'CERES PATRÍCIA'!J28+'CERES DAD'!J28+CESFI!J28+CESMO!J28+SIPE!J28+'CDH CAPACITAÇÃO - 5852'!J28+'CDH SAÚDE E SEG. TRAB. -14843'!J28</f>
        <v>12000</v>
      </c>
      <c r="G28" s="77">
        <f>'REITORIA-SECOM'!K28+'CEART-SECOM'!K28+'CEART-CSEG'!K28+'CEART-DMU'!K28+CEFID!K28+MESC!K28+PROEX!K28+PROEN!K28+'ESAG 11038'!K28+'ESAG 3201'!K28+'ESAG 14842'!K28+'ESAG 12758 PAEX'!K28+'FAED-DPPG'!K28+BU!K28+'CAV Seminário de Agroecologia'!K28+'CAV PAEX'!K28+'CAV PRAPEG'!K28+'CAV Administração'!K28+CCT!K28+'CEAD AÇÕES AFIRMATIVAS'!K28+'CEAD EXTENSÃO '!K28+'CEAD EXTENSÃO MUSEU ESCOLA'!K28+CEAVI!K28+'CEO PROCULT'!K28+'CEO PAEX'!K28+'CEO '!K28+CEPLAN!K28+'CERES CLAUDIONE'!K28+'CERES DEX'!K28+'CERES ERIC'!K28+'CERES JULIANO'!K28+'CERES PATRÍCIA'!K28+'CERES DAD'!K28+CESFI!K28+CESMO!K28+SIPE!K28+'CDH CAPACITAÇÃO - 5852'!K28+'CDH SAÚDE E SEG. TRAB. -14843'!K28</f>
        <v>0</v>
      </c>
      <c r="H28" s="77">
        <f>'REITORIA-SECOM'!L28+'CEART-SECOM'!L28+'CEART-CSEG'!L28+'CEART-DMU'!L28+CEFID!L28+MESC!L28+PROEX!L28+PROEN!L28+'ESAG 11038'!L28+'ESAG 3201'!L28+'ESAG 14842'!L28+'ESAG 12758 PAEX'!L28+'FAED-DPPG'!L28+BU!L28+'CAV Seminário de Agroecologia'!L28+'CAV PAEX'!L28+'CAV PRAPEG'!L28+'CAV Administração'!L28+CCT!L28+'CEAD AÇÕES AFIRMATIVAS'!L28+'CEAD EXTENSÃO '!L28+'CEAD EXTENSÃO MUSEU ESCOLA'!L28+CEAVI!L28+'CEO PROCULT'!L28+'CEO PAEX'!L28+'CEO '!L28+CEPLAN!L28+'CERES CLAUDIONE'!L28+'CERES DEX'!L28+'CERES ERIC'!L28+'CERES JULIANO'!L28+'CERES PATRÍCIA'!L28+'CERES DAD'!L28+CESFI!L28+CESMO!L28+SIPE!L28+'CDH CAPACITAÇÃO - 5852'!L28+'CDH SAÚDE E SEG. TRAB. -14843'!L28</f>
        <v>0</v>
      </c>
      <c r="I28" s="78">
        <f>'REITORIA-SECOM'!O28+'REITORIA-SECOM'!P28+'CEART-SECOM'!O28+'CEART-SECOM'!P28+'CEART-CSEG'!O28+'CEART-CSEG'!P28+'CEART-DMU'!O28+'CEART-DMU'!P28+CEFID!O28+ CEFID!P28+MESC!O28+ MESC!P28+PROEX!O28+ PROEX!P28+PROEN!O28+ PROEN!P28+'ESAG 11038'!O28+'ESAG 11038'!P28+'ESAG 3201'!O28+'ESAG 3201'!P28+'ESAG 14842'!O28+'ESAG 14842'!P28+'ESAG 12758 PAEX'!O28+'ESAG 12758 PAEX'!P28+'FAED-DPPG'!O28+'FAED-DPPG'!P28+BU!O28+ BU!P28+'CAV Seminário de Agroecologia'!O28+'CAV Seminário de Agroecologia'!P28+'CAV PAEX'!O28+'CAV PAEX'!P28+'CAV PRAPEG'!O28+'CAV PRAPEG'!P28+'CAV Administração'!O28+'CAV Administração'!P28+CCT!O28+ CCT!P28+'CEAD AÇÕES AFIRMATIVAS'!O28+'CEAD AÇÕES AFIRMATIVAS'!P28+'CEAD EXTENSÃO '!O28+'CEAD EXTENSÃO '!P28+'CEAD EXTENSÃO MUSEU ESCOLA'!O28+'CEAD EXTENSÃO MUSEU ESCOLA'!P28+CEAVI!O28+CEAVI!P28+'CEO PROCULT'!O28+'CEO PROCULT'!P28+'CEO PAEX'!O28+'CEO PAEX'!P28+'CEO '!O28+'CEO '!P28+CEPLAN!O28+CEPLAN!P28+'CERES CLAUDIONE'!O28+'CERES CLAUDIONE'!P28+'CERES DEX'!O28+'CERES DEX'!P28+'CERES ERIC'!O28+'CERES ERIC'!P28+'CERES JULIANO'!O28+'CERES JULIANO'!P28+'CERES PATRÍCIA'!O28+'CERES PATRÍCIA'!P28+'CERES DAD'!O28+'CERES DAD'!P28+CESFI!O28+CESFI!P28+CESMO!O28+CESMO!P28+SIPE!O28+SIPE!P28+'CDH CAPACITAÇÃO - 5852'!O28+'CDH CAPACITAÇÃO - 5852'!P28+'CDH SAÚDE E SEG. TRAB. -14843'!O28+'CDH SAÚDE E SEG. TRAB. -14843'!P28</f>
        <v>0</v>
      </c>
      <c r="J28" s="79">
        <v>0</v>
      </c>
      <c r="K28" s="80">
        <f t="shared" si="0"/>
        <v>12000</v>
      </c>
      <c r="L28" s="81">
        <f t="shared" si="1"/>
        <v>4800</v>
      </c>
      <c r="M28" s="81">
        <f t="shared" si="2"/>
        <v>0</v>
      </c>
      <c r="N28" s="82">
        <f t="shared" si="3"/>
        <v>0</v>
      </c>
    </row>
    <row r="29" spans="1:14" ht="39" customHeight="1" x14ac:dyDescent="0.35">
      <c r="A29" s="225">
        <v>11</v>
      </c>
      <c r="B29" s="234" t="s">
        <v>100</v>
      </c>
      <c r="C29" s="187">
        <v>26</v>
      </c>
      <c r="D29" s="229" t="s">
        <v>109</v>
      </c>
      <c r="E29" s="175">
        <v>0.22</v>
      </c>
      <c r="F29" s="192">
        <f>'REITORIA-SECOM'!J29+'CEART-SECOM'!J29+'CEART-CSEG'!J29+'CEART-DMU'!J29+CEFID!J29+MESC!J29+PROEX!J29+PROEN!J29+'ESAG 11038'!J29+'ESAG 3201'!J29+'ESAG 14842'!J29+'ESAG 12758 PAEX'!J29+'FAED-DPPG'!J29+BU!J29+'CAV Seminário de Agroecologia'!J29+'CAV PAEX'!J29+'CAV PRAPEG'!J29+'CAV Administração'!J29+CCT!J29+'CEAD AÇÕES AFIRMATIVAS'!J29+'CEAD EXTENSÃO '!J29+'CEAD EXTENSÃO MUSEU ESCOLA'!J29+CEAVI!J29+'CEO PROCULT'!J29+'CEO PAEX'!J29+'CEO '!J29+CEPLAN!J29+'CERES CLAUDIONE'!J29+'CERES DEX'!J29+'CERES ERIC'!J29+'CERES JULIANO'!J29+'CERES PATRÍCIA'!J29+'CERES DAD'!J29+CESFI!J29+CESMO!J29+SIPE!J29+'CDH CAPACITAÇÃO - 5852'!J29+'CDH SAÚDE E SEG. TRAB. -14843'!J29</f>
        <v>21050</v>
      </c>
      <c r="G29" s="77">
        <f>'REITORIA-SECOM'!K29+'CEART-SECOM'!K29+'CEART-CSEG'!K29+'CEART-DMU'!K29+CEFID!K29+MESC!K29+PROEX!K29+PROEN!K29+'ESAG 11038'!K29+'ESAG 3201'!K29+'ESAG 14842'!K29+'ESAG 12758 PAEX'!K29+'FAED-DPPG'!K29+BU!K29+'CAV Seminário de Agroecologia'!K29+'CAV PAEX'!K29+'CAV PRAPEG'!K29+'CAV Administração'!K29+CCT!K29+'CEAD AÇÕES AFIRMATIVAS'!K29+'CEAD EXTENSÃO '!K29+'CEAD EXTENSÃO MUSEU ESCOLA'!K29+CEAVI!K29+'CEO PROCULT'!K29+'CEO PAEX'!K29+'CEO '!K29+CEPLAN!K29+'CERES CLAUDIONE'!K29+'CERES DEX'!K29+'CERES ERIC'!K29+'CERES JULIANO'!K29+'CERES PATRÍCIA'!K29+'CERES DAD'!K29+CESFI!K29+CESMO!K29+SIPE!K29+'CDH CAPACITAÇÃO - 5852'!K29+'CDH SAÚDE E SEG. TRAB. -14843'!K29</f>
        <v>0</v>
      </c>
      <c r="H29" s="77">
        <f>'REITORIA-SECOM'!L29+'CEART-SECOM'!L29+'CEART-CSEG'!L29+'CEART-DMU'!L29+CEFID!L29+MESC!L29+PROEX!L29+PROEN!L29+'ESAG 11038'!L29+'ESAG 3201'!L29+'ESAG 14842'!L29+'ESAG 12758 PAEX'!L29+'FAED-DPPG'!L29+BU!L29+'CAV Seminário de Agroecologia'!L29+'CAV PAEX'!L29+'CAV PRAPEG'!L29+'CAV Administração'!L29+CCT!L29+'CEAD AÇÕES AFIRMATIVAS'!L29+'CEAD EXTENSÃO '!L29+'CEAD EXTENSÃO MUSEU ESCOLA'!L29+CEAVI!L29+'CEO PROCULT'!L29+'CEO PAEX'!L29+'CEO '!L29+CEPLAN!L29+'CERES CLAUDIONE'!L29+'CERES DEX'!L29+'CERES ERIC'!L29+'CERES JULIANO'!L29+'CERES PATRÍCIA'!L29+'CERES DAD'!L29+CESFI!L29+CESMO!L29+SIPE!L29+'CDH CAPACITAÇÃO - 5852'!L29+'CDH SAÚDE E SEG. TRAB. -14843'!L29</f>
        <v>0</v>
      </c>
      <c r="I29" s="78">
        <f>'REITORIA-SECOM'!O29+'REITORIA-SECOM'!P29+'CEART-SECOM'!O29+'CEART-SECOM'!P29+'CEART-CSEG'!O29+'CEART-CSEG'!P29+'CEART-DMU'!O29+'CEART-DMU'!P29+CEFID!O29+ CEFID!P29+MESC!O29+ MESC!P29+PROEX!O29+ PROEX!P29+PROEN!O29+ PROEN!P29+'ESAG 11038'!O29+'ESAG 11038'!P29+'ESAG 3201'!O29+'ESAG 3201'!P29+'ESAG 14842'!O29+'ESAG 14842'!P29+'ESAG 12758 PAEX'!O29+'ESAG 12758 PAEX'!P29+'FAED-DPPG'!O29+'FAED-DPPG'!P29+BU!O29+ BU!P29+'CAV Seminário de Agroecologia'!O29+'CAV Seminário de Agroecologia'!P29+'CAV PAEX'!O29+'CAV PAEX'!P29+'CAV PRAPEG'!O29+'CAV PRAPEG'!P29+'CAV Administração'!O29+'CAV Administração'!P29+CCT!O29+ CCT!P29+'CEAD AÇÕES AFIRMATIVAS'!O29+'CEAD AÇÕES AFIRMATIVAS'!P29+'CEAD EXTENSÃO '!O29+'CEAD EXTENSÃO '!P29+'CEAD EXTENSÃO MUSEU ESCOLA'!O29+'CEAD EXTENSÃO MUSEU ESCOLA'!P29+CEAVI!O29+CEAVI!P29+'CEO PROCULT'!O29+'CEO PROCULT'!P29+'CEO PAEX'!O29+'CEO PAEX'!P29+'CEO '!O29+'CEO '!P29+CEPLAN!O29+CEPLAN!P29+'CERES CLAUDIONE'!O29+'CERES CLAUDIONE'!P29+'CERES DEX'!O29+'CERES DEX'!P29+'CERES ERIC'!O29+'CERES ERIC'!P29+'CERES JULIANO'!O29+'CERES JULIANO'!P29+'CERES PATRÍCIA'!O29+'CERES PATRÍCIA'!P29+'CERES DAD'!O29+'CERES DAD'!P29+CESFI!O29+CESFI!P29+CESMO!O29+CESMO!P29+SIPE!O29+SIPE!P29+'CDH CAPACITAÇÃO - 5852'!O29+'CDH CAPACITAÇÃO - 5852'!P29+'CDH SAÚDE E SEG. TRAB. -14843'!O29+'CDH SAÚDE E SEG. TRAB. -14843'!P29</f>
        <v>0</v>
      </c>
      <c r="J29" s="79">
        <v>100</v>
      </c>
      <c r="K29" s="80">
        <f t="shared" si="0"/>
        <v>21150</v>
      </c>
      <c r="L29" s="81">
        <f t="shared" si="1"/>
        <v>4631</v>
      </c>
      <c r="M29" s="81">
        <f t="shared" si="2"/>
        <v>22</v>
      </c>
      <c r="N29" s="82">
        <f t="shared" si="3"/>
        <v>22</v>
      </c>
    </row>
    <row r="30" spans="1:14" ht="39" customHeight="1" x14ac:dyDescent="0.35">
      <c r="A30" s="233"/>
      <c r="B30" s="235"/>
      <c r="C30" s="187">
        <v>27</v>
      </c>
      <c r="D30" s="237"/>
      <c r="E30" s="175">
        <v>0.18</v>
      </c>
      <c r="F30" s="192">
        <f>'REITORIA-SECOM'!J30+'CEART-SECOM'!J30+'CEART-CSEG'!J30+'CEART-DMU'!J30+CEFID!J30+MESC!J30+PROEX!J30+PROEN!J30+'ESAG 11038'!J30+'ESAG 3201'!J30+'ESAG 14842'!J30+'ESAG 12758 PAEX'!J30+'FAED-DPPG'!J30+BU!J30+'CAV Seminário de Agroecologia'!J30+'CAV PAEX'!J30+'CAV PRAPEG'!J30+'CAV Administração'!J30+CCT!J30+'CEAD AÇÕES AFIRMATIVAS'!J30+'CEAD EXTENSÃO '!J30+'CEAD EXTENSÃO MUSEU ESCOLA'!J30+CEAVI!J30+'CEO PROCULT'!J30+'CEO PAEX'!J30+'CEO '!J30+CEPLAN!J30+'CERES CLAUDIONE'!J30+'CERES DEX'!J30+'CERES ERIC'!J30+'CERES JULIANO'!J30+'CERES PATRÍCIA'!J30+'CERES DAD'!J30+CESFI!J30+CESMO!J30+SIPE!J30+'CDH CAPACITAÇÃO - 5852'!J30+'CDH SAÚDE E SEG. TRAB. -14843'!J30</f>
        <v>86010</v>
      </c>
      <c r="G30" s="77">
        <f>'REITORIA-SECOM'!K30+'CEART-SECOM'!K30+'CEART-CSEG'!K30+'CEART-DMU'!K30+CEFID!K30+MESC!K30+PROEX!K30+PROEN!K30+'ESAG 11038'!K30+'ESAG 3201'!K30+'ESAG 14842'!K30+'ESAG 12758 PAEX'!K30+'FAED-DPPG'!K30+BU!K30+'CAV Seminário de Agroecologia'!K30+'CAV PAEX'!K30+'CAV PRAPEG'!K30+'CAV Administração'!K30+CCT!K30+'CEAD AÇÕES AFIRMATIVAS'!K30+'CEAD EXTENSÃO '!K30+'CEAD EXTENSÃO MUSEU ESCOLA'!K30+CEAVI!K30+'CEO PROCULT'!K30+'CEO PAEX'!K30+'CEO '!K30+CEPLAN!K30+'CERES CLAUDIONE'!K30+'CERES DEX'!K30+'CERES ERIC'!K30+'CERES JULIANO'!K30+'CERES PATRÍCIA'!K30+'CERES DAD'!K30+CESFI!K30+CESMO!K30+SIPE!K30+'CDH CAPACITAÇÃO - 5852'!K30+'CDH SAÚDE E SEG. TRAB. -14843'!K30</f>
        <v>0</v>
      </c>
      <c r="H30" s="77">
        <f>'REITORIA-SECOM'!L30+'CEART-SECOM'!L30+'CEART-CSEG'!L30+'CEART-DMU'!L30+CEFID!L30+MESC!L30+PROEX!L30+PROEN!L30+'ESAG 11038'!L30+'ESAG 3201'!L30+'ESAG 14842'!L30+'ESAG 12758 PAEX'!L30+'FAED-DPPG'!L30+BU!L30+'CAV Seminário de Agroecologia'!L30+'CAV PAEX'!L30+'CAV PRAPEG'!L30+'CAV Administração'!L30+CCT!L30+'CEAD AÇÕES AFIRMATIVAS'!L30+'CEAD EXTENSÃO '!L30+'CEAD EXTENSÃO MUSEU ESCOLA'!L30+CEAVI!L30+'CEO PROCULT'!L30+'CEO PAEX'!L30+'CEO '!L30+CEPLAN!L30+'CERES CLAUDIONE'!L30+'CERES DEX'!L30+'CERES ERIC'!L30+'CERES JULIANO'!L30+'CERES PATRÍCIA'!L30+'CERES DAD'!L30+CESFI!L30+CESMO!L30+SIPE!L30+'CDH CAPACITAÇÃO - 5852'!L30+'CDH SAÚDE E SEG. TRAB. -14843'!L30</f>
        <v>0</v>
      </c>
      <c r="I30" s="78">
        <f>'REITORIA-SECOM'!O30+'REITORIA-SECOM'!P30+'CEART-SECOM'!O30+'CEART-SECOM'!P30+'CEART-CSEG'!O30+'CEART-CSEG'!P30+'CEART-DMU'!O30+'CEART-DMU'!P30+CEFID!O30+ CEFID!P30+MESC!O30+ MESC!P30+PROEX!O30+ PROEX!P30+PROEN!O30+ PROEN!P30+'ESAG 11038'!O30+'ESAG 11038'!P30+'ESAG 3201'!O30+'ESAG 3201'!P30+'ESAG 14842'!O30+'ESAG 14842'!P30+'ESAG 12758 PAEX'!O30+'ESAG 12758 PAEX'!P30+'FAED-DPPG'!O30+'FAED-DPPG'!P30+BU!O30+ BU!P30+'CAV Seminário de Agroecologia'!O30+'CAV Seminário de Agroecologia'!P30+'CAV PAEX'!O30+'CAV PAEX'!P30+'CAV PRAPEG'!O30+'CAV PRAPEG'!P30+'CAV Administração'!O30+'CAV Administração'!P30+CCT!O30+ CCT!P30+'CEAD AÇÕES AFIRMATIVAS'!O30+'CEAD AÇÕES AFIRMATIVAS'!P30+'CEAD EXTENSÃO '!O30+'CEAD EXTENSÃO '!P30+'CEAD EXTENSÃO MUSEU ESCOLA'!O30+'CEAD EXTENSÃO MUSEU ESCOLA'!P30+CEAVI!O30+CEAVI!P30+'CEO PROCULT'!O30+'CEO PROCULT'!P30+'CEO PAEX'!O30+'CEO PAEX'!P30+'CEO '!O30+'CEO '!P30+CEPLAN!O30+CEPLAN!P30+'CERES CLAUDIONE'!O30+'CERES CLAUDIONE'!P30+'CERES DEX'!O30+'CERES DEX'!P30+'CERES ERIC'!O30+'CERES ERIC'!P30+'CERES JULIANO'!O30+'CERES JULIANO'!P30+'CERES PATRÍCIA'!O30+'CERES PATRÍCIA'!P30+'CERES DAD'!O30+'CERES DAD'!P30+CESFI!O30+CESFI!P30+CESMO!O30+CESMO!P30+SIPE!O30+SIPE!P30+'CDH CAPACITAÇÃO - 5852'!O30+'CDH CAPACITAÇÃO - 5852'!P30+'CDH SAÚDE E SEG. TRAB. -14843'!O30+'CDH SAÚDE E SEG. TRAB. -14843'!P30</f>
        <v>0</v>
      </c>
      <c r="J30" s="79">
        <v>0</v>
      </c>
      <c r="K30" s="80">
        <f t="shared" si="0"/>
        <v>86010</v>
      </c>
      <c r="L30" s="81">
        <f t="shared" si="1"/>
        <v>15481.8</v>
      </c>
      <c r="M30" s="81">
        <f t="shared" si="2"/>
        <v>0</v>
      </c>
      <c r="N30" s="82">
        <f t="shared" si="3"/>
        <v>0</v>
      </c>
    </row>
    <row r="31" spans="1:14" ht="39" customHeight="1" x14ac:dyDescent="0.35">
      <c r="A31" s="226"/>
      <c r="B31" s="236"/>
      <c r="C31" s="187">
        <v>28</v>
      </c>
      <c r="D31" s="230"/>
      <c r="E31" s="175">
        <v>0.13</v>
      </c>
      <c r="F31" s="192">
        <f>'REITORIA-SECOM'!J31+'CEART-SECOM'!J31+'CEART-CSEG'!J31+'CEART-DMU'!J31+CEFID!J31+MESC!J31+PROEX!J31+PROEN!J31+'ESAG 11038'!J31+'ESAG 3201'!J31+'ESAG 14842'!J31+'ESAG 12758 PAEX'!J31+'FAED-DPPG'!J31+BU!J31+'CAV Seminário de Agroecologia'!J31+'CAV PAEX'!J31+'CAV PRAPEG'!J31+'CAV Administração'!J31+CCT!J31+'CEAD AÇÕES AFIRMATIVAS'!J31+'CEAD EXTENSÃO '!J31+'CEAD EXTENSÃO MUSEU ESCOLA'!J31+CEAVI!J31+'CEO PROCULT'!J31+'CEO PAEX'!J31+'CEO '!J31+CEPLAN!J31+'CERES CLAUDIONE'!J31+'CERES DEX'!J31+'CERES ERIC'!J31+'CERES JULIANO'!J31+'CERES PATRÍCIA'!J31+'CERES DAD'!J31+CESFI!J31+CESMO!J31+SIPE!J31+'CDH CAPACITAÇÃO - 5852'!J31+'CDH SAÚDE E SEG. TRAB. -14843'!J31</f>
        <v>70000</v>
      </c>
      <c r="G31" s="77">
        <f>'REITORIA-SECOM'!K31+'CEART-SECOM'!K31+'CEART-CSEG'!K31+'CEART-DMU'!K31+CEFID!K31+MESC!K31+PROEX!K31+PROEN!K31+'ESAG 11038'!K31+'ESAG 3201'!K31+'ESAG 14842'!K31+'ESAG 12758 PAEX'!K31+'FAED-DPPG'!K31+BU!K31+'CAV Seminário de Agroecologia'!K31+'CAV PAEX'!K31+'CAV PRAPEG'!K31+'CAV Administração'!K31+CCT!K31+'CEAD AÇÕES AFIRMATIVAS'!K31+'CEAD EXTENSÃO '!K31+'CEAD EXTENSÃO MUSEU ESCOLA'!K31+CEAVI!K31+'CEO PROCULT'!K31+'CEO PAEX'!K31+'CEO '!K31+CEPLAN!K31+'CERES CLAUDIONE'!K31+'CERES DEX'!K31+'CERES ERIC'!K31+'CERES JULIANO'!K31+'CERES PATRÍCIA'!K31+'CERES DAD'!K31+CESFI!K31+CESMO!K31+SIPE!K31+'CDH CAPACITAÇÃO - 5852'!K31+'CDH SAÚDE E SEG. TRAB. -14843'!K31</f>
        <v>0</v>
      </c>
      <c r="H31" s="77">
        <f>'REITORIA-SECOM'!L31+'CEART-SECOM'!L31+'CEART-CSEG'!L31+'CEART-DMU'!L31+CEFID!L31+MESC!L31+PROEX!L31+PROEN!L31+'ESAG 11038'!L31+'ESAG 3201'!L31+'ESAG 14842'!L31+'ESAG 12758 PAEX'!L31+'FAED-DPPG'!L31+BU!L31+'CAV Seminário de Agroecologia'!L31+'CAV PAEX'!L31+'CAV PRAPEG'!L31+'CAV Administração'!L31+CCT!L31+'CEAD AÇÕES AFIRMATIVAS'!L31+'CEAD EXTENSÃO '!L31+'CEAD EXTENSÃO MUSEU ESCOLA'!L31+CEAVI!L31+'CEO PROCULT'!L31+'CEO PAEX'!L31+'CEO '!L31+CEPLAN!L31+'CERES CLAUDIONE'!L31+'CERES DEX'!L31+'CERES ERIC'!L31+'CERES JULIANO'!L31+'CERES PATRÍCIA'!L31+'CERES DAD'!L31+CESFI!L31+CESMO!L31+SIPE!L31+'CDH CAPACITAÇÃO - 5852'!L31+'CDH SAÚDE E SEG. TRAB. -14843'!L31</f>
        <v>0</v>
      </c>
      <c r="I31" s="78">
        <f>'REITORIA-SECOM'!O31+'REITORIA-SECOM'!P31+'CEART-SECOM'!O31+'CEART-SECOM'!P31+'CEART-CSEG'!O31+'CEART-CSEG'!P31+'CEART-DMU'!O31+'CEART-DMU'!P31+CEFID!O31+ CEFID!P31+MESC!O31+ MESC!P31+PROEX!O31+ PROEX!P31+PROEN!O31+ PROEN!P31+'ESAG 11038'!O31+'ESAG 11038'!P31+'ESAG 3201'!O31+'ESAG 3201'!P31+'ESAG 14842'!O31+'ESAG 14842'!P31+'ESAG 12758 PAEX'!O31+'ESAG 12758 PAEX'!P31+'FAED-DPPG'!O31+'FAED-DPPG'!P31+BU!O31+ BU!P31+'CAV Seminário de Agroecologia'!O31+'CAV Seminário de Agroecologia'!P31+'CAV PAEX'!O31+'CAV PAEX'!P31+'CAV PRAPEG'!O31+'CAV PRAPEG'!P31+'CAV Administração'!O31+'CAV Administração'!P31+CCT!O31+ CCT!P31+'CEAD AÇÕES AFIRMATIVAS'!O31+'CEAD AÇÕES AFIRMATIVAS'!P31+'CEAD EXTENSÃO '!O31+'CEAD EXTENSÃO '!P31+'CEAD EXTENSÃO MUSEU ESCOLA'!O31+'CEAD EXTENSÃO MUSEU ESCOLA'!P31+CEAVI!O31+CEAVI!P31+'CEO PROCULT'!O31+'CEO PROCULT'!P31+'CEO PAEX'!O31+'CEO PAEX'!P31+'CEO '!O31+'CEO '!P31+CEPLAN!O31+CEPLAN!P31+'CERES CLAUDIONE'!O31+'CERES CLAUDIONE'!P31+'CERES DEX'!O31+'CERES DEX'!P31+'CERES ERIC'!O31+'CERES ERIC'!P31+'CERES JULIANO'!O31+'CERES JULIANO'!P31+'CERES PATRÍCIA'!O31+'CERES PATRÍCIA'!P31+'CERES DAD'!O31+'CERES DAD'!P31+CESFI!O31+CESFI!P31+CESMO!O31+CESMO!P31+SIPE!O31+SIPE!P31+'CDH CAPACITAÇÃO - 5852'!O31+'CDH CAPACITAÇÃO - 5852'!P31+'CDH SAÚDE E SEG. TRAB. -14843'!O31+'CDH SAÚDE E SEG. TRAB. -14843'!P31</f>
        <v>0</v>
      </c>
      <c r="J31" s="79">
        <v>0</v>
      </c>
      <c r="K31" s="80">
        <f t="shared" si="0"/>
        <v>70000</v>
      </c>
      <c r="L31" s="81">
        <f t="shared" si="1"/>
        <v>9100</v>
      </c>
      <c r="M31" s="81">
        <f t="shared" si="2"/>
        <v>0</v>
      </c>
      <c r="N31" s="82">
        <f t="shared" si="3"/>
        <v>0</v>
      </c>
    </row>
    <row r="32" spans="1:14" ht="39" customHeight="1" x14ac:dyDescent="0.35">
      <c r="A32" s="210">
        <v>12</v>
      </c>
      <c r="B32" s="204" t="s">
        <v>103</v>
      </c>
      <c r="C32" s="180">
        <v>29</v>
      </c>
      <c r="D32" s="207" t="s">
        <v>113</v>
      </c>
      <c r="E32" s="176">
        <v>0.36</v>
      </c>
      <c r="F32" s="192">
        <f>'REITORIA-SECOM'!J32+'CEART-SECOM'!J32+'CEART-CSEG'!J32+'CEART-DMU'!J32+CEFID!J32+MESC!J32+PROEX!J32+PROEN!J32+'ESAG 11038'!J32+'ESAG 3201'!J32+'ESAG 14842'!J32+'ESAG 12758 PAEX'!J32+'FAED-DPPG'!J32+BU!J32+'CAV Seminário de Agroecologia'!J32+'CAV PAEX'!J32+'CAV PRAPEG'!J32+'CAV Administração'!J32+CCT!J32+'CEAD AÇÕES AFIRMATIVAS'!J32+'CEAD EXTENSÃO '!J32+'CEAD EXTENSÃO MUSEU ESCOLA'!J32+CEAVI!J32+'CEO PROCULT'!J32+'CEO PAEX'!J32+'CEO '!J32+CEPLAN!J32+'CERES CLAUDIONE'!J32+'CERES DEX'!J32+'CERES ERIC'!J32+'CERES JULIANO'!J32+'CERES PATRÍCIA'!J32+'CERES DAD'!J32+CESFI!J32+CESMO!J32+SIPE!J32+'CDH CAPACITAÇÃO - 5852'!J32+'CDH SAÚDE E SEG. TRAB. -14843'!J32</f>
        <v>21500</v>
      </c>
      <c r="G32" s="77">
        <f>'REITORIA-SECOM'!K32+'CEART-SECOM'!K32+'CEART-CSEG'!K32+'CEART-DMU'!K32+CEFID!K32+MESC!K32+PROEX!K32+PROEN!K32+'ESAG 11038'!K32+'ESAG 3201'!K32+'ESAG 14842'!K32+'ESAG 12758 PAEX'!K32+'FAED-DPPG'!K32+BU!K32+'CAV Seminário de Agroecologia'!K32+'CAV PAEX'!K32+'CAV PRAPEG'!K32+'CAV Administração'!K32+CCT!K32+'CEAD AÇÕES AFIRMATIVAS'!K32+'CEAD EXTENSÃO '!K32+'CEAD EXTENSÃO MUSEU ESCOLA'!K32+CEAVI!K32+'CEO PROCULT'!K32+'CEO PAEX'!K32+'CEO '!K32+CEPLAN!K32+'CERES CLAUDIONE'!K32+'CERES DEX'!K32+'CERES ERIC'!K32+'CERES JULIANO'!K32+'CERES PATRÍCIA'!K32+'CERES DAD'!K32+CESFI!K32+CESMO!K32+SIPE!K32+'CDH CAPACITAÇÃO - 5852'!K32+'CDH SAÚDE E SEG. TRAB. -14843'!K32</f>
        <v>0</v>
      </c>
      <c r="H32" s="77">
        <f>'REITORIA-SECOM'!L32+'CEART-SECOM'!L32+'CEART-CSEG'!L32+'CEART-DMU'!L32+CEFID!L32+MESC!L32+PROEX!L32+PROEN!L32+'ESAG 11038'!L32+'ESAG 3201'!L32+'ESAG 14842'!L32+'ESAG 12758 PAEX'!L32+'FAED-DPPG'!L32+BU!L32+'CAV Seminário de Agroecologia'!L32+'CAV PAEX'!L32+'CAV PRAPEG'!L32+'CAV Administração'!L32+CCT!L32+'CEAD AÇÕES AFIRMATIVAS'!L32+'CEAD EXTENSÃO '!L32+'CEAD EXTENSÃO MUSEU ESCOLA'!L32+CEAVI!L32+'CEO PROCULT'!L32+'CEO PAEX'!L32+'CEO '!L32+CEPLAN!L32+'CERES CLAUDIONE'!L32+'CERES DEX'!L32+'CERES ERIC'!L32+'CERES JULIANO'!L32+'CERES PATRÍCIA'!L32+'CERES DAD'!L32+CESFI!L32+CESMO!L32+SIPE!L32+'CDH CAPACITAÇÃO - 5852'!L32+'CDH SAÚDE E SEG. TRAB. -14843'!L32</f>
        <v>0</v>
      </c>
      <c r="I32" s="78">
        <f>'REITORIA-SECOM'!O32+'REITORIA-SECOM'!P32+'CEART-SECOM'!O32+'CEART-SECOM'!P32+'CEART-CSEG'!O32+'CEART-CSEG'!P32+'CEART-DMU'!O32+'CEART-DMU'!P32+CEFID!O32+ CEFID!P32+MESC!O32+ MESC!P32+PROEX!O32+ PROEX!P32+PROEN!O32+ PROEN!P32+'ESAG 11038'!O32+'ESAG 11038'!P32+'ESAG 3201'!O32+'ESAG 3201'!P32+'ESAG 14842'!O32+'ESAG 14842'!P32+'ESAG 12758 PAEX'!O32+'ESAG 12758 PAEX'!P32+'FAED-DPPG'!O32+'FAED-DPPG'!P32+BU!O32+ BU!P32+'CAV Seminário de Agroecologia'!O32+'CAV Seminário de Agroecologia'!P32+'CAV PAEX'!O32+'CAV PAEX'!P32+'CAV PRAPEG'!O32+'CAV PRAPEG'!P32+'CAV Administração'!O32+'CAV Administração'!P32+CCT!O32+ CCT!P32+'CEAD AÇÕES AFIRMATIVAS'!O32+'CEAD AÇÕES AFIRMATIVAS'!P32+'CEAD EXTENSÃO '!O32+'CEAD EXTENSÃO '!P32+'CEAD EXTENSÃO MUSEU ESCOLA'!O32+'CEAD EXTENSÃO MUSEU ESCOLA'!P32+CEAVI!O32+CEAVI!P32+'CEO PROCULT'!O32+'CEO PROCULT'!P32+'CEO PAEX'!O32+'CEO PAEX'!P32+'CEO '!O32+'CEO '!P32+CEPLAN!O32+CEPLAN!P32+'CERES CLAUDIONE'!O32+'CERES CLAUDIONE'!P32+'CERES DEX'!O32+'CERES DEX'!P32+'CERES ERIC'!O32+'CERES ERIC'!P32+'CERES JULIANO'!O32+'CERES JULIANO'!P32+'CERES PATRÍCIA'!O32+'CERES PATRÍCIA'!P32+'CERES DAD'!O32+'CERES DAD'!P32+CESFI!O32+CESFI!P32+CESMO!O32+CESMO!P32+SIPE!O32+SIPE!P32+'CDH CAPACITAÇÃO - 5852'!O32+'CDH CAPACITAÇÃO - 5852'!P32+'CDH SAÚDE E SEG. TRAB. -14843'!O32+'CDH SAÚDE E SEG. TRAB. -14843'!P32</f>
        <v>0</v>
      </c>
      <c r="J32" s="79">
        <v>100</v>
      </c>
      <c r="K32" s="80">
        <f t="shared" si="0"/>
        <v>21600</v>
      </c>
      <c r="L32" s="81">
        <f t="shared" si="1"/>
        <v>7740</v>
      </c>
      <c r="M32" s="81">
        <f t="shared" si="2"/>
        <v>36</v>
      </c>
      <c r="N32" s="82">
        <f t="shared" si="3"/>
        <v>36</v>
      </c>
    </row>
    <row r="33" spans="1:14" ht="39" customHeight="1" x14ac:dyDescent="0.35">
      <c r="A33" s="212"/>
      <c r="B33" s="206"/>
      <c r="C33" s="180">
        <v>30</v>
      </c>
      <c r="D33" s="209"/>
      <c r="E33" s="176">
        <v>0.25</v>
      </c>
      <c r="F33" s="192">
        <f>'REITORIA-SECOM'!J33+'CEART-SECOM'!J33+'CEART-CSEG'!J33+'CEART-DMU'!J33+CEFID!J33+MESC!J33+PROEX!J33+PROEN!J33+'ESAG 11038'!J33+'ESAG 3201'!J33+'ESAG 14842'!J33+'ESAG 12758 PAEX'!J33+'FAED-DPPG'!J33+BU!J33+'CAV Seminário de Agroecologia'!J33+'CAV PAEX'!J33+'CAV PRAPEG'!J33+'CAV Administração'!J33+CCT!J33+'CEAD AÇÕES AFIRMATIVAS'!J33+'CEAD EXTENSÃO '!J33+'CEAD EXTENSÃO MUSEU ESCOLA'!J33+CEAVI!J33+'CEO PROCULT'!J33+'CEO PAEX'!J33+'CEO '!J33+CEPLAN!J33+'CERES CLAUDIONE'!J33+'CERES DEX'!J33+'CERES ERIC'!J33+'CERES JULIANO'!J33+'CERES PATRÍCIA'!J33+'CERES DAD'!J33+CESFI!J33+CESMO!J33+SIPE!J33+'CDH CAPACITAÇÃO - 5852'!J33+'CDH SAÚDE E SEG. TRAB. -14843'!J33</f>
        <v>82810</v>
      </c>
      <c r="G33" s="77">
        <f>'REITORIA-SECOM'!K33+'CEART-SECOM'!K33+'CEART-CSEG'!K33+'CEART-DMU'!K33+CEFID!K33+MESC!K33+PROEX!K33+PROEN!K33+'ESAG 11038'!K33+'ESAG 3201'!K33+'ESAG 14842'!K33+'ESAG 12758 PAEX'!K33+'FAED-DPPG'!K33+BU!K33+'CAV Seminário de Agroecologia'!K33+'CAV PAEX'!K33+'CAV PRAPEG'!K33+'CAV Administração'!K33+CCT!K33+'CEAD AÇÕES AFIRMATIVAS'!K33+'CEAD EXTENSÃO '!K33+'CEAD EXTENSÃO MUSEU ESCOLA'!K33+CEAVI!K33+'CEO PROCULT'!K33+'CEO PAEX'!K33+'CEO '!K33+CEPLAN!K33+'CERES CLAUDIONE'!K33+'CERES DEX'!K33+'CERES ERIC'!K33+'CERES JULIANO'!K33+'CERES PATRÍCIA'!K33+'CERES DAD'!K33+CESFI!K33+CESMO!K33+SIPE!K33+'CDH CAPACITAÇÃO - 5852'!K33+'CDH SAÚDE E SEG. TRAB. -14843'!K33</f>
        <v>0</v>
      </c>
      <c r="H33" s="77">
        <f>'REITORIA-SECOM'!L33+'CEART-SECOM'!L33+'CEART-CSEG'!L33+'CEART-DMU'!L33+CEFID!L33+MESC!L33+PROEX!L33+PROEN!L33+'ESAG 11038'!L33+'ESAG 3201'!L33+'ESAG 14842'!L33+'ESAG 12758 PAEX'!L33+'FAED-DPPG'!L33+BU!L33+'CAV Seminário de Agroecologia'!L33+'CAV PAEX'!L33+'CAV PRAPEG'!L33+'CAV Administração'!L33+CCT!L33+'CEAD AÇÕES AFIRMATIVAS'!L33+'CEAD EXTENSÃO '!L33+'CEAD EXTENSÃO MUSEU ESCOLA'!L33+CEAVI!L33+'CEO PROCULT'!L33+'CEO PAEX'!L33+'CEO '!L33+CEPLAN!L33+'CERES CLAUDIONE'!L33+'CERES DEX'!L33+'CERES ERIC'!L33+'CERES JULIANO'!L33+'CERES PATRÍCIA'!L33+'CERES DAD'!L33+CESFI!L33+CESMO!L33+SIPE!L33+'CDH CAPACITAÇÃO - 5852'!L33+'CDH SAÚDE E SEG. TRAB. -14843'!L33</f>
        <v>0</v>
      </c>
      <c r="I33" s="78">
        <f>'REITORIA-SECOM'!O33+'REITORIA-SECOM'!P33+'CEART-SECOM'!O33+'CEART-SECOM'!P33+'CEART-CSEG'!O33+'CEART-CSEG'!P33+'CEART-DMU'!O33+'CEART-DMU'!P33+CEFID!O33+ CEFID!P33+MESC!O33+ MESC!P33+PROEX!O33+ PROEX!P33+PROEN!O33+ PROEN!P33+'ESAG 11038'!O33+'ESAG 11038'!P33+'ESAG 3201'!O33+'ESAG 3201'!P33+'ESAG 14842'!O33+'ESAG 14842'!P33+'ESAG 12758 PAEX'!O33+'ESAG 12758 PAEX'!P33+'FAED-DPPG'!O33+'FAED-DPPG'!P33+BU!O33+ BU!P33+'CAV Seminário de Agroecologia'!O33+'CAV Seminário de Agroecologia'!P33+'CAV PAEX'!O33+'CAV PAEX'!P33+'CAV PRAPEG'!O33+'CAV PRAPEG'!P33+'CAV Administração'!O33+'CAV Administração'!P33+CCT!O33+ CCT!P33+'CEAD AÇÕES AFIRMATIVAS'!O33+'CEAD AÇÕES AFIRMATIVAS'!P33+'CEAD EXTENSÃO '!O33+'CEAD EXTENSÃO '!P33+'CEAD EXTENSÃO MUSEU ESCOLA'!O33+'CEAD EXTENSÃO MUSEU ESCOLA'!P33+CEAVI!O33+CEAVI!P33+'CEO PROCULT'!O33+'CEO PROCULT'!P33+'CEO PAEX'!O33+'CEO PAEX'!P33+'CEO '!O33+'CEO '!P33+CEPLAN!O33+CEPLAN!P33+'CERES CLAUDIONE'!O33+'CERES CLAUDIONE'!P33+'CERES DEX'!O33+'CERES DEX'!P33+'CERES ERIC'!O33+'CERES ERIC'!P33+'CERES JULIANO'!O33+'CERES JULIANO'!P33+'CERES PATRÍCIA'!O33+'CERES PATRÍCIA'!P33+'CERES DAD'!O33+'CERES DAD'!P33+CESFI!O33+CESFI!P33+CESMO!O33+CESMO!P33+SIPE!O33+SIPE!P33+'CDH CAPACITAÇÃO - 5852'!O33+'CDH CAPACITAÇÃO - 5852'!P33+'CDH SAÚDE E SEG. TRAB. -14843'!O33+'CDH SAÚDE E SEG. TRAB. -14843'!P33</f>
        <v>0</v>
      </c>
      <c r="J33" s="79">
        <v>0</v>
      </c>
      <c r="K33" s="80">
        <f t="shared" si="0"/>
        <v>82810</v>
      </c>
      <c r="L33" s="81">
        <f t="shared" si="1"/>
        <v>20702.5</v>
      </c>
      <c r="M33" s="81">
        <f t="shared" si="2"/>
        <v>0</v>
      </c>
      <c r="N33" s="82">
        <f t="shared" si="3"/>
        <v>0</v>
      </c>
    </row>
    <row r="34" spans="1:14" ht="39" customHeight="1" x14ac:dyDescent="0.35">
      <c r="A34" s="225">
        <v>13</v>
      </c>
      <c r="B34" s="227" t="s">
        <v>103</v>
      </c>
      <c r="C34" s="187">
        <v>31</v>
      </c>
      <c r="D34" s="229" t="s">
        <v>114</v>
      </c>
      <c r="E34" s="175">
        <v>1.04</v>
      </c>
      <c r="F34" s="192">
        <f>'REITORIA-SECOM'!J34+'CEART-SECOM'!J34+'CEART-CSEG'!J34+'CEART-DMU'!J34+CEFID!J34+MESC!J34+PROEX!J34+PROEN!J34+'ESAG 11038'!J34+'ESAG 3201'!J34+'ESAG 14842'!J34+'ESAG 12758 PAEX'!J34+'FAED-DPPG'!J34+BU!J34+'CAV Seminário de Agroecologia'!J34+'CAV PAEX'!J34+'CAV PRAPEG'!J34+'CAV Administração'!J34+CCT!J34+'CEAD AÇÕES AFIRMATIVAS'!J34+'CEAD EXTENSÃO '!J34+'CEAD EXTENSÃO MUSEU ESCOLA'!J34+CEAVI!J34+'CEO PROCULT'!J34+'CEO PAEX'!J34+'CEO '!J34+CEPLAN!J34+'CERES CLAUDIONE'!J34+'CERES DEX'!J34+'CERES ERIC'!J34+'CERES JULIANO'!J34+'CERES PATRÍCIA'!J34+'CERES DAD'!J34+CESFI!J34+CESMO!J34+SIPE!J34+'CDH CAPACITAÇÃO - 5852'!J34+'CDH SAÚDE E SEG. TRAB. -14843'!J34</f>
        <v>19200</v>
      </c>
      <c r="G34" s="77">
        <f>'REITORIA-SECOM'!K34+'CEART-SECOM'!K34+'CEART-CSEG'!K34+'CEART-DMU'!K34+CEFID!K34+MESC!K34+PROEX!K34+PROEN!K34+'ESAG 11038'!K34+'ESAG 3201'!K34+'ESAG 14842'!K34+'ESAG 12758 PAEX'!K34+'FAED-DPPG'!K34+BU!K34+'CAV Seminário de Agroecologia'!K34+'CAV PAEX'!K34+'CAV PRAPEG'!K34+'CAV Administração'!K34+CCT!K34+'CEAD AÇÕES AFIRMATIVAS'!K34+'CEAD EXTENSÃO '!K34+'CEAD EXTENSÃO MUSEU ESCOLA'!K34+CEAVI!K34+'CEO PROCULT'!K34+'CEO PAEX'!K34+'CEO '!K34+CEPLAN!K34+'CERES CLAUDIONE'!K34+'CERES DEX'!K34+'CERES ERIC'!K34+'CERES JULIANO'!K34+'CERES PATRÍCIA'!K34+'CERES DAD'!K34+CESFI!K34+CESMO!K34+SIPE!K34+'CDH CAPACITAÇÃO - 5852'!K34+'CDH SAÚDE E SEG. TRAB. -14843'!K34</f>
        <v>0</v>
      </c>
      <c r="H34" s="77">
        <f>'REITORIA-SECOM'!L34+'CEART-SECOM'!L34+'CEART-CSEG'!L34+'CEART-DMU'!L34+CEFID!L34+MESC!L34+PROEX!L34+PROEN!L34+'ESAG 11038'!L34+'ESAG 3201'!L34+'ESAG 14842'!L34+'ESAG 12758 PAEX'!L34+'FAED-DPPG'!L34+BU!L34+'CAV Seminário de Agroecologia'!L34+'CAV PAEX'!L34+'CAV PRAPEG'!L34+'CAV Administração'!L34+CCT!L34+'CEAD AÇÕES AFIRMATIVAS'!L34+'CEAD EXTENSÃO '!L34+'CEAD EXTENSÃO MUSEU ESCOLA'!L34+CEAVI!L34+'CEO PROCULT'!L34+'CEO PAEX'!L34+'CEO '!L34+CEPLAN!L34+'CERES CLAUDIONE'!L34+'CERES DEX'!L34+'CERES ERIC'!L34+'CERES JULIANO'!L34+'CERES PATRÍCIA'!L34+'CERES DAD'!L34+CESFI!L34+CESMO!L34+SIPE!L34+'CDH CAPACITAÇÃO - 5852'!L34+'CDH SAÚDE E SEG. TRAB. -14843'!L34</f>
        <v>0</v>
      </c>
      <c r="I34" s="78">
        <f>'REITORIA-SECOM'!O34+'REITORIA-SECOM'!P34+'CEART-SECOM'!O34+'CEART-SECOM'!P34+'CEART-CSEG'!O34+'CEART-CSEG'!P34+'CEART-DMU'!O34+'CEART-DMU'!P34+CEFID!O34+ CEFID!P34+MESC!O34+ MESC!P34+PROEX!O34+ PROEX!P34+PROEN!O34+ PROEN!P34+'ESAG 11038'!O34+'ESAG 11038'!P34+'ESAG 3201'!O34+'ESAG 3201'!P34+'ESAG 14842'!O34+'ESAG 14842'!P34+'ESAG 12758 PAEX'!O34+'ESAG 12758 PAEX'!P34+'FAED-DPPG'!O34+'FAED-DPPG'!P34+BU!O34+ BU!P34+'CAV Seminário de Agroecologia'!O34+'CAV Seminário de Agroecologia'!P34+'CAV PAEX'!O34+'CAV PAEX'!P34+'CAV PRAPEG'!O34+'CAV PRAPEG'!P34+'CAV Administração'!O34+'CAV Administração'!P34+CCT!O34+ CCT!P34+'CEAD AÇÕES AFIRMATIVAS'!O34+'CEAD AÇÕES AFIRMATIVAS'!P34+'CEAD EXTENSÃO '!O34+'CEAD EXTENSÃO '!P34+'CEAD EXTENSÃO MUSEU ESCOLA'!O34+'CEAD EXTENSÃO MUSEU ESCOLA'!P34+CEAVI!O34+CEAVI!P34+'CEO PROCULT'!O34+'CEO PROCULT'!P34+'CEO PAEX'!O34+'CEO PAEX'!P34+'CEO '!O34+'CEO '!P34+CEPLAN!O34+CEPLAN!P34+'CERES CLAUDIONE'!O34+'CERES CLAUDIONE'!P34+'CERES DEX'!O34+'CERES DEX'!P34+'CERES ERIC'!O34+'CERES ERIC'!P34+'CERES JULIANO'!O34+'CERES JULIANO'!P34+'CERES PATRÍCIA'!O34+'CERES PATRÍCIA'!P34+'CERES DAD'!O34+'CERES DAD'!P34+CESFI!O34+CESFI!P34+CESMO!O34+CESMO!P34+SIPE!O34+SIPE!P34+'CDH CAPACITAÇÃO - 5852'!O34+'CDH CAPACITAÇÃO - 5852'!P34+'CDH SAÚDE E SEG. TRAB. -14843'!O34+'CDH SAÚDE E SEG. TRAB. -14843'!P34</f>
        <v>0</v>
      </c>
      <c r="J34" s="79">
        <v>0</v>
      </c>
      <c r="K34" s="80">
        <f t="shared" si="0"/>
        <v>19200</v>
      </c>
      <c r="L34" s="81">
        <f t="shared" si="1"/>
        <v>19968</v>
      </c>
      <c r="M34" s="81">
        <f t="shared" si="2"/>
        <v>0</v>
      </c>
      <c r="N34" s="82">
        <f t="shared" si="3"/>
        <v>0</v>
      </c>
    </row>
    <row r="35" spans="1:14" ht="39" customHeight="1" x14ac:dyDescent="0.35">
      <c r="A35" s="226"/>
      <c r="B35" s="228"/>
      <c r="C35" s="187">
        <v>32</v>
      </c>
      <c r="D35" s="230"/>
      <c r="E35" s="175">
        <v>0.3</v>
      </c>
      <c r="F35" s="192">
        <f>'REITORIA-SECOM'!J35+'CEART-SECOM'!J35+'CEART-CSEG'!J35+'CEART-DMU'!J35+CEFID!J35+MESC!J35+PROEX!J35+PROEN!J35+'ESAG 11038'!J35+'ESAG 3201'!J35+'ESAG 14842'!J35+'ESAG 12758 PAEX'!J35+'FAED-DPPG'!J35+BU!J35+'CAV Seminário de Agroecologia'!J35+'CAV PAEX'!J35+'CAV PRAPEG'!J35+'CAV Administração'!J35+CCT!J35+'CEAD AÇÕES AFIRMATIVAS'!J35+'CEAD EXTENSÃO '!J35+'CEAD EXTENSÃO MUSEU ESCOLA'!J35+CEAVI!J35+'CEO PROCULT'!J35+'CEO PAEX'!J35+'CEO '!J35+CEPLAN!J35+'CERES CLAUDIONE'!J35+'CERES DEX'!J35+'CERES ERIC'!J35+'CERES JULIANO'!J35+'CERES PATRÍCIA'!J35+'CERES DAD'!J35+CESFI!J35+CESMO!J35+SIPE!J35+'CDH CAPACITAÇÃO - 5852'!J35+'CDH SAÚDE E SEG. TRAB. -14843'!J35</f>
        <v>73412</v>
      </c>
      <c r="G35" s="77">
        <f>'REITORIA-SECOM'!K35+'CEART-SECOM'!K35+'CEART-CSEG'!K35+'CEART-DMU'!K35+CEFID!K35+MESC!K35+PROEX!K35+PROEN!K35+'ESAG 11038'!K35+'ESAG 3201'!K35+'ESAG 14842'!K35+'ESAG 12758 PAEX'!K35+'FAED-DPPG'!K35+BU!K35+'CAV Seminário de Agroecologia'!K35+'CAV PAEX'!K35+'CAV PRAPEG'!K35+'CAV Administração'!K35+CCT!K35+'CEAD AÇÕES AFIRMATIVAS'!K35+'CEAD EXTENSÃO '!K35+'CEAD EXTENSÃO MUSEU ESCOLA'!K35+CEAVI!K35+'CEO PROCULT'!K35+'CEO PAEX'!K35+'CEO '!K35+CEPLAN!K35+'CERES CLAUDIONE'!K35+'CERES DEX'!K35+'CERES ERIC'!K35+'CERES JULIANO'!K35+'CERES PATRÍCIA'!K35+'CERES DAD'!K35+CESFI!K35+CESMO!K35+SIPE!K35+'CDH CAPACITAÇÃO - 5852'!K35+'CDH SAÚDE E SEG. TRAB. -14843'!K35</f>
        <v>0</v>
      </c>
      <c r="H35" s="77">
        <f>'REITORIA-SECOM'!L35+'CEART-SECOM'!L35+'CEART-CSEG'!L35+'CEART-DMU'!L35+CEFID!L35+MESC!L35+PROEX!L35+PROEN!L35+'ESAG 11038'!L35+'ESAG 3201'!L35+'ESAG 14842'!L35+'ESAG 12758 PAEX'!L35+'FAED-DPPG'!L35+BU!L35+'CAV Seminário de Agroecologia'!L35+'CAV PAEX'!L35+'CAV PRAPEG'!L35+'CAV Administração'!L35+CCT!L35+'CEAD AÇÕES AFIRMATIVAS'!L35+'CEAD EXTENSÃO '!L35+'CEAD EXTENSÃO MUSEU ESCOLA'!L35+CEAVI!L35+'CEO PROCULT'!L35+'CEO PAEX'!L35+'CEO '!L35+CEPLAN!L35+'CERES CLAUDIONE'!L35+'CERES DEX'!L35+'CERES ERIC'!L35+'CERES JULIANO'!L35+'CERES PATRÍCIA'!L35+'CERES DAD'!L35+CESFI!L35+CESMO!L35+SIPE!L35+'CDH CAPACITAÇÃO - 5852'!L35+'CDH SAÚDE E SEG. TRAB. -14843'!L35</f>
        <v>0</v>
      </c>
      <c r="I35" s="78">
        <f>'REITORIA-SECOM'!O35+'REITORIA-SECOM'!P35+'CEART-SECOM'!O35+'CEART-SECOM'!P35+'CEART-CSEG'!O35+'CEART-CSEG'!P35+'CEART-DMU'!O35+'CEART-DMU'!P35+CEFID!O35+ CEFID!P35+MESC!O35+ MESC!P35+PROEX!O35+ PROEX!P35+PROEN!O35+ PROEN!P35+'ESAG 11038'!O35+'ESAG 11038'!P35+'ESAG 3201'!O35+'ESAG 3201'!P35+'ESAG 14842'!O35+'ESAG 14842'!P35+'ESAG 12758 PAEX'!O35+'ESAG 12758 PAEX'!P35+'FAED-DPPG'!O35+'FAED-DPPG'!P35+BU!O35+ BU!P35+'CAV Seminário de Agroecologia'!O35+'CAV Seminário de Agroecologia'!P35+'CAV PAEX'!O35+'CAV PAEX'!P35+'CAV PRAPEG'!O35+'CAV PRAPEG'!P35+'CAV Administração'!O35+'CAV Administração'!P35+CCT!O35+ CCT!P35+'CEAD AÇÕES AFIRMATIVAS'!O35+'CEAD AÇÕES AFIRMATIVAS'!P35+'CEAD EXTENSÃO '!O35+'CEAD EXTENSÃO '!P35+'CEAD EXTENSÃO MUSEU ESCOLA'!O35+'CEAD EXTENSÃO MUSEU ESCOLA'!P35+CEAVI!O35+CEAVI!P35+'CEO PROCULT'!O35+'CEO PROCULT'!P35+'CEO PAEX'!O35+'CEO PAEX'!P35+'CEO '!O35+'CEO '!P35+CEPLAN!O35+CEPLAN!P35+'CERES CLAUDIONE'!O35+'CERES CLAUDIONE'!P35+'CERES DEX'!O35+'CERES DEX'!P35+'CERES ERIC'!O35+'CERES ERIC'!P35+'CERES JULIANO'!O35+'CERES JULIANO'!P35+'CERES PATRÍCIA'!O35+'CERES PATRÍCIA'!P35+'CERES DAD'!O35+'CERES DAD'!P35+CESFI!O35+CESFI!P35+CESMO!O35+CESMO!P35+SIPE!O35+SIPE!P35+'CDH CAPACITAÇÃO - 5852'!O35+'CDH CAPACITAÇÃO - 5852'!P35+'CDH SAÚDE E SEG. TRAB. -14843'!O35+'CDH SAÚDE E SEG. TRAB. -14843'!P35</f>
        <v>0</v>
      </c>
      <c r="J35" s="79">
        <v>0</v>
      </c>
      <c r="K35" s="80">
        <f t="shared" si="0"/>
        <v>73412</v>
      </c>
      <c r="L35" s="81">
        <f t="shared" si="1"/>
        <v>22023.599999999999</v>
      </c>
      <c r="M35" s="81">
        <f t="shared" si="2"/>
        <v>0</v>
      </c>
      <c r="N35" s="82">
        <f t="shared" si="3"/>
        <v>0</v>
      </c>
    </row>
    <row r="36" spans="1:14" ht="39" customHeight="1" x14ac:dyDescent="0.35">
      <c r="A36" s="141">
        <v>14</v>
      </c>
      <c r="B36" s="184" t="s">
        <v>92</v>
      </c>
      <c r="C36" s="180">
        <v>33</v>
      </c>
      <c r="D36" s="185" t="s">
        <v>115</v>
      </c>
      <c r="E36" s="176">
        <v>9.98</v>
      </c>
      <c r="F36" s="192">
        <f>'REITORIA-SECOM'!J36+'CEART-SECOM'!J36+'CEART-CSEG'!J36+'CEART-DMU'!J36+CEFID!J36+MESC!J36+PROEX!J36+PROEN!J36+'ESAG 11038'!J36+'ESAG 3201'!J36+'ESAG 14842'!J36+'ESAG 12758 PAEX'!J36+'FAED-DPPG'!J36+BU!J36+'CAV Seminário de Agroecologia'!J36+'CAV PAEX'!J36+'CAV PRAPEG'!J36+'CAV Administração'!J36+CCT!J36+'CEAD AÇÕES AFIRMATIVAS'!J36+'CEAD EXTENSÃO '!J36+'CEAD EXTENSÃO MUSEU ESCOLA'!J36+CEAVI!J36+'CEO PROCULT'!J36+'CEO PAEX'!J36+'CEO '!J36+CEPLAN!J36+'CERES CLAUDIONE'!J36+'CERES DEX'!J36+'CERES ERIC'!J36+'CERES JULIANO'!J36+'CERES PATRÍCIA'!J36+'CERES DAD'!J36+CESFI!J36+CESMO!J36+SIPE!J36+'CDH CAPACITAÇÃO - 5852'!J36+'CDH SAÚDE E SEG. TRAB. -14843'!J36</f>
        <v>12950</v>
      </c>
      <c r="G36" s="77">
        <f>'REITORIA-SECOM'!K36+'CEART-SECOM'!K36+'CEART-CSEG'!K36+'CEART-DMU'!K36+CEFID!K36+MESC!K36+PROEX!K36+PROEN!K36+'ESAG 11038'!K36+'ESAG 3201'!K36+'ESAG 14842'!K36+'ESAG 12758 PAEX'!K36+'FAED-DPPG'!K36+BU!K36+'CAV Seminário de Agroecologia'!K36+'CAV PAEX'!K36+'CAV PRAPEG'!K36+'CAV Administração'!K36+CCT!K36+'CEAD AÇÕES AFIRMATIVAS'!K36+'CEAD EXTENSÃO '!K36+'CEAD EXTENSÃO MUSEU ESCOLA'!K36+CEAVI!K36+'CEO PROCULT'!K36+'CEO PAEX'!K36+'CEO '!K36+CEPLAN!K36+'CERES CLAUDIONE'!K36+'CERES DEX'!K36+'CERES ERIC'!K36+'CERES JULIANO'!K36+'CERES PATRÍCIA'!K36+'CERES DAD'!K36+CESFI!K36+CESMO!K36+SIPE!K36+'CDH CAPACITAÇÃO - 5852'!K36+'CDH SAÚDE E SEG. TRAB. -14843'!K36</f>
        <v>0</v>
      </c>
      <c r="H36" s="77">
        <f>'REITORIA-SECOM'!L36+'CEART-SECOM'!L36+'CEART-CSEG'!L36+'CEART-DMU'!L36+CEFID!L36+MESC!L36+PROEX!L36+PROEN!L36+'ESAG 11038'!L36+'ESAG 3201'!L36+'ESAG 14842'!L36+'ESAG 12758 PAEX'!L36+'FAED-DPPG'!L36+BU!L36+'CAV Seminário de Agroecologia'!L36+'CAV PAEX'!L36+'CAV PRAPEG'!L36+'CAV Administração'!L36+CCT!L36+'CEAD AÇÕES AFIRMATIVAS'!L36+'CEAD EXTENSÃO '!L36+'CEAD EXTENSÃO MUSEU ESCOLA'!L36+CEAVI!L36+'CEO PROCULT'!L36+'CEO PAEX'!L36+'CEO '!L36+CEPLAN!L36+'CERES CLAUDIONE'!L36+'CERES DEX'!L36+'CERES ERIC'!L36+'CERES JULIANO'!L36+'CERES PATRÍCIA'!L36+'CERES DAD'!L36+CESFI!L36+CESMO!L36+SIPE!L36+'CDH CAPACITAÇÃO - 5852'!L36+'CDH SAÚDE E SEG. TRAB. -14843'!L36</f>
        <v>0</v>
      </c>
      <c r="I36" s="78">
        <f>'REITORIA-SECOM'!O36+'REITORIA-SECOM'!P36+'CEART-SECOM'!O36+'CEART-SECOM'!P36+'CEART-CSEG'!O36+'CEART-CSEG'!P36+'CEART-DMU'!O36+'CEART-DMU'!P36+CEFID!O36+ CEFID!P36+MESC!O36+ MESC!P36+PROEX!O36+ PROEX!P36+PROEN!O36+ PROEN!P36+'ESAG 11038'!O36+'ESAG 11038'!P36+'ESAG 3201'!O36+'ESAG 3201'!P36+'ESAG 14842'!O36+'ESAG 14842'!P36+'ESAG 12758 PAEX'!O36+'ESAG 12758 PAEX'!P36+'FAED-DPPG'!O36+'FAED-DPPG'!P36+BU!O36+ BU!P36+'CAV Seminário de Agroecologia'!O36+'CAV Seminário de Agroecologia'!P36+'CAV PAEX'!O36+'CAV PAEX'!P36+'CAV PRAPEG'!O36+'CAV PRAPEG'!P36+'CAV Administração'!O36+'CAV Administração'!P36+CCT!O36+ CCT!P36+'CEAD AÇÕES AFIRMATIVAS'!O36+'CEAD AÇÕES AFIRMATIVAS'!P36+'CEAD EXTENSÃO '!O36+'CEAD EXTENSÃO '!P36+'CEAD EXTENSÃO MUSEU ESCOLA'!O36+'CEAD EXTENSÃO MUSEU ESCOLA'!P36+CEAVI!O36+CEAVI!P36+'CEO PROCULT'!O36+'CEO PROCULT'!P36+'CEO PAEX'!O36+'CEO PAEX'!P36+'CEO '!O36+'CEO '!P36+CEPLAN!O36+CEPLAN!P36+'CERES CLAUDIONE'!O36+'CERES CLAUDIONE'!P36+'CERES DEX'!O36+'CERES DEX'!P36+'CERES ERIC'!O36+'CERES ERIC'!P36+'CERES JULIANO'!O36+'CERES JULIANO'!P36+'CERES PATRÍCIA'!O36+'CERES PATRÍCIA'!P36+'CERES DAD'!O36+'CERES DAD'!P36+CESFI!O36+CESFI!P36+CESMO!O36+CESMO!P36+SIPE!O36+SIPE!P36+'CDH CAPACITAÇÃO - 5852'!O36+'CDH CAPACITAÇÃO - 5852'!P36+'CDH SAÚDE E SEG. TRAB. -14843'!O36+'CDH SAÚDE E SEG. TRAB. -14843'!P36</f>
        <v>0</v>
      </c>
      <c r="J36" s="79">
        <v>200</v>
      </c>
      <c r="K36" s="80">
        <f t="shared" si="0"/>
        <v>13150</v>
      </c>
      <c r="L36" s="81">
        <f t="shared" si="1"/>
        <v>129241</v>
      </c>
      <c r="M36" s="81">
        <f t="shared" si="2"/>
        <v>1996</v>
      </c>
      <c r="N36" s="82">
        <f t="shared" si="3"/>
        <v>1996</v>
      </c>
    </row>
    <row r="37" spans="1:14" ht="39" customHeight="1" x14ac:dyDescent="0.35">
      <c r="A37" s="181">
        <v>15</v>
      </c>
      <c r="B37" s="182" t="s">
        <v>117</v>
      </c>
      <c r="C37" s="187">
        <v>34</v>
      </c>
      <c r="D37" s="188" t="s">
        <v>118</v>
      </c>
      <c r="E37" s="175">
        <v>175.39</v>
      </c>
      <c r="F37" s="192">
        <f>'REITORIA-SECOM'!J37+'CEART-SECOM'!J37+'CEART-CSEG'!J37+'CEART-DMU'!J37+CEFID!J37+MESC!J37+PROEX!J37+PROEN!J37+'ESAG 11038'!J37+'ESAG 3201'!J37+'ESAG 14842'!J37+'ESAG 12758 PAEX'!J37+'FAED-DPPG'!J37+BU!J37+'CAV Seminário de Agroecologia'!J37+'CAV PAEX'!J37+'CAV PRAPEG'!J37+'CAV Administração'!J37+CCT!J37+'CEAD AÇÕES AFIRMATIVAS'!J37+'CEAD EXTENSÃO '!J37+'CEAD EXTENSÃO MUSEU ESCOLA'!J37+CEAVI!J37+'CEO PROCULT'!J37+'CEO PAEX'!J37+'CEO '!J37+CEPLAN!J37+'CERES CLAUDIONE'!J37+'CERES DEX'!J37+'CERES ERIC'!J37+'CERES JULIANO'!J37+'CERES PATRÍCIA'!J37+'CERES DAD'!J37+CESFI!J37+CESMO!J37+SIPE!J37+'CDH CAPACITAÇÃO - 5852'!J37+'CDH SAÚDE E SEG. TRAB. -14843'!J37</f>
        <v>118</v>
      </c>
      <c r="G37" s="77">
        <f>'REITORIA-SECOM'!K37+'CEART-SECOM'!K37+'CEART-CSEG'!K37+'CEART-DMU'!K37+CEFID!K37+MESC!K37+PROEX!K37+PROEN!K37+'ESAG 11038'!K37+'ESAG 3201'!K37+'ESAG 14842'!K37+'ESAG 12758 PAEX'!K37+'FAED-DPPG'!K37+BU!K37+'CAV Seminário de Agroecologia'!K37+'CAV PAEX'!K37+'CAV PRAPEG'!K37+'CAV Administração'!K37+CCT!K37+'CEAD AÇÕES AFIRMATIVAS'!K37+'CEAD EXTENSÃO '!K37+'CEAD EXTENSÃO MUSEU ESCOLA'!K37+CEAVI!K37+'CEO PROCULT'!K37+'CEO PAEX'!K37+'CEO '!K37+CEPLAN!K37+'CERES CLAUDIONE'!K37+'CERES DEX'!K37+'CERES ERIC'!K37+'CERES JULIANO'!K37+'CERES PATRÍCIA'!K37+'CERES DAD'!K37+CESFI!K37+CESMO!K37+SIPE!K37+'CDH CAPACITAÇÃO - 5852'!K37+'CDH SAÚDE E SEG. TRAB. -14843'!K37</f>
        <v>0</v>
      </c>
      <c r="H37" s="77">
        <f>'REITORIA-SECOM'!L37+'CEART-SECOM'!L37+'CEART-CSEG'!L37+'CEART-DMU'!L37+CEFID!L37+MESC!L37+PROEX!L37+PROEN!L37+'ESAG 11038'!L37+'ESAG 3201'!L37+'ESAG 14842'!L37+'ESAG 12758 PAEX'!L37+'FAED-DPPG'!L37+BU!L37+'CAV Seminário de Agroecologia'!L37+'CAV PAEX'!L37+'CAV PRAPEG'!L37+'CAV Administração'!L37+CCT!L37+'CEAD AÇÕES AFIRMATIVAS'!L37+'CEAD EXTENSÃO '!L37+'CEAD EXTENSÃO MUSEU ESCOLA'!L37+CEAVI!L37+'CEO PROCULT'!L37+'CEO PAEX'!L37+'CEO '!L37+CEPLAN!L37+'CERES CLAUDIONE'!L37+'CERES DEX'!L37+'CERES ERIC'!L37+'CERES JULIANO'!L37+'CERES PATRÍCIA'!L37+'CERES DAD'!L37+CESFI!L37+CESMO!L37+SIPE!L37+'CDH CAPACITAÇÃO - 5852'!L37+'CDH SAÚDE E SEG. TRAB. -14843'!L37</f>
        <v>0</v>
      </c>
      <c r="I37" s="78">
        <f>'REITORIA-SECOM'!O37+'REITORIA-SECOM'!P37+'CEART-SECOM'!O37+'CEART-SECOM'!P37+'CEART-CSEG'!O37+'CEART-CSEG'!P37+'CEART-DMU'!O37+'CEART-DMU'!P37+CEFID!O37+ CEFID!P37+MESC!O37+ MESC!P37+PROEX!O37+ PROEX!P37+PROEN!O37+ PROEN!P37+'ESAG 11038'!O37+'ESAG 11038'!P37+'ESAG 3201'!O37+'ESAG 3201'!P37+'ESAG 14842'!O37+'ESAG 14842'!P37+'ESAG 12758 PAEX'!O37+'ESAG 12758 PAEX'!P37+'FAED-DPPG'!O37+'FAED-DPPG'!P37+BU!O37+ BU!P37+'CAV Seminário de Agroecologia'!O37+'CAV Seminário de Agroecologia'!P37+'CAV PAEX'!O37+'CAV PAEX'!P37+'CAV PRAPEG'!O37+'CAV PRAPEG'!P37+'CAV Administração'!O37+'CAV Administração'!P37+CCT!O37+ CCT!P37+'CEAD AÇÕES AFIRMATIVAS'!O37+'CEAD AÇÕES AFIRMATIVAS'!P37+'CEAD EXTENSÃO '!O37+'CEAD EXTENSÃO '!P37+'CEAD EXTENSÃO MUSEU ESCOLA'!O37+'CEAD EXTENSÃO MUSEU ESCOLA'!P37+CEAVI!O37+CEAVI!P37+'CEO PROCULT'!O37+'CEO PROCULT'!P37+'CEO PAEX'!O37+'CEO PAEX'!P37+'CEO '!O37+'CEO '!P37+CEPLAN!O37+CEPLAN!P37+'CERES CLAUDIONE'!O37+'CERES CLAUDIONE'!P37+'CERES DEX'!O37+'CERES DEX'!P37+'CERES ERIC'!O37+'CERES ERIC'!P37+'CERES JULIANO'!O37+'CERES JULIANO'!P37+'CERES PATRÍCIA'!O37+'CERES PATRÍCIA'!P37+'CERES DAD'!O37+'CERES DAD'!P37+CESFI!O37+CESFI!P37+CESMO!O37+CESMO!P37+SIPE!O37+SIPE!P37+'CDH CAPACITAÇÃO - 5852'!O37+'CDH CAPACITAÇÃO - 5852'!P37+'CDH SAÚDE E SEG. TRAB. -14843'!O37+'CDH SAÚDE E SEG. TRAB. -14843'!P37</f>
        <v>0</v>
      </c>
      <c r="J37" s="79">
        <v>0</v>
      </c>
      <c r="K37" s="80">
        <f t="shared" si="0"/>
        <v>118</v>
      </c>
      <c r="L37" s="81">
        <f t="shared" si="1"/>
        <v>20696.019999999997</v>
      </c>
      <c r="M37" s="81">
        <f t="shared" si="2"/>
        <v>0</v>
      </c>
      <c r="N37" s="82">
        <f t="shared" si="3"/>
        <v>0</v>
      </c>
    </row>
    <row r="38" spans="1:14" ht="39" customHeight="1" x14ac:dyDescent="0.35">
      <c r="A38" s="141">
        <v>17</v>
      </c>
      <c r="B38" s="184" t="s">
        <v>70</v>
      </c>
      <c r="C38" s="180">
        <v>36</v>
      </c>
      <c r="D38" s="189" t="s">
        <v>120</v>
      </c>
      <c r="E38" s="176">
        <v>195.43</v>
      </c>
      <c r="F38" s="192">
        <f>'REITORIA-SECOM'!J38+'CEART-SECOM'!J38+'CEART-CSEG'!J38+'CEART-DMU'!J38+CEFID!J38+MESC!J38+PROEX!J38+PROEN!J38+'ESAG 11038'!J38+'ESAG 3201'!J38+'ESAG 14842'!J38+'ESAG 12758 PAEX'!J38+'FAED-DPPG'!J38+BU!J38+'CAV Seminário de Agroecologia'!J38+'CAV PAEX'!J38+'CAV PRAPEG'!J38+'CAV Administração'!J38+CCT!J38+'CEAD AÇÕES AFIRMATIVAS'!J38+'CEAD EXTENSÃO '!J38+'CEAD EXTENSÃO MUSEU ESCOLA'!J38+CEAVI!J38+'CEO PROCULT'!J38+'CEO PAEX'!J38+'CEO '!J38+CEPLAN!J38+'CERES CLAUDIONE'!J38+'CERES DEX'!J38+'CERES ERIC'!J38+'CERES JULIANO'!J38+'CERES PATRÍCIA'!J38+'CERES DAD'!J38+CESFI!J38+CESMO!J38+SIPE!J38+'CDH CAPACITAÇÃO - 5852'!J38+'CDH SAÚDE E SEG. TRAB. -14843'!J38</f>
        <v>614</v>
      </c>
      <c r="G38" s="77">
        <f>'REITORIA-SECOM'!K38+'CEART-SECOM'!K38+'CEART-CSEG'!K38+'CEART-DMU'!K38+CEFID!K38+MESC!K38+PROEX!K38+PROEN!K38+'ESAG 11038'!K38+'ESAG 3201'!K38+'ESAG 14842'!K38+'ESAG 12758 PAEX'!K38+'FAED-DPPG'!K38+BU!K38+'CAV Seminário de Agroecologia'!K38+'CAV PAEX'!K38+'CAV PRAPEG'!K38+'CAV Administração'!K38+CCT!K38+'CEAD AÇÕES AFIRMATIVAS'!K38+'CEAD EXTENSÃO '!K38+'CEAD EXTENSÃO MUSEU ESCOLA'!K38+CEAVI!K38+'CEO PROCULT'!K38+'CEO PAEX'!K38+'CEO '!K38+CEPLAN!K38+'CERES CLAUDIONE'!K38+'CERES DEX'!K38+'CERES ERIC'!K38+'CERES JULIANO'!K38+'CERES PATRÍCIA'!K38+'CERES DAD'!K38+CESFI!K38+CESMO!K38+SIPE!K38+'CDH CAPACITAÇÃO - 5852'!K38+'CDH SAÚDE E SEG. TRAB. -14843'!K38</f>
        <v>0</v>
      </c>
      <c r="H38" s="77">
        <f>'REITORIA-SECOM'!L38+'CEART-SECOM'!L38+'CEART-CSEG'!L38+'CEART-DMU'!L38+CEFID!L38+MESC!L38+PROEX!L38+PROEN!L38+'ESAG 11038'!L38+'ESAG 3201'!L38+'ESAG 14842'!L38+'ESAG 12758 PAEX'!L38+'FAED-DPPG'!L38+BU!L38+'CAV Seminário de Agroecologia'!L38+'CAV PAEX'!L38+'CAV PRAPEG'!L38+'CAV Administração'!L38+CCT!L38+'CEAD AÇÕES AFIRMATIVAS'!L38+'CEAD EXTENSÃO '!L38+'CEAD EXTENSÃO MUSEU ESCOLA'!L38+CEAVI!L38+'CEO PROCULT'!L38+'CEO PAEX'!L38+'CEO '!L38+CEPLAN!L38+'CERES CLAUDIONE'!L38+'CERES DEX'!L38+'CERES ERIC'!L38+'CERES JULIANO'!L38+'CERES PATRÍCIA'!L38+'CERES DAD'!L38+CESFI!L38+CESMO!L38+SIPE!L38+'CDH CAPACITAÇÃO - 5852'!L38+'CDH SAÚDE E SEG. TRAB. -14843'!L38</f>
        <v>0</v>
      </c>
      <c r="I38" s="78">
        <f>'REITORIA-SECOM'!O38+'REITORIA-SECOM'!P38+'CEART-SECOM'!O38+'CEART-SECOM'!P38+'CEART-CSEG'!O38+'CEART-CSEG'!P38+'CEART-DMU'!O38+'CEART-DMU'!P38+CEFID!O38+ CEFID!P38+MESC!O38+ MESC!P38+PROEX!O38+ PROEX!P38+PROEN!O38+ PROEN!P38+'ESAG 11038'!O38+'ESAG 11038'!P38+'ESAG 3201'!O38+'ESAG 3201'!P38+'ESAG 14842'!O38+'ESAG 14842'!P38+'ESAG 12758 PAEX'!O38+'ESAG 12758 PAEX'!P38+'FAED-DPPG'!O38+'FAED-DPPG'!P38+BU!O38+ BU!P38+'CAV Seminário de Agroecologia'!O38+'CAV Seminário de Agroecologia'!P38+'CAV PAEX'!O38+'CAV PAEX'!P38+'CAV PRAPEG'!O38+'CAV PRAPEG'!P38+'CAV Administração'!O38+'CAV Administração'!P38+CCT!O38+ CCT!P38+'CEAD AÇÕES AFIRMATIVAS'!O38+'CEAD AÇÕES AFIRMATIVAS'!P38+'CEAD EXTENSÃO '!O38+'CEAD EXTENSÃO '!P38+'CEAD EXTENSÃO MUSEU ESCOLA'!O38+'CEAD EXTENSÃO MUSEU ESCOLA'!P38+CEAVI!O38+CEAVI!P38+'CEO PROCULT'!O38+'CEO PROCULT'!P38+'CEO PAEX'!O38+'CEO PAEX'!P38+'CEO '!O38+'CEO '!P38+CEPLAN!O38+CEPLAN!P38+'CERES CLAUDIONE'!O38+'CERES CLAUDIONE'!P38+'CERES DEX'!O38+'CERES DEX'!P38+'CERES ERIC'!O38+'CERES ERIC'!P38+'CERES JULIANO'!O38+'CERES JULIANO'!P38+'CERES PATRÍCIA'!O38+'CERES PATRÍCIA'!P38+'CERES DAD'!O38+'CERES DAD'!P38+CESFI!O38+CESFI!P38+CESMO!O38+CESMO!P38+SIPE!O38+SIPE!P38+'CDH CAPACITAÇÃO - 5852'!O38+'CDH CAPACITAÇÃO - 5852'!P38+'CDH SAÚDE E SEG. TRAB. -14843'!O38+'CDH SAÚDE E SEG. TRAB. -14843'!P38</f>
        <v>0</v>
      </c>
      <c r="J38" s="79">
        <v>0</v>
      </c>
      <c r="K38" s="80">
        <f t="shared" si="0"/>
        <v>614</v>
      </c>
      <c r="L38" s="81">
        <f t="shared" si="1"/>
        <v>119994.02</v>
      </c>
      <c r="M38" s="81">
        <f t="shared" si="2"/>
        <v>0</v>
      </c>
      <c r="N38" s="82">
        <f t="shared" si="3"/>
        <v>0</v>
      </c>
    </row>
    <row r="39" spans="1:14" ht="39" customHeight="1" x14ac:dyDescent="0.35">
      <c r="A39" s="140">
        <v>18</v>
      </c>
      <c r="B39" s="190" t="s">
        <v>70</v>
      </c>
      <c r="C39" s="60">
        <v>37</v>
      </c>
      <c r="D39" s="191" t="s">
        <v>122</v>
      </c>
      <c r="E39" s="177">
        <v>124.11</v>
      </c>
      <c r="F39" s="192">
        <f>'REITORIA-SECOM'!J39+'CEART-SECOM'!J39+'CEART-CSEG'!J39+'CEART-DMU'!J39+CEFID!J39+MESC!J39+PROEX!J39+PROEN!J39+'ESAG 11038'!J39+'ESAG 3201'!J39+'ESAG 14842'!J39+'ESAG 12758 PAEX'!J39+'FAED-DPPG'!J39+BU!J39+'CAV Seminário de Agroecologia'!J39+'CAV PAEX'!J39+'CAV PRAPEG'!J39+'CAV Administração'!J39+CCT!J39+'CEAD AÇÕES AFIRMATIVAS'!J39+'CEAD EXTENSÃO '!J39+'CEAD EXTENSÃO MUSEU ESCOLA'!J39+CEAVI!J39+'CEO PROCULT'!J39+'CEO PAEX'!J39+'CEO '!J39+CEPLAN!J39+'CERES CLAUDIONE'!J39+'CERES DEX'!J39+'CERES ERIC'!J39+'CERES JULIANO'!J39+'CERES PATRÍCIA'!J39+'CERES DAD'!J39+CESFI!J39+CESMO!J39+SIPE!J39+'CDH CAPACITAÇÃO - 5852'!J39+'CDH SAÚDE E SEG. TRAB. -14843'!J39</f>
        <v>282</v>
      </c>
      <c r="G39" s="77">
        <f>'REITORIA-SECOM'!K39+'CEART-SECOM'!K39+'CEART-CSEG'!K39+'CEART-DMU'!K39+CEFID!K39+MESC!K39+PROEX!K39+PROEN!K39+'ESAG 11038'!K39+'ESAG 3201'!K39+'ESAG 14842'!K39+'ESAG 12758 PAEX'!K39+'FAED-DPPG'!K39+BU!K39+'CAV Seminário de Agroecologia'!K39+'CAV PAEX'!K39+'CAV PRAPEG'!K39+'CAV Administração'!K39+CCT!K39+'CEAD AÇÕES AFIRMATIVAS'!K39+'CEAD EXTENSÃO '!K39+'CEAD EXTENSÃO MUSEU ESCOLA'!K39+CEAVI!K39+'CEO PROCULT'!K39+'CEO PAEX'!K39+'CEO '!K39+CEPLAN!K39+'CERES CLAUDIONE'!K39+'CERES DEX'!K39+'CERES ERIC'!K39+'CERES JULIANO'!K39+'CERES PATRÍCIA'!K39+'CERES DAD'!K39+CESFI!K39+CESMO!K39+SIPE!K39+'CDH CAPACITAÇÃO - 5852'!K39+'CDH SAÚDE E SEG. TRAB. -14843'!K39</f>
        <v>0</v>
      </c>
      <c r="H39" s="77">
        <f>'REITORIA-SECOM'!L39+'CEART-SECOM'!L39+'CEART-CSEG'!L39+'CEART-DMU'!L39+CEFID!L39+MESC!L39+PROEX!L39+PROEN!L39+'ESAG 11038'!L39+'ESAG 3201'!L39+'ESAG 14842'!L39+'ESAG 12758 PAEX'!L39+'FAED-DPPG'!L39+BU!L39+'CAV Seminário de Agroecologia'!L39+'CAV PAEX'!L39+'CAV PRAPEG'!L39+'CAV Administração'!L39+CCT!L39+'CEAD AÇÕES AFIRMATIVAS'!L39+'CEAD EXTENSÃO '!L39+'CEAD EXTENSÃO MUSEU ESCOLA'!L39+CEAVI!L39+'CEO PROCULT'!L39+'CEO PAEX'!L39+'CEO '!L39+CEPLAN!L39+'CERES CLAUDIONE'!L39+'CERES DEX'!L39+'CERES ERIC'!L39+'CERES JULIANO'!L39+'CERES PATRÍCIA'!L39+'CERES DAD'!L39+CESFI!L39+CESMO!L39+SIPE!L39+'CDH CAPACITAÇÃO - 5852'!L39+'CDH SAÚDE E SEG. TRAB. -14843'!L39</f>
        <v>0</v>
      </c>
      <c r="I39" s="78">
        <f>'REITORIA-SECOM'!O39+'REITORIA-SECOM'!P39+'CEART-SECOM'!O39+'CEART-SECOM'!P39+'CEART-CSEG'!O39+'CEART-CSEG'!P39+'CEART-DMU'!O39+'CEART-DMU'!P39+CEFID!O39+ CEFID!P39+MESC!O39+ MESC!P39+PROEX!O39+ PROEX!P39+PROEN!O39+ PROEN!P39+'ESAG 11038'!O39+'ESAG 11038'!P39+'ESAG 3201'!O39+'ESAG 3201'!P39+'ESAG 14842'!O39+'ESAG 14842'!P39+'ESAG 12758 PAEX'!O39+'ESAG 12758 PAEX'!P39+'FAED-DPPG'!O39+'FAED-DPPG'!P39+BU!O39+ BU!P39+'CAV Seminário de Agroecologia'!O39+'CAV Seminário de Agroecologia'!P39+'CAV PAEX'!O39+'CAV PAEX'!P39+'CAV PRAPEG'!O39+'CAV PRAPEG'!P39+'CAV Administração'!O39+'CAV Administração'!P39+CCT!O39+ CCT!P39+'CEAD AÇÕES AFIRMATIVAS'!O39+'CEAD AÇÕES AFIRMATIVAS'!P39+'CEAD EXTENSÃO '!O39+'CEAD EXTENSÃO '!P39+'CEAD EXTENSÃO MUSEU ESCOLA'!O39+'CEAD EXTENSÃO MUSEU ESCOLA'!P39+CEAVI!O39+CEAVI!P39+'CEO PROCULT'!O39+'CEO PROCULT'!P39+'CEO PAEX'!O39+'CEO PAEX'!P39+'CEO '!O39+'CEO '!P39+CEPLAN!O39+CEPLAN!P39+'CERES CLAUDIONE'!O39+'CERES CLAUDIONE'!P39+'CERES DEX'!O39+'CERES DEX'!P39+'CERES ERIC'!O39+'CERES ERIC'!P39+'CERES JULIANO'!O39+'CERES JULIANO'!P39+'CERES PATRÍCIA'!O39+'CERES PATRÍCIA'!P39+'CERES DAD'!O39+'CERES DAD'!P39+CESFI!O39+CESFI!P39+CESMO!O39+CESMO!P39+SIPE!O39+SIPE!P39+'CDH CAPACITAÇÃO - 5852'!O39+'CDH CAPACITAÇÃO - 5852'!P39+'CDH SAÚDE E SEG. TRAB. -14843'!O39+'CDH SAÚDE E SEG. TRAB. -14843'!P39</f>
        <v>0</v>
      </c>
      <c r="J39" s="79">
        <v>0</v>
      </c>
      <c r="K39" s="80">
        <f t="shared" si="0"/>
        <v>282</v>
      </c>
      <c r="L39" s="81">
        <f t="shared" si="1"/>
        <v>34999.019999999997</v>
      </c>
      <c r="M39" s="81">
        <f t="shared" si="2"/>
        <v>0</v>
      </c>
      <c r="N39" s="82">
        <f t="shared" si="3"/>
        <v>0</v>
      </c>
    </row>
    <row r="40" spans="1:14" ht="39" customHeight="1" x14ac:dyDescent="0.35">
      <c r="A40" s="141">
        <v>19</v>
      </c>
      <c r="B40" s="184" t="s">
        <v>100</v>
      </c>
      <c r="C40" s="180">
        <v>38</v>
      </c>
      <c r="D40" s="189" t="s">
        <v>123</v>
      </c>
      <c r="E40" s="176">
        <v>2.41</v>
      </c>
      <c r="F40" s="192">
        <f>'REITORIA-SECOM'!J40+'CEART-SECOM'!J40+'CEART-CSEG'!J40+'CEART-DMU'!J40+CEFID!J40+MESC!J40+PROEX!J40+PROEN!J40+'ESAG 11038'!J40+'ESAG 3201'!J40+'ESAG 14842'!J40+'ESAG 12758 PAEX'!J40+'FAED-DPPG'!J40+BU!J40+'CAV Seminário de Agroecologia'!J40+'CAV PAEX'!J40+'CAV PRAPEG'!J40+'CAV Administração'!J40+CCT!J40+'CEAD AÇÕES AFIRMATIVAS'!J40+'CEAD EXTENSÃO '!J40+'CEAD EXTENSÃO MUSEU ESCOLA'!J40+CEAVI!J40+'CEO PROCULT'!J40+'CEO PAEX'!J40+'CEO '!J40+CEPLAN!J40+'CERES CLAUDIONE'!J40+'CERES DEX'!J40+'CERES ERIC'!J40+'CERES JULIANO'!J40+'CERES PATRÍCIA'!J40+'CERES DAD'!J40+CESFI!J40+CESMO!J40+SIPE!J40+'CDH CAPACITAÇÃO - 5852'!J40+'CDH SAÚDE E SEG. TRAB. -14843'!J40</f>
        <v>1200</v>
      </c>
      <c r="G40" s="77">
        <f>'REITORIA-SECOM'!K40+'CEART-SECOM'!K40+'CEART-CSEG'!K40+'CEART-DMU'!K40+CEFID!K40+MESC!K40+PROEX!K40+PROEN!K40+'ESAG 11038'!K40+'ESAG 3201'!K40+'ESAG 14842'!K40+'ESAG 12758 PAEX'!K40+'FAED-DPPG'!K40+BU!K40+'CAV Seminário de Agroecologia'!K40+'CAV PAEX'!K40+'CAV PRAPEG'!K40+'CAV Administração'!K40+CCT!K40+'CEAD AÇÕES AFIRMATIVAS'!K40+'CEAD EXTENSÃO '!K40+'CEAD EXTENSÃO MUSEU ESCOLA'!K40+CEAVI!K40+'CEO PROCULT'!K40+'CEO PAEX'!K40+'CEO '!K40+CEPLAN!K40+'CERES CLAUDIONE'!K40+'CERES DEX'!K40+'CERES ERIC'!K40+'CERES JULIANO'!K40+'CERES PATRÍCIA'!K40+'CERES DAD'!K40+CESFI!K40+CESMO!K40+SIPE!K40+'CDH CAPACITAÇÃO - 5852'!K40+'CDH SAÚDE E SEG. TRAB. -14843'!K40</f>
        <v>0</v>
      </c>
      <c r="H40" s="77">
        <f>'REITORIA-SECOM'!L40+'CEART-SECOM'!L40+'CEART-CSEG'!L40+'CEART-DMU'!L40+CEFID!L40+MESC!L40+PROEX!L40+PROEN!L40+'ESAG 11038'!L40+'ESAG 3201'!L40+'ESAG 14842'!L40+'ESAG 12758 PAEX'!L40+'FAED-DPPG'!L40+BU!L40+'CAV Seminário de Agroecologia'!L40+'CAV PAEX'!L40+'CAV PRAPEG'!L40+'CAV Administração'!L40+CCT!L40+'CEAD AÇÕES AFIRMATIVAS'!L40+'CEAD EXTENSÃO '!L40+'CEAD EXTENSÃO MUSEU ESCOLA'!L40+CEAVI!L40+'CEO PROCULT'!L40+'CEO PAEX'!L40+'CEO '!L40+CEPLAN!L40+'CERES CLAUDIONE'!L40+'CERES DEX'!L40+'CERES ERIC'!L40+'CERES JULIANO'!L40+'CERES PATRÍCIA'!L40+'CERES DAD'!L40+CESFI!L40+CESMO!L40+SIPE!L40+'CDH CAPACITAÇÃO - 5852'!L40+'CDH SAÚDE E SEG. TRAB. -14843'!L40</f>
        <v>0</v>
      </c>
      <c r="I40" s="78">
        <f>'REITORIA-SECOM'!O40+'REITORIA-SECOM'!P40+'CEART-SECOM'!O40+'CEART-SECOM'!P40+'CEART-CSEG'!O40+'CEART-CSEG'!P40+'CEART-DMU'!O40+'CEART-DMU'!P40+CEFID!O40+ CEFID!P40+MESC!O40+ MESC!P40+PROEX!O40+ PROEX!P40+PROEN!O40+ PROEN!P40+'ESAG 11038'!O40+'ESAG 11038'!P40+'ESAG 3201'!O40+'ESAG 3201'!P40+'ESAG 14842'!O40+'ESAG 14842'!P40+'ESAG 12758 PAEX'!O40+'ESAG 12758 PAEX'!P40+'FAED-DPPG'!O40+'FAED-DPPG'!P40+BU!O40+ BU!P40+'CAV Seminário de Agroecologia'!O40+'CAV Seminário de Agroecologia'!P40+'CAV PAEX'!O40+'CAV PAEX'!P40+'CAV PRAPEG'!O40+'CAV PRAPEG'!P40+'CAV Administração'!O40+'CAV Administração'!P40+CCT!O40+ CCT!P40+'CEAD AÇÕES AFIRMATIVAS'!O40+'CEAD AÇÕES AFIRMATIVAS'!P40+'CEAD EXTENSÃO '!O40+'CEAD EXTENSÃO '!P40+'CEAD EXTENSÃO MUSEU ESCOLA'!O40+'CEAD EXTENSÃO MUSEU ESCOLA'!P40+CEAVI!O40+CEAVI!P40+'CEO PROCULT'!O40+'CEO PROCULT'!P40+'CEO PAEX'!O40+'CEO PAEX'!P40+'CEO '!O40+'CEO '!P40+CEPLAN!O40+CEPLAN!P40+'CERES CLAUDIONE'!O40+'CERES CLAUDIONE'!P40+'CERES DEX'!O40+'CERES DEX'!P40+'CERES ERIC'!O40+'CERES ERIC'!P40+'CERES JULIANO'!O40+'CERES JULIANO'!P40+'CERES PATRÍCIA'!O40+'CERES PATRÍCIA'!P40+'CERES DAD'!O40+'CERES DAD'!P40+CESFI!O40+CESFI!P40+CESMO!O40+CESMO!P40+SIPE!O40+SIPE!P40+'CDH CAPACITAÇÃO - 5852'!O40+'CDH CAPACITAÇÃO - 5852'!P40+'CDH SAÚDE E SEG. TRAB. -14843'!O40+'CDH SAÚDE E SEG. TRAB. -14843'!P40</f>
        <v>0</v>
      </c>
      <c r="J40" s="79">
        <v>1200</v>
      </c>
      <c r="K40" s="80">
        <f t="shared" si="0"/>
        <v>2400</v>
      </c>
      <c r="L40" s="81">
        <f t="shared" si="1"/>
        <v>2892</v>
      </c>
      <c r="M40" s="81">
        <f t="shared" si="2"/>
        <v>2892</v>
      </c>
      <c r="N40" s="82">
        <f t="shared" si="3"/>
        <v>2892</v>
      </c>
    </row>
    <row r="41" spans="1:14" ht="39" customHeight="1" x14ac:dyDescent="0.35">
      <c r="A41" s="140">
        <v>20</v>
      </c>
      <c r="B41" s="190" t="s">
        <v>100</v>
      </c>
      <c r="C41" s="60">
        <v>39</v>
      </c>
      <c r="D41" s="191" t="s">
        <v>125</v>
      </c>
      <c r="E41" s="177">
        <v>104.16</v>
      </c>
      <c r="F41" s="192">
        <f>'REITORIA-SECOM'!J41+'CEART-SECOM'!J41+'CEART-CSEG'!J41+'CEART-DMU'!J41+CEFID!J41+MESC!J41+PROEX!J41+PROEN!J41+'ESAG 11038'!J41+'ESAG 3201'!J41+'ESAG 14842'!J41+'ESAG 12758 PAEX'!J41+'FAED-DPPG'!J41+BU!J41+'CAV Seminário de Agroecologia'!J41+'CAV PAEX'!J41+'CAV PRAPEG'!J41+'CAV Administração'!J41+CCT!J41+'CEAD AÇÕES AFIRMATIVAS'!J41+'CEAD EXTENSÃO '!J41+'CEAD EXTENSÃO MUSEU ESCOLA'!J41+CEAVI!J41+'CEO PROCULT'!J41+'CEO PAEX'!J41+'CEO '!J41+CEPLAN!J41+'CERES CLAUDIONE'!J41+'CERES DEX'!J41+'CERES ERIC'!J41+'CERES JULIANO'!J41+'CERES PATRÍCIA'!J41+'CERES DAD'!J41+CESFI!J41+CESMO!J41+SIPE!J41+'CDH CAPACITAÇÃO - 5852'!J41+'CDH SAÚDE E SEG. TRAB. -14843'!J41</f>
        <v>24</v>
      </c>
      <c r="G41" s="77">
        <f>'REITORIA-SECOM'!K41+'CEART-SECOM'!K41+'CEART-CSEG'!K41+'CEART-DMU'!K41+CEFID!K41+MESC!K41+PROEX!K41+PROEN!K41+'ESAG 11038'!K41+'ESAG 3201'!K41+'ESAG 14842'!K41+'ESAG 12758 PAEX'!K41+'FAED-DPPG'!K41+BU!K41+'CAV Seminário de Agroecologia'!K41+'CAV PAEX'!K41+'CAV PRAPEG'!K41+'CAV Administração'!K41+CCT!K41+'CEAD AÇÕES AFIRMATIVAS'!K41+'CEAD EXTENSÃO '!K41+'CEAD EXTENSÃO MUSEU ESCOLA'!K41+CEAVI!K41+'CEO PROCULT'!K41+'CEO PAEX'!K41+'CEO '!K41+CEPLAN!K41+'CERES CLAUDIONE'!K41+'CERES DEX'!K41+'CERES ERIC'!K41+'CERES JULIANO'!K41+'CERES PATRÍCIA'!K41+'CERES DAD'!K41+CESFI!K41+CESMO!K41+SIPE!K41+'CDH CAPACITAÇÃO - 5852'!K41+'CDH SAÚDE E SEG. TRAB. -14843'!K41</f>
        <v>0</v>
      </c>
      <c r="H41" s="77">
        <f>'REITORIA-SECOM'!L41+'CEART-SECOM'!L41+'CEART-CSEG'!L41+'CEART-DMU'!L41+CEFID!L41+MESC!L41+PROEX!L41+PROEN!L41+'ESAG 11038'!L41+'ESAG 3201'!L41+'ESAG 14842'!L41+'ESAG 12758 PAEX'!L41+'FAED-DPPG'!L41+BU!L41+'CAV Seminário de Agroecologia'!L41+'CAV PAEX'!L41+'CAV PRAPEG'!L41+'CAV Administração'!L41+CCT!L41+'CEAD AÇÕES AFIRMATIVAS'!L41+'CEAD EXTENSÃO '!L41+'CEAD EXTENSÃO MUSEU ESCOLA'!L41+CEAVI!L41+'CEO PROCULT'!L41+'CEO PAEX'!L41+'CEO '!L41+CEPLAN!L41+'CERES CLAUDIONE'!L41+'CERES DEX'!L41+'CERES ERIC'!L41+'CERES JULIANO'!L41+'CERES PATRÍCIA'!L41+'CERES DAD'!L41+CESFI!L41+CESMO!L41+SIPE!L41+'CDH CAPACITAÇÃO - 5852'!L41+'CDH SAÚDE E SEG. TRAB. -14843'!L41</f>
        <v>0</v>
      </c>
      <c r="I41" s="78">
        <f>'REITORIA-SECOM'!O41+'REITORIA-SECOM'!P41+'CEART-SECOM'!O41+'CEART-SECOM'!P41+'CEART-CSEG'!O41+'CEART-CSEG'!P41+'CEART-DMU'!O41+'CEART-DMU'!P41+CEFID!O41+ CEFID!P41+MESC!O41+ MESC!P41+PROEX!O41+ PROEX!P41+PROEN!O41+ PROEN!P41+'ESAG 11038'!O41+'ESAG 11038'!P41+'ESAG 3201'!O41+'ESAG 3201'!P41+'ESAG 14842'!O41+'ESAG 14842'!P41+'ESAG 12758 PAEX'!O41+'ESAG 12758 PAEX'!P41+'FAED-DPPG'!O41+'FAED-DPPG'!P41+BU!O41+ BU!P41+'CAV Seminário de Agroecologia'!O41+'CAV Seminário de Agroecologia'!P41+'CAV PAEX'!O41+'CAV PAEX'!P41+'CAV PRAPEG'!O41+'CAV PRAPEG'!P41+'CAV Administração'!O41+'CAV Administração'!P41+CCT!O41+ CCT!P41+'CEAD AÇÕES AFIRMATIVAS'!O41+'CEAD AÇÕES AFIRMATIVAS'!P41+'CEAD EXTENSÃO '!O41+'CEAD EXTENSÃO '!P41+'CEAD EXTENSÃO MUSEU ESCOLA'!O41+'CEAD EXTENSÃO MUSEU ESCOLA'!P41+CEAVI!O41+CEAVI!P41+'CEO PROCULT'!O41+'CEO PROCULT'!P41+'CEO PAEX'!O41+'CEO PAEX'!P41+'CEO '!O41+'CEO '!P41+CEPLAN!O41+CEPLAN!P41+'CERES CLAUDIONE'!O41+'CERES CLAUDIONE'!P41+'CERES DEX'!O41+'CERES DEX'!P41+'CERES ERIC'!O41+'CERES ERIC'!P41+'CERES JULIANO'!O41+'CERES JULIANO'!P41+'CERES PATRÍCIA'!O41+'CERES PATRÍCIA'!P41+'CERES DAD'!O41+'CERES DAD'!P41+CESFI!O41+CESFI!P41+CESMO!O41+CESMO!P41+SIPE!O41+SIPE!P41+'CDH CAPACITAÇÃO - 5852'!O41+'CDH CAPACITAÇÃO - 5852'!P41+'CDH SAÚDE E SEG. TRAB. -14843'!O41+'CDH SAÚDE E SEG. TRAB. -14843'!P41</f>
        <v>0</v>
      </c>
      <c r="J41" s="79">
        <v>0</v>
      </c>
      <c r="K41" s="80">
        <f t="shared" si="0"/>
        <v>24</v>
      </c>
      <c r="L41" s="81">
        <f t="shared" si="1"/>
        <v>2499.84</v>
      </c>
      <c r="M41" s="81">
        <f t="shared" si="2"/>
        <v>0</v>
      </c>
      <c r="N41" s="82">
        <f t="shared" si="3"/>
        <v>0</v>
      </c>
    </row>
    <row r="42" spans="1:14" ht="39" customHeight="1" x14ac:dyDescent="0.35">
      <c r="A42" s="141">
        <v>21</v>
      </c>
      <c r="B42" s="184" t="s">
        <v>70</v>
      </c>
      <c r="C42" s="180">
        <v>40</v>
      </c>
      <c r="D42" s="189" t="s">
        <v>126</v>
      </c>
      <c r="E42" s="176">
        <v>88.46</v>
      </c>
      <c r="F42" s="192">
        <f>'REITORIA-SECOM'!J42+'CEART-SECOM'!J42+'CEART-CSEG'!J42+'CEART-DMU'!J42+CEFID!J42+MESC!J42+PROEX!J42+PROEN!J42+'ESAG 11038'!J42+'ESAG 3201'!J42+'ESAG 14842'!J42+'ESAG 12758 PAEX'!J42+'FAED-DPPG'!J42+BU!J42+'CAV Seminário de Agroecologia'!J42+'CAV PAEX'!J42+'CAV PRAPEG'!J42+'CAV Administração'!J42+CCT!J42+'CEAD AÇÕES AFIRMATIVAS'!J42+'CEAD EXTENSÃO '!J42+'CEAD EXTENSÃO MUSEU ESCOLA'!J42+CEAVI!J42+'CEO PROCULT'!J42+'CEO PAEX'!J42+'CEO '!J42+CEPLAN!J42+'CERES CLAUDIONE'!J42+'CERES DEX'!J42+'CERES ERIC'!J42+'CERES JULIANO'!J42+'CERES PATRÍCIA'!J42+'CERES DAD'!J42+CESFI!J42+CESMO!J42+SIPE!J42+'CDH CAPACITAÇÃO - 5852'!J42+'CDH SAÚDE E SEG. TRAB. -14843'!J42</f>
        <v>130</v>
      </c>
      <c r="G42" s="77">
        <f>'REITORIA-SECOM'!K42+'CEART-SECOM'!K42+'CEART-CSEG'!K42+'CEART-DMU'!K42+CEFID!K42+MESC!K42+PROEX!K42+PROEN!K42+'ESAG 11038'!K42+'ESAG 3201'!K42+'ESAG 14842'!K42+'ESAG 12758 PAEX'!K42+'FAED-DPPG'!K42+BU!K42+'CAV Seminário de Agroecologia'!K42+'CAV PAEX'!K42+'CAV PRAPEG'!K42+'CAV Administração'!K42+CCT!K42+'CEAD AÇÕES AFIRMATIVAS'!K42+'CEAD EXTENSÃO '!K42+'CEAD EXTENSÃO MUSEU ESCOLA'!K42+CEAVI!K42+'CEO PROCULT'!K42+'CEO PAEX'!K42+'CEO '!K42+CEPLAN!K42+'CERES CLAUDIONE'!K42+'CERES DEX'!K42+'CERES ERIC'!K42+'CERES JULIANO'!K42+'CERES PATRÍCIA'!K42+'CERES DAD'!K42+CESFI!K42+CESMO!K42+SIPE!K42+'CDH CAPACITAÇÃO - 5852'!K42+'CDH SAÚDE E SEG. TRAB. -14843'!K42</f>
        <v>0</v>
      </c>
      <c r="H42" s="77">
        <f>'REITORIA-SECOM'!L42+'CEART-SECOM'!L42+'CEART-CSEG'!L42+'CEART-DMU'!L42+CEFID!L42+MESC!L42+PROEX!L42+PROEN!L42+'ESAG 11038'!L42+'ESAG 3201'!L42+'ESAG 14842'!L42+'ESAG 12758 PAEX'!L42+'FAED-DPPG'!L42+BU!L42+'CAV Seminário de Agroecologia'!L42+'CAV PAEX'!L42+'CAV PRAPEG'!L42+'CAV Administração'!L42+CCT!L42+'CEAD AÇÕES AFIRMATIVAS'!L42+'CEAD EXTENSÃO '!L42+'CEAD EXTENSÃO MUSEU ESCOLA'!L42+CEAVI!L42+'CEO PROCULT'!L42+'CEO PAEX'!L42+'CEO '!L42+CEPLAN!L42+'CERES CLAUDIONE'!L42+'CERES DEX'!L42+'CERES ERIC'!L42+'CERES JULIANO'!L42+'CERES PATRÍCIA'!L42+'CERES DAD'!L42+CESFI!L42+CESMO!L42+SIPE!L42+'CDH CAPACITAÇÃO - 5852'!L42+'CDH SAÚDE E SEG. TRAB. -14843'!L42</f>
        <v>0</v>
      </c>
      <c r="I42" s="78">
        <f>'REITORIA-SECOM'!O42+'REITORIA-SECOM'!P42+'CEART-SECOM'!O42+'CEART-SECOM'!P42+'CEART-CSEG'!O42+'CEART-CSEG'!P42+'CEART-DMU'!O42+'CEART-DMU'!P42+CEFID!O42+ CEFID!P42+MESC!O42+ MESC!P42+PROEX!O42+ PROEX!P42+PROEN!O42+ PROEN!P42+'ESAG 11038'!O42+'ESAG 11038'!P42+'ESAG 3201'!O42+'ESAG 3201'!P42+'ESAG 14842'!O42+'ESAG 14842'!P42+'ESAG 12758 PAEX'!O42+'ESAG 12758 PAEX'!P42+'FAED-DPPG'!O42+'FAED-DPPG'!P42+BU!O42+ BU!P42+'CAV Seminário de Agroecologia'!O42+'CAV Seminário de Agroecologia'!P42+'CAV PAEX'!O42+'CAV PAEX'!P42+'CAV PRAPEG'!O42+'CAV PRAPEG'!P42+'CAV Administração'!O42+'CAV Administração'!P42+CCT!O42+ CCT!P42+'CEAD AÇÕES AFIRMATIVAS'!O42+'CEAD AÇÕES AFIRMATIVAS'!P42+'CEAD EXTENSÃO '!O42+'CEAD EXTENSÃO '!P42+'CEAD EXTENSÃO MUSEU ESCOLA'!O42+'CEAD EXTENSÃO MUSEU ESCOLA'!P42+CEAVI!O42+CEAVI!P42+'CEO PROCULT'!O42+'CEO PROCULT'!P42+'CEO PAEX'!O42+'CEO PAEX'!P42+'CEO '!O42+'CEO '!P42+CEPLAN!O42+CEPLAN!P42+'CERES CLAUDIONE'!O42+'CERES CLAUDIONE'!P42+'CERES DEX'!O42+'CERES DEX'!P42+'CERES ERIC'!O42+'CERES ERIC'!P42+'CERES JULIANO'!O42+'CERES JULIANO'!P42+'CERES PATRÍCIA'!O42+'CERES PATRÍCIA'!P42+'CERES DAD'!O42+'CERES DAD'!P42+CESFI!O42+CESFI!P42+CESMO!O42+CESMO!P42+SIPE!O42+SIPE!P42+'CDH CAPACITAÇÃO - 5852'!O42+'CDH CAPACITAÇÃO - 5852'!P42+'CDH SAÚDE E SEG. TRAB. -14843'!O42+'CDH SAÚDE E SEG. TRAB. -14843'!P42</f>
        <v>0</v>
      </c>
      <c r="J42" s="79">
        <v>0</v>
      </c>
      <c r="K42" s="80">
        <f t="shared" si="0"/>
        <v>130</v>
      </c>
      <c r="L42" s="81">
        <f t="shared" si="1"/>
        <v>11499.8</v>
      </c>
      <c r="M42" s="81">
        <f t="shared" si="2"/>
        <v>0</v>
      </c>
      <c r="N42" s="82">
        <f t="shared" si="3"/>
        <v>0</v>
      </c>
    </row>
    <row r="43" spans="1:14" ht="39" customHeight="1" x14ac:dyDescent="0.35">
      <c r="A43" s="140">
        <v>22</v>
      </c>
      <c r="B43" s="190" t="s">
        <v>70</v>
      </c>
      <c r="C43" s="60">
        <v>41</v>
      </c>
      <c r="D43" s="191" t="s">
        <v>128</v>
      </c>
      <c r="E43" s="177">
        <v>173.91</v>
      </c>
      <c r="F43" s="192">
        <f>'REITORIA-SECOM'!J43+'CEART-SECOM'!J43+'CEART-CSEG'!J43+'CEART-DMU'!J43+CEFID!J43+MESC!J43+PROEX!J43+PROEN!J43+'ESAG 11038'!J43+'ESAG 3201'!J43+'ESAG 14842'!J43+'ESAG 12758 PAEX'!J43+'FAED-DPPG'!J43+BU!J43+'CAV Seminário de Agroecologia'!J43+'CAV PAEX'!J43+'CAV PRAPEG'!J43+'CAV Administração'!J43+CCT!J43+'CEAD AÇÕES AFIRMATIVAS'!J43+'CEAD EXTENSÃO '!J43+'CEAD EXTENSÃO MUSEU ESCOLA'!J43+CEAVI!J43+'CEO PROCULT'!J43+'CEO PAEX'!J43+'CEO '!J43+CEPLAN!J43+'CERES CLAUDIONE'!J43+'CERES DEX'!J43+'CERES ERIC'!J43+'CERES JULIANO'!J43+'CERES PATRÍCIA'!J43+'CERES DAD'!J43+CESFI!J43+CESMO!J43+SIPE!J43+'CDH CAPACITAÇÃO - 5852'!J43+'CDH SAÚDE E SEG. TRAB. -14843'!J43</f>
        <v>23</v>
      </c>
      <c r="G43" s="77">
        <f>'REITORIA-SECOM'!K43+'CEART-SECOM'!K43+'CEART-CSEG'!K43+'CEART-DMU'!K43+CEFID!K43+MESC!K43+PROEX!K43+PROEN!K43+'ESAG 11038'!K43+'ESAG 3201'!K43+'ESAG 14842'!K43+'ESAG 12758 PAEX'!K43+'FAED-DPPG'!K43+BU!K43+'CAV Seminário de Agroecologia'!K43+'CAV PAEX'!K43+'CAV PRAPEG'!K43+'CAV Administração'!K43+CCT!K43+'CEAD AÇÕES AFIRMATIVAS'!K43+'CEAD EXTENSÃO '!K43+'CEAD EXTENSÃO MUSEU ESCOLA'!K43+CEAVI!K43+'CEO PROCULT'!K43+'CEO PAEX'!K43+'CEO '!K43+CEPLAN!K43+'CERES CLAUDIONE'!K43+'CERES DEX'!K43+'CERES ERIC'!K43+'CERES JULIANO'!K43+'CERES PATRÍCIA'!K43+'CERES DAD'!K43+CESFI!K43+CESMO!K43+SIPE!K43+'CDH CAPACITAÇÃO - 5852'!K43+'CDH SAÚDE E SEG. TRAB. -14843'!K43</f>
        <v>0</v>
      </c>
      <c r="H43" s="77">
        <f>'REITORIA-SECOM'!L43+'CEART-SECOM'!L43+'CEART-CSEG'!L43+'CEART-DMU'!L43+CEFID!L43+MESC!L43+PROEX!L43+PROEN!L43+'ESAG 11038'!L43+'ESAG 3201'!L43+'ESAG 14842'!L43+'ESAG 12758 PAEX'!L43+'FAED-DPPG'!L43+BU!L43+'CAV Seminário de Agroecologia'!L43+'CAV PAEX'!L43+'CAV PRAPEG'!L43+'CAV Administração'!L43+CCT!L43+'CEAD AÇÕES AFIRMATIVAS'!L43+'CEAD EXTENSÃO '!L43+'CEAD EXTENSÃO MUSEU ESCOLA'!L43+CEAVI!L43+'CEO PROCULT'!L43+'CEO PAEX'!L43+'CEO '!L43+CEPLAN!L43+'CERES CLAUDIONE'!L43+'CERES DEX'!L43+'CERES ERIC'!L43+'CERES JULIANO'!L43+'CERES PATRÍCIA'!L43+'CERES DAD'!L43+CESFI!L43+CESMO!L43+SIPE!L43+'CDH CAPACITAÇÃO - 5852'!L43+'CDH SAÚDE E SEG. TRAB. -14843'!L43</f>
        <v>0</v>
      </c>
      <c r="I43" s="78">
        <f>'REITORIA-SECOM'!O43+'REITORIA-SECOM'!P43+'CEART-SECOM'!O43+'CEART-SECOM'!P43+'CEART-CSEG'!O43+'CEART-CSEG'!P43+'CEART-DMU'!O43+'CEART-DMU'!P43+CEFID!O43+ CEFID!P43+MESC!O43+ MESC!P43+PROEX!O43+ PROEX!P43+PROEN!O43+ PROEN!P43+'ESAG 11038'!O43+'ESAG 11038'!P43+'ESAG 3201'!O43+'ESAG 3201'!P43+'ESAG 14842'!O43+'ESAG 14842'!P43+'ESAG 12758 PAEX'!O43+'ESAG 12758 PAEX'!P43+'FAED-DPPG'!O43+'FAED-DPPG'!P43+BU!O43+ BU!P43+'CAV Seminário de Agroecologia'!O43+'CAV Seminário de Agroecologia'!P43+'CAV PAEX'!O43+'CAV PAEX'!P43+'CAV PRAPEG'!O43+'CAV PRAPEG'!P43+'CAV Administração'!O43+'CAV Administração'!P43+CCT!O43+ CCT!P43+'CEAD AÇÕES AFIRMATIVAS'!O43+'CEAD AÇÕES AFIRMATIVAS'!P43+'CEAD EXTENSÃO '!O43+'CEAD EXTENSÃO '!P43+'CEAD EXTENSÃO MUSEU ESCOLA'!O43+'CEAD EXTENSÃO MUSEU ESCOLA'!P43+CEAVI!O43+CEAVI!P43+'CEO PROCULT'!O43+'CEO PROCULT'!P43+'CEO PAEX'!O43+'CEO PAEX'!P43+'CEO '!O43+'CEO '!P43+CEPLAN!O43+CEPLAN!P43+'CERES CLAUDIONE'!O43+'CERES CLAUDIONE'!P43+'CERES DEX'!O43+'CERES DEX'!P43+'CERES ERIC'!O43+'CERES ERIC'!P43+'CERES JULIANO'!O43+'CERES JULIANO'!P43+'CERES PATRÍCIA'!O43+'CERES PATRÍCIA'!P43+'CERES DAD'!O43+'CERES DAD'!P43+CESFI!O43+CESFI!P43+CESMO!O43+CESMO!P43+SIPE!O43+SIPE!P43+'CDH CAPACITAÇÃO - 5852'!O43+'CDH CAPACITAÇÃO - 5852'!P43+'CDH SAÚDE E SEG. TRAB. -14843'!O43+'CDH SAÚDE E SEG. TRAB. -14843'!P43</f>
        <v>0</v>
      </c>
      <c r="J43" s="79">
        <v>0</v>
      </c>
      <c r="K43" s="80">
        <f t="shared" si="0"/>
        <v>23</v>
      </c>
      <c r="L43" s="81">
        <f t="shared" si="1"/>
        <v>3999.93</v>
      </c>
      <c r="M43" s="81">
        <f t="shared" si="2"/>
        <v>0</v>
      </c>
      <c r="N43" s="82">
        <f t="shared" si="3"/>
        <v>0</v>
      </c>
    </row>
    <row r="44" spans="1:14" ht="39" customHeight="1" x14ac:dyDescent="0.35">
      <c r="A44" s="141">
        <v>23</v>
      </c>
      <c r="B44" s="184" t="s">
        <v>70</v>
      </c>
      <c r="C44" s="180">
        <v>42</v>
      </c>
      <c r="D44" s="189" t="s">
        <v>129</v>
      </c>
      <c r="E44" s="176">
        <v>1.5</v>
      </c>
      <c r="F44" s="192">
        <f>'REITORIA-SECOM'!J44+'CEART-SECOM'!J44+'CEART-CSEG'!J44+'CEART-DMU'!J44+CEFID!J44+MESC!J44+PROEX!J44+PROEN!J44+'ESAG 11038'!J44+'ESAG 3201'!J44+'ESAG 14842'!J44+'ESAG 12758 PAEX'!J44+'FAED-DPPG'!J44+BU!J44+'CAV Seminário de Agroecologia'!J44+'CAV PAEX'!J44+'CAV PRAPEG'!J44+'CAV Administração'!J44+CCT!J44+'CEAD AÇÕES AFIRMATIVAS'!J44+'CEAD EXTENSÃO '!J44+'CEAD EXTENSÃO MUSEU ESCOLA'!J44+CEAVI!J44+'CEO PROCULT'!J44+'CEO PAEX'!J44+'CEO '!J44+CEPLAN!J44+'CERES CLAUDIONE'!J44+'CERES DEX'!J44+'CERES ERIC'!J44+'CERES JULIANO'!J44+'CERES PATRÍCIA'!J44+'CERES DAD'!J44+CESFI!J44+CESMO!J44+SIPE!J44+'CDH CAPACITAÇÃO - 5852'!J44+'CDH SAÚDE E SEG. TRAB. -14843'!J44</f>
        <v>800</v>
      </c>
      <c r="G44" s="77">
        <f>'REITORIA-SECOM'!K44+'CEART-SECOM'!K44+'CEART-CSEG'!K44+'CEART-DMU'!K44+CEFID!K44+MESC!K44+PROEX!K44+PROEN!K44+'ESAG 11038'!K44+'ESAG 3201'!K44+'ESAG 14842'!K44+'ESAG 12758 PAEX'!K44+'FAED-DPPG'!K44+BU!K44+'CAV Seminário de Agroecologia'!K44+'CAV PAEX'!K44+'CAV PRAPEG'!K44+'CAV Administração'!K44+CCT!K44+'CEAD AÇÕES AFIRMATIVAS'!K44+'CEAD EXTENSÃO '!K44+'CEAD EXTENSÃO MUSEU ESCOLA'!K44+CEAVI!K44+'CEO PROCULT'!K44+'CEO PAEX'!K44+'CEO '!K44+CEPLAN!K44+'CERES CLAUDIONE'!K44+'CERES DEX'!K44+'CERES ERIC'!K44+'CERES JULIANO'!K44+'CERES PATRÍCIA'!K44+'CERES DAD'!K44+CESFI!K44+CESMO!K44+SIPE!K44+'CDH CAPACITAÇÃO - 5852'!K44+'CDH SAÚDE E SEG. TRAB. -14843'!K44</f>
        <v>0</v>
      </c>
      <c r="H44" s="77">
        <f>'REITORIA-SECOM'!L44+'CEART-SECOM'!L44+'CEART-CSEG'!L44+'CEART-DMU'!L44+CEFID!L44+MESC!L44+PROEX!L44+PROEN!L44+'ESAG 11038'!L44+'ESAG 3201'!L44+'ESAG 14842'!L44+'ESAG 12758 PAEX'!L44+'FAED-DPPG'!L44+BU!L44+'CAV Seminário de Agroecologia'!L44+'CAV PAEX'!L44+'CAV PRAPEG'!L44+'CAV Administração'!L44+CCT!L44+'CEAD AÇÕES AFIRMATIVAS'!L44+'CEAD EXTENSÃO '!L44+'CEAD EXTENSÃO MUSEU ESCOLA'!L44+CEAVI!L44+'CEO PROCULT'!L44+'CEO PAEX'!L44+'CEO '!L44+CEPLAN!L44+'CERES CLAUDIONE'!L44+'CERES DEX'!L44+'CERES ERIC'!L44+'CERES JULIANO'!L44+'CERES PATRÍCIA'!L44+'CERES DAD'!L44+CESFI!L44+CESMO!L44+SIPE!L44+'CDH CAPACITAÇÃO - 5852'!L44+'CDH SAÚDE E SEG. TRAB. -14843'!L44</f>
        <v>0</v>
      </c>
      <c r="I44" s="78">
        <f>'REITORIA-SECOM'!O44+'REITORIA-SECOM'!P44+'CEART-SECOM'!O44+'CEART-SECOM'!P44+'CEART-CSEG'!O44+'CEART-CSEG'!P44+'CEART-DMU'!O44+'CEART-DMU'!P44+CEFID!O44+ CEFID!P44+MESC!O44+ MESC!P44+PROEX!O44+ PROEX!P44+PROEN!O44+ PROEN!P44+'ESAG 11038'!O44+'ESAG 11038'!P44+'ESAG 3201'!O44+'ESAG 3201'!P44+'ESAG 14842'!O44+'ESAG 14842'!P44+'ESAG 12758 PAEX'!O44+'ESAG 12758 PAEX'!P44+'FAED-DPPG'!O44+'FAED-DPPG'!P44+BU!O44+ BU!P44+'CAV Seminário de Agroecologia'!O44+'CAV Seminário de Agroecologia'!P44+'CAV PAEX'!O44+'CAV PAEX'!P44+'CAV PRAPEG'!O44+'CAV PRAPEG'!P44+'CAV Administração'!O44+'CAV Administração'!P44+CCT!O44+ CCT!P44+'CEAD AÇÕES AFIRMATIVAS'!O44+'CEAD AÇÕES AFIRMATIVAS'!P44+'CEAD EXTENSÃO '!O44+'CEAD EXTENSÃO '!P44+'CEAD EXTENSÃO MUSEU ESCOLA'!O44+'CEAD EXTENSÃO MUSEU ESCOLA'!P44+CEAVI!O44+CEAVI!P44+'CEO PROCULT'!O44+'CEO PROCULT'!P44+'CEO PAEX'!O44+'CEO PAEX'!P44+'CEO '!O44+'CEO '!P44+CEPLAN!O44+CEPLAN!P44+'CERES CLAUDIONE'!O44+'CERES CLAUDIONE'!P44+'CERES DEX'!O44+'CERES DEX'!P44+'CERES ERIC'!O44+'CERES ERIC'!P44+'CERES JULIANO'!O44+'CERES JULIANO'!P44+'CERES PATRÍCIA'!O44+'CERES PATRÍCIA'!P44+'CERES DAD'!O44+'CERES DAD'!P44+CESFI!O44+CESFI!P44+CESMO!O44+CESMO!P44+SIPE!O44+SIPE!P44+'CDH CAPACITAÇÃO - 5852'!O44+'CDH CAPACITAÇÃO - 5852'!P44+'CDH SAÚDE E SEG. TRAB. -14843'!O44+'CDH SAÚDE E SEG. TRAB. -14843'!P44</f>
        <v>0</v>
      </c>
      <c r="J44" s="79">
        <v>0</v>
      </c>
      <c r="K44" s="80">
        <f t="shared" si="0"/>
        <v>800</v>
      </c>
      <c r="L44" s="81">
        <f t="shared" si="1"/>
        <v>1200</v>
      </c>
      <c r="M44" s="81">
        <f t="shared" si="2"/>
        <v>0</v>
      </c>
      <c r="N44" s="82">
        <f t="shared" si="3"/>
        <v>0</v>
      </c>
    </row>
    <row r="45" spans="1:14" ht="39" customHeight="1" x14ac:dyDescent="0.35">
      <c r="A45" s="140">
        <v>24</v>
      </c>
      <c r="B45" s="190" t="s">
        <v>70</v>
      </c>
      <c r="C45" s="60">
        <v>43</v>
      </c>
      <c r="D45" s="191" t="s">
        <v>131</v>
      </c>
      <c r="E45" s="177">
        <v>68.489999999999995</v>
      </c>
      <c r="F45" s="192">
        <f>'REITORIA-SECOM'!J45+'CEART-SECOM'!J45+'CEART-CSEG'!J45+'CEART-DMU'!J45+CEFID!J45+MESC!J45+PROEX!J45+PROEN!J45+'ESAG 11038'!J45+'ESAG 3201'!J45+'ESAG 14842'!J45+'ESAG 12758 PAEX'!J45+'FAED-DPPG'!J45+BU!J45+'CAV Seminário de Agroecologia'!J45+'CAV PAEX'!J45+'CAV PRAPEG'!J45+'CAV Administração'!J45+CCT!J45+'CEAD AÇÕES AFIRMATIVAS'!J45+'CEAD EXTENSÃO '!J45+'CEAD EXTENSÃO MUSEU ESCOLA'!J45+CEAVI!J45+'CEO PROCULT'!J45+'CEO PAEX'!J45+'CEO '!J45+CEPLAN!J45+'CERES CLAUDIONE'!J45+'CERES DEX'!J45+'CERES ERIC'!J45+'CERES JULIANO'!J45+'CERES PATRÍCIA'!J45+'CERES DAD'!J45+CESFI!J45+CESMO!J45+SIPE!J45+'CDH CAPACITAÇÃO - 5852'!J45+'CDH SAÚDE E SEG. TRAB. -14843'!J45</f>
        <v>292</v>
      </c>
      <c r="G45" s="77">
        <f>'REITORIA-SECOM'!K45+'CEART-SECOM'!K45+'CEART-CSEG'!K45+'CEART-DMU'!K45+CEFID!K45+MESC!K45+PROEX!K45+PROEN!K45+'ESAG 11038'!K45+'ESAG 3201'!K45+'ESAG 14842'!K45+'ESAG 12758 PAEX'!K45+'FAED-DPPG'!K45+BU!K45+'CAV Seminário de Agroecologia'!K45+'CAV PAEX'!K45+'CAV PRAPEG'!K45+'CAV Administração'!K45+CCT!K45+'CEAD AÇÕES AFIRMATIVAS'!K45+'CEAD EXTENSÃO '!K45+'CEAD EXTENSÃO MUSEU ESCOLA'!K45+CEAVI!K45+'CEO PROCULT'!K45+'CEO PAEX'!K45+'CEO '!K45+CEPLAN!K45+'CERES CLAUDIONE'!K45+'CERES DEX'!K45+'CERES ERIC'!K45+'CERES JULIANO'!K45+'CERES PATRÍCIA'!K45+'CERES DAD'!K45+CESFI!K45+CESMO!K45+SIPE!K45+'CDH CAPACITAÇÃO - 5852'!K45+'CDH SAÚDE E SEG. TRAB. -14843'!K45</f>
        <v>0</v>
      </c>
      <c r="H45" s="77">
        <f>'REITORIA-SECOM'!L45+'CEART-SECOM'!L45+'CEART-CSEG'!L45+'CEART-DMU'!L45+CEFID!L45+MESC!L45+PROEX!L45+PROEN!L45+'ESAG 11038'!L45+'ESAG 3201'!L45+'ESAG 14842'!L45+'ESAG 12758 PAEX'!L45+'FAED-DPPG'!L45+BU!L45+'CAV Seminário de Agroecologia'!L45+'CAV PAEX'!L45+'CAV PRAPEG'!L45+'CAV Administração'!L45+CCT!L45+'CEAD AÇÕES AFIRMATIVAS'!L45+'CEAD EXTENSÃO '!L45+'CEAD EXTENSÃO MUSEU ESCOLA'!L45+CEAVI!L45+'CEO PROCULT'!L45+'CEO PAEX'!L45+'CEO '!L45+CEPLAN!L45+'CERES CLAUDIONE'!L45+'CERES DEX'!L45+'CERES ERIC'!L45+'CERES JULIANO'!L45+'CERES PATRÍCIA'!L45+'CERES DAD'!L45+CESFI!L45+CESMO!L45+SIPE!L45+'CDH CAPACITAÇÃO - 5852'!L45+'CDH SAÚDE E SEG. TRAB. -14843'!L45</f>
        <v>0</v>
      </c>
      <c r="I45" s="78">
        <f>'REITORIA-SECOM'!O45+'REITORIA-SECOM'!P45+'CEART-SECOM'!O45+'CEART-SECOM'!P45+'CEART-CSEG'!O45+'CEART-CSEG'!P45+'CEART-DMU'!O45+'CEART-DMU'!P45+CEFID!O45+ CEFID!P45+MESC!O45+ MESC!P45+PROEX!O45+ PROEX!P45+PROEN!O45+ PROEN!P45+'ESAG 11038'!O45+'ESAG 11038'!P45+'ESAG 3201'!O45+'ESAG 3201'!P45+'ESAG 14842'!O45+'ESAG 14842'!P45+'ESAG 12758 PAEX'!O45+'ESAG 12758 PAEX'!P45+'FAED-DPPG'!O45+'FAED-DPPG'!P45+BU!O45+ BU!P45+'CAV Seminário de Agroecologia'!O45+'CAV Seminário de Agroecologia'!P45+'CAV PAEX'!O45+'CAV PAEX'!P45+'CAV PRAPEG'!O45+'CAV PRAPEG'!P45+'CAV Administração'!O45+'CAV Administração'!P45+CCT!O45+ CCT!P45+'CEAD AÇÕES AFIRMATIVAS'!O45+'CEAD AÇÕES AFIRMATIVAS'!P45+'CEAD EXTENSÃO '!O45+'CEAD EXTENSÃO '!P45+'CEAD EXTENSÃO MUSEU ESCOLA'!O45+'CEAD EXTENSÃO MUSEU ESCOLA'!P45+CEAVI!O45+CEAVI!P45+'CEO PROCULT'!O45+'CEO PROCULT'!P45+'CEO PAEX'!O45+'CEO PAEX'!P45+'CEO '!O45+'CEO '!P45+CEPLAN!O45+CEPLAN!P45+'CERES CLAUDIONE'!O45+'CERES CLAUDIONE'!P45+'CERES DEX'!O45+'CERES DEX'!P45+'CERES ERIC'!O45+'CERES ERIC'!P45+'CERES JULIANO'!O45+'CERES JULIANO'!P45+'CERES PATRÍCIA'!O45+'CERES PATRÍCIA'!P45+'CERES DAD'!O45+'CERES DAD'!P45+CESFI!O45+CESFI!P45+CESMO!O45+CESMO!P45+SIPE!O45+SIPE!P45+'CDH CAPACITAÇÃO - 5852'!O45+'CDH CAPACITAÇÃO - 5852'!P45+'CDH SAÚDE E SEG. TRAB. -14843'!O45+'CDH SAÚDE E SEG. TRAB. -14843'!P45</f>
        <v>0</v>
      </c>
      <c r="J45" s="79">
        <v>0</v>
      </c>
      <c r="K45" s="80">
        <f t="shared" si="0"/>
        <v>292</v>
      </c>
      <c r="L45" s="81">
        <f t="shared" si="1"/>
        <v>19999.079999999998</v>
      </c>
      <c r="M45" s="81">
        <f t="shared" si="2"/>
        <v>0</v>
      </c>
      <c r="N45" s="82">
        <f t="shared" si="3"/>
        <v>0</v>
      </c>
    </row>
    <row r="46" spans="1:14" ht="39" customHeight="1" x14ac:dyDescent="0.35">
      <c r="A46" s="210">
        <v>25</v>
      </c>
      <c r="B46" s="204" t="s">
        <v>117</v>
      </c>
      <c r="C46" s="180">
        <v>44</v>
      </c>
      <c r="D46" s="231" t="s">
        <v>133</v>
      </c>
      <c r="E46" s="176">
        <v>0.22</v>
      </c>
      <c r="F46" s="192">
        <f>'REITORIA-SECOM'!J46+'CEART-SECOM'!J46+'CEART-CSEG'!J46+'CEART-DMU'!J46+CEFID!J46+MESC!J46+PROEX!J46+PROEN!J46+'ESAG 11038'!J46+'ESAG 3201'!J46+'ESAG 14842'!J46+'ESAG 12758 PAEX'!J46+'FAED-DPPG'!J46+BU!J46+'CAV Seminário de Agroecologia'!J46+'CAV PAEX'!J46+'CAV PRAPEG'!J46+'CAV Administração'!J46+CCT!J46+'CEAD AÇÕES AFIRMATIVAS'!J46+'CEAD EXTENSÃO '!J46+'CEAD EXTENSÃO MUSEU ESCOLA'!J46+CEAVI!J46+'CEO PROCULT'!J46+'CEO PAEX'!J46+'CEO '!J46+CEPLAN!J46+'CERES CLAUDIONE'!J46+'CERES DEX'!J46+'CERES ERIC'!J46+'CERES JULIANO'!J46+'CERES PATRÍCIA'!J46+'CERES DAD'!J46+CESFI!J46+CESMO!J46+SIPE!J46+'CDH CAPACITAÇÃO - 5852'!J46+'CDH SAÚDE E SEG. TRAB. -14843'!J46</f>
        <v>31900</v>
      </c>
      <c r="G46" s="77">
        <f>'REITORIA-SECOM'!K46+'CEART-SECOM'!K46+'CEART-CSEG'!K46+'CEART-DMU'!K46+CEFID!K46+MESC!K46+PROEX!K46+PROEN!K46+'ESAG 11038'!K46+'ESAG 3201'!K46+'ESAG 14842'!K46+'ESAG 12758 PAEX'!K46+'FAED-DPPG'!K46+BU!K46+'CAV Seminário de Agroecologia'!K46+'CAV PAEX'!K46+'CAV PRAPEG'!K46+'CAV Administração'!K46+CCT!K46+'CEAD AÇÕES AFIRMATIVAS'!K46+'CEAD EXTENSÃO '!K46+'CEAD EXTENSÃO MUSEU ESCOLA'!K46+CEAVI!K46+'CEO PROCULT'!K46+'CEO PAEX'!K46+'CEO '!K46+CEPLAN!K46+'CERES CLAUDIONE'!K46+'CERES DEX'!K46+'CERES ERIC'!K46+'CERES JULIANO'!K46+'CERES PATRÍCIA'!K46+'CERES DAD'!K46+CESFI!K46+CESMO!K46+SIPE!K46+'CDH CAPACITAÇÃO - 5852'!K46+'CDH SAÚDE E SEG. TRAB. -14843'!K46</f>
        <v>0</v>
      </c>
      <c r="H46" s="77">
        <f>'REITORIA-SECOM'!L46+'CEART-SECOM'!L46+'CEART-CSEG'!L46+'CEART-DMU'!L46+CEFID!L46+MESC!L46+PROEX!L46+PROEN!L46+'ESAG 11038'!L46+'ESAG 3201'!L46+'ESAG 14842'!L46+'ESAG 12758 PAEX'!L46+'FAED-DPPG'!L46+BU!L46+'CAV Seminário de Agroecologia'!L46+'CAV PAEX'!L46+'CAV PRAPEG'!L46+'CAV Administração'!L46+CCT!L46+'CEAD AÇÕES AFIRMATIVAS'!L46+'CEAD EXTENSÃO '!L46+'CEAD EXTENSÃO MUSEU ESCOLA'!L46+CEAVI!L46+'CEO PROCULT'!L46+'CEO PAEX'!L46+'CEO '!L46+CEPLAN!L46+'CERES CLAUDIONE'!L46+'CERES DEX'!L46+'CERES ERIC'!L46+'CERES JULIANO'!L46+'CERES PATRÍCIA'!L46+'CERES DAD'!L46+CESFI!L46+CESMO!L46+SIPE!L46+'CDH CAPACITAÇÃO - 5852'!L46+'CDH SAÚDE E SEG. TRAB. -14843'!L46</f>
        <v>0</v>
      </c>
      <c r="I46" s="78">
        <f>'REITORIA-SECOM'!O46+'REITORIA-SECOM'!P46+'CEART-SECOM'!O46+'CEART-SECOM'!P46+'CEART-CSEG'!O46+'CEART-CSEG'!P46+'CEART-DMU'!O46+'CEART-DMU'!P46+CEFID!O46+ CEFID!P46+MESC!O46+ MESC!P46+PROEX!O46+ PROEX!P46+PROEN!O46+ PROEN!P46+'ESAG 11038'!O46+'ESAG 11038'!P46+'ESAG 3201'!O46+'ESAG 3201'!P46+'ESAG 14842'!O46+'ESAG 14842'!P46+'ESAG 12758 PAEX'!O46+'ESAG 12758 PAEX'!P46+'FAED-DPPG'!O46+'FAED-DPPG'!P46+BU!O46+ BU!P46+'CAV Seminário de Agroecologia'!O46+'CAV Seminário de Agroecologia'!P46+'CAV PAEX'!O46+'CAV PAEX'!P46+'CAV PRAPEG'!O46+'CAV PRAPEG'!P46+'CAV Administração'!O46+'CAV Administração'!P46+CCT!O46+ CCT!P46+'CEAD AÇÕES AFIRMATIVAS'!O46+'CEAD AÇÕES AFIRMATIVAS'!P46+'CEAD EXTENSÃO '!O46+'CEAD EXTENSÃO '!P46+'CEAD EXTENSÃO MUSEU ESCOLA'!O46+'CEAD EXTENSÃO MUSEU ESCOLA'!P46+CEAVI!O46+CEAVI!P46+'CEO PROCULT'!O46+'CEO PROCULT'!P46+'CEO PAEX'!O46+'CEO PAEX'!P46+'CEO '!O46+'CEO '!P46+CEPLAN!O46+CEPLAN!P46+'CERES CLAUDIONE'!O46+'CERES CLAUDIONE'!P46+'CERES DEX'!O46+'CERES DEX'!P46+'CERES ERIC'!O46+'CERES ERIC'!P46+'CERES JULIANO'!O46+'CERES JULIANO'!P46+'CERES PATRÍCIA'!O46+'CERES PATRÍCIA'!P46+'CERES DAD'!O46+'CERES DAD'!P46+CESFI!O46+CESFI!P46+CESMO!O46+CESMO!P46+SIPE!O46+SIPE!P46+'CDH CAPACITAÇÃO - 5852'!O46+'CDH CAPACITAÇÃO - 5852'!P46+'CDH SAÚDE E SEG. TRAB. -14843'!O46+'CDH SAÚDE E SEG. TRAB. -14843'!P46</f>
        <v>0</v>
      </c>
      <c r="J46" s="79">
        <v>0</v>
      </c>
      <c r="K46" s="80">
        <f t="shared" si="0"/>
        <v>31900</v>
      </c>
      <c r="L46" s="81">
        <f t="shared" si="1"/>
        <v>7018</v>
      </c>
      <c r="M46" s="81">
        <f t="shared" si="2"/>
        <v>0</v>
      </c>
      <c r="N46" s="82">
        <f t="shared" si="3"/>
        <v>0</v>
      </c>
    </row>
    <row r="47" spans="1:14" ht="39" customHeight="1" x14ac:dyDescent="0.35">
      <c r="A47" s="212"/>
      <c r="B47" s="206"/>
      <c r="C47" s="180">
        <v>45</v>
      </c>
      <c r="D47" s="232"/>
      <c r="E47" s="176">
        <v>0.42</v>
      </c>
      <c r="F47" s="192">
        <f>'REITORIA-SECOM'!J47+'CEART-SECOM'!J47+'CEART-CSEG'!J47+'CEART-DMU'!J47+CEFID!J47+MESC!J47+PROEX!J47+PROEN!J47+'ESAG 11038'!J47+'ESAG 3201'!J47+'ESAG 14842'!J47+'ESAG 12758 PAEX'!J47+'FAED-DPPG'!J47+BU!J47+'CAV Seminário de Agroecologia'!J47+'CAV PAEX'!J47+'CAV PRAPEG'!J47+'CAV Administração'!J47+CCT!J47+'CEAD AÇÕES AFIRMATIVAS'!J47+'CEAD EXTENSÃO '!J47+'CEAD EXTENSÃO MUSEU ESCOLA'!J47+CEAVI!J47+'CEO PROCULT'!J47+'CEO PAEX'!J47+'CEO '!J47+CEPLAN!J47+'CERES CLAUDIONE'!J47+'CERES DEX'!J47+'CERES ERIC'!J47+'CERES JULIANO'!J47+'CERES PATRÍCIA'!J47+'CERES DAD'!J47+CESFI!J47+CESMO!J47+SIPE!J47+'CDH CAPACITAÇÃO - 5852'!J47+'CDH SAÚDE E SEG. TRAB. -14843'!J47</f>
        <v>15900</v>
      </c>
      <c r="G47" s="77">
        <f>'REITORIA-SECOM'!K47+'CEART-SECOM'!K47+'CEART-CSEG'!K47+'CEART-DMU'!K47+CEFID!K47+MESC!K47+PROEX!K47+PROEN!K47+'ESAG 11038'!K47+'ESAG 3201'!K47+'ESAG 14842'!K47+'ESAG 12758 PAEX'!K47+'FAED-DPPG'!K47+BU!K47+'CAV Seminário de Agroecologia'!K47+'CAV PAEX'!K47+'CAV PRAPEG'!K47+'CAV Administração'!K47+CCT!K47+'CEAD AÇÕES AFIRMATIVAS'!K47+'CEAD EXTENSÃO '!K47+'CEAD EXTENSÃO MUSEU ESCOLA'!K47+CEAVI!K47+'CEO PROCULT'!K47+'CEO PAEX'!K47+'CEO '!K47+CEPLAN!K47+'CERES CLAUDIONE'!K47+'CERES DEX'!K47+'CERES ERIC'!K47+'CERES JULIANO'!K47+'CERES PATRÍCIA'!K47+'CERES DAD'!K47+CESFI!K47+CESMO!K47+SIPE!K47+'CDH CAPACITAÇÃO - 5852'!K47+'CDH SAÚDE E SEG. TRAB. -14843'!K47</f>
        <v>0</v>
      </c>
      <c r="H47" s="77">
        <f>'REITORIA-SECOM'!L47+'CEART-SECOM'!L47+'CEART-CSEG'!L47+'CEART-DMU'!L47+CEFID!L47+MESC!L47+PROEX!L47+PROEN!L47+'ESAG 11038'!L47+'ESAG 3201'!L47+'ESAG 14842'!L47+'ESAG 12758 PAEX'!L47+'FAED-DPPG'!L47+BU!L47+'CAV Seminário de Agroecologia'!L47+'CAV PAEX'!L47+'CAV PRAPEG'!L47+'CAV Administração'!L47+CCT!L47+'CEAD AÇÕES AFIRMATIVAS'!L47+'CEAD EXTENSÃO '!L47+'CEAD EXTENSÃO MUSEU ESCOLA'!L47+CEAVI!L47+'CEO PROCULT'!L47+'CEO PAEX'!L47+'CEO '!L47+CEPLAN!L47+'CERES CLAUDIONE'!L47+'CERES DEX'!L47+'CERES ERIC'!L47+'CERES JULIANO'!L47+'CERES PATRÍCIA'!L47+'CERES DAD'!L47+CESFI!L47+CESMO!L47+SIPE!L47+'CDH CAPACITAÇÃO - 5852'!L47+'CDH SAÚDE E SEG. TRAB. -14843'!L47</f>
        <v>0</v>
      </c>
      <c r="I47" s="78">
        <f>'REITORIA-SECOM'!O47+'REITORIA-SECOM'!P47+'CEART-SECOM'!O47+'CEART-SECOM'!P47+'CEART-CSEG'!O47+'CEART-CSEG'!P47+'CEART-DMU'!O47+'CEART-DMU'!P47+CEFID!O47+ CEFID!P47+MESC!O47+ MESC!P47+PROEX!O47+ PROEX!P47+PROEN!O47+ PROEN!P47+'ESAG 11038'!O47+'ESAG 11038'!P47+'ESAG 3201'!O47+'ESAG 3201'!P47+'ESAG 14842'!O47+'ESAG 14842'!P47+'ESAG 12758 PAEX'!O47+'ESAG 12758 PAEX'!P47+'FAED-DPPG'!O47+'FAED-DPPG'!P47+BU!O47+ BU!P47+'CAV Seminário de Agroecologia'!O47+'CAV Seminário de Agroecologia'!P47+'CAV PAEX'!O47+'CAV PAEX'!P47+'CAV PRAPEG'!O47+'CAV PRAPEG'!P47+'CAV Administração'!O47+'CAV Administração'!P47+CCT!O47+ CCT!P47+'CEAD AÇÕES AFIRMATIVAS'!O47+'CEAD AÇÕES AFIRMATIVAS'!P47+'CEAD EXTENSÃO '!O47+'CEAD EXTENSÃO '!P47+'CEAD EXTENSÃO MUSEU ESCOLA'!O47+'CEAD EXTENSÃO MUSEU ESCOLA'!P47+CEAVI!O47+CEAVI!P47+'CEO PROCULT'!O47+'CEO PROCULT'!P47+'CEO PAEX'!O47+'CEO PAEX'!P47+'CEO '!O47+'CEO '!P47+CEPLAN!O47+CEPLAN!P47+'CERES CLAUDIONE'!O47+'CERES CLAUDIONE'!P47+'CERES DEX'!O47+'CERES DEX'!P47+'CERES ERIC'!O47+'CERES ERIC'!P47+'CERES JULIANO'!O47+'CERES JULIANO'!P47+'CERES PATRÍCIA'!O47+'CERES PATRÍCIA'!P47+'CERES DAD'!O47+'CERES DAD'!P47+CESFI!O47+CESFI!P47+CESMO!O47+CESMO!P47+SIPE!O47+SIPE!P47+'CDH CAPACITAÇÃO - 5852'!O47+'CDH CAPACITAÇÃO - 5852'!P47+'CDH SAÚDE E SEG. TRAB. -14843'!O47+'CDH SAÚDE E SEG. TRAB. -14843'!P47</f>
        <v>0</v>
      </c>
      <c r="J47" s="79">
        <v>0</v>
      </c>
      <c r="K47" s="80">
        <f t="shared" si="0"/>
        <v>15900</v>
      </c>
      <c r="L47" s="81">
        <f t="shared" si="1"/>
        <v>6678</v>
      </c>
      <c r="M47" s="81">
        <f t="shared" si="2"/>
        <v>0</v>
      </c>
      <c r="N47" s="82">
        <f t="shared" si="3"/>
        <v>0</v>
      </c>
    </row>
    <row r="48" spans="1:14" ht="39" customHeight="1" x14ac:dyDescent="0.35">
      <c r="A48" s="140">
        <v>26</v>
      </c>
      <c r="B48" s="190" t="s">
        <v>70</v>
      </c>
      <c r="C48" s="60">
        <v>46</v>
      </c>
      <c r="D48" s="191" t="s">
        <v>136</v>
      </c>
      <c r="E48" s="177">
        <v>67.56</v>
      </c>
      <c r="F48" s="192">
        <f>'REITORIA-SECOM'!J48+'CEART-SECOM'!J48+'CEART-CSEG'!J48+'CEART-DMU'!J48+CEFID!J48+MESC!J48+PROEX!J48+PROEN!J48+'ESAG 11038'!J48+'ESAG 3201'!J48+'ESAG 14842'!J48+'ESAG 12758 PAEX'!J48+'FAED-DPPG'!J48+BU!J48+'CAV Seminário de Agroecologia'!J48+'CAV PAEX'!J48+'CAV PRAPEG'!J48+'CAV Administração'!J48+CCT!J48+'CEAD AÇÕES AFIRMATIVAS'!J48+'CEAD EXTENSÃO '!J48+'CEAD EXTENSÃO MUSEU ESCOLA'!J48+CEAVI!J48+'CEO PROCULT'!J48+'CEO PAEX'!J48+'CEO '!J48+CEPLAN!J48+'CERES CLAUDIONE'!J48+'CERES DEX'!J48+'CERES ERIC'!J48+'CERES JULIANO'!J48+'CERES PATRÍCIA'!J48+'CERES DAD'!J48+CESFI!J48+CESMO!J48+SIPE!J48+'CDH CAPACITAÇÃO - 5852'!J48+'CDH SAÚDE E SEG. TRAB. -14843'!J48</f>
        <v>518</v>
      </c>
      <c r="G48" s="77">
        <f>'REITORIA-SECOM'!K48+'CEART-SECOM'!K48+'CEART-CSEG'!K48+'CEART-DMU'!K48+CEFID!K48+MESC!K48+PROEX!K48+PROEN!K48+'ESAG 11038'!K48+'ESAG 3201'!K48+'ESAG 14842'!K48+'ESAG 12758 PAEX'!K48+'FAED-DPPG'!K48+BU!K48+'CAV Seminário de Agroecologia'!K48+'CAV PAEX'!K48+'CAV PRAPEG'!K48+'CAV Administração'!K48+CCT!K48+'CEAD AÇÕES AFIRMATIVAS'!K48+'CEAD EXTENSÃO '!K48+'CEAD EXTENSÃO MUSEU ESCOLA'!K48+CEAVI!K48+'CEO PROCULT'!K48+'CEO PAEX'!K48+'CEO '!K48+CEPLAN!K48+'CERES CLAUDIONE'!K48+'CERES DEX'!K48+'CERES ERIC'!K48+'CERES JULIANO'!K48+'CERES PATRÍCIA'!K48+'CERES DAD'!K48+CESFI!K48+CESMO!K48+SIPE!K48+'CDH CAPACITAÇÃO - 5852'!K48+'CDH SAÚDE E SEG. TRAB. -14843'!K48</f>
        <v>0</v>
      </c>
      <c r="H48" s="77">
        <f>'REITORIA-SECOM'!L48+'CEART-SECOM'!L48+'CEART-CSEG'!L48+'CEART-DMU'!L48+CEFID!L48+MESC!L48+PROEX!L48+PROEN!L48+'ESAG 11038'!L48+'ESAG 3201'!L48+'ESAG 14842'!L48+'ESAG 12758 PAEX'!L48+'FAED-DPPG'!L48+BU!L48+'CAV Seminário de Agroecologia'!L48+'CAV PAEX'!L48+'CAV PRAPEG'!L48+'CAV Administração'!L48+CCT!L48+'CEAD AÇÕES AFIRMATIVAS'!L48+'CEAD EXTENSÃO '!L48+'CEAD EXTENSÃO MUSEU ESCOLA'!L48+CEAVI!L48+'CEO PROCULT'!L48+'CEO PAEX'!L48+'CEO '!L48+CEPLAN!L48+'CERES CLAUDIONE'!L48+'CERES DEX'!L48+'CERES ERIC'!L48+'CERES JULIANO'!L48+'CERES PATRÍCIA'!L48+'CERES DAD'!L48+CESFI!L48+CESMO!L48+SIPE!L48+'CDH CAPACITAÇÃO - 5852'!L48+'CDH SAÚDE E SEG. TRAB. -14843'!L48</f>
        <v>0</v>
      </c>
      <c r="I48" s="78">
        <f>'REITORIA-SECOM'!O48+'REITORIA-SECOM'!P48+'CEART-SECOM'!O48+'CEART-SECOM'!P48+'CEART-CSEG'!O48+'CEART-CSEG'!P48+'CEART-DMU'!O48+'CEART-DMU'!P48+CEFID!O48+ CEFID!P48+MESC!O48+ MESC!P48+PROEX!O48+ PROEX!P48+PROEN!O48+ PROEN!P48+'ESAG 11038'!O48+'ESAG 11038'!P48+'ESAG 3201'!O48+'ESAG 3201'!P48+'ESAG 14842'!O48+'ESAG 14842'!P48+'ESAG 12758 PAEX'!O48+'ESAG 12758 PAEX'!P48+'FAED-DPPG'!O48+'FAED-DPPG'!P48+BU!O48+ BU!P48+'CAV Seminário de Agroecologia'!O48+'CAV Seminário de Agroecologia'!P48+'CAV PAEX'!O48+'CAV PAEX'!P48+'CAV PRAPEG'!O48+'CAV PRAPEG'!P48+'CAV Administração'!O48+'CAV Administração'!P48+CCT!O48+ CCT!P48+'CEAD AÇÕES AFIRMATIVAS'!O48+'CEAD AÇÕES AFIRMATIVAS'!P48+'CEAD EXTENSÃO '!O48+'CEAD EXTENSÃO '!P48+'CEAD EXTENSÃO MUSEU ESCOLA'!O48+'CEAD EXTENSÃO MUSEU ESCOLA'!P48+CEAVI!O48+CEAVI!P48+'CEO PROCULT'!O48+'CEO PROCULT'!P48+'CEO PAEX'!O48+'CEO PAEX'!P48+'CEO '!O48+'CEO '!P48+CEPLAN!O48+CEPLAN!P48+'CERES CLAUDIONE'!O48+'CERES CLAUDIONE'!P48+'CERES DEX'!O48+'CERES DEX'!P48+'CERES ERIC'!O48+'CERES ERIC'!P48+'CERES JULIANO'!O48+'CERES JULIANO'!P48+'CERES PATRÍCIA'!O48+'CERES PATRÍCIA'!P48+'CERES DAD'!O48+'CERES DAD'!P48+CESFI!O48+CESFI!P48+CESMO!O48+CESMO!P48+SIPE!O48+SIPE!P48+'CDH CAPACITAÇÃO - 5852'!O48+'CDH CAPACITAÇÃO - 5852'!P48+'CDH SAÚDE E SEG. TRAB. -14843'!O48+'CDH SAÚDE E SEG. TRAB. -14843'!P48</f>
        <v>0</v>
      </c>
      <c r="J48" s="79">
        <v>0</v>
      </c>
      <c r="K48" s="80">
        <f t="shared" si="0"/>
        <v>518</v>
      </c>
      <c r="L48" s="81">
        <f t="shared" si="1"/>
        <v>34996.080000000002</v>
      </c>
      <c r="M48" s="81">
        <f t="shared" si="2"/>
        <v>0</v>
      </c>
      <c r="N48" s="82">
        <f t="shared" si="3"/>
        <v>0</v>
      </c>
    </row>
    <row r="49" spans="1:14" ht="39" customHeight="1" x14ac:dyDescent="0.35">
      <c r="A49" s="210">
        <v>27</v>
      </c>
      <c r="B49" s="213" t="s">
        <v>137</v>
      </c>
      <c r="C49" s="180">
        <v>47</v>
      </c>
      <c r="D49" s="207" t="s">
        <v>138</v>
      </c>
      <c r="E49" s="176">
        <v>1.42</v>
      </c>
      <c r="F49" s="192">
        <f>'REITORIA-SECOM'!J49+'CEART-SECOM'!J49+'CEART-CSEG'!J49+'CEART-DMU'!J49+CEFID!J49+MESC!J49+PROEX!J49+PROEN!J49+'ESAG 11038'!J49+'ESAG 3201'!J49+'ESAG 14842'!J49+'ESAG 12758 PAEX'!J49+'FAED-DPPG'!J49+BU!J49+'CAV Seminário de Agroecologia'!J49+'CAV PAEX'!J49+'CAV PRAPEG'!J49+'CAV Administração'!J49+CCT!J49+'CEAD AÇÕES AFIRMATIVAS'!J49+'CEAD EXTENSÃO '!J49+'CEAD EXTENSÃO MUSEU ESCOLA'!J49+CEAVI!J49+'CEO PROCULT'!J49+'CEO PAEX'!J49+'CEO '!J49+CEPLAN!J49+'CERES CLAUDIONE'!J49+'CERES DEX'!J49+'CERES ERIC'!J49+'CERES JULIANO'!J49+'CERES PATRÍCIA'!J49+'CERES DAD'!J49+CESFI!J49+CESMO!J49+SIPE!J49+'CDH CAPACITAÇÃO - 5852'!J49+'CDH SAÚDE E SEG. TRAB. -14843'!J49</f>
        <v>2350</v>
      </c>
      <c r="G49" s="77">
        <f>'REITORIA-SECOM'!K49+'CEART-SECOM'!K49+'CEART-CSEG'!K49+'CEART-DMU'!K49+CEFID!K49+MESC!K49+PROEX!K49+PROEN!K49+'ESAG 11038'!K49+'ESAG 3201'!K49+'ESAG 14842'!K49+'ESAG 12758 PAEX'!K49+'FAED-DPPG'!K49+BU!K49+'CAV Seminário de Agroecologia'!K49+'CAV PAEX'!K49+'CAV PRAPEG'!K49+'CAV Administração'!K49+CCT!K49+'CEAD AÇÕES AFIRMATIVAS'!K49+'CEAD EXTENSÃO '!K49+'CEAD EXTENSÃO MUSEU ESCOLA'!K49+CEAVI!K49+'CEO PROCULT'!K49+'CEO PAEX'!K49+'CEO '!K49+CEPLAN!K49+'CERES CLAUDIONE'!K49+'CERES DEX'!K49+'CERES ERIC'!K49+'CERES JULIANO'!K49+'CERES PATRÍCIA'!K49+'CERES DAD'!K49+CESFI!K49+CESMO!K49+SIPE!K49+'CDH CAPACITAÇÃO - 5852'!K49+'CDH SAÚDE E SEG. TRAB. -14843'!K49</f>
        <v>0</v>
      </c>
      <c r="H49" s="77">
        <f>'REITORIA-SECOM'!L49+'CEART-SECOM'!L49+'CEART-CSEG'!L49+'CEART-DMU'!L49+CEFID!L49+MESC!L49+PROEX!L49+PROEN!L49+'ESAG 11038'!L49+'ESAG 3201'!L49+'ESAG 14842'!L49+'ESAG 12758 PAEX'!L49+'FAED-DPPG'!L49+BU!L49+'CAV Seminário de Agroecologia'!L49+'CAV PAEX'!L49+'CAV PRAPEG'!L49+'CAV Administração'!L49+CCT!L49+'CEAD AÇÕES AFIRMATIVAS'!L49+'CEAD EXTENSÃO '!L49+'CEAD EXTENSÃO MUSEU ESCOLA'!L49+CEAVI!L49+'CEO PROCULT'!L49+'CEO PAEX'!L49+'CEO '!L49+CEPLAN!L49+'CERES CLAUDIONE'!L49+'CERES DEX'!L49+'CERES ERIC'!L49+'CERES JULIANO'!L49+'CERES PATRÍCIA'!L49+'CERES DAD'!L49+CESFI!L49+CESMO!L49+SIPE!L49+'CDH CAPACITAÇÃO - 5852'!L49+'CDH SAÚDE E SEG. TRAB. -14843'!L49</f>
        <v>0</v>
      </c>
      <c r="I49" s="78">
        <f>'REITORIA-SECOM'!O49+'REITORIA-SECOM'!P49+'CEART-SECOM'!O49+'CEART-SECOM'!P49+'CEART-CSEG'!O49+'CEART-CSEG'!P49+'CEART-DMU'!O49+'CEART-DMU'!P49+CEFID!O49+ CEFID!P49+MESC!O49+ MESC!P49+PROEX!O49+ PROEX!P49+PROEN!O49+ PROEN!P49+'ESAG 11038'!O49+'ESAG 11038'!P49+'ESAG 3201'!O49+'ESAG 3201'!P49+'ESAG 14842'!O49+'ESAG 14842'!P49+'ESAG 12758 PAEX'!O49+'ESAG 12758 PAEX'!P49+'FAED-DPPG'!O49+'FAED-DPPG'!P49+BU!O49+ BU!P49+'CAV Seminário de Agroecologia'!O49+'CAV Seminário de Agroecologia'!P49+'CAV PAEX'!O49+'CAV PAEX'!P49+'CAV PRAPEG'!O49+'CAV PRAPEG'!P49+'CAV Administração'!O49+'CAV Administração'!P49+CCT!O49+ CCT!P49+'CEAD AÇÕES AFIRMATIVAS'!O49+'CEAD AÇÕES AFIRMATIVAS'!P49+'CEAD EXTENSÃO '!O49+'CEAD EXTENSÃO '!P49+'CEAD EXTENSÃO MUSEU ESCOLA'!O49+'CEAD EXTENSÃO MUSEU ESCOLA'!P49+CEAVI!O49+CEAVI!P49+'CEO PROCULT'!O49+'CEO PROCULT'!P49+'CEO PAEX'!O49+'CEO PAEX'!P49+'CEO '!O49+'CEO '!P49+CEPLAN!O49+CEPLAN!P49+'CERES CLAUDIONE'!O49+'CERES CLAUDIONE'!P49+'CERES DEX'!O49+'CERES DEX'!P49+'CERES ERIC'!O49+'CERES ERIC'!P49+'CERES JULIANO'!O49+'CERES JULIANO'!P49+'CERES PATRÍCIA'!O49+'CERES PATRÍCIA'!P49+'CERES DAD'!O49+'CERES DAD'!P49+CESFI!O49+CESFI!P49+CESMO!O49+CESMO!P49+SIPE!O49+SIPE!P49+'CDH CAPACITAÇÃO - 5852'!O49+'CDH CAPACITAÇÃO - 5852'!P49+'CDH SAÚDE E SEG. TRAB. -14843'!O49+'CDH SAÚDE E SEG. TRAB. -14843'!P49</f>
        <v>0</v>
      </c>
      <c r="J49" s="79">
        <v>0</v>
      </c>
      <c r="K49" s="80">
        <f t="shared" si="0"/>
        <v>2350</v>
      </c>
      <c r="L49" s="81">
        <f t="shared" si="1"/>
        <v>3337</v>
      </c>
      <c r="M49" s="81">
        <f t="shared" si="2"/>
        <v>0</v>
      </c>
      <c r="N49" s="82">
        <f t="shared" si="3"/>
        <v>0</v>
      </c>
    </row>
    <row r="50" spans="1:14" ht="39" customHeight="1" x14ac:dyDescent="0.35">
      <c r="A50" s="211"/>
      <c r="B50" s="214"/>
      <c r="C50" s="180">
        <v>48</v>
      </c>
      <c r="D50" s="208"/>
      <c r="E50" s="176">
        <v>0.6</v>
      </c>
      <c r="F50" s="192">
        <f>'REITORIA-SECOM'!J50+'CEART-SECOM'!J50+'CEART-CSEG'!J50+'CEART-DMU'!J50+CEFID!J50+MESC!J50+PROEX!J50+PROEN!J50+'ESAG 11038'!J50+'ESAG 3201'!J50+'ESAG 14842'!J50+'ESAG 12758 PAEX'!J50+'FAED-DPPG'!J50+BU!J50+'CAV Seminário de Agroecologia'!J50+'CAV PAEX'!J50+'CAV PRAPEG'!J50+'CAV Administração'!J50+CCT!J50+'CEAD AÇÕES AFIRMATIVAS'!J50+'CEAD EXTENSÃO '!J50+'CEAD EXTENSÃO MUSEU ESCOLA'!J50+CEAVI!J50+'CEO PROCULT'!J50+'CEO PAEX'!J50+'CEO '!J50+CEPLAN!J50+'CERES CLAUDIONE'!J50+'CERES DEX'!J50+'CERES ERIC'!J50+'CERES JULIANO'!J50+'CERES PATRÍCIA'!J50+'CERES DAD'!J50+CESFI!J50+CESMO!J50+SIPE!J50+'CDH CAPACITAÇÃO - 5852'!J50+'CDH SAÚDE E SEG. TRAB. -14843'!J50</f>
        <v>10000</v>
      </c>
      <c r="G50" s="77">
        <f>'REITORIA-SECOM'!K50+'CEART-SECOM'!K50+'CEART-CSEG'!K50+'CEART-DMU'!K50+CEFID!K50+MESC!K50+PROEX!K50+PROEN!K50+'ESAG 11038'!K50+'ESAG 3201'!K50+'ESAG 14842'!K50+'ESAG 12758 PAEX'!K50+'FAED-DPPG'!K50+BU!K50+'CAV Seminário de Agroecologia'!K50+'CAV PAEX'!K50+'CAV PRAPEG'!K50+'CAV Administração'!K50+CCT!K50+'CEAD AÇÕES AFIRMATIVAS'!K50+'CEAD EXTENSÃO '!K50+'CEAD EXTENSÃO MUSEU ESCOLA'!K50+CEAVI!K50+'CEO PROCULT'!K50+'CEO PAEX'!K50+'CEO '!K50+CEPLAN!K50+'CERES CLAUDIONE'!K50+'CERES DEX'!K50+'CERES ERIC'!K50+'CERES JULIANO'!K50+'CERES PATRÍCIA'!K50+'CERES DAD'!K50+CESFI!K50+CESMO!K50+SIPE!K50+'CDH CAPACITAÇÃO - 5852'!K50+'CDH SAÚDE E SEG. TRAB. -14843'!K50</f>
        <v>0</v>
      </c>
      <c r="H50" s="77">
        <f>'REITORIA-SECOM'!L50+'CEART-SECOM'!L50+'CEART-CSEG'!L50+'CEART-DMU'!L50+CEFID!L50+MESC!L50+PROEX!L50+PROEN!L50+'ESAG 11038'!L50+'ESAG 3201'!L50+'ESAG 14842'!L50+'ESAG 12758 PAEX'!L50+'FAED-DPPG'!L50+BU!L50+'CAV Seminário de Agroecologia'!L50+'CAV PAEX'!L50+'CAV PRAPEG'!L50+'CAV Administração'!L50+CCT!L50+'CEAD AÇÕES AFIRMATIVAS'!L50+'CEAD EXTENSÃO '!L50+'CEAD EXTENSÃO MUSEU ESCOLA'!L50+CEAVI!L50+'CEO PROCULT'!L50+'CEO PAEX'!L50+'CEO '!L50+CEPLAN!L50+'CERES CLAUDIONE'!L50+'CERES DEX'!L50+'CERES ERIC'!L50+'CERES JULIANO'!L50+'CERES PATRÍCIA'!L50+'CERES DAD'!L50+CESFI!L50+CESMO!L50+SIPE!L50+'CDH CAPACITAÇÃO - 5852'!L50+'CDH SAÚDE E SEG. TRAB. -14843'!L50</f>
        <v>0</v>
      </c>
      <c r="I50" s="78">
        <f>'REITORIA-SECOM'!O50+'REITORIA-SECOM'!P50+'CEART-SECOM'!O50+'CEART-SECOM'!P50+'CEART-CSEG'!O50+'CEART-CSEG'!P50+'CEART-DMU'!O50+'CEART-DMU'!P50+CEFID!O50+ CEFID!P50+MESC!O50+ MESC!P50+PROEX!O50+ PROEX!P50+PROEN!O50+ PROEN!P50+'ESAG 11038'!O50+'ESAG 11038'!P50+'ESAG 3201'!O50+'ESAG 3201'!P50+'ESAG 14842'!O50+'ESAG 14842'!P50+'ESAG 12758 PAEX'!O50+'ESAG 12758 PAEX'!P50+'FAED-DPPG'!O50+'FAED-DPPG'!P50+BU!O50+ BU!P50+'CAV Seminário de Agroecologia'!O50+'CAV Seminário de Agroecologia'!P50+'CAV PAEX'!O50+'CAV PAEX'!P50+'CAV PRAPEG'!O50+'CAV PRAPEG'!P50+'CAV Administração'!O50+'CAV Administração'!P50+CCT!O50+ CCT!P50+'CEAD AÇÕES AFIRMATIVAS'!O50+'CEAD AÇÕES AFIRMATIVAS'!P50+'CEAD EXTENSÃO '!O50+'CEAD EXTENSÃO '!P50+'CEAD EXTENSÃO MUSEU ESCOLA'!O50+'CEAD EXTENSÃO MUSEU ESCOLA'!P50+CEAVI!O50+CEAVI!P50+'CEO PROCULT'!O50+'CEO PROCULT'!P50+'CEO PAEX'!O50+'CEO PAEX'!P50+'CEO '!O50+'CEO '!P50+CEPLAN!O50+CEPLAN!P50+'CERES CLAUDIONE'!O50+'CERES CLAUDIONE'!P50+'CERES DEX'!O50+'CERES DEX'!P50+'CERES ERIC'!O50+'CERES ERIC'!P50+'CERES JULIANO'!O50+'CERES JULIANO'!P50+'CERES PATRÍCIA'!O50+'CERES PATRÍCIA'!P50+'CERES DAD'!O50+'CERES DAD'!P50+CESFI!O50+CESFI!P50+CESMO!O50+CESMO!P50+SIPE!O50+SIPE!P50+'CDH CAPACITAÇÃO - 5852'!O50+'CDH CAPACITAÇÃO - 5852'!P50+'CDH SAÚDE E SEG. TRAB. -14843'!O50+'CDH SAÚDE E SEG. TRAB. -14843'!P50</f>
        <v>0</v>
      </c>
      <c r="J50" s="79">
        <v>0</v>
      </c>
      <c r="K50" s="80">
        <f t="shared" si="0"/>
        <v>10000</v>
      </c>
      <c r="L50" s="81">
        <f t="shared" si="1"/>
        <v>6000</v>
      </c>
      <c r="M50" s="81">
        <f t="shared" si="2"/>
        <v>0</v>
      </c>
      <c r="N50" s="82">
        <f t="shared" si="3"/>
        <v>0</v>
      </c>
    </row>
    <row r="51" spans="1:14" ht="39" customHeight="1" x14ac:dyDescent="0.35">
      <c r="A51" s="212"/>
      <c r="B51" s="215"/>
      <c r="C51" s="180">
        <v>49</v>
      </c>
      <c r="D51" s="209"/>
      <c r="E51" s="176">
        <v>1.24</v>
      </c>
      <c r="F51" s="192">
        <f>'REITORIA-SECOM'!J51+'CEART-SECOM'!J51+'CEART-CSEG'!J51+'CEART-DMU'!J51+CEFID!J51+MESC!J51+PROEX!J51+PROEN!J51+'ESAG 11038'!J51+'ESAG 3201'!J51+'ESAG 14842'!J51+'ESAG 12758 PAEX'!J51+'FAED-DPPG'!J51+BU!J51+'CAV Seminário de Agroecologia'!J51+'CAV PAEX'!J51+'CAV PRAPEG'!J51+'CAV Administração'!J51+CCT!J51+'CEAD AÇÕES AFIRMATIVAS'!J51+'CEAD EXTENSÃO '!J51+'CEAD EXTENSÃO MUSEU ESCOLA'!J51+CEAVI!J51+'CEO PROCULT'!J51+'CEO PAEX'!J51+'CEO '!J51+CEPLAN!J51+'CERES CLAUDIONE'!J51+'CERES DEX'!J51+'CERES ERIC'!J51+'CERES JULIANO'!J51+'CERES PATRÍCIA'!J51+'CERES DAD'!J51+CESFI!J51+CESMO!J51+SIPE!J51+'CDH CAPACITAÇÃO - 5852'!J51+'CDH SAÚDE E SEG. TRAB. -14843'!J51</f>
        <v>11000</v>
      </c>
      <c r="G51" s="77">
        <f>'REITORIA-SECOM'!K51+'CEART-SECOM'!K51+'CEART-CSEG'!K51+'CEART-DMU'!K51+CEFID!K51+MESC!K51+PROEX!K51+PROEN!K51+'ESAG 11038'!K51+'ESAG 3201'!K51+'ESAG 14842'!K51+'ESAG 12758 PAEX'!K51+'FAED-DPPG'!K51+BU!K51+'CAV Seminário de Agroecologia'!K51+'CAV PAEX'!K51+'CAV PRAPEG'!K51+'CAV Administração'!K51+CCT!K51+'CEAD AÇÕES AFIRMATIVAS'!K51+'CEAD EXTENSÃO '!K51+'CEAD EXTENSÃO MUSEU ESCOLA'!K51+CEAVI!K51+'CEO PROCULT'!K51+'CEO PAEX'!K51+'CEO '!K51+CEPLAN!K51+'CERES CLAUDIONE'!K51+'CERES DEX'!K51+'CERES ERIC'!K51+'CERES JULIANO'!K51+'CERES PATRÍCIA'!K51+'CERES DAD'!K51+CESFI!K51+CESMO!K51+SIPE!K51+'CDH CAPACITAÇÃO - 5852'!K51+'CDH SAÚDE E SEG. TRAB. -14843'!K51</f>
        <v>0</v>
      </c>
      <c r="H51" s="77">
        <f>'REITORIA-SECOM'!L51+'CEART-SECOM'!L51+'CEART-CSEG'!L51+'CEART-DMU'!L51+CEFID!L51+MESC!L51+PROEX!L51+PROEN!L51+'ESAG 11038'!L51+'ESAG 3201'!L51+'ESAG 14842'!L51+'ESAG 12758 PAEX'!L51+'FAED-DPPG'!L51+BU!L51+'CAV Seminário de Agroecologia'!L51+'CAV PAEX'!L51+'CAV PRAPEG'!L51+'CAV Administração'!L51+CCT!L51+'CEAD AÇÕES AFIRMATIVAS'!L51+'CEAD EXTENSÃO '!L51+'CEAD EXTENSÃO MUSEU ESCOLA'!L51+CEAVI!L51+'CEO PROCULT'!L51+'CEO PAEX'!L51+'CEO '!L51+CEPLAN!L51+'CERES CLAUDIONE'!L51+'CERES DEX'!L51+'CERES ERIC'!L51+'CERES JULIANO'!L51+'CERES PATRÍCIA'!L51+'CERES DAD'!L51+CESFI!L51+CESMO!L51+SIPE!L51+'CDH CAPACITAÇÃO - 5852'!L51+'CDH SAÚDE E SEG. TRAB. -14843'!L51</f>
        <v>0</v>
      </c>
      <c r="I51" s="78">
        <f>'REITORIA-SECOM'!O51+'REITORIA-SECOM'!P51+'CEART-SECOM'!O51+'CEART-SECOM'!P51+'CEART-CSEG'!O51+'CEART-CSEG'!P51+'CEART-DMU'!O51+'CEART-DMU'!P51+CEFID!O51+ CEFID!P51+MESC!O51+ MESC!P51+PROEX!O51+ PROEX!P51+PROEN!O51+ PROEN!P51+'ESAG 11038'!O51+'ESAG 11038'!P51+'ESAG 3201'!O51+'ESAG 3201'!P51+'ESAG 14842'!O51+'ESAG 14842'!P51+'ESAG 12758 PAEX'!O51+'ESAG 12758 PAEX'!P51+'FAED-DPPG'!O51+'FAED-DPPG'!P51+BU!O51+ BU!P51+'CAV Seminário de Agroecologia'!O51+'CAV Seminário de Agroecologia'!P51+'CAV PAEX'!O51+'CAV PAEX'!P51+'CAV PRAPEG'!O51+'CAV PRAPEG'!P51+'CAV Administração'!O51+'CAV Administração'!P51+CCT!O51+ CCT!P51+'CEAD AÇÕES AFIRMATIVAS'!O51+'CEAD AÇÕES AFIRMATIVAS'!P51+'CEAD EXTENSÃO '!O51+'CEAD EXTENSÃO '!P51+'CEAD EXTENSÃO MUSEU ESCOLA'!O51+'CEAD EXTENSÃO MUSEU ESCOLA'!P51+CEAVI!O51+CEAVI!P51+'CEO PROCULT'!O51+'CEO PROCULT'!P51+'CEO PAEX'!O51+'CEO PAEX'!P51+'CEO '!O51+'CEO '!P51+CEPLAN!O51+CEPLAN!P51+'CERES CLAUDIONE'!O51+'CERES CLAUDIONE'!P51+'CERES DEX'!O51+'CERES DEX'!P51+'CERES ERIC'!O51+'CERES ERIC'!P51+'CERES JULIANO'!O51+'CERES JULIANO'!P51+'CERES PATRÍCIA'!O51+'CERES PATRÍCIA'!P51+'CERES DAD'!O51+'CERES DAD'!P51+CESFI!O51+CESFI!P51+CESMO!O51+CESMO!P51+SIPE!O51+SIPE!P51+'CDH CAPACITAÇÃO - 5852'!O51+'CDH CAPACITAÇÃO - 5852'!P51+'CDH SAÚDE E SEG. TRAB. -14843'!O51+'CDH SAÚDE E SEG. TRAB. -14843'!P51</f>
        <v>0</v>
      </c>
      <c r="J51" s="79">
        <v>0</v>
      </c>
      <c r="K51" s="80">
        <f t="shared" si="0"/>
        <v>11000</v>
      </c>
      <c r="L51" s="81">
        <f t="shared" si="1"/>
        <v>13640</v>
      </c>
      <c r="M51" s="81">
        <f t="shared" si="2"/>
        <v>0</v>
      </c>
      <c r="N51" s="82">
        <f t="shared" si="3"/>
        <v>0</v>
      </c>
    </row>
    <row r="52" spans="1:14" ht="39" customHeight="1" x14ac:dyDescent="0.35">
      <c r="A52" s="216">
        <v>28</v>
      </c>
      <c r="B52" s="219" t="s">
        <v>142</v>
      </c>
      <c r="C52" s="60">
        <v>50</v>
      </c>
      <c r="D52" s="222" t="s">
        <v>143</v>
      </c>
      <c r="E52" s="177">
        <v>1.56</v>
      </c>
      <c r="F52" s="192">
        <f>'REITORIA-SECOM'!J52+'CEART-SECOM'!J52+'CEART-CSEG'!J52+'CEART-DMU'!J52+CEFID!J52+MESC!J52+PROEX!J52+PROEN!J52+'ESAG 11038'!J52+'ESAG 3201'!J52+'ESAG 14842'!J52+'ESAG 12758 PAEX'!J52+'FAED-DPPG'!J52+BU!J52+'CAV Seminário de Agroecologia'!J52+'CAV PAEX'!J52+'CAV PRAPEG'!J52+'CAV Administração'!J52+CCT!J52+'CEAD AÇÕES AFIRMATIVAS'!J52+'CEAD EXTENSÃO '!J52+'CEAD EXTENSÃO MUSEU ESCOLA'!J52+CEAVI!J52+'CEO PROCULT'!J52+'CEO PAEX'!J52+'CEO '!J52+CEPLAN!J52+'CERES CLAUDIONE'!J52+'CERES DEX'!J52+'CERES ERIC'!J52+'CERES JULIANO'!J52+'CERES PATRÍCIA'!J52+'CERES DAD'!J52+CESFI!J52+CESMO!J52+SIPE!J52+'CDH CAPACITAÇÃO - 5852'!J52+'CDH SAÚDE E SEG. TRAB. -14843'!J52</f>
        <v>6000</v>
      </c>
      <c r="G52" s="77">
        <f>'REITORIA-SECOM'!K52+'CEART-SECOM'!K52+'CEART-CSEG'!K52+'CEART-DMU'!K52+CEFID!K52+MESC!K52+PROEX!K52+PROEN!K52+'ESAG 11038'!K52+'ESAG 3201'!K52+'ESAG 14842'!K52+'ESAG 12758 PAEX'!K52+'FAED-DPPG'!K52+BU!K52+'CAV Seminário de Agroecologia'!K52+'CAV PAEX'!K52+'CAV PRAPEG'!K52+'CAV Administração'!K52+CCT!K52+'CEAD AÇÕES AFIRMATIVAS'!K52+'CEAD EXTENSÃO '!K52+'CEAD EXTENSÃO MUSEU ESCOLA'!K52+CEAVI!K52+'CEO PROCULT'!K52+'CEO PAEX'!K52+'CEO '!K52+CEPLAN!K52+'CERES CLAUDIONE'!K52+'CERES DEX'!K52+'CERES ERIC'!K52+'CERES JULIANO'!K52+'CERES PATRÍCIA'!K52+'CERES DAD'!K52+CESFI!K52+CESMO!K52+SIPE!K52+'CDH CAPACITAÇÃO - 5852'!K52+'CDH SAÚDE E SEG. TRAB. -14843'!K52</f>
        <v>0</v>
      </c>
      <c r="H52" s="77">
        <f>'REITORIA-SECOM'!L52+'CEART-SECOM'!L52+'CEART-CSEG'!L52+'CEART-DMU'!L52+CEFID!L52+MESC!L52+PROEX!L52+PROEN!L52+'ESAG 11038'!L52+'ESAG 3201'!L52+'ESAG 14842'!L52+'ESAG 12758 PAEX'!L52+'FAED-DPPG'!L52+BU!L52+'CAV Seminário de Agroecologia'!L52+'CAV PAEX'!L52+'CAV PRAPEG'!L52+'CAV Administração'!L52+CCT!L52+'CEAD AÇÕES AFIRMATIVAS'!L52+'CEAD EXTENSÃO '!L52+'CEAD EXTENSÃO MUSEU ESCOLA'!L52+CEAVI!L52+'CEO PROCULT'!L52+'CEO PAEX'!L52+'CEO '!L52+CEPLAN!L52+'CERES CLAUDIONE'!L52+'CERES DEX'!L52+'CERES ERIC'!L52+'CERES JULIANO'!L52+'CERES PATRÍCIA'!L52+'CERES DAD'!L52+CESFI!L52+CESMO!L52+SIPE!L52+'CDH CAPACITAÇÃO - 5852'!L52+'CDH SAÚDE E SEG. TRAB. -14843'!L52</f>
        <v>0</v>
      </c>
      <c r="I52" s="78">
        <f>'REITORIA-SECOM'!O52+'REITORIA-SECOM'!P52+'CEART-SECOM'!O52+'CEART-SECOM'!P52+'CEART-CSEG'!O52+'CEART-CSEG'!P52+'CEART-DMU'!O52+'CEART-DMU'!P52+CEFID!O52+ CEFID!P52+MESC!O52+ MESC!P52+PROEX!O52+ PROEX!P52+PROEN!O52+ PROEN!P52+'ESAG 11038'!O52+'ESAG 11038'!P52+'ESAG 3201'!O52+'ESAG 3201'!P52+'ESAG 14842'!O52+'ESAG 14842'!P52+'ESAG 12758 PAEX'!O52+'ESAG 12758 PAEX'!P52+'FAED-DPPG'!O52+'FAED-DPPG'!P52+BU!O52+ BU!P52+'CAV Seminário de Agroecologia'!O52+'CAV Seminário de Agroecologia'!P52+'CAV PAEX'!O52+'CAV PAEX'!P52+'CAV PRAPEG'!O52+'CAV PRAPEG'!P52+'CAV Administração'!O52+'CAV Administração'!P52+CCT!O52+ CCT!P52+'CEAD AÇÕES AFIRMATIVAS'!O52+'CEAD AÇÕES AFIRMATIVAS'!P52+'CEAD EXTENSÃO '!O52+'CEAD EXTENSÃO '!P52+'CEAD EXTENSÃO MUSEU ESCOLA'!O52+'CEAD EXTENSÃO MUSEU ESCOLA'!P52+CEAVI!O52+CEAVI!P52+'CEO PROCULT'!O52+'CEO PROCULT'!P52+'CEO PAEX'!O52+'CEO PAEX'!P52+'CEO '!O52+'CEO '!P52+CEPLAN!O52+CEPLAN!P52+'CERES CLAUDIONE'!O52+'CERES CLAUDIONE'!P52+'CERES DEX'!O52+'CERES DEX'!P52+'CERES ERIC'!O52+'CERES ERIC'!P52+'CERES JULIANO'!O52+'CERES JULIANO'!P52+'CERES PATRÍCIA'!O52+'CERES PATRÍCIA'!P52+'CERES DAD'!O52+'CERES DAD'!P52+CESFI!O52+CESFI!P52+CESMO!O52+CESMO!P52+SIPE!O52+SIPE!P52+'CDH CAPACITAÇÃO - 5852'!O52+'CDH CAPACITAÇÃO - 5852'!P52+'CDH SAÚDE E SEG. TRAB. -14843'!O52+'CDH SAÚDE E SEG. TRAB. -14843'!P52</f>
        <v>0</v>
      </c>
      <c r="J52" s="79">
        <v>0</v>
      </c>
      <c r="K52" s="80">
        <f t="shared" si="0"/>
        <v>6000</v>
      </c>
      <c r="L52" s="81">
        <f t="shared" si="1"/>
        <v>9360</v>
      </c>
      <c r="M52" s="81">
        <f t="shared" si="2"/>
        <v>0</v>
      </c>
      <c r="N52" s="82">
        <f t="shared" si="3"/>
        <v>0</v>
      </c>
    </row>
    <row r="53" spans="1:14" ht="39" customHeight="1" x14ac:dyDescent="0.35">
      <c r="A53" s="217"/>
      <c r="B53" s="220"/>
      <c r="C53" s="60">
        <v>51</v>
      </c>
      <c r="D53" s="223"/>
      <c r="E53" s="177">
        <v>0.38</v>
      </c>
      <c r="F53" s="192">
        <f>'REITORIA-SECOM'!J53+'CEART-SECOM'!J53+'CEART-CSEG'!J53+'CEART-DMU'!J53+CEFID!J53+MESC!J53+PROEX!J53+PROEN!J53+'ESAG 11038'!J53+'ESAG 3201'!J53+'ESAG 14842'!J53+'ESAG 12758 PAEX'!J53+'FAED-DPPG'!J53+BU!J53+'CAV Seminário de Agroecologia'!J53+'CAV PAEX'!J53+'CAV PRAPEG'!J53+'CAV Administração'!J53+CCT!J53+'CEAD AÇÕES AFIRMATIVAS'!J53+'CEAD EXTENSÃO '!J53+'CEAD EXTENSÃO MUSEU ESCOLA'!J53+CEAVI!J53+'CEO PROCULT'!J53+'CEO PAEX'!J53+'CEO '!J53+CEPLAN!J53+'CERES CLAUDIONE'!J53+'CERES DEX'!J53+'CERES ERIC'!J53+'CERES JULIANO'!J53+'CERES PATRÍCIA'!J53+'CERES DAD'!J53+CESFI!J53+CESMO!J53+SIPE!J53+'CDH CAPACITAÇÃO - 5852'!J53+'CDH SAÚDE E SEG. TRAB. -14843'!J53</f>
        <v>8000</v>
      </c>
      <c r="G53" s="77">
        <f>'REITORIA-SECOM'!K53+'CEART-SECOM'!K53+'CEART-CSEG'!K53+'CEART-DMU'!K53+CEFID!K53+MESC!K53+PROEX!K53+PROEN!K53+'ESAG 11038'!K53+'ESAG 3201'!K53+'ESAG 14842'!K53+'ESAG 12758 PAEX'!K53+'FAED-DPPG'!K53+BU!K53+'CAV Seminário de Agroecologia'!K53+'CAV PAEX'!K53+'CAV PRAPEG'!K53+'CAV Administração'!K53+CCT!K53+'CEAD AÇÕES AFIRMATIVAS'!K53+'CEAD EXTENSÃO '!K53+'CEAD EXTENSÃO MUSEU ESCOLA'!K53+CEAVI!K53+'CEO PROCULT'!K53+'CEO PAEX'!K53+'CEO '!K53+CEPLAN!K53+'CERES CLAUDIONE'!K53+'CERES DEX'!K53+'CERES ERIC'!K53+'CERES JULIANO'!K53+'CERES PATRÍCIA'!K53+'CERES DAD'!K53+CESFI!K53+CESMO!K53+SIPE!K53+'CDH CAPACITAÇÃO - 5852'!K53+'CDH SAÚDE E SEG. TRAB. -14843'!K53</f>
        <v>0</v>
      </c>
      <c r="H53" s="77">
        <f>'REITORIA-SECOM'!L53+'CEART-SECOM'!L53+'CEART-CSEG'!L53+'CEART-DMU'!L53+CEFID!L53+MESC!L53+PROEX!L53+PROEN!L53+'ESAG 11038'!L53+'ESAG 3201'!L53+'ESAG 14842'!L53+'ESAG 12758 PAEX'!L53+'FAED-DPPG'!L53+BU!L53+'CAV Seminário de Agroecologia'!L53+'CAV PAEX'!L53+'CAV PRAPEG'!L53+'CAV Administração'!L53+CCT!L53+'CEAD AÇÕES AFIRMATIVAS'!L53+'CEAD EXTENSÃO '!L53+'CEAD EXTENSÃO MUSEU ESCOLA'!L53+CEAVI!L53+'CEO PROCULT'!L53+'CEO PAEX'!L53+'CEO '!L53+CEPLAN!L53+'CERES CLAUDIONE'!L53+'CERES DEX'!L53+'CERES ERIC'!L53+'CERES JULIANO'!L53+'CERES PATRÍCIA'!L53+'CERES DAD'!L53+CESFI!L53+CESMO!L53+SIPE!L53+'CDH CAPACITAÇÃO - 5852'!L53+'CDH SAÚDE E SEG. TRAB. -14843'!L53</f>
        <v>0</v>
      </c>
      <c r="I53" s="78">
        <f>'REITORIA-SECOM'!O53+'REITORIA-SECOM'!P53+'CEART-SECOM'!O53+'CEART-SECOM'!P53+'CEART-CSEG'!O53+'CEART-CSEG'!P53+'CEART-DMU'!O53+'CEART-DMU'!P53+CEFID!O53+ CEFID!P53+MESC!O53+ MESC!P53+PROEX!O53+ PROEX!P53+PROEN!O53+ PROEN!P53+'ESAG 11038'!O53+'ESAG 11038'!P53+'ESAG 3201'!O53+'ESAG 3201'!P53+'ESAG 14842'!O53+'ESAG 14842'!P53+'ESAG 12758 PAEX'!O53+'ESAG 12758 PAEX'!P53+'FAED-DPPG'!O53+'FAED-DPPG'!P53+BU!O53+ BU!P53+'CAV Seminário de Agroecologia'!O53+'CAV Seminário de Agroecologia'!P53+'CAV PAEX'!O53+'CAV PAEX'!P53+'CAV PRAPEG'!O53+'CAV PRAPEG'!P53+'CAV Administração'!O53+'CAV Administração'!P53+CCT!O53+ CCT!P53+'CEAD AÇÕES AFIRMATIVAS'!O53+'CEAD AÇÕES AFIRMATIVAS'!P53+'CEAD EXTENSÃO '!O53+'CEAD EXTENSÃO '!P53+'CEAD EXTENSÃO MUSEU ESCOLA'!O53+'CEAD EXTENSÃO MUSEU ESCOLA'!P53+CEAVI!O53+CEAVI!P53+'CEO PROCULT'!O53+'CEO PROCULT'!P53+'CEO PAEX'!O53+'CEO PAEX'!P53+'CEO '!O53+'CEO '!P53+CEPLAN!O53+CEPLAN!P53+'CERES CLAUDIONE'!O53+'CERES CLAUDIONE'!P53+'CERES DEX'!O53+'CERES DEX'!P53+'CERES ERIC'!O53+'CERES ERIC'!P53+'CERES JULIANO'!O53+'CERES JULIANO'!P53+'CERES PATRÍCIA'!O53+'CERES PATRÍCIA'!P53+'CERES DAD'!O53+'CERES DAD'!P53+CESFI!O53+CESFI!P53+CESMO!O53+CESMO!P53+SIPE!O53+SIPE!P53+'CDH CAPACITAÇÃO - 5852'!O53+'CDH CAPACITAÇÃO - 5852'!P53+'CDH SAÚDE E SEG. TRAB. -14843'!O53+'CDH SAÚDE E SEG. TRAB. -14843'!P53</f>
        <v>0</v>
      </c>
      <c r="J53" s="79">
        <v>0</v>
      </c>
      <c r="K53" s="80">
        <f t="shared" si="0"/>
        <v>8000</v>
      </c>
      <c r="L53" s="81">
        <f t="shared" si="1"/>
        <v>3040</v>
      </c>
      <c r="M53" s="81">
        <f t="shared" si="2"/>
        <v>0</v>
      </c>
      <c r="N53" s="82">
        <f t="shared" si="3"/>
        <v>0</v>
      </c>
    </row>
    <row r="54" spans="1:14" ht="39" customHeight="1" x14ac:dyDescent="0.35">
      <c r="A54" s="218"/>
      <c r="B54" s="221"/>
      <c r="C54" s="60">
        <v>52</v>
      </c>
      <c r="D54" s="224"/>
      <c r="E54" s="177">
        <v>0.32</v>
      </c>
      <c r="F54" s="192">
        <f>'REITORIA-SECOM'!J54+'CEART-SECOM'!J54+'CEART-CSEG'!J54+'CEART-DMU'!J54+CEFID!J54+MESC!J54+PROEX!J54+PROEN!J54+'ESAG 11038'!J54+'ESAG 3201'!J54+'ESAG 14842'!J54+'ESAG 12758 PAEX'!J54+'FAED-DPPG'!J54+BU!J54+'CAV Seminário de Agroecologia'!J54+'CAV PAEX'!J54+'CAV PRAPEG'!J54+'CAV Administração'!J54+CCT!J54+'CEAD AÇÕES AFIRMATIVAS'!J54+'CEAD EXTENSÃO '!J54+'CEAD EXTENSÃO MUSEU ESCOLA'!J54+CEAVI!J54+'CEO PROCULT'!J54+'CEO PAEX'!J54+'CEO '!J54+CEPLAN!J54+'CERES CLAUDIONE'!J54+'CERES DEX'!J54+'CERES ERIC'!J54+'CERES JULIANO'!J54+'CERES PATRÍCIA'!J54+'CERES DAD'!J54+CESFI!J54+CESMO!J54+SIPE!J54+'CDH CAPACITAÇÃO - 5852'!J54+'CDH SAÚDE E SEG. TRAB. -14843'!J54</f>
        <v>30000</v>
      </c>
      <c r="G54" s="77">
        <f>'REITORIA-SECOM'!K54+'CEART-SECOM'!K54+'CEART-CSEG'!K54+'CEART-DMU'!K54+CEFID!K54+MESC!K54+PROEX!K54+PROEN!K54+'ESAG 11038'!K54+'ESAG 3201'!K54+'ESAG 14842'!K54+'ESAG 12758 PAEX'!K54+'FAED-DPPG'!K54+BU!K54+'CAV Seminário de Agroecologia'!K54+'CAV PAEX'!K54+'CAV PRAPEG'!K54+'CAV Administração'!K54+CCT!K54+'CEAD AÇÕES AFIRMATIVAS'!K54+'CEAD EXTENSÃO '!K54+'CEAD EXTENSÃO MUSEU ESCOLA'!K54+CEAVI!K54+'CEO PROCULT'!K54+'CEO PAEX'!K54+'CEO '!K54+CEPLAN!K54+'CERES CLAUDIONE'!K54+'CERES DEX'!K54+'CERES ERIC'!K54+'CERES JULIANO'!K54+'CERES PATRÍCIA'!K54+'CERES DAD'!K54+CESFI!K54+CESMO!K54+SIPE!K54+'CDH CAPACITAÇÃO - 5852'!K54+'CDH SAÚDE E SEG. TRAB. -14843'!K54</f>
        <v>0</v>
      </c>
      <c r="H54" s="77">
        <f>'REITORIA-SECOM'!L54+'CEART-SECOM'!L54+'CEART-CSEG'!L54+'CEART-DMU'!L54+CEFID!L54+MESC!L54+PROEX!L54+PROEN!L54+'ESAG 11038'!L54+'ESAG 3201'!L54+'ESAG 14842'!L54+'ESAG 12758 PAEX'!L54+'FAED-DPPG'!L54+BU!L54+'CAV Seminário de Agroecologia'!L54+'CAV PAEX'!L54+'CAV PRAPEG'!L54+'CAV Administração'!L54+CCT!L54+'CEAD AÇÕES AFIRMATIVAS'!L54+'CEAD EXTENSÃO '!L54+'CEAD EXTENSÃO MUSEU ESCOLA'!L54+CEAVI!L54+'CEO PROCULT'!L54+'CEO PAEX'!L54+'CEO '!L54+CEPLAN!L54+'CERES CLAUDIONE'!L54+'CERES DEX'!L54+'CERES ERIC'!L54+'CERES JULIANO'!L54+'CERES PATRÍCIA'!L54+'CERES DAD'!L54+CESFI!L54+CESMO!L54+SIPE!L54+'CDH CAPACITAÇÃO - 5852'!L54+'CDH SAÚDE E SEG. TRAB. -14843'!L54</f>
        <v>0</v>
      </c>
      <c r="I54" s="78">
        <f>'REITORIA-SECOM'!O54+'REITORIA-SECOM'!P54+'CEART-SECOM'!O54+'CEART-SECOM'!P54+'CEART-CSEG'!O54+'CEART-CSEG'!P54+'CEART-DMU'!O54+'CEART-DMU'!P54+CEFID!O54+ CEFID!P54+MESC!O54+ MESC!P54+PROEX!O54+ PROEX!P54+PROEN!O54+ PROEN!P54+'ESAG 11038'!O54+'ESAG 11038'!P54+'ESAG 3201'!O54+'ESAG 3201'!P54+'ESAG 14842'!O54+'ESAG 14842'!P54+'ESAG 12758 PAEX'!O54+'ESAG 12758 PAEX'!P54+'FAED-DPPG'!O54+'FAED-DPPG'!P54+BU!O54+ BU!P54+'CAV Seminário de Agroecologia'!O54+'CAV Seminário de Agroecologia'!P54+'CAV PAEX'!O54+'CAV PAEX'!P54+'CAV PRAPEG'!O54+'CAV PRAPEG'!P54+'CAV Administração'!O54+'CAV Administração'!P54+CCT!O54+ CCT!P54+'CEAD AÇÕES AFIRMATIVAS'!O54+'CEAD AÇÕES AFIRMATIVAS'!P54+'CEAD EXTENSÃO '!O54+'CEAD EXTENSÃO '!P54+'CEAD EXTENSÃO MUSEU ESCOLA'!O54+'CEAD EXTENSÃO MUSEU ESCOLA'!P54+CEAVI!O54+CEAVI!P54+'CEO PROCULT'!O54+'CEO PROCULT'!P54+'CEO PAEX'!O54+'CEO PAEX'!P54+'CEO '!O54+'CEO '!P54+CEPLAN!O54+CEPLAN!P54+'CERES CLAUDIONE'!O54+'CERES CLAUDIONE'!P54+'CERES DEX'!O54+'CERES DEX'!P54+'CERES ERIC'!O54+'CERES ERIC'!P54+'CERES JULIANO'!O54+'CERES JULIANO'!P54+'CERES PATRÍCIA'!O54+'CERES PATRÍCIA'!P54+'CERES DAD'!O54+'CERES DAD'!P54+CESFI!O54+CESFI!P54+CESMO!O54+CESMO!P54+SIPE!O54+SIPE!P54+'CDH CAPACITAÇÃO - 5852'!O54+'CDH CAPACITAÇÃO - 5852'!P54+'CDH SAÚDE E SEG. TRAB. -14843'!O54+'CDH SAÚDE E SEG. TRAB. -14843'!P54</f>
        <v>0</v>
      </c>
      <c r="J54" s="79">
        <v>0</v>
      </c>
      <c r="K54" s="80">
        <f t="shared" si="0"/>
        <v>30000</v>
      </c>
      <c r="L54" s="81">
        <f t="shared" si="1"/>
        <v>9600</v>
      </c>
      <c r="M54" s="81">
        <f t="shared" si="2"/>
        <v>0</v>
      </c>
      <c r="N54" s="82">
        <f t="shared" si="3"/>
        <v>0</v>
      </c>
    </row>
    <row r="55" spans="1:14" ht="39" customHeight="1" x14ac:dyDescent="0.35">
      <c r="A55" s="210">
        <v>29</v>
      </c>
      <c r="B55" s="204" t="s">
        <v>142</v>
      </c>
      <c r="C55" s="180">
        <v>53</v>
      </c>
      <c r="D55" s="207" t="s">
        <v>147</v>
      </c>
      <c r="E55" s="176">
        <v>1.5</v>
      </c>
      <c r="F55" s="192">
        <f>'REITORIA-SECOM'!J55+'CEART-SECOM'!J55+'CEART-CSEG'!J55+'CEART-DMU'!J55+CEFID!J55+MESC!J55+PROEX!J55+PROEN!J55+'ESAG 11038'!J55+'ESAG 3201'!J55+'ESAG 14842'!J55+'ESAG 12758 PAEX'!J55+'FAED-DPPG'!J55+BU!J55+'CAV Seminário de Agroecologia'!J55+'CAV PAEX'!J55+'CAV PRAPEG'!J55+'CAV Administração'!J55+CCT!J55+'CEAD AÇÕES AFIRMATIVAS'!J55+'CEAD EXTENSÃO '!J55+'CEAD EXTENSÃO MUSEU ESCOLA'!J55+CEAVI!J55+'CEO PROCULT'!J55+'CEO PAEX'!J55+'CEO '!J55+CEPLAN!J55+'CERES CLAUDIONE'!J55+'CERES DEX'!J55+'CERES ERIC'!J55+'CERES JULIANO'!J55+'CERES PATRÍCIA'!J55+'CERES DAD'!J55+CESFI!J55+CESMO!J55+SIPE!J55+'CDH CAPACITAÇÃO - 5852'!J55+'CDH SAÚDE E SEG. TRAB. -14843'!J55</f>
        <v>6120</v>
      </c>
      <c r="G55" s="77">
        <f>'REITORIA-SECOM'!K55+'CEART-SECOM'!K55+'CEART-CSEG'!K55+'CEART-DMU'!K55+CEFID!K55+MESC!K55+PROEX!K55+PROEN!K55+'ESAG 11038'!K55+'ESAG 3201'!K55+'ESAG 14842'!K55+'ESAG 12758 PAEX'!K55+'FAED-DPPG'!K55+BU!K55+'CAV Seminário de Agroecologia'!K55+'CAV PAEX'!K55+'CAV PRAPEG'!K55+'CAV Administração'!K55+CCT!K55+'CEAD AÇÕES AFIRMATIVAS'!K55+'CEAD EXTENSÃO '!K55+'CEAD EXTENSÃO MUSEU ESCOLA'!K55+CEAVI!K55+'CEO PROCULT'!K55+'CEO PAEX'!K55+'CEO '!K55+CEPLAN!K55+'CERES CLAUDIONE'!K55+'CERES DEX'!K55+'CERES ERIC'!K55+'CERES JULIANO'!K55+'CERES PATRÍCIA'!K55+'CERES DAD'!K55+CESFI!K55+CESMO!K55+SIPE!K55+'CDH CAPACITAÇÃO - 5852'!K55+'CDH SAÚDE E SEG. TRAB. -14843'!K55</f>
        <v>0</v>
      </c>
      <c r="H55" s="77">
        <f>'REITORIA-SECOM'!L55+'CEART-SECOM'!L55+'CEART-CSEG'!L55+'CEART-DMU'!L55+CEFID!L55+MESC!L55+PROEX!L55+PROEN!L55+'ESAG 11038'!L55+'ESAG 3201'!L55+'ESAG 14842'!L55+'ESAG 12758 PAEX'!L55+'FAED-DPPG'!L55+BU!L55+'CAV Seminário de Agroecologia'!L55+'CAV PAEX'!L55+'CAV PRAPEG'!L55+'CAV Administração'!L55+CCT!L55+'CEAD AÇÕES AFIRMATIVAS'!L55+'CEAD EXTENSÃO '!L55+'CEAD EXTENSÃO MUSEU ESCOLA'!L55+CEAVI!L55+'CEO PROCULT'!L55+'CEO PAEX'!L55+'CEO '!L55+CEPLAN!L55+'CERES CLAUDIONE'!L55+'CERES DEX'!L55+'CERES ERIC'!L55+'CERES JULIANO'!L55+'CERES PATRÍCIA'!L55+'CERES DAD'!L55+CESFI!L55+CESMO!L55+SIPE!L55+'CDH CAPACITAÇÃO - 5852'!L55+'CDH SAÚDE E SEG. TRAB. -14843'!L55</f>
        <v>0</v>
      </c>
      <c r="I55" s="78">
        <f>'REITORIA-SECOM'!O55+'REITORIA-SECOM'!P55+'CEART-SECOM'!O55+'CEART-SECOM'!P55+'CEART-CSEG'!O55+'CEART-CSEG'!P55+'CEART-DMU'!O55+'CEART-DMU'!P55+CEFID!O55+ CEFID!P55+MESC!O55+ MESC!P55+PROEX!O55+ PROEX!P55+PROEN!O55+ PROEN!P55+'ESAG 11038'!O55+'ESAG 11038'!P55+'ESAG 3201'!O55+'ESAG 3201'!P55+'ESAG 14842'!O55+'ESAG 14842'!P55+'ESAG 12758 PAEX'!O55+'ESAG 12758 PAEX'!P55+'FAED-DPPG'!O55+'FAED-DPPG'!P55+BU!O55+ BU!P55+'CAV Seminário de Agroecologia'!O55+'CAV Seminário de Agroecologia'!P55+'CAV PAEX'!O55+'CAV PAEX'!P55+'CAV PRAPEG'!O55+'CAV PRAPEG'!P55+'CAV Administração'!O55+'CAV Administração'!P55+CCT!O55+ CCT!P55+'CEAD AÇÕES AFIRMATIVAS'!O55+'CEAD AÇÕES AFIRMATIVAS'!P55+'CEAD EXTENSÃO '!O55+'CEAD EXTENSÃO '!P55+'CEAD EXTENSÃO MUSEU ESCOLA'!O55+'CEAD EXTENSÃO MUSEU ESCOLA'!P55+CEAVI!O55+CEAVI!P55+'CEO PROCULT'!O55+'CEO PROCULT'!P55+'CEO PAEX'!O55+'CEO PAEX'!P55+'CEO '!O55+'CEO '!P55+CEPLAN!O55+CEPLAN!P55+'CERES CLAUDIONE'!O55+'CERES CLAUDIONE'!P55+'CERES DEX'!O55+'CERES DEX'!P55+'CERES ERIC'!O55+'CERES ERIC'!P55+'CERES JULIANO'!O55+'CERES JULIANO'!P55+'CERES PATRÍCIA'!O55+'CERES PATRÍCIA'!P55+'CERES DAD'!O55+'CERES DAD'!P55+CESFI!O55+CESFI!P55+CESMO!O55+CESMO!P55+SIPE!O55+SIPE!P55+'CDH CAPACITAÇÃO - 5852'!O55+'CDH CAPACITAÇÃO - 5852'!P55+'CDH SAÚDE E SEG. TRAB. -14843'!O55+'CDH SAÚDE E SEG. TRAB. -14843'!P55</f>
        <v>0</v>
      </c>
      <c r="J55" s="79">
        <v>0</v>
      </c>
      <c r="K55" s="80">
        <f t="shared" si="0"/>
        <v>6120</v>
      </c>
      <c r="L55" s="81">
        <f t="shared" si="1"/>
        <v>9180</v>
      </c>
      <c r="M55" s="81">
        <f t="shared" si="2"/>
        <v>0</v>
      </c>
      <c r="N55" s="82">
        <f t="shared" si="3"/>
        <v>0</v>
      </c>
    </row>
    <row r="56" spans="1:14" ht="39" customHeight="1" x14ac:dyDescent="0.35">
      <c r="A56" s="211"/>
      <c r="B56" s="205"/>
      <c r="C56" s="180">
        <v>54</v>
      </c>
      <c r="D56" s="208"/>
      <c r="E56" s="176">
        <v>0.63</v>
      </c>
      <c r="F56" s="192">
        <f>'REITORIA-SECOM'!J56+'CEART-SECOM'!J56+'CEART-CSEG'!J56+'CEART-DMU'!J56+CEFID!J56+MESC!J56+PROEX!J56+PROEN!J56+'ESAG 11038'!J56+'ESAG 3201'!J56+'ESAG 14842'!J56+'ESAG 12758 PAEX'!J56+'FAED-DPPG'!J56+BU!J56+'CAV Seminário de Agroecologia'!J56+'CAV PAEX'!J56+'CAV PRAPEG'!J56+'CAV Administração'!J56+CCT!J56+'CEAD AÇÕES AFIRMATIVAS'!J56+'CEAD EXTENSÃO '!J56+'CEAD EXTENSÃO MUSEU ESCOLA'!J56+CEAVI!J56+'CEO PROCULT'!J56+'CEO PAEX'!J56+'CEO '!J56+CEPLAN!J56+'CERES CLAUDIONE'!J56+'CERES DEX'!J56+'CERES ERIC'!J56+'CERES JULIANO'!J56+'CERES PATRÍCIA'!J56+'CERES DAD'!J56+CESFI!J56+CESMO!J56+SIPE!J56+'CDH CAPACITAÇÃO - 5852'!J56+'CDH SAÚDE E SEG. TRAB. -14843'!J56</f>
        <v>4000</v>
      </c>
      <c r="G56" s="77">
        <f>'REITORIA-SECOM'!K56+'CEART-SECOM'!K56+'CEART-CSEG'!K56+'CEART-DMU'!K56+CEFID!K56+MESC!K56+PROEX!K56+PROEN!K56+'ESAG 11038'!K56+'ESAG 3201'!K56+'ESAG 14842'!K56+'ESAG 12758 PAEX'!K56+'FAED-DPPG'!K56+BU!K56+'CAV Seminário de Agroecologia'!K56+'CAV PAEX'!K56+'CAV PRAPEG'!K56+'CAV Administração'!K56+CCT!K56+'CEAD AÇÕES AFIRMATIVAS'!K56+'CEAD EXTENSÃO '!K56+'CEAD EXTENSÃO MUSEU ESCOLA'!K56+CEAVI!K56+'CEO PROCULT'!K56+'CEO PAEX'!K56+'CEO '!K56+CEPLAN!K56+'CERES CLAUDIONE'!K56+'CERES DEX'!K56+'CERES ERIC'!K56+'CERES JULIANO'!K56+'CERES PATRÍCIA'!K56+'CERES DAD'!K56+CESFI!K56+CESMO!K56+SIPE!K56+'CDH CAPACITAÇÃO - 5852'!K56+'CDH SAÚDE E SEG. TRAB. -14843'!K56</f>
        <v>0</v>
      </c>
      <c r="H56" s="77">
        <f>'REITORIA-SECOM'!L56+'CEART-SECOM'!L56+'CEART-CSEG'!L56+'CEART-DMU'!L56+CEFID!L56+MESC!L56+PROEX!L56+PROEN!L56+'ESAG 11038'!L56+'ESAG 3201'!L56+'ESAG 14842'!L56+'ESAG 12758 PAEX'!L56+'FAED-DPPG'!L56+BU!L56+'CAV Seminário de Agroecologia'!L56+'CAV PAEX'!L56+'CAV PRAPEG'!L56+'CAV Administração'!L56+CCT!L56+'CEAD AÇÕES AFIRMATIVAS'!L56+'CEAD EXTENSÃO '!L56+'CEAD EXTENSÃO MUSEU ESCOLA'!L56+CEAVI!L56+'CEO PROCULT'!L56+'CEO PAEX'!L56+'CEO '!L56+CEPLAN!L56+'CERES CLAUDIONE'!L56+'CERES DEX'!L56+'CERES ERIC'!L56+'CERES JULIANO'!L56+'CERES PATRÍCIA'!L56+'CERES DAD'!L56+CESFI!L56+CESMO!L56+SIPE!L56+'CDH CAPACITAÇÃO - 5852'!L56+'CDH SAÚDE E SEG. TRAB. -14843'!L56</f>
        <v>0</v>
      </c>
      <c r="I56" s="78">
        <f>'REITORIA-SECOM'!O56+'REITORIA-SECOM'!P56+'CEART-SECOM'!O56+'CEART-SECOM'!P56+'CEART-CSEG'!O56+'CEART-CSEG'!P56+'CEART-DMU'!O56+'CEART-DMU'!P56+CEFID!O56+ CEFID!P56+MESC!O56+ MESC!P56+PROEX!O56+ PROEX!P56+PROEN!O56+ PROEN!P56+'ESAG 11038'!O56+'ESAG 11038'!P56+'ESAG 3201'!O56+'ESAG 3201'!P56+'ESAG 14842'!O56+'ESAG 14842'!P56+'ESAG 12758 PAEX'!O56+'ESAG 12758 PAEX'!P56+'FAED-DPPG'!O56+'FAED-DPPG'!P56+BU!O56+ BU!P56+'CAV Seminário de Agroecologia'!O56+'CAV Seminário de Agroecologia'!P56+'CAV PAEX'!O56+'CAV PAEX'!P56+'CAV PRAPEG'!O56+'CAV PRAPEG'!P56+'CAV Administração'!O56+'CAV Administração'!P56+CCT!O56+ CCT!P56+'CEAD AÇÕES AFIRMATIVAS'!O56+'CEAD AÇÕES AFIRMATIVAS'!P56+'CEAD EXTENSÃO '!O56+'CEAD EXTENSÃO '!P56+'CEAD EXTENSÃO MUSEU ESCOLA'!O56+'CEAD EXTENSÃO MUSEU ESCOLA'!P56+CEAVI!O56+CEAVI!P56+'CEO PROCULT'!O56+'CEO PROCULT'!P56+'CEO PAEX'!O56+'CEO PAEX'!P56+'CEO '!O56+'CEO '!P56+CEPLAN!O56+CEPLAN!P56+'CERES CLAUDIONE'!O56+'CERES CLAUDIONE'!P56+'CERES DEX'!O56+'CERES DEX'!P56+'CERES ERIC'!O56+'CERES ERIC'!P56+'CERES JULIANO'!O56+'CERES JULIANO'!P56+'CERES PATRÍCIA'!O56+'CERES PATRÍCIA'!P56+'CERES DAD'!O56+'CERES DAD'!P56+CESFI!O56+CESFI!P56+CESMO!O56+CESMO!P56+SIPE!O56+SIPE!P56+'CDH CAPACITAÇÃO - 5852'!O56+'CDH CAPACITAÇÃO - 5852'!P56+'CDH SAÚDE E SEG. TRAB. -14843'!O56+'CDH SAÚDE E SEG. TRAB. -14843'!P56</f>
        <v>0</v>
      </c>
      <c r="J56" s="79">
        <v>0</v>
      </c>
      <c r="K56" s="80">
        <f t="shared" si="0"/>
        <v>4000</v>
      </c>
      <c r="L56" s="81">
        <f t="shared" si="1"/>
        <v>2520</v>
      </c>
      <c r="M56" s="81">
        <f t="shared" si="2"/>
        <v>0</v>
      </c>
      <c r="N56" s="82">
        <f t="shared" si="3"/>
        <v>0</v>
      </c>
    </row>
    <row r="57" spans="1:14" ht="39" customHeight="1" x14ac:dyDescent="0.35">
      <c r="A57" s="211"/>
      <c r="B57" s="205"/>
      <c r="C57" s="180">
        <v>55</v>
      </c>
      <c r="D57" s="208"/>
      <c r="E57" s="176">
        <v>0.33</v>
      </c>
      <c r="F57" s="192">
        <f>'REITORIA-SECOM'!J57+'CEART-SECOM'!J57+'CEART-CSEG'!J57+'CEART-DMU'!J57+CEFID!J57+MESC!J57+PROEX!J57+PROEN!J57+'ESAG 11038'!J57+'ESAG 3201'!J57+'ESAG 14842'!J57+'ESAG 12758 PAEX'!J57+'FAED-DPPG'!J57+BU!J57+'CAV Seminário de Agroecologia'!J57+'CAV PAEX'!J57+'CAV PRAPEG'!J57+'CAV Administração'!J57+CCT!J57+'CEAD AÇÕES AFIRMATIVAS'!J57+'CEAD EXTENSÃO '!J57+'CEAD EXTENSÃO MUSEU ESCOLA'!J57+CEAVI!J57+'CEO PROCULT'!J57+'CEO PAEX'!J57+'CEO '!J57+CEPLAN!J57+'CERES CLAUDIONE'!J57+'CERES DEX'!J57+'CERES ERIC'!J57+'CERES JULIANO'!J57+'CERES PATRÍCIA'!J57+'CERES DAD'!J57+CESFI!J57+CESMO!J57+SIPE!J57+'CDH CAPACITAÇÃO - 5852'!J57+'CDH SAÚDE E SEG. TRAB. -14843'!J57</f>
        <v>75000</v>
      </c>
      <c r="G57" s="77">
        <f>'REITORIA-SECOM'!K57+'CEART-SECOM'!K57+'CEART-CSEG'!K57+'CEART-DMU'!K57+CEFID!K57+MESC!K57+PROEX!K57+PROEN!K57+'ESAG 11038'!K57+'ESAG 3201'!K57+'ESAG 14842'!K57+'ESAG 12758 PAEX'!K57+'FAED-DPPG'!K57+BU!K57+'CAV Seminário de Agroecologia'!K57+'CAV PAEX'!K57+'CAV PRAPEG'!K57+'CAV Administração'!K57+CCT!K57+'CEAD AÇÕES AFIRMATIVAS'!K57+'CEAD EXTENSÃO '!K57+'CEAD EXTENSÃO MUSEU ESCOLA'!K57+CEAVI!K57+'CEO PROCULT'!K57+'CEO PAEX'!K57+'CEO '!K57+CEPLAN!K57+'CERES CLAUDIONE'!K57+'CERES DEX'!K57+'CERES ERIC'!K57+'CERES JULIANO'!K57+'CERES PATRÍCIA'!K57+'CERES DAD'!K57+CESFI!K57+CESMO!K57+SIPE!K57+'CDH CAPACITAÇÃO - 5852'!K57+'CDH SAÚDE E SEG. TRAB. -14843'!K57</f>
        <v>0</v>
      </c>
      <c r="H57" s="77">
        <f>'REITORIA-SECOM'!L57+'CEART-SECOM'!L57+'CEART-CSEG'!L57+'CEART-DMU'!L57+CEFID!L57+MESC!L57+PROEX!L57+PROEN!L57+'ESAG 11038'!L57+'ESAG 3201'!L57+'ESAG 14842'!L57+'ESAG 12758 PAEX'!L57+'FAED-DPPG'!L57+BU!L57+'CAV Seminário de Agroecologia'!L57+'CAV PAEX'!L57+'CAV PRAPEG'!L57+'CAV Administração'!L57+CCT!L57+'CEAD AÇÕES AFIRMATIVAS'!L57+'CEAD EXTENSÃO '!L57+'CEAD EXTENSÃO MUSEU ESCOLA'!L57+CEAVI!L57+'CEO PROCULT'!L57+'CEO PAEX'!L57+'CEO '!L57+CEPLAN!L57+'CERES CLAUDIONE'!L57+'CERES DEX'!L57+'CERES ERIC'!L57+'CERES JULIANO'!L57+'CERES PATRÍCIA'!L57+'CERES DAD'!L57+CESFI!L57+CESMO!L57+SIPE!L57+'CDH CAPACITAÇÃO - 5852'!L57+'CDH SAÚDE E SEG. TRAB. -14843'!L57</f>
        <v>0</v>
      </c>
      <c r="I57" s="78">
        <f>'REITORIA-SECOM'!O57+'REITORIA-SECOM'!P57+'CEART-SECOM'!O57+'CEART-SECOM'!P57+'CEART-CSEG'!O57+'CEART-CSEG'!P57+'CEART-DMU'!O57+'CEART-DMU'!P57+CEFID!O57+ CEFID!P57+MESC!O57+ MESC!P57+PROEX!O57+ PROEX!P57+PROEN!O57+ PROEN!P57+'ESAG 11038'!O57+'ESAG 11038'!P57+'ESAG 3201'!O57+'ESAG 3201'!P57+'ESAG 14842'!O57+'ESAG 14842'!P57+'ESAG 12758 PAEX'!O57+'ESAG 12758 PAEX'!P57+'FAED-DPPG'!O57+'FAED-DPPG'!P57+BU!O57+ BU!P57+'CAV Seminário de Agroecologia'!O57+'CAV Seminário de Agroecologia'!P57+'CAV PAEX'!O57+'CAV PAEX'!P57+'CAV PRAPEG'!O57+'CAV PRAPEG'!P57+'CAV Administração'!O57+'CAV Administração'!P57+CCT!O57+ CCT!P57+'CEAD AÇÕES AFIRMATIVAS'!O57+'CEAD AÇÕES AFIRMATIVAS'!P57+'CEAD EXTENSÃO '!O57+'CEAD EXTENSÃO '!P57+'CEAD EXTENSÃO MUSEU ESCOLA'!O57+'CEAD EXTENSÃO MUSEU ESCOLA'!P57+CEAVI!O57+CEAVI!P57+'CEO PROCULT'!O57+'CEO PROCULT'!P57+'CEO PAEX'!O57+'CEO PAEX'!P57+'CEO '!O57+'CEO '!P57+CEPLAN!O57+CEPLAN!P57+'CERES CLAUDIONE'!O57+'CERES CLAUDIONE'!P57+'CERES DEX'!O57+'CERES DEX'!P57+'CERES ERIC'!O57+'CERES ERIC'!P57+'CERES JULIANO'!O57+'CERES JULIANO'!P57+'CERES PATRÍCIA'!O57+'CERES PATRÍCIA'!P57+'CERES DAD'!O57+'CERES DAD'!P57+CESFI!O57+CESFI!P57+CESMO!O57+CESMO!P57+SIPE!O57+SIPE!P57+'CDH CAPACITAÇÃO - 5852'!O57+'CDH CAPACITAÇÃO - 5852'!P57+'CDH SAÚDE E SEG. TRAB. -14843'!O57+'CDH SAÚDE E SEG. TRAB. -14843'!P57</f>
        <v>0</v>
      </c>
      <c r="J57" s="79">
        <v>0</v>
      </c>
      <c r="K57" s="80">
        <f t="shared" si="0"/>
        <v>75000</v>
      </c>
      <c r="L57" s="81">
        <f t="shared" si="1"/>
        <v>24750</v>
      </c>
      <c r="M57" s="81">
        <f t="shared" si="2"/>
        <v>0</v>
      </c>
      <c r="N57" s="82">
        <f t="shared" si="3"/>
        <v>0</v>
      </c>
    </row>
    <row r="58" spans="1:14" ht="39" customHeight="1" x14ac:dyDescent="0.35">
      <c r="A58" s="212"/>
      <c r="B58" s="206"/>
      <c r="C58" s="180">
        <v>56</v>
      </c>
      <c r="D58" s="209"/>
      <c r="E58" s="176">
        <v>0.19</v>
      </c>
      <c r="F58" s="192">
        <f>'REITORIA-SECOM'!J58+'CEART-SECOM'!J58+'CEART-CSEG'!J58+'CEART-DMU'!J58+CEFID!J58+MESC!J58+PROEX!J58+PROEN!J58+'ESAG 11038'!J58+'ESAG 3201'!J58+'ESAG 14842'!J58+'ESAG 12758 PAEX'!J58+'FAED-DPPG'!J58+BU!J58+'CAV Seminário de Agroecologia'!J58+'CAV PAEX'!J58+'CAV PRAPEG'!J58+'CAV Administração'!J58+CCT!J58+'CEAD AÇÕES AFIRMATIVAS'!J58+'CEAD EXTENSÃO '!J58+'CEAD EXTENSÃO MUSEU ESCOLA'!J58+CEAVI!J58+'CEO PROCULT'!J58+'CEO PAEX'!J58+'CEO '!J58+CEPLAN!J58+'CERES CLAUDIONE'!J58+'CERES DEX'!J58+'CERES ERIC'!J58+'CERES JULIANO'!J58+'CERES PATRÍCIA'!J58+'CERES DAD'!J58+CESFI!J58+CESMO!J58+SIPE!J58+'CDH CAPACITAÇÃO - 5852'!J58+'CDH SAÚDE E SEG. TRAB. -14843'!J58</f>
        <v>55500</v>
      </c>
      <c r="G58" s="77">
        <f>'REITORIA-SECOM'!K58+'CEART-SECOM'!K58+'CEART-CSEG'!K58+'CEART-DMU'!K58+CEFID!K58+MESC!K58+PROEX!K58+PROEN!K58+'ESAG 11038'!K58+'ESAG 3201'!K58+'ESAG 14842'!K58+'ESAG 12758 PAEX'!K58+'FAED-DPPG'!K58+BU!K58+'CAV Seminário de Agroecologia'!K58+'CAV PAEX'!K58+'CAV PRAPEG'!K58+'CAV Administração'!K58+CCT!K58+'CEAD AÇÕES AFIRMATIVAS'!K58+'CEAD EXTENSÃO '!K58+'CEAD EXTENSÃO MUSEU ESCOLA'!K58+CEAVI!K58+'CEO PROCULT'!K58+'CEO PAEX'!K58+'CEO '!K58+CEPLAN!K58+'CERES CLAUDIONE'!K58+'CERES DEX'!K58+'CERES ERIC'!K58+'CERES JULIANO'!K58+'CERES PATRÍCIA'!K58+'CERES DAD'!K58+CESFI!K58+CESMO!K58+SIPE!K58+'CDH CAPACITAÇÃO - 5852'!K58+'CDH SAÚDE E SEG. TRAB. -14843'!K58</f>
        <v>0</v>
      </c>
      <c r="H58" s="77">
        <f>'REITORIA-SECOM'!L58+'CEART-SECOM'!L58+'CEART-CSEG'!L58+'CEART-DMU'!L58+CEFID!L58+MESC!L58+PROEX!L58+PROEN!L58+'ESAG 11038'!L58+'ESAG 3201'!L58+'ESAG 14842'!L58+'ESAG 12758 PAEX'!L58+'FAED-DPPG'!L58+BU!L58+'CAV Seminário de Agroecologia'!L58+'CAV PAEX'!L58+'CAV PRAPEG'!L58+'CAV Administração'!L58+CCT!L58+'CEAD AÇÕES AFIRMATIVAS'!L58+'CEAD EXTENSÃO '!L58+'CEAD EXTENSÃO MUSEU ESCOLA'!L58+CEAVI!L58+'CEO PROCULT'!L58+'CEO PAEX'!L58+'CEO '!L58+CEPLAN!L58+'CERES CLAUDIONE'!L58+'CERES DEX'!L58+'CERES ERIC'!L58+'CERES JULIANO'!L58+'CERES PATRÍCIA'!L58+'CERES DAD'!L58+CESFI!L58+CESMO!L58+SIPE!L58+'CDH CAPACITAÇÃO - 5852'!L58+'CDH SAÚDE E SEG. TRAB. -14843'!L58</f>
        <v>0</v>
      </c>
      <c r="I58" s="78">
        <f>'REITORIA-SECOM'!O58+'REITORIA-SECOM'!P58+'CEART-SECOM'!O58+'CEART-SECOM'!P58+'CEART-CSEG'!O58+'CEART-CSEG'!P58+'CEART-DMU'!O58+'CEART-DMU'!P58+CEFID!O58+ CEFID!P58+MESC!O58+ MESC!P58+PROEX!O58+ PROEX!P58+PROEN!O58+ PROEN!P58+'ESAG 11038'!O58+'ESAG 11038'!P58+'ESAG 3201'!O58+'ESAG 3201'!P58+'ESAG 14842'!O58+'ESAG 14842'!P58+'ESAG 12758 PAEX'!O58+'ESAG 12758 PAEX'!P58+'FAED-DPPG'!O58+'FAED-DPPG'!P58+BU!O58+ BU!P58+'CAV Seminário de Agroecologia'!O58+'CAV Seminário de Agroecologia'!P58+'CAV PAEX'!O58+'CAV PAEX'!P58+'CAV PRAPEG'!O58+'CAV PRAPEG'!P58+'CAV Administração'!O58+'CAV Administração'!P58+CCT!O58+ CCT!P58+'CEAD AÇÕES AFIRMATIVAS'!O58+'CEAD AÇÕES AFIRMATIVAS'!P58+'CEAD EXTENSÃO '!O58+'CEAD EXTENSÃO '!P58+'CEAD EXTENSÃO MUSEU ESCOLA'!O58+'CEAD EXTENSÃO MUSEU ESCOLA'!P58+CEAVI!O58+CEAVI!P58+'CEO PROCULT'!O58+'CEO PROCULT'!P58+'CEO PAEX'!O58+'CEO PAEX'!P58+'CEO '!O58+'CEO '!P58+CEPLAN!O58+CEPLAN!P58+'CERES CLAUDIONE'!O58+'CERES CLAUDIONE'!P58+'CERES DEX'!O58+'CERES DEX'!P58+'CERES ERIC'!O58+'CERES ERIC'!P58+'CERES JULIANO'!O58+'CERES JULIANO'!P58+'CERES PATRÍCIA'!O58+'CERES PATRÍCIA'!P58+'CERES DAD'!O58+'CERES DAD'!P58+CESFI!O58+CESFI!P58+CESMO!O58+CESMO!P58+SIPE!O58+SIPE!P58+'CDH CAPACITAÇÃO - 5852'!O58+'CDH CAPACITAÇÃO - 5852'!P58+'CDH SAÚDE E SEG. TRAB. -14843'!O58+'CDH SAÚDE E SEG. TRAB. -14843'!P58</f>
        <v>0</v>
      </c>
      <c r="J58" s="79">
        <v>0</v>
      </c>
      <c r="K58" s="80">
        <f t="shared" si="0"/>
        <v>55500</v>
      </c>
      <c r="L58" s="81">
        <f t="shared" si="1"/>
        <v>10545</v>
      </c>
      <c r="M58" s="81">
        <f t="shared" si="2"/>
        <v>0</v>
      </c>
      <c r="N58" s="82">
        <f t="shared" si="3"/>
        <v>0</v>
      </c>
    </row>
    <row r="59" spans="1:14" ht="39" customHeight="1" x14ac:dyDescent="0.35">
      <c r="A59" s="140">
        <v>30</v>
      </c>
      <c r="B59" s="190" t="s">
        <v>137</v>
      </c>
      <c r="C59" s="60">
        <v>57</v>
      </c>
      <c r="D59" s="186" t="s">
        <v>152</v>
      </c>
      <c r="E59" s="177">
        <v>0.3</v>
      </c>
      <c r="F59" s="192">
        <f>'REITORIA-SECOM'!J59+'CEART-SECOM'!J59+'CEART-CSEG'!J59+'CEART-DMU'!J59+CEFID!J59+MESC!J59+PROEX!J59+PROEN!J59+'ESAG 11038'!J59+'ESAG 3201'!J59+'ESAG 14842'!J59+'ESAG 12758 PAEX'!J59+'FAED-DPPG'!J59+BU!J59+'CAV Seminário de Agroecologia'!J59+'CAV PAEX'!J59+'CAV PRAPEG'!J59+'CAV Administração'!J59+CCT!J59+'CEAD AÇÕES AFIRMATIVAS'!J59+'CEAD EXTENSÃO '!J59+'CEAD EXTENSÃO MUSEU ESCOLA'!J59+CEAVI!J59+'CEO PROCULT'!J59+'CEO PAEX'!J59+'CEO '!J59+CEPLAN!J59+'CERES CLAUDIONE'!J59+'CERES DEX'!J59+'CERES ERIC'!J59+'CERES JULIANO'!J59+'CERES PATRÍCIA'!J59+'CERES DAD'!J59+CESFI!J59+CESMO!J59+SIPE!J59+'CDH CAPACITAÇÃO - 5852'!J59+'CDH SAÚDE E SEG. TRAB. -14843'!J59</f>
        <v>5000</v>
      </c>
      <c r="G59" s="77">
        <f>'REITORIA-SECOM'!K59+'CEART-SECOM'!K59+'CEART-CSEG'!K59+'CEART-DMU'!K59+CEFID!K59+MESC!K59+PROEX!K59+PROEN!K59+'ESAG 11038'!K59+'ESAG 3201'!K59+'ESAG 14842'!K59+'ESAG 12758 PAEX'!K59+'FAED-DPPG'!K59+BU!K59+'CAV Seminário de Agroecologia'!K59+'CAV PAEX'!K59+'CAV PRAPEG'!K59+'CAV Administração'!K59+CCT!K59+'CEAD AÇÕES AFIRMATIVAS'!K59+'CEAD EXTENSÃO '!K59+'CEAD EXTENSÃO MUSEU ESCOLA'!K59+CEAVI!K59+'CEO PROCULT'!K59+'CEO PAEX'!K59+'CEO '!K59+CEPLAN!K59+'CERES CLAUDIONE'!K59+'CERES DEX'!K59+'CERES ERIC'!K59+'CERES JULIANO'!K59+'CERES PATRÍCIA'!K59+'CERES DAD'!K59+CESFI!K59+CESMO!K59+SIPE!K59+'CDH CAPACITAÇÃO - 5852'!K59+'CDH SAÚDE E SEG. TRAB. -14843'!K59</f>
        <v>0</v>
      </c>
      <c r="H59" s="77">
        <f>'REITORIA-SECOM'!L59+'CEART-SECOM'!L59+'CEART-CSEG'!L59+'CEART-DMU'!L59+CEFID!L59+MESC!L59+PROEX!L59+PROEN!L59+'ESAG 11038'!L59+'ESAG 3201'!L59+'ESAG 14842'!L59+'ESAG 12758 PAEX'!L59+'FAED-DPPG'!L59+BU!L59+'CAV Seminário de Agroecologia'!L59+'CAV PAEX'!L59+'CAV PRAPEG'!L59+'CAV Administração'!L59+CCT!L59+'CEAD AÇÕES AFIRMATIVAS'!L59+'CEAD EXTENSÃO '!L59+'CEAD EXTENSÃO MUSEU ESCOLA'!L59+CEAVI!L59+'CEO PROCULT'!L59+'CEO PAEX'!L59+'CEO '!L59+CEPLAN!L59+'CERES CLAUDIONE'!L59+'CERES DEX'!L59+'CERES ERIC'!L59+'CERES JULIANO'!L59+'CERES PATRÍCIA'!L59+'CERES DAD'!L59+CESFI!L59+CESMO!L59+SIPE!L59+'CDH CAPACITAÇÃO - 5852'!L59+'CDH SAÚDE E SEG. TRAB. -14843'!L59</f>
        <v>0</v>
      </c>
      <c r="I59" s="78">
        <f>'REITORIA-SECOM'!O59+'REITORIA-SECOM'!P59+'CEART-SECOM'!O59+'CEART-SECOM'!P59+'CEART-CSEG'!O59+'CEART-CSEG'!P59+'CEART-DMU'!O59+'CEART-DMU'!P59+CEFID!O59+ CEFID!P59+MESC!O59+ MESC!P59+PROEX!O59+ PROEX!P59+PROEN!O59+ PROEN!P59+'ESAG 11038'!O59+'ESAG 11038'!P59+'ESAG 3201'!O59+'ESAG 3201'!P59+'ESAG 14842'!O59+'ESAG 14842'!P59+'ESAG 12758 PAEX'!O59+'ESAG 12758 PAEX'!P59+'FAED-DPPG'!O59+'FAED-DPPG'!P59+BU!O59+ BU!P59+'CAV Seminário de Agroecologia'!O59+'CAV Seminário de Agroecologia'!P59+'CAV PAEX'!O59+'CAV PAEX'!P59+'CAV PRAPEG'!O59+'CAV PRAPEG'!P59+'CAV Administração'!O59+'CAV Administração'!P59+CCT!O59+ CCT!P59+'CEAD AÇÕES AFIRMATIVAS'!O59+'CEAD AÇÕES AFIRMATIVAS'!P59+'CEAD EXTENSÃO '!O59+'CEAD EXTENSÃO '!P59+'CEAD EXTENSÃO MUSEU ESCOLA'!O59+'CEAD EXTENSÃO MUSEU ESCOLA'!P59+CEAVI!O59+CEAVI!P59+'CEO PROCULT'!O59+'CEO PROCULT'!P59+'CEO PAEX'!O59+'CEO PAEX'!P59+'CEO '!O59+'CEO '!P59+CEPLAN!O59+CEPLAN!P59+'CERES CLAUDIONE'!O59+'CERES CLAUDIONE'!P59+'CERES DEX'!O59+'CERES DEX'!P59+'CERES ERIC'!O59+'CERES ERIC'!P59+'CERES JULIANO'!O59+'CERES JULIANO'!P59+'CERES PATRÍCIA'!O59+'CERES PATRÍCIA'!P59+'CERES DAD'!O59+'CERES DAD'!P59+CESFI!O59+CESFI!P59+CESMO!O59+CESMO!P59+SIPE!O59+SIPE!P59+'CDH CAPACITAÇÃO - 5852'!O59+'CDH CAPACITAÇÃO - 5852'!P59+'CDH SAÚDE E SEG. TRAB. -14843'!O59+'CDH SAÚDE E SEG. TRAB. -14843'!P59</f>
        <v>0</v>
      </c>
      <c r="J59" s="79">
        <v>0</v>
      </c>
      <c r="K59" s="80">
        <f t="shared" si="0"/>
        <v>5000</v>
      </c>
      <c r="L59" s="81">
        <f t="shared" si="1"/>
        <v>1500</v>
      </c>
      <c r="M59" s="81">
        <f t="shared" si="2"/>
        <v>0</v>
      </c>
      <c r="N59" s="82">
        <f t="shared" si="3"/>
        <v>0</v>
      </c>
    </row>
    <row r="60" spans="1:14" ht="39" customHeight="1" x14ac:dyDescent="0.35">
      <c r="A60" s="141">
        <v>31</v>
      </c>
      <c r="B60" s="184" t="s">
        <v>70</v>
      </c>
      <c r="C60" s="180">
        <v>58</v>
      </c>
      <c r="D60" s="185" t="s">
        <v>154</v>
      </c>
      <c r="E60" s="176">
        <v>0.1</v>
      </c>
      <c r="F60" s="192">
        <f>'REITORIA-SECOM'!J60+'CEART-SECOM'!J60+'CEART-CSEG'!J60+'CEART-DMU'!J60+CEFID!J60+MESC!J60+PROEX!J60+PROEN!J60+'ESAG 11038'!J60+'ESAG 3201'!J60+'ESAG 14842'!J60+'ESAG 12758 PAEX'!J60+'FAED-DPPG'!J60+BU!J60+'CAV Seminário de Agroecologia'!J60+'CAV PAEX'!J60+'CAV PRAPEG'!J60+'CAV Administração'!J60+CCT!J60+'CEAD AÇÕES AFIRMATIVAS'!J60+'CEAD EXTENSÃO '!J60+'CEAD EXTENSÃO MUSEU ESCOLA'!J60+CEAVI!J60+'CEO PROCULT'!J60+'CEO PAEX'!J60+'CEO '!J60+CEPLAN!J60+'CERES CLAUDIONE'!J60+'CERES DEX'!J60+'CERES ERIC'!J60+'CERES JULIANO'!J60+'CERES PATRÍCIA'!J60+'CERES DAD'!J60+CESFI!J60+CESMO!J60+SIPE!J60+'CDH CAPACITAÇÃO - 5852'!J60+'CDH SAÚDE E SEG. TRAB. -14843'!J60</f>
        <v>5000</v>
      </c>
      <c r="G60" s="77">
        <f>'REITORIA-SECOM'!K60+'CEART-SECOM'!K60+'CEART-CSEG'!K60+'CEART-DMU'!K60+CEFID!K60+MESC!K60+PROEX!K60+PROEN!K60+'ESAG 11038'!K60+'ESAG 3201'!K60+'ESAG 14842'!K60+'ESAG 12758 PAEX'!K60+'FAED-DPPG'!K60+BU!K60+'CAV Seminário de Agroecologia'!K60+'CAV PAEX'!K60+'CAV PRAPEG'!K60+'CAV Administração'!K60+CCT!K60+'CEAD AÇÕES AFIRMATIVAS'!K60+'CEAD EXTENSÃO '!K60+'CEAD EXTENSÃO MUSEU ESCOLA'!K60+CEAVI!K60+'CEO PROCULT'!K60+'CEO PAEX'!K60+'CEO '!K60+CEPLAN!K60+'CERES CLAUDIONE'!K60+'CERES DEX'!K60+'CERES ERIC'!K60+'CERES JULIANO'!K60+'CERES PATRÍCIA'!K60+'CERES DAD'!K60+CESFI!K60+CESMO!K60+SIPE!K60+'CDH CAPACITAÇÃO - 5852'!K60+'CDH SAÚDE E SEG. TRAB. -14843'!K60</f>
        <v>0</v>
      </c>
      <c r="H60" s="77">
        <f>'REITORIA-SECOM'!L60+'CEART-SECOM'!L60+'CEART-CSEG'!L60+'CEART-DMU'!L60+CEFID!L60+MESC!L60+PROEX!L60+PROEN!L60+'ESAG 11038'!L60+'ESAG 3201'!L60+'ESAG 14842'!L60+'ESAG 12758 PAEX'!L60+'FAED-DPPG'!L60+BU!L60+'CAV Seminário de Agroecologia'!L60+'CAV PAEX'!L60+'CAV PRAPEG'!L60+'CAV Administração'!L60+CCT!L60+'CEAD AÇÕES AFIRMATIVAS'!L60+'CEAD EXTENSÃO '!L60+'CEAD EXTENSÃO MUSEU ESCOLA'!L60+CEAVI!L60+'CEO PROCULT'!L60+'CEO PAEX'!L60+'CEO '!L60+CEPLAN!L60+'CERES CLAUDIONE'!L60+'CERES DEX'!L60+'CERES ERIC'!L60+'CERES JULIANO'!L60+'CERES PATRÍCIA'!L60+'CERES DAD'!L60+CESFI!L60+CESMO!L60+SIPE!L60+'CDH CAPACITAÇÃO - 5852'!L60+'CDH SAÚDE E SEG. TRAB. -14843'!L60</f>
        <v>0</v>
      </c>
      <c r="I60" s="78">
        <f>'REITORIA-SECOM'!O60+'REITORIA-SECOM'!P60+'CEART-SECOM'!O60+'CEART-SECOM'!P60+'CEART-CSEG'!O60+'CEART-CSEG'!P60+'CEART-DMU'!O60+'CEART-DMU'!P60+CEFID!O60+ CEFID!P60+MESC!O60+ MESC!P60+PROEX!O60+ PROEX!P60+PROEN!O60+ PROEN!P60+'ESAG 11038'!O60+'ESAG 11038'!P60+'ESAG 3201'!O60+'ESAG 3201'!P60+'ESAG 14842'!O60+'ESAG 14842'!P60+'ESAG 12758 PAEX'!O60+'ESAG 12758 PAEX'!P60+'FAED-DPPG'!O60+'FAED-DPPG'!P60+BU!O60+ BU!P60+'CAV Seminário de Agroecologia'!O60+'CAV Seminário de Agroecologia'!P60+'CAV PAEX'!O60+'CAV PAEX'!P60+'CAV PRAPEG'!O60+'CAV PRAPEG'!P60+'CAV Administração'!O60+'CAV Administração'!P60+CCT!O60+ CCT!P60+'CEAD AÇÕES AFIRMATIVAS'!O60+'CEAD AÇÕES AFIRMATIVAS'!P60+'CEAD EXTENSÃO '!O60+'CEAD EXTENSÃO '!P60+'CEAD EXTENSÃO MUSEU ESCOLA'!O60+'CEAD EXTENSÃO MUSEU ESCOLA'!P60+CEAVI!O60+CEAVI!P60+'CEO PROCULT'!O60+'CEO PROCULT'!P60+'CEO PAEX'!O60+'CEO PAEX'!P60+'CEO '!O60+'CEO '!P60+CEPLAN!O60+CEPLAN!P60+'CERES CLAUDIONE'!O60+'CERES CLAUDIONE'!P60+'CERES DEX'!O60+'CERES DEX'!P60+'CERES ERIC'!O60+'CERES ERIC'!P60+'CERES JULIANO'!O60+'CERES JULIANO'!P60+'CERES PATRÍCIA'!O60+'CERES PATRÍCIA'!P60+'CERES DAD'!O60+'CERES DAD'!P60+CESFI!O60+CESFI!P60+CESMO!O60+CESMO!P60+SIPE!O60+SIPE!P60+'CDH CAPACITAÇÃO - 5852'!O60+'CDH CAPACITAÇÃO - 5852'!P60+'CDH SAÚDE E SEG. TRAB. -14843'!O60+'CDH SAÚDE E SEG. TRAB. -14843'!P60</f>
        <v>0</v>
      </c>
      <c r="J60" s="79">
        <v>0</v>
      </c>
      <c r="K60" s="80">
        <f t="shared" si="0"/>
        <v>5000</v>
      </c>
      <c r="L60" s="81">
        <f t="shared" si="1"/>
        <v>500</v>
      </c>
      <c r="M60" s="81">
        <f t="shared" si="2"/>
        <v>0</v>
      </c>
      <c r="N60" s="82">
        <f t="shared" si="3"/>
        <v>0</v>
      </c>
    </row>
    <row r="61" spans="1:14" ht="39" customHeight="1" x14ac:dyDescent="0.35">
      <c r="A61" s="140">
        <v>32</v>
      </c>
      <c r="B61" s="190" t="s">
        <v>70</v>
      </c>
      <c r="C61" s="60">
        <v>59</v>
      </c>
      <c r="D61" s="186" t="s">
        <v>156</v>
      </c>
      <c r="E61" s="177">
        <v>0.4</v>
      </c>
      <c r="F61" s="192">
        <f>'REITORIA-SECOM'!J61+'CEART-SECOM'!J61+'CEART-CSEG'!J61+'CEART-DMU'!J61+CEFID!J61+MESC!J61+PROEX!J61+PROEN!J61+'ESAG 11038'!J61+'ESAG 3201'!J61+'ESAG 14842'!J61+'ESAG 12758 PAEX'!J61+'FAED-DPPG'!J61+BU!J61+'CAV Seminário de Agroecologia'!J61+'CAV PAEX'!J61+'CAV PRAPEG'!J61+'CAV Administração'!J61+CCT!J61+'CEAD AÇÕES AFIRMATIVAS'!J61+'CEAD EXTENSÃO '!J61+'CEAD EXTENSÃO MUSEU ESCOLA'!J61+CEAVI!J61+'CEO PROCULT'!J61+'CEO PAEX'!J61+'CEO '!J61+CEPLAN!J61+'CERES CLAUDIONE'!J61+'CERES DEX'!J61+'CERES ERIC'!J61+'CERES JULIANO'!J61+'CERES PATRÍCIA'!J61+'CERES DAD'!J61+CESFI!J61+CESMO!J61+SIPE!J61+'CDH CAPACITAÇÃO - 5852'!J61+'CDH SAÚDE E SEG. TRAB. -14843'!J61</f>
        <v>500</v>
      </c>
      <c r="G61" s="77">
        <f>'REITORIA-SECOM'!K61+'CEART-SECOM'!K61+'CEART-CSEG'!K61+'CEART-DMU'!K61+CEFID!K61+MESC!K61+PROEX!K61+PROEN!K61+'ESAG 11038'!K61+'ESAG 3201'!K61+'ESAG 14842'!K61+'ESAG 12758 PAEX'!K61+'FAED-DPPG'!K61+BU!K61+'CAV Seminário de Agroecologia'!K61+'CAV PAEX'!K61+'CAV PRAPEG'!K61+'CAV Administração'!K61+CCT!K61+'CEAD AÇÕES AFIRMATIVAS'!K61+'CEAD EXTENSÃO '!K61+'CEAD EXTENSÃO MUSEU ESCOLA'!K61+CEAVI!K61+'CEO PROCULT'!K61+'CEO PAEX'!K61+'CEO '!K61+CEPLAN!K61+'CERES CLAUDIONE'!K61+'CERES DEX'!K61+'CERES ERIC'!K61+'CERES JULIANO'!K61+'CERES PATRÍCIA'!K61+'CERES DAD'!K61+CESFI!K61+CESMO!K61+SIPE!K61+'CDH CAPACITAÇÃO - 5852'!K61+'CDH SAÚDE E SEG. TRAB. -14843'!K61</f>
        <v>0</v>
      </c>
      <c r="H61" s="77">
        <f>'REITORIA-SECOM'!L61+'CEART-SECOM'!L61+'CEART-CSEG'!L61+'CEART-DMU'!L61+CEFID!L61+MESC!L61+PROEX!L61+PROEN!L61+'ESAG 11038'!L61+'ESAG 3201'!L61+'ESAG 14842'!L61+'ESAG 12758 PAEX'!L61+'FAED-DPPG'!L61+BU!L61+'CAV Seminário de Agroecologia'!L61+'CAV PAEX'!L61+'CAV PRAPEG'!L61+'CAV Administração'!L61+CCT!L61+'CEAD AÇÕES AFIRMATIVAS'!L61+'CEAD EXTENSÃO '!L61+'CEAD EXTENSÃO MUSEU ESCOLA'!L61+CEAVI!L61+'CEO PROCULT'!L61+'CEO PAEX'!L61+'CEO '!L61+CEPLAN!L61+'CERES CLAUDIONE'!L61+'CERES DEX'!L61+'CERES ERIC'!L61+'CERES JULIANO'!L61+'CERES PATRÍCIA'!L61+'CERES DAD'!L61+CESFI!L61+CESMO!L61+SIPE!L61+'CDH CAPACITAÇÃO - 5852'!L61+'CDH SAÚDE E SEG. TRAB. -14843'!L61</f>
        <v>0</v>
      </c>
      <c r="I61" s="78">
        <f>'REITORIA-SECOM'!O61+'REITORIA-SECOM'!P61+'CEART-SECOM'!O61+'CEART-SECOM'!P61+'CEART-CSEG'!O61+'CEART-CSEG'!P61+'CEART-DMU'!O61+'CEART-DMU'!P61+CEFID!O61+ CEFID!P61+MESC!O61+ MESC!P61+PROEX!O61+ PROEX!P61+PROEN!O61+ PROEN!P61+'ESAG 11038'!O61+'ESAG 11038'!P61+'ESAG 3201'!O61+'ESAG 3201'!P61+'ESAG 14842'!O61+'ESAG 14842'!P61+'ESAG 12758 PAEX'!O61+'ESAG 12758 PAEX'!P61+'FAED-DPPG'!O61+'FAED-DPPG'!P61+BU!O61+ BU!P61+'CAV Seminário de Agroecologia'!O61+'CAV Seminário de Agroecologia'!P61+'CAV PAEX'!O61+'CAV PAEX'!P61+'CAV PRAPEG'!O61+'CAV PRAPEG'!P61+'CAV Administração'!O61+'CAV Administração'!P61+CCT!O61+ CCT!P61+'CEAD AÇÕES AFIRMATIVAS'!O61+'CEAD AÇÕES AFIRMATIVAS'!P61+'CEAD EXTENSÃO '!O61+'CEAD EXTENSÃO '!P61+'CEAD EXTENSÃO MUSEU ESCOLA'!O61+'CEAD EXTENSÃO MUSEU ESCOLA'!P61+CEAVI!O61+CEAVI!P61+'CEO PROCULT'!O61+'CEO PROCULT'!P61+'CEO PAEX'!O61+'CEO PAEX'!P61+'CEO '!O61+'CEO '!P61+CEPLAN!O61+CEPLAN!P61+'CERES CLAUDIONE'!O61+'CERES CLAUDIONE'!P61+'CERES DEX'!O61+'CERES DEX'!P61+'CERES ERIC'!O61+'CERES ERIC'!P61+'CERES JULIANO'!O61+'CERES JULIANO'!P61+'CERES PATRÍCIA'!O61+'CERES PATRÍCIA'!P61+'CERES DAD'!O61+'CERES DAD'!P61+CESFI!O61+CESFI!P61+CESMO!O61+CESMO!P61+SIPE!O61+SIPE!P61+'CDH CAPACITAÇÃO - 5852'!O61+'CDH CAPACITAÇÃO - 5852'!P61+'CDH SAÚDE E SEG. TRAB. -14843'!O61+'CDH SAÚDE E SEG. TRAB. -14843'!P61</f>
        <v>0</v>
      </c>
      <c r="J61" s="79">
        <v>0</v>
      </c>
      <c r="K61" s="80">
        <f t="shared" si="0"/>
        <v>500</v>
      </c>
      <c r="L61" s="81">
        <f t="shared" si="1"/>
        <v>200</v>
      </c>
      <c r="M61" s="81">
        <f t="shared" si="2"/>
        <v>0</v>
      </c>
      <c r="N61" s="82">
        <f t="shared" si="3"/>
        <v>0</v>
      </c>
    </row>
    <row r="62" spans="1:14" ht="39" customHeight="1" x14ac:dyDescent="0.35">
      <c r="A62" s="141">
        <v>33</v>
      </c>
      <c r="B62" s="184" t="s">
        <v>137</v>
      </c>
      <c r="C62" s="180">
        <v>60</v>
      </c>
      <c r="D62" s="185" t="s">
        <v>158</v>
      </c>
      <c r="E62" s="176">
        <v>0.38</v>
      </c>
      <c r="F62" s="192">
        <f>'REITORIA-SECOM'!J62+'CEART-SECOM'!J62+'CEART-CSEG'!J62+'CEART-DMU'!J62+CEFID!J62+MESC!J62+PROEX!J62+PROEN!J62+'ESAG 11038'!J62+'ESAG 3201'!J62+'ESAG 14842'!J62+'ESAG 12758 PAEX'!J62+'FAED-DPPG'!J62+BU!J62+'CAV Seminário de Agroecologia'!J62+'CAV PAEX'!J62+'CAV PRAPEG'!J62+'CAV Administração'!J62+CCT!J62+'CEAD AÇÕES AFIRMATIVAS'!J62+'CEAD EXTENSÃO '!J62+'CEAD EXTENSÃO MUSEU ESCOLA'!J62+CEAVI!J62+'CEO PROCULT'!J62+'CEO PAEX'!J62+'CEO '!J62+CEPLAN!J62+'CERES CLAUDIONE'!J62+'CERES DEX'!J62+'CERES ERIC'!J62+'CERES JULIANO'!J62+'CERES PATRÍCIA'!J62+'CERES DAD'!J62+CESFI!J62+CESMO!J62+SIPE!J62+'CDH CAPACITAÇÃO - 5852'!J62+'CDH SAÚDE E SEG. TRAB. -14843'!J62</f>
        <v>21000</v>
      </c>
      <c r="G62" s="77">
        <f>'REITORIA-SECOM'!K62+'CEART-SECOM'!K62+'CEART-CSEG'!K62+'CEART-DMU'!K62+CEFID!K62+MESC!K62+PROEX!K62+PROEN!K62+'ESAG 11038'!K62+'ESAG 3201'!K62+'ESAG 14842'!K62+'ESAG 12758 PAEX'!K62+'FAED-DPPG'!K62+BU!K62+'CAV Seminário de Agroecologia'!K62+'CAV PAEX'!K62+'CAV PRAPEG'!K62+'CAV Administração'!K62+CCT!K62+'CEAD AÇÕES AFIRMATIVAS'!K62+'CEAD EXTENSÃO '!K62+'CEAD EXTENSÃO MUSEU ESCOLA'!K62+CEAVI!K62+'CEO PROCULT'!K62+'CEO PAEX'!K62+'CEO '!K62+CEPLAN!K62+'CERES CLAUDIONE'!K62+'CERES DEX'!K62+'CERES ERIC'!K62+'CERES JULIANO'!K62+'CERES PATRÍCIA'!K62+'CERES DAD'!K62+CESFI!K62+CESMO!K62+SIPE!K62+'CDH CAPACITAÇÃO - 5852'!K62+'CDH SAÚDE E SEG. TRAB. -14843'!K62</f>
        <v>0</v>
      </c>
      <c r="H62" s="77">
        <f>'REITORIA-SECOM'!L62+'CEART-SECOM'!L62+'CEART-CSEG'!L62+'CEART-DMU'!L62+CEFID!L62+MESC!L62+PROEX!L62+PROEN!L62+'ESAG 11038'!L62+'ESAG 3201'!L62+'ESAG 14842'!L62+'ESAG 12758 PAEX'!L62+'FAED-DPPG'!L62+BU!L62+'CAV Seminário de Agroecologia'!L62+'CAV PAEX'!L62+'CAV PRAPEG'!L62+'CAV Administração'!L62+CCT!L62+'CEAD AÇÕES AFIRMATIVAS'!L62+'CEAD EXTENSÃO '!L62+'CEAD EXTENSÃO MUSEU ESCOLA'!L62+CEAVI!L62+'CEO PROCULT'!L62+'CEO PAEX'!L62+'CEO '!L62+CEPLAN!L62+'CERES CLAUDIONE'!L62+'CERES DEX'!L62+'CERES ERIC'!L62+'CERES JULIANO'!L62+'CERES PATRÍCIA'!L62+'CERES DAD'!L62+CESFI!L62+CESMO!L62+SIPE!L62+'CDH CAPACITAÇÃO - 5852'!L62+'CDH SAÚDE E SEG. TRAB. -14843'!L62</f>
        <v>0</v>
      </c>
      <c r="I62" s="78">
        <f>'REITORIA-SECOM'!O62+'REITORIA-SECOM'!P62+'CEART-SECOM'!O62+'CEART-SECOM'!P62+'CEART-CSEG'!O62+'CEART-CSEG'!P62+'CEART-DMU'!O62+'CEART-DMU'!P62+CEFID!O62+ CEFID!P62+MESC!O62+ MESC!P62+PROEX!O62+ PROEX!P62+PROEN!O62+ PROEN!P62+'ESAG 11038'!O62+'ESAG 11038'!P62+'ESAG 3201'!O62+'ESAG 3201'!P62+'ESAG 14842'!O62+'ESAG 14842'!P62+'ESAG 12758 PAEX'!O62+'ESAG 12758 PAEX'!P62+'FAED-DPPG'!O62+'FAED-DPPG'!P62+BU!O62+ BU!P62+'CAV Seminário de Agroecologia'!O62+'CAV Seminário de Agroecologia'!P62+'CAV PAEX'!O62+'CAV PAEX'!P62+'CAV PRAPEG'!O62+'CAV PRAPEG'!P62+'CAV Administração'!O62+'CAV Administração'!P62+CCT!O62+ CCT!P62+'CEAD AÇÕES AFIRMATIVAS'!O62+'CEAD AÇÕES AFIRMATIVAS'!P62+'CEAD EXTENSÃO '!O62+'CEAD EXTENSÃO '!P62+'CEAD EXTENSÃO MUSEU ESCOLA'!O62+'CEAD EXTENSÃO MUSEU ESCOLA'!P62+CEAVI!O62+CEAVI!P62+'CEO PROCULT'!O62+'CEO PROCULT'!P62+'CEO PAEX'!O62+'CEO PAEX'!P62+'CEO '!O62+'CEO '!P62+CEPLAN!O62+CEPLAN!P62+'CERES CLAUDIONE'!O62+'CERES CLAUDIONE'!P62+'CERES DEX'!O62+'CERES DEX'!P62+'CERES ERIC'!O62+'CERES ERIC'!P62+'CERES JULIANO'!O62+'CERES JULIANO'!P62+'CERES PATRÍCIA'!O62+'CERES PATRÍCIA'!P62+'CERES DAD'!O62+'CERES DAD'!P62+CESFI!O62+CESFI!P62+CESMO!O62+CESMO!P62+SIPE!O62+SIPE!P62+'CDH CAPACITAÇÃO - 5852'!O62+'CDH CAPACITAÇÃO - 5852'!P62+'CDH SAÚDE E SEG. TRAB. -14843'!O62+'CDH SAÚDE E SEG. TRAB. -14843'!P62</f>
        <v>0</v>
      </c>
      <c r="J62" s="79">
        <v>0</v>
      </c>
      <c r="K62" s="80">
        <f t="shared" si="0"/>
        <v>21000</v>
      </c>
      <c r="L62" s="81">
        <f t="shared" si="1"/>
        <v>7980</v>
      </c>
      <c r="M62" s="81">
        <f t="shared" si="2"/>
        <v>0</v>
      </c>
      <c r="N62" s="82">
        <f t="shared" si="3"/>
        <v>0</v>
      </c>
    </row>
    <row r="63" spans="1:14" ht="39" customHeight="1" thickBot="1" x14ac:dyDescent="0.4">
      <c r="A63" s="140">
        <v>34</v>
      </c>
      <c r="B63" s="190" t="s">
        <v>137</v>
      </c>
      <c r="C63" s="60">
        <v>61</v>
      </c>
      <c r="D63" s="186" t="s">
        <v>159</v>
      </c>
      <c r="E63" s="177">
        <v>8.33</v>
      </c>
      <c r="F63" s="192">
        <f>'REITORIA-SECOM'!J63+'CEART-SECOM'!J63+'CEART-CSEG'!J63+'CEART-DMU'!J63+CEFID!J63+MESC!J63+PROEX!J63+PROEN!J63+'ESAG 11038'!J63+'ESAG 3201'!J63+'ESAG 14842'!J63+'ESAG 12758 PAEX'!J63+'FAED-DPPG'!J63+BU!J63+'CAV Seminário de Agroecologia'!J63+'CAV PAEX'!J63+'CAV PRAPEG'!J63+'CAV Administração'!J63+CCT!J63+'CEAD AÇÕES AFIRMATIVAS'!J63+'CEAD EXTENSÃO '!J63+'CEAD EXTENSÃO MUSEU ESCOLA'!J63+CEAVI!J63+'CEO PROCULT'!J63+'CEO PAEX'!J63+'CEO '!J63+CEPLAN!J63+'CERES CLAUDIONE'!J63+'CERES DEX'!J63+'CERES ERIC'!J63+'CERES JULIANO'!J63+'CERES PATRÍCIA'!J63+'CERES DAD'!J63+CESFI!J63+CESMO!J63+SIPE!J63+'CDH CAPACITAÇÃO - 5852'!J63+'CDH SAÚDE E SEG. TRAB. -14843'!J63</f>
        <v>3000</v>
      </c>
      <c r="G63" s="77">
        <f>'REITORIA-SECOM'!K63+'CEART-SECOM'!K63+'CEART-CSEG'!K63+'CEART-DMU'!K63+CEFID!K63+MESC!K63+PROEX!K63+PROEN!K63+'ESAG 11038'!K63+'ESAG 3201'!K63+'ESAG 14842'!K63+'ESAG 12758 PAEX'!K63+'FAED-DPPG'!K63+BU!K63+'CAV Seminário de Agroecologia'!K63+'CAV PAEX'!K63+'CAV PRAPEG'!K63+'CAV Administração'!K63+CCT!K63+'CEAD AÇÕES AFIRMATIVAS'!K63+'CEAD EXTENSÃO '!K63+'CEAD EXTENSÃO MUSEU ESCOLA'!K63+CEAVI!K63+'CEO PROCULT'!K63+'CEO PAEX'!K63+'CEO '!K63+CEPLAN!K63+'CERES CLAUDIONE'!K63+'CERES DEX'!K63+'CERES ERIC'!K63+'CERES JULIANO'!K63+'CERES PATRÍCIA'!K63+'CERES DAD'!K63+CESFI!K63+CESMO!K63+SIPE!K63+'CDH CAPACITAÇÃO - 5852'!K63+'CDH SAÚDE E SEG. TRAB. -14843'!K63</f>
        <v>0</v>
      </c>
      <c r="H63" s="77">
        <f>'REITORIA-SECOM'!L63+'CEART-SECOM'!L63+'CEART-CSEG'!L63+'CEART-DMU'!L63+CEFID!L63+MESC!L63+PROEX!L63+PROEN!L63+'ESAG 11038'!L63+'ESAG 3201'!L63+'ESAG 14842'!L63+'ESAG 12758 PAEX'!L63+'FAED-DPPG'!L63+BU!L63+'CAV Seminário de Agroecologia'!L63+'CAV PAEX'!L63+'CAV PRAPEG'!L63+'CAV Administração'!L63+CCT!L63+'CEAD AÇÕES AFIRMATIVAS'!L63+'CEAD EXTENSÃO '!L63+'CEAD EXTENSÃO MUSEU ESCOLA'!L63+CEAVI!L63+'CEO PROCULT'!L63+'CEO PAEX'!L63+'CEO '!L63+CEPLAN!L63+'CERES CLAUDIONE'!L63+'CERES DEX'!L63+'CERES ERIC'!L63+'CERES JULIANO'!L63+'CERES PATRÍCIA'!L63+'CERES DAD'!L63+CESFI!L63+CESMO!L63+SIPE!L63+'CDH CAPACITAÇÃO - 5852'!L63+'CDH SAÚDE E SEG. TRAB. -14843'!L63</f>
        <v>0</v>
      </c>
      <c r="I63" s="78">
        <f>'REITORIA-SECOM'!O63+'REITORIA-SECOM'!P63+'CEART-SECOM'!O63+'CEART-SECOM'!P63+'CEART-CSEG'!O63+'CEART-CSEG'!P63+'CEART-DMU'!O63+'CEART-DMU'!P63+CEFID!O63+ CEFID!P63+MESC!O63+ MESC!P63+PROEX!O63+ PROEX!P63+PROEN!O63+ PROEN!P63+'ESAG 11038'!O63+'ESAG 11038'!P63+'ESAG 3201'!O63+'ESAG 3201'!P63+'ESAG 14842'!O63+'ESAG 14842'!P63+'ESAG 12758 PAEX'!O63+'ESAG 12758 PAEX'!P63+'FAED-DPPG'!O63+'FAED-DPPG'!P63+BU!O63+ BU!P63+'CAV Seminário de Agroecologia'!O63+'CAV Seminário de Agroecologia'!P63+'CAV PAEX'!O63+'CAV PAEX'!P63+'CAV PRAPEG'!O63+'CAV PRAPEG'!P63+'CAV Administração'!O63+'CAV Administração'!P63+CCT!O63+ CCT!P63+'CEAD AÇÕES AFIRMATIVAS'!O63+'CEAD AÇÕES AFIRMATIVAS'!P63+'CEAD EXTENSÃO '!O63+'CEAD EXTENSÃO '!P63+'CEAD EXTENSÃO MUSEU ESCOLA'!O63+'CEAD EXTENSÃO MUSEU ESCOLA'!P63+CEAVI!O63+CEAVI!P63+'CEO PROCULT'!O63+'CEO PROCULT'!P63+'CEO PAEX'!O63+'CEO PAEX'!P63+'CEO '!O63+'CEO '!P63+CEPLAN!O63+CEPLAN!P63+'CERES CLAUDIONE'!O63+'CERES CLAUDIONE'!P63+'CERES DEX'!O63+'CERES DEX'!P63+'CERES ERIC'!O63+'CERES ERIC'!P63+'CERES JULIANO'!O63+'CERES JULIANO'!P63+'CERES PATRÍCIA'!O63+'CERES PATRÍCIA'!P63+'CERES DAD'!O63+'CERES DAD'!P63+CESFI!O63+CESFI!P63+CESMO!O63+CESMO!P63+SIPE!O63+SIPE!P63+'CDH CAPACITAÇÃO - 5852'!O63+'CDH CAPACITAÇÃO - 5852'!P63+'CDH SAÚDE E SEG. TRAB. -14843'!O63+'CDH SAÚDE E SEG. TRAB. -14843'!P63</f>
        <v>0</v>
      </c>
      <c r="J63" s="83">
        <v>0</v>
      </c>
      <c r="K63" s="80">
        <f t="shared" si="0"/>
        <v>3000</v>
      </c>
      <c r="L63" s="81">
        <f t="shared" si="1"/>
        <v>24990</v>
      </c>
      <c r="M63" s="81">
        <f t="shared" si="2"/>
        <v>0</v>
      </c>
      <c r="N63" s="82">
        <f t="shared" si="3"/>
        <v>0</v>
      </c>
    </row>
    <row r="64" spans="1:14" ht="39" customHeight="1" thickBot="1" x14ac:dyDescent="0.4">
      <c r="A64" s="84"/>
      <c r="B64" s="85"/>
      <c r="C64" s="85"/>
      <c r="D64" s="85"/>
      <c r="E64" s="85"/>
      <c r="F64" s="86">
        <f t="shared" ref="F64:N64" si="4">SUM(F4:F63)</f>
        <v>742863</v>
      </c>
      <c r="G64" s="86">
        <f t="shared" si="4"/>
        <v>0</v>
      </c>
      <c r="H64" s="86">
        <f t="shared" si="4"/>
        <v>0</v>
      </c>
      <c r="I64" s="86">
        <f t="shared" si="4"/>
        <v>0</v>
      </c>
      <c r="J64" s="86">
        <f t="shared" si="4"/>
        <v>1652</v>
      </c>
      <c r="K64" s="86">
        <f t="shared" si="4"/>
        <v>744515</v>
      </c>
      <c r="L64" s="87">
        <f t="shared" si="4"/>
        <v>1207308.3600000001</v>
      </c>
      <c r="M64" s="87">
        <f t="shared" si="4"/>
        <v>5886.1</v>
      </c>
      <c r="N64" s="88">
        <f t="shared" si="4"/>
        <v>5886.1</v>
      </c>
    </row>
    <row r="65" spans="5:14" ht="25" customHeight="1" x14ac:dyDescent="0.35"/>
    <row r="66" spans="5:14" ht="44.5" customHeight="1" x14ac:dyDescent="0.35">
      <c r="E66" s="248" t="str">
        <f>D1</f>
        <v>OBJETO:  CONTRATAÇÃO DE EMPRESA ESPECIALIZADA EM SERVIÇOS GRÁFICOS (IMPRESSOS
ADAPTADOS, BANNERS, ADESIVOS, ENTRE OUTROS) – TODA UDESC</v>
      </c>
      <c r="F66" s="249"/>
      <c r="G66" s="249"/>
      <c r="H66" s="249"/>
      <c r="I66" s="249"/>
      <c r="J66" s="249"/>
      <c r="K66" s="249"/>
      <c r="L66" s="249"/>
      <c r="M66" s="249"/>
      <c r="N66" s="250"/>
    </row>
    <row r="67" spans="5:14" ht="26.5" customHeight="1" x14ac:dyDescent="0.35">
      <c r="E67" s="248" t="str">
        <f>A1</f>
        <v>PE 1068/2026 SRP (SGPE DE ORIGEM: 15668/2026)</v>
      </c>
      <c r="F67" s="249"/>
      <c r="G67" s="249"/>
      <c r="H67" s="249"/>
      <c r="I67" s="249"/>
      <c r="J67" s="249"/>
      <c r="K67" s="249"/>
      <c r="L67" s="249"/>
      <c r="M67" s="249"/>
      <c r="N67" s="250"/>
    </row>
    <row r="68" spans="5:14" ht="25.5" customHeight="1" x14ac:dyDescent="0.35">
      <c r="E68" s="251" t="str">
        <f>J1</f>
        <v>VIGÊNCIA DA ATA: 13/08/2026 até 13/08/2027</v>
      </c>
      <c r="F68" s="252"/>
      <c r="G68" s="252"/>
      <c r="H68" s="252"/>
      <c r="I68" s="252"/>
      <c r="J68" s="252"/>
      <c r="K68" s="252"/>
      <c r="L68" s="252"/>
      <c r="M68" s="252"/>
      <c r="N68" s="253"/>
    </row>
    <row r="69" spans="5:14" ht="31" x14ac:dyDescent="0.35">
      <c r="E69" s="62" t="s">
        <v>26</v>
      </c>
      <c r="F69" s="62" t="s">
        <v>27</v>
      </c>
      <c r="G69" s="62" t="s">
        <v>28</v>
      </c>
      <c r="H69" s="63" t="s">
        <v>29</v>
      </c>
      <c r="I69" s="62" t="s">
        <v>30</v>
      </c>
      <c r="J69" s="62" t="s">
        <v>31</v>
      </c>
      <c r="K69" s="64" t="s">
        <v>32</v>
      </c>
      <c r="L69" s="62" t="s">
        <v>33</v>
      </c>
      <c r="M69" s="62" t="s">
        <v>34</v>
      </c>
      <c r="N69" s="62" t="s">
        <v>35</v>
      </c>
    </row>
    <row r="70" spans="5:14" x14ac:dyDescent="0.35">
      <c r="E70" s="194" t="str">
        <f ca="1">'REITORIA-SECOM'!D2</f>
        <v>REITORIA-SECOM</v>
      </c>
      <c r="F70" s="91" cm="1">
        <f t="array" aca="1" ref="F70" ca="1">INDIRECT("'"&amp; $E70 &amp; "'!$J$100")</f>
        <v>0</v>
      </c>
      <c r="G70" s="91" cm="1">
        <f t="array" aca="1" ref="G70" ca="1">INDIRECT("'"&amp; $E70 &amp; "'!$K$100")</f>
        <v>0</v>
      </c>
      <c r="H70" s="93" t="e">
        <f ca="1">G70/F70</f>
        <v>#DIV/0!</v>
      </c>
      <c r="I70" s="98" cm="1">
        <f t="array" aca="1" ref="I70" ca="1">INDIRECT("'"&amp; $E70 &amp; "'!$M$100")</f>
        <v>0</v>
      </c>
      <c r="J70" s="100" cm="1">
        <f t="array" aca="1" ref="J70" ca="1">INDIRECT("'"&amp; $E70 &amp; "'!$O$100") + INDIRECT("'"&amp; $E70 &amp; "'!$P$100")</f>
        <v>0</v>
      </c>
      <c r="K70" s="102" t="e">
        <f t="shared" ref="K70:K107" ca="1" si="5">J70/F70</f>
        <v>#DIV/0!</v>
      </c>
      <c r="L70" s="91" cm="1">
        <f t="array" aca="1" ref="L70" ca="1">INDIRECT("'"&amp; $E70 &amp; "'!$L$100")</f>
        <v>0</v>
      </c>
      <c r="M70" s="102" t="e">
        <f t="shared" ref="M70:M108" ca="1" si="6">L70/F70</f>
        <v>#DIV/0!</v>
      </c>
      <c r="N70" s="65">
        <f t="shared" ref="N70:N108" ca="1" si="7">J70+G70</f>
        <v>0</v>
      </c>
    </row>
    <row r="71" spans="5:14" x14ac:dyDescent="0.35">
      <c r="E71" s="193" t="str">
        <f ca="1">'CEART-SECOM'!D2</f>
        <v>CEART-SECOM</v>
      </c>
      <c r="F71" s="92" cm="1">
        <f t="array" aca="1" ref="F71" ca="1">INDIRECT("'"&amp; $E71 &amp; "'!$J$100")</f>
        <v>0</v>
      </c>
      <c r="G71" s="92" cm="1">
        <f t="array" aca="1" ref="G71" ca="1">INDIRECT("'"&amp; $E71 &amp; "'!$K$100")</f>
        <v>0</v>
      </c>
      <c r="H71" s="94" t="e">
        <f t="shared" ref="H71:H107" ca="1" si="8">G71/F71</f>
        <v>#DIV/0!</v>
      </c>
      <c r="I71" s="96" cm="1">
        <f t="array" aca="1" ref="I71" ca="1">INDIRECT("'"&amp; $E71 &amp; "'!$M$100")</f>
        <v>0</v>
      </c>
      <c r="J71" s="101" cm="1">
        <f t="array" aca="1" ref="J71" ca="1">INDIRECT("'"&amp; $E71 &amp; "'!$O$100") + INDIRECT("'"&amp; $E71 &amp; "'!$P$100")</f>
        <v>0</v>
      </c>
      <c r="K71" s="103" t="e">
        <f t="shared" ca="1" si="5"/>
        <v>#DIV/0!</v>
      </c>
      <c r="L71" s="92" cm="1">
        <f t="array" aca="1" ref="L71" ca="1">INDIRECT("'"&amp; $E71 &amp; "'!$L$100")</f>
        <v>0</v>
      </c>
      <c r="M71" s="103" t="e">
        <f t="shared" ca="1" si="6"/>
        <v>#DIV/0!</v>
      </c>
      <c r="N71" s="66">
        <f t="shared" ca="1" si="7"/>
        <v>0</v>
      </c>
    </row>
    <row r="72" spans="5:14" x14ac:dyDescent="0.35">
      <c r="E72" s="193" t="str">
        <f ca="1">'CEART-CSEG'!D2</f>
        <v>CEART-CSEG</v>
      </c>
      <c r="F72" s="92" cm="1">
        <f t="array" aca="1" ref="F72" ca="1">INDIRECT("'"&amp; $E72 &amp; "'!$J$100")</f>
        <v>0</v>
      </c>
      <c r="G72" s="92" cm="1">
        <f t="array" aca="1" ref="G72" ca="1">INDIRECT("'"&amp; $E72 &amp; "'!$K$100")</f>
        <v>0</v>
      </c>
      <c r="H72" s="94" t="e">
        <f t="shared" ca="1" si="8"/>
        <v>#DIV/0!</v>
      </c>
      <c r="I72" s="96" cm="1">
        <f t="array" aca="1" ref="I72" ca="1">INDIRECT("'"&amp; $E72 &amp; "'!$M$100")</f>
        <v>0</v>
      </c>
      <c r="J72" s="101" cm="1">
        <f t="array" aca="1" ref="J72" ca="1">INDIRECT("'"&amp; $E72 &amp; "'!$O$100") + INDIRECT("'"&amp; $E72 &amp; "'!$P$100")</f>
        <v>0</v>
      </c>
      <c r="K72" s="103" t="e">
        <f t="shared" ca="1" si="5"/>
        <v>#DIV/0!</v>
      </c>
      <c r="L72" s="92" cm="1">
        <f t="array" aca="1" ref="L72" ca="1">INDIRECT("'"&amp; $E72 &amp; "'!$L$100")</f>
        <v>0</v>
      </c>
      <c r="M72" s="103" t="e">
        <f t="shared" ca="1" si="6"/>
        <v>#DIV/0!</v>
      </c>
      <c r="N72" s="66">
        <f t="shared" ca="1" si="7"/>
        <v>0</v>
      </c>
    </row>
    <row r="73" spans="5:14" x14ac:dyDescent="0.35">
      <c r="E73" s="193" t="str">
        <f ca="1">'CEART-DMU'!D2</f>
        <v>CEART-DMU</v>
      </c>
      <c r="F73" s="92" cm="1">
        <f t="array" aca="1" ref="F73" ca="1">INDIRECT("'"&amp; $E73 &amp; "'!$J$100")</f>
        <v>0</v>
      </c>
      <c r="G73" s="92" cm="1">
        <f t="array" aca="1" ref="G73" ca="1">INDIRECT("'"&amp; $E73 &amp; "'!$K$100")</f>
        <v>0</v>
      </c>
      <c r="H73" s="94" t="e">
        <f t="shared" ca="1" si="8"/>
        <v>#DIV/0!</v>
      </c>
      <c r="I73" s="96" cm="1">
        <f t="array" aca="1" ref="I73" ca="1">INDIRECT("'"&amp; $E73 &amp; "'!$M$100")</f>
        <v>0</v>
      </c>
      <c r="J73" s="101" cm="1">
        <f t="array" aca="1" ref="J73" ca="1">INDIRECT("'"&amp; $E73 &amp; "'!$O$100") + INDIRECT("'"&amp; $E73 &amp; "'!$P$100")</f>
        <v>0</v>
      </c>
      <c r="K73" s="103" t="e">
        <f t="shared" ca="1" si="5"/>
        <v>#DIV/0!</v>
      </c>
      <c r="L73" s="92" cm="1">
        <f t="array" aca="1" ref="L73" ca="1">INDIRECT("'"&amp; $E73 &amp; "'!$L$100")</f>
        <v>0</v>
      </c>
      <c r="M73" s="103" t="e">
        <f t="shared" ca="1" si="6"/>
        <v>#DIV/0!</v>
      </c>
      <c r="N73" s="66">
        <f t="shared" ca="1" si="7"/>
        <v>0</v>
      </c>
    </row>
    <row r="74" spans="5:14" x14ac:dyDescent="0.35">
      <c r="E74" s="195" t="str">
        <f ca="1">CEFID!D2</f>
        <v>CEFID</v>
      </c>
      <c r="F74" s="92" cm="1">
        <f t="array" aca="1" ref="F74" ca="1">INDIRECT("'"&amp; $E74 &amp; "'!$J$100")</f>
        <v>0</v>
      </c>
      <c r="G74" s="92" cm="1">
        <f t="array" aca="1" ref="G74" ca="1">INDIRECT("'"&amp; $E74 &amp; "'!$K$100")</f>
        <v>0</v>
      </c>
      <c r="H74" s="94" t="e">
        <f t="shared" ca="1" si="8"/>
        <v>#DIV/0!</v>
      </c>
      <c r="I74" s="96" cm="1">
        <f t="array" aca="1" ref="I74" ca="1">INDIRECT("'"&amp; $E74 &amp; "'!$M$100")</f>
        <v>0</v>
      </c>
      <c r="J74" s="101" cm="1">
        <f t="array" aca="1" ref="J74" ca="1">INDIRECT("'"&amp; $E74 &amp; "'!$O$100") + INDIRECT("'"&amp; $E74 &amp; "'!$P$100")</f>
        <v>0</v>
      </c>
      <c r="K74" s="103" t="e">
        <f t="shared" ca="1" si="5"/>
        <v>#DIV/0!</v>
      </c>
      <c r="L74" s="92" cm="1">
        <f t="array" aca="1" ref="L74" ca="1">INDIRECT("'"&amp; $E74 &amp; "'!$L$100")</f>
        <v>0</v>
      </c>
      <c r="M74" s="103" t="e">
        <f t="shared" ca="1" si="6"/>
        <v>#DIV/0!</v>
      </c>
      <c r="N74" s="66">
        <f t="shared" ca="1" si="7"/>
        <v>0</v>
      </c>
    </row>
    <row r="75" spans="5:14" x14ac:dyDescent="0.35">
      <c r="E75" s="195" t="str">
        <f ca="1">MESC!D2</f>
        <v>MESC</v>
      </c>
      <c r="F75" s="92" cm="1">
        <f t="array" aca="1" ref="F75" ca="1">INDIRECT("'"&amp; $E75 &amp; "'!$J$100")</f>
        <v>0</v>
      </c>
      <c r="G75" s="92" cm="1">
        <f t="array" aca="1" ref="G75" ca="1">INDIRECT("'"&amp; $E75 &amp; "'!$K$100")</f>
        <v>0</v>
      </c>
      <c r="H75" s="94" t="e">
        <f t="shared" ca="1" si="8"/>
        <v>#DIV/0!</v>
      </c>
      <c r="I75" s="96" cm="1">
        <f t="array" aca="1" ref="I75" ca="1">INDIRECT("'"&amp; $E75 &amp; "'!$M$100")</f>
        <v>0</v>
      </c>
      <c r="J75" s="101" cm="1">
        <f t="array" aca="1" ref="J75" ca="1">INDIRECT("'"&amp; $E75 &amp; "'!$O$100") + INDIRECT("'"&amp; $E75 &amp; "'!$P$100")</f>
        <v>0</v>
      </c>
      <c r="K75" s="103" t="e">
        <f t="shared" ca="1" si="5"/>
        <v>#DIV/0!</v>
      </c>
      <c r="L75" s="92" cm="1">
        <f t="array" aca="1" ref="L75" ca="1">INDIRECT("'"&amp; $E75 &amp; "'!$L$100")</f>
        <v>0</v>
      </c>
      <c r="M75" s="103" t="e">
        <f t="shared" ca="1" si="6"/>
        <v>#DIV/0!</v>
      </c>
      <c r="N75" s="66">
        <f t="shared" ca="1" si="7"/>
        <v>0</v>
      </c>
    </row>
    <row r="76" spans="5:14" x14ac:dyDescent="0.35">
      <c r="E76" s="195" t="str">
        <f ca="1">PROEX!D2</f>
        <v>PROEX</v>
      </c>
      <c r="F76" s="92" cm="1">
        <f t="array" aca="1" ref="F76" ca="1">INDIRECT("'"&amp; $E76 &amp; "'!$J$100")</f>
        <v>0</v>
      </c>
      <c r="G76" s="92" cm="1">
        <f t="array" aca="1" ref="G76" ca="1">INDIRECT("'"&amp; $E76 &amp; "'!$K$100")</f>
        <v>0</v>
      </c>
      <c r="H76" s="94" t="e">
        <f t="shared" ca="1" si="8"/>
        <v>#DIV/0!</v>
      </c>
      <c r="I76" s="96" cm="1">
        <f t="array" aca="1" ref="I76" ca="1">INDIRECT("'"&amp; $E76 &amp; "'!$M$100")</f>
        <v>0</v>
      </c>
      <c r="J76" s="101" cm="1">
        <f t="array" aca="1" ref="J76" ca="1">INDIRECT("'"&amp; $E76 &amp; "'!$O$100") + INDIRECT("'"&amp; $E76 &amp; "'!$P$100")</f>
        <v>0</v>
      </c>
      <c r="K76" s="103" t="e">
        <f t="shared" ca="1" si="5"/>
        <v>#DIV/0!</v>
      </c>
      <c r="L76" s="92" cm="1">
        <f t="array" aca="1" ref="L76" ca="1">INDIRECT("'"&amp; $E76 &amp; "'!$L$100")</f>
        <v>0</v>
      </c>
      <c r="M76" s="103" t="e">
        <f t="shared" ca="1" si="6"/>
        <v>#DIV/0!</v>
      </c>
      <c r="N76" s="66">
        <f t="shared" ca="1" si="7"/>
        <v>0</v>
      </c>
    </row>
    <row r="77" spans="5:14" x14ac:dyDescent="0.35">
      <c r="E77" s="195" t="str">
        <f ca="1">PROEN!D2</f>
        <v>PROEN</v>
      </c>
      <c r="F77" s="92" cm="1">
        <f t="array" aca="1" ref="F77" ca="1">INDIRECT("'"&amp; $E77 &amp; "'!$J$100")</f>
        <v>0</v>
      </c>
      <c r="G77" s="92" cm="1">
        <f t="array" aca="1" ref="G77" ca="1">INDIRECT("'"&amp; $E77 &amp; "'!$K$100")</f>
        <v>0</v>
      </c>
      <c r="H77" s="94" t="e">
        <f t="shared" ca="1" si="8"/>
        <v>#DIV/0!</v>
      </c>
      <c r="I77" s="96" cm="1">
        <f t="array" aca="1" ref="I77" ca="1">INDIRECT("'"&amp; $E77 &amp; "'!$M$100")</f>
        <v>0</v>
      </c>
      <c r="J77" s="101" cm="1">
        <f t="array" aca="1" ref="J77" ca="1">INDIRECT("'"&amp; $E77 &amp; "'!$O$100") + INDIRECT("'"&amp; $E77 &amp; "'!$P$100")</f>
        <v>0</v>
      </c>
      <c r="K77" s="103" t="e">
        <f t="shared" ca="1" si="5"/>
        <v>#DIV/0!</v>
      </c>
      <c r="L77" s="92" cm="1">
        <f t="array" aca="1" ref="L77" ca="1">INDIRECT("'"&amp; $E77 &amp; "'!$L$100")</f>
        <v>0</v>
      </c>
      <c r="M77" s="103" t="e">
        <f t="shared" ca="1" si="6"/>
        <v>#DIV/0!</v>
      </c>
      <c r="N77" s="66">
        <f t="shared" ca="1" si="7"/>
        <v>0</v>
      </c>
    </row>
    <row r="78" spans="5:14" x14ac:dyDescent="0.35">
      <c r="E78" s="195" t="str">
        <f ca="1">'ESAG 11038'!D2</f>
        <v>ESAG 11038</v>
      </c>
      <c r="F78" s="92" cm="1">
        <f t="array" aca="1" ref="F78" ca="1">INDIRECT("'"&amp; $E78 &amp; "'!$J$100")</f>
        <v>0</v>
      </c>
      <c r="G78" s="92" cm="1">
        <f t="array" aca="1" ref="G78" ca="1">INDIRECT("'"&amp; $E78 &amp; "'!$K$100")</f>
        <v>0</v>
      </c>
      <c r="H78" s="94" t="e">
        <f t="shared" ca="1" si="8"/>
        <v>#DIV/0!</v>
      </c>
      <c r="I78" s="96" cm="1">
        <f t="array" aca="1" ref="I78" ca="1">INDIRECT("'"&amp; $E78 &amp; "'!$M$100")</f>
        <v>0</v>
      </c>
      <c r="J78" s="101" cm="1">
        <f t="array" aca="1" ref="J78" ca="1">INDIRECT("'"&amp; $E78 &amp; "'!$O$100") + INDIRECT("'"&amp; $E78 &amp; "'!$P$100")</f>
        <v>0</v>
      </c>
      <c r="K78" s="103" t="e">
        <f t="shared" ca="1" si="5"/>
        <v>#DIV/0!</v>
      </c>
      <c r="L78" s="92" cm="1">
        <f t="array" aca="1" ref="L78" ca="1">INDIRECT("'"&amp; $E78 &amp; "'!$L$100")</f>
        <v>0</v>
      </c>
      <c r="M78" s="103" t="e">
        <f t="shared" ca="1" si="6"/>
        <v>#DIV/0!</v>
      </c>
      <c r="N78" s="66">
        <f t="shared" ca="1" si="7"/>
        <v>0</v>
      </c>
    </row>
    <row r="79" spans="5:14" x14ac:dyDescent="0.35">
      <c r="E79" s="195" t="str">
        <f ca="1">'ESAG 3201'!D2</f>
        <v>ESAG 3201</v>
      </c>
      <c r="F79" s="92" cm="1">
        <f t="array" aca="1" ref="F79" ca="1">INDIRECT("'"&amp; $E79 &amp; "'!$J$100")</f>
        <v>0</v>
      </c>
      <c r="G79" s="92" cm="1">
        <f t="array" aca="1" ref="G79" ca="1">INDIRECT("'"&amp; $E79 &amp; "'!$K$100")</f>
        <v>0</v>
      </c>
      <c r="H79" s="94" t="e">
        <f t="shared" ca="1" si="8"/>
        <v>#DIV/0!</v>
      </c>
      <c r="I79" s="96" cm="1">
        <f t="array" aca="1" ref="I79" ca="1">INDIRECT("'"&amp; $E79 &amp; "'!$M$100")</f>
        <v>0</v>
      </c>
      <c r="J79" s="101" cm="1">
        <f t="array" aca="1" ref="J79" ca="1">INDIRECT("'"&amp; $E79 &amp; "'!$O$100") + INDIRECT("'"&amp; $E79 &amp; "'!$P$100")</f>
        <v>0</v>
      </c>
      <c r="K79" s="103" t="e">
        <f t="shared" ca="1" si="5"/>
        <v>#DIV/0!</v>
      </c>
      <c r="L79" s="92" cm="1">
        <f t="array" aca="1" ref="L79" ca="1">INDIRECT("'"&amp; $E79 &amp; "'!$L$100")</f>
        <v>0</v>
      </c>
      <c r="M79" s="103" t="e">
        <f t="shared" ca="1" si="6"/>
        <v>#DIV/0!</v>
      </c>
      <c r="N79" s="66">
        <f t="shared" ca="1" si="7"/>
        <v>0</v>
      </c>
    </row>
    <row r="80" spans="5:14" x14ac:dyDescent="0.35">
      <c r="E80" s="193" t="str">
        <f ca="1">'ESAG 14842'!D2</f>
        <v>ESAG 14842</v>
      </c>
      <c r="F80" s="92" cm="1">
        <f t="array" aca="1" ref="F80" ca="1">INDIRECT("'"&amp; $E80 &amp; "'!$J$100")</f>
        <v>0</v>
      </c>
      <c r="G80" s="92" cm="1">
        <f t="array" aca="1" ref="G80" ca="1">INDIRECT("'"&amp; $E80 &amp; "'!$K$100")</f>
        <v>0</v>
      </c>
      <c r="H80" s="94" t="e">
        <f t="shared" ca="1" si="8"/>
        <v>#DIV/0!</v>
      </c>
      <c r="I80" s="96" cm="1">
        <f t="array" aca="1" ref="I80" ca="1">INDIRECT("'"&amp; $E80 &amp; "'!$M$100")</f>
        <v>0</v>
      </c>
      <c r="J80" s="101" cm="1">
        <f t="array" aca="1" ref="J80" ca="1">INDIRECT("'"&amp; $E80 &amp; "'!$O$100") + INDIRECT("'"&amp; $E80 &amp; "'!$P$100")</f>
        <v>0</v>
      </c>
      <c r="K80" s="103" t="e">
        <f t="shared" ca="1" si="5"/>
        <v>#DIV/0!</v>
      </c>
      <c r="L80" s="92" cm="1">
        <f t="array" aca="1" ref="L80" ca="1">INDIRECT("'"&amp; $E80 &amp; "'!$L$100")</f>
        <v>0</v>
      </c>
      <c r="M80" s="103" t="e">
        <f t="shared" ca="1" si="6"/>
        <v>#DIV/0!</v>
      </c>
      <c r="N80" s="66">
        <f t="shared" ca="1" si="7"/>
        <v>0</v>
      </c>
    </row>
    <row r="81" spans="5:14" x14ac:dyDescent="0.35">
      <c r="E81" s="195" t="str">
        <f ca="1">'ESAG 12758 PAEX'!D2</f>
        <v>ESAG 12758 PAEX</v>
      </c>
      <c r="F81" s="92" cm="1">
        <f t="array" aca="1" ref="F81" ca="1">INDIRECT("'"&amp; $E81 &amp; "'!$J$100")</f>
        <v>0</v>
      </c>
      <c r="G81" s="92" cm="1">
        <f t="array" aca="1" ref="G81" ca="1">INDIRECT("'"&amp; $E81 &amp; "'!$K$100")</f>
        <v>0</v>
      </c>
      <c r="H81" s="94" t="e">
        <f t="shared" ca="1" si="8"/>
        <v>#DIV/0!</v>
      </c>
      <c r="I81" s="96" cm="1">
        <f t="array" aca="1" ref="I81" ca="1">INDIRECT("'"&amp; $E81 &amp; "'!$M$100")</f>
        <v>0</v>
      </c>
      <c r="J81" s="101" cm="1">
        <f t="array" aca="1" ref="J81" ca="1">INDIRECT("'"&amp; $E81 &amp; "'!$O$100") + INDIRECT("'"&amp; $E81 &amp; "'!$P$100")</f>
        <v>0</v>
      </c>
      <c r="K81" s="103" t="e">
        <f t="shared" ca="1" si="5"/>
        <v>#DIV/0!</v>
      </c>
      <c r="L81" s="92" cm="1">
        <f t="array" aca="1" ref="L81" ca="1">INDIRECT("'"&amp; $E81 &amp; "'!$L$100")</f>
        <v>0</v>
      </c>
      <c r="M81" s="103" t="e">
        <f t="shared" ca="1" si="6"/>
        <v>#DIV/0!</v>
      </c>
      <c r="N81" s="66">
        <f t="shared" ca="1" si="7"/>
        <v>0</v>
      </c>
    </row>
    <row r="82" spans="5:14" x14ac:dyDescent="0.35">
      <c r="E82" s="193" t="str">
        <f ca="1">'FAED-DPPG'!D2</f>
        <v>FAED-DPPG</v>
      </c>
      <c r="F82" s="92" cm="1">
        <f t="array" aca="1" ref="F82" ca="1">INDIRECT("'"&amp; $E82 &amp; "'!$J$100")</f>
        <v>0</v>
      </c>
      <c r="G82" s="92" cm="1">
        <f t="array" aca="1" ref="G82" ca="1">INDIRECT("'"&amp; $E82 &amp; "'!$K$100")</f>
        <v>0</v>
      </c>
      <c r="H82" s="94" t="e">
        <f t="shared" ca="1" si="8"/>
        <v>#DIV/0!</v>
      </c>
      <c r="I82" s="96" cm="1">
        <f t="array" aca="1" ref="I82" ca="1">INDIRECT("'"&amp; $E82 &amp; "'!$M$100")</f>
        <v>0</v>
      </c>
      <c r="J82" s="101" cm="1">
        <f t="array" aca="1" ref="J82" ca="1">INDIRECT("'"&amp; $E82 &amp; "'!$O$100") + INDIRECT("'"&amp; $E82 &amp; "'!$P$100")</f>
        <v>0</v>
      </c>
      <c r="K82" s="103" t="e">
        <f t="shared" ca="1" si="5"/>
        <v>#DIV/0!</v>
      </c>
      <c r="L82" s="92" cm="1">
        <f t="array" aca="1" ref="L82" ca="1">INDIRECT("'"&amp; $E82 &amp; "'!$L$100")</f>
        <v>0</v>
      </c>
      <c r="M82" s="103" t="e">
        <f t="shared" ca="1" si="6"/>
        <v>#DIV/0!</v>
      </c>
      <c r="N82" s="66">
        <f t="shared" ca="1" si="7"/>
        <v>0</v>
      </c>
    </row>
    <row r="83" spans="5:14" x14ac:dyDescent="0.35">
      <c r="E83" s="193" t="str">
        <f ca="1">BU!D2</f>
        <v>BU</v>
      </c>
      <c r="F83" s="92" cm="1">
        <f t="array" aca="1" ref="F83" ca="1">INDIRECT("'"&amp; $E83 &amp; "'!$J$100")</f>
        <v>0</v>
      </c>
      <c r="G83" s="92" cm="1">
        <f t="array" aca="1" ref="G83" ca="1">INDIRECT("'"&amp; $E83 &amp; "'!$K$100")</f>
        <v>0</v>
      </c>
      <c r="H83" s="94" t="e">
        <f t="shared" ca="1" si="8"/>
        <v>#DIV/0!</v>
      </c>
      <c r="I83" s="96" cm="1">
        <f t="array" aca="1" ref="I83" ca="1">INDIRECT("'"&amp; $E83 &amp; "'!$M$100")</f>
        <v>0</v>
      </c>
      <c r="J83" s="101" cm="1">
        <f t="array" aca="1" ref="J83" ca="1">INDIRECT("'"&amp; $E83 &amp; "'!$O$100") + INDIRECT("'"&amp; $E83 &amp; "'!$P$100")</f>
        <v>0</v>
      </c>
      <c r="K83" s="103" t="e">
        <f t="shared" ca="1" si="5"/>
        <v>#DIV/0!</v>
      </c>
      <c r="L83" s="92" cm="1">
        <f t="array" aca="1" ref="L83" ca="1">INDIRECT("'"&amp; $E83 &amp; "'!$L$100")</f>
        <v>0</v>
      </c>
      <c r="M83" s="103" t="e">
        <f t="shared" ca="1" si="6"/>
        <v>#DIV/0!</v>
      </c>
      <c r="N83" s="66">
        <f t="shared" ca="1" si="7"/>
        <v>0</v>
      </c>
    </row>
    <row r="84" spans="5:14" x14ac:dyDescent="0.35">
      <c r="E84" s="193" t="str">
        <f ca="1">'CAV Seminário de Agroecologia'!D2</f>
        <v>CAV Seminário de Agroecologia</v>
      </c>
      <c r="F84" s="92" cm="1">
        <f t="array" aca="1" ref="F84" ca="1">INDIRECT("'"&amp; $E84 &amp; "'!$J$100")</f>
        <v>0</v>
      </c>
      <c r="G84" s="92" cm="1">
        <f t="array" aca="1" ref="G84" ca="1">INDIRECT("'"&amp; $E84 &amp; "'!$K$100")</f>
        <v>0</v>
      </c>
      <c r="H84" s="94" t="e">
        <f t="shared" ca="1" si="8"/>
        <v>#DIV/0!</v>
      </c>
      <c r="I84" s="96" cm="1">
        <f t="array" aca="1" ref="I84" ca="1">INDIRECT("'"&amp; $E84 &amp; "'!$M$100")</f>
        <v>0</v>
      </c>
      <c r="J84" s="101" cm="1">
        <f t="array" aca="1" ref="J84" ca="1">INDIRECT("'"&amp; $E84 &amp; "'!$O$100") + INDIRECT("'"&amp; $E84 &amp; "'!$P$100")</f>
        <v>0</v>
      </c>
      <c r="K84" s="103" t="e">
        <f t="shared" ca="1" si="5"/>
        <v>#DIV/0!</v>
      </c>
      <c r="L84" s="92" cm="1">
        <f t="array" aca="1" ref="L84" ca="1">INDIRECT("'"&amp; $E84 &amp; "'!$L$100")</f>
        <v>0</v>
      </c>
      <c r="M84" s="103" t="e">
        <f t="shared" ca="1" si="6"/>
        <v>#DIV/0!</v>
      </c>
      <c r="N84" s="66">
        <f t="shared" ca="1" si="7"/>
        <v>0</v>
      </c>
    </row>
    <row r="85" spans="5:14" x14ac:dyDescent="0.35">
      <c r="E85" s="193" t="str">
        <f ca="1">'CAV PAEX'!D2</f>
        <v>CAV PAEX</v>
      </c>
      <c r="F85" s="92" cm="1">
        <f t="array" aca="1" ref="F85" ca="1">INDIRECT("'"&amp; $E85 &amp; "'!$J$100")</f>
        <v>0</v>
      </c>
      <c r="G85" s="92" cm="1">
        <f t="array" aca="1" ref="G85" ca="1">INDIRECT("'"&amp; $E85 &amp; "'!$K$100")</f>
        <v>0</v>
      </c>
      <c r="H85" s="94" t="e">
        <f t="shared" ca="1" si="8"/>
        <v>#DIV/0!</v>
      </c>
      <c r="I85" s="96" cm="1">
        <f t="array" aca="1" ref="I85" ca="1">INDIRECT("'"&amp; $E85 &amp; "'!$M$100")</f>
        <v>0</v>
      </c>
      <c r="J85" s="101" cm="1">
        <f t="array" aca="1" ref="J85" ca="1">INDIRECT("'"&amp; $E85 &amp; "'!$O$100") + INDIRECT("'"&amp; $E85 &amp; "'!$P$100")</f>
        <v>0</v>
      </c>
      <c r="K85" s="103" t="e">
        <f t="shared" ca="1" si="5"/>
        <v>#DIV/0!</v>
      </c>
      <c r="L85" s="92" cm="1">
        <f t="array" aca="1" ref="L85" ca="1">INDIRECT("'"&amp; $E85 &amp; "'!$L$100")</f>
        <v>0</v>
      </c>
      <c r="M85" s="103" t="e">
        <f t="shared" ca="1" si="6"/>
        <v>#DIV/0!</v>
      </c>
      <c r="N85" s="66">
        <f t="shared" ca="1" si="7"/>
        <v>0</v>
      </c>
    </row>
    <row r="86" spans="5:14" x14ac:dyDescent="0.35">
      <c r="E86" s="193" t="str">
        <f ca="1">'CAV PRAPEG'!D2</f>
        <v>CAV PRAPEG</v>
      </c>
      <c r="F86" s="92" cm="1">
        <f t="array" aca="1" ref="F86" ca="1">INDIRECT("'"&amp; $E86 &amp; "'!$J$100")</f>
        <v>0</v>
      </c>
      <c r="G86" s="92" cm="1">
        <f t="array" aca="1" ref="G86" ca="1">INDIRECT("'"&amp; $E86 &amp; "'!$K$100")</f>
        <v>0</v>
      </c>
      <c r="H86" s="94" t="e">
        <f t="shared" ca="1" si="8"/>
        <v>#DIV/0!</v>
      </c>
      <c r="I86" s="96" cm="1">
        <f t="array" aca="1" ref="I86" ca="1">INDIRECT("'"&amp; $E86 &amp; "'!$M$100")</f>
        <v>0</v>
      </c>
      <c r="J86" s="101" cm="1">
        <f t="array" aca="1" ref="J86" ca="1">INDIRECT("'"&amp; $E86 &amp; "'!$O$100") + INDIRECT("'"&amp; $E86 &amp; "'!$P$100")</f>
        <v>0</v>
      </c>
      <c r="K86" s="103" t="e">
        <f t="shared" ca="1" si="5"/>
        <v>#DIV/0!</v>
      </c>
      <c r="L86" s="92" cm="1">
        <f t="array" aca="1" ref="L86" ca="1">INDIRECT("'"&amp; $E86 &amp; "'!$L$100")</f>
        <v>0</v>
      </c>
      <c r="M86" s="103" t="e">
        <f t="shared" ca="1" si="6"/>
        <v>#DIV/0!</v>
      </c>
      <c r="N86" s="66">
        <f t="shared" ca="1" si="7"/>
        <v>0</v>
      </c>
    </row>
    <row r="87" spans="5:14" x14ac:dyDescent="0.35">
      <c r="E87" s="193" t="str">
        <f ca="1">'CAV Administração'!D2</f>
        <v>CAV Administração</v>
      </c>
      <c r="F87" s="92" cm="1">
        <f t="array" aca="1" ref="F87" ca="1">INDIRECT("'"&amp; $E87 &amp; "'!$J$100")</f>
        <v>0</v>
      </c>
      <c r="G87" s="92" cm="1">
        <f t="array" aca="1" ref="G87" ca="1">INDIRECT("'"&amp; $E87 &amp; "'!$K$100")</f>
        <v>0</v>
      </c>
      <c r="H87" s="94" t="e">
        <f t="shared" ca="1" si="8"/>
        <v>#DIV/0!</v>
      </c>
      <c r="I87" s="96" cm="1">
        <f t="array" aca="1" ref="I87" ca="1">INDIRECT("'"&amp; $E87 &amp; "'!$M$100")</f>
        <v>0</v>
      </c>
      <c r="J87" s="101" cm="1">
        <f t="array" aca="1" ref="J87" ca="1">INDIRECT("'"&amp; $E87 &amp; "'!$O$100") + INDIRECT("'"&amp; $E87 &amp; "'!$P$100")</f>
        <v>0</v>
      </c>
      <c r="K87" s="103" t="e">
        <f t="shared" ca="1" si="5"/>
        <v>#DIV/0!</v>
      </c>
      <c r="L87" s="92" cm="1">
        <f t="array" aca="1" ref="L87" ca="1">INDIRECT("'"&amp; $E87 &amp; "'!$L$100")</f>
        <v>0</v>
      </c>
      <c r="M87" s="103" t="e">
        <f t="shared" ca="1" si="6"/>
        <v>#DIV/0!</v>
      </c>
      <c r="N87" s="66">
        <f t="shared" ca="1" si="7"/>
        <v>0</v>
      </c>
    </row>
    <row r="88" spans="5:14" x14ac:dyDescent="0.35">
      <c r="E88" s="193" t="str">
        <f ca="1">CCT!D2</f>
        <v>CCT</v>
      </c>
      <c r="F88" s="92" cm="1">
        <f t="array" aca="1" ref="F88" ca="1">INDIRECT("'"&amp; $E88 &amp; "'!$J$100")</f>
        <v>0</v>
      </c>
      <c r="G88" s="92" cm="1">
        <f t="array" aca="1" ref="G88" ca="1">INDIRECT("'"&amp; $E88 &amp; "'!$K$100")</f>
        <v>0</v>
      </c>
      <c r="H88" s="94" t="e">
        <f t="shared" ca="1" si="8"/>
        <v>#DIV/0!</v>
      </c>
      <c r="I88" s="96" cm="1">
        <f t="array" aca="1" ref="I88" ca="1">INDIRECT("'"&amp; $E88 &amp; "'!$M$100")</f>
        <v>0</v>
      </c>
      <c r="J88" s="101" cm="1">
        <f t="array" aca="1" ref="J88" ca="1">INDIRECT("'"&amp; $E88 &amp; "'!$O$100") + INDIRECT("'"&amp; $E88 &amp; "'!$P$100")</f>
        <v>0</v>
      </c>
      <c r="K88" s="103" t="e">
        <f t="shared" ca="1" si="5"/>
        <v>#DIV/0!</v>
      </c>
      <c r="L88" s="92" cm="1">
        <f t="array" aca="1" ref="L88" ca="1">INDIRECT("'"&amp; $E88 &amp; "'!$L$100")</f>
        <v>0</v>
      </c>
      <c r="M88" s="103" t="e">
        <f t="shared" ca="1" si="6"/>
        <v>#DIV/0!</v>
      </c>
      <c r="N88" s="66">
        <f t="shared" ca="1" si="7"/>
        <v>0</v>
      </c>
    </row>
    <row r="89" spans="5:14" x14ac:dyDescent="0.35">
      <c r="E89" s="193" t="str">
        <f ca="1">'CEAD AÇÕES AFIRMATIVAS'!D2</f>
        <v>CEAD AÇÕES AFIRMATIVAS</v>
      </c>
      <c r="F89" s="92" cm="1">
        <f t="array" aca="1" ref="F89" ca="1">INDIRECT("'"&amp; $E89 &amp; "'!$J$100")</f>
        <v>0</v>
      </c>
      <c r="G89" s="92" cm="1">
        <f t="array" aca="1" ref="G89" ca="1">INDIRECT("'"&amp; $E89 &amp; "'!$K$100")</f>
        <v>0</v>
      </c>
      <c r="H89" s="94" t="e">
        <f t="shared" ca="1" si="8"/>
        <v>#DIV/0!</v>
      </c>
      <c r="I89" s="96" cm="1">
        <f t="array" aca="1" ref="I89" ca="1">INDIRECT("'"&amp; $E89 &amp; "'!$M$100")</f>
        <v>0</v>
      </c>
      <c r="J89" s="101" cm="1">
        <f t="array" aca="1" ref="J89" ca="1">INDIRECT("'"&amp; $E89 &amp; "'!$O$100") + INDIRECT("'"&amp; $E89 &amp; "'!$P$100")</f>
        <v>0</v>
      </c>
      <c r="K89" s="103" t="e">
        <f t="shared" ca="1" si="5"/>
        <v>#DIV/0!</v>
      </c>
      <c r="L89" s="92" cm="1">
        <f t="array" aca="1" ref="L89" ca="1">INDIRECT("'"&amp; $E89 &amp; "'!$L$100")</f>
        <v>0</v>
      </c>
      <c r="M89" s="103" t="e">
        <f t="shared" ca="1" si="6"/>
        <v>#DIV/0!</v>
      </c>
      <c r="N89" s="66">
        <f t="shared" ca="1" si="7"/>
        <v>0</v>
      </c>
    </row>
    <row r="90" spans="5:14" x14ac:dyDescent="0.35">
      <c r="E90" s="193" t="str">
        <f ca="1">'CEAD EXTENSÃO '!D2</f>
        <v xml:space="preserve">CEAD EXTENSÃO </v>
      </c>
      <c r="F90" s="92" cm="1">
        <f t="array" aca="1" ref="F90" ca="1">INDIRECT("'"&amp; $E90 &amp; "'!$J$100")</f>
        <v>0</v>
      </c>
      <c r="G90" s="92" cm="1">
        <f t="array" aca="1" ref="G90" ca="1">INDIRECT("'"&amp; $E90 &amp; "'!$K$100")</f>
        <v>0</v>
      </c>
      <c r="H90" s="94" t="e">
        <f t="shared" ca="1" si="8"/>
        <v>#DIV/0!</v>
      </c>
      <c r="I90" s="96" cm="1">
        <f t="array" aca="1" ref="I90" ca="1">INDIRECT("'"&amp; $E90 &amp; "'!$M$100")</f>
        <v>0</v>
      </c>
      <c r="J90" s="101" cm="1">
        <f t="array" aca="1" ref="J90" ca="1">INDIRECT("'"&amp; $E90 &amp; "'!$O$100") + INDIRECT("'"&amp; $E90 &amp; "'!$P$100")</f>
        <v>0</v>
      </c>
      <c r="K90" s="103" t="e">
        <f t="shared" ca="1" si="5"/>
        <v>#DIV/0!</v>
      </c>
      <c r="L90" s="92" cm="1">
        <f t="array" aca="1" ref="L90" ca="1">INDIRECT("'"&amp; $E90 &amp; "'!$L$100")</f>
        <v>0</v>
      </c>
      <c r="M90" s="103" t="e">
        <f t="shared" ca="1" si="6"/>
        <v>#DIV/0!</v>
      </c>
      <c r="N90" s="66">
        <f t="shared" ca="1" si="7"/>
        <v>0</v>
      </c>
    </row>
    <row r="91" spans="5:14" x14ac:dyDescent="0.35">
      <c r="E91" s="193" t="str">
        <f ca="1">'CEAD EXTENSÃO MUSEU ESCOLA'!D2</f>
        <v>CEAD EXTENSÃO MUSEU ESCOLA</v>
      </c>
      <c r="F91" s="92" cm="1">
        <f t="array" aca="1" ref="F91" ca="1">INDIRECT("'"&amp; $E91 &amp; "'!$J$100")</f>
        <v>0</v>
      </c>
      <c r="G91" s="92" cm="1">
        <f t="array" aca="1" ref="G91" ca="1">INDIRECT("'"&amp; $E91 &amp; "'!$K$100")</f>
        <v>0</v>
      </c>
      <c r="H91" s="94" t="e">
        <f t="shared" ca="1" si="8"/>
        <v>#DIV/0!</v>
      </c>
      <c r="I91" s="96" cm="1">
        <f t="array" aca="1" ref="I91" ca="1">INDIRECT("'"&amp; $E91 &amp; "'!$M$100")</f>
        <v>0</v>
      </c>
      <c r="J91" s="101" cm="1">
        <f t="array" aca="1" ref="J91" ca="1">INDIRECT("'"&amp; $E91 &amp; "'!$O$100") + INDIRECT("'"&amp; $E91 &amp; "'!$P$100")</f>
        <v>0</v>
      </c>
      <c r="K91" s="103" t="e">
        <f t="shared" ca="1" si="5"/>
        <v>#DIV/0!</v>
      </c>
      <c r="L91" s="92" cm="1">
        <f t="array" aca="1" ref="L91" ca="1">INDIRECT("'"&amp; $E91 &amp; "'!$L$100")</f>
        <v>0</v>
      </c>
      <c r="M91" s="103" t="e">
        <f t="shared" ca="1" si="6"/>
        <v>#DIV/0!</v>
      </c>
      <c r="N91" s="66">
        <f t="shared" ca="1" si="7"/>
        <v>0</v>
      </c>
    </row>
    <row r="92" spans="5:14" x14ac:dyDescent="0.35">
      <c r="E92" s="193" t="str">
        <f ca="1">CEAVI!D2</f>
        <v>CEAVI</v>
      </c>
      <c r="F92" s="92" cm="1">
        <f t="array" aca="1" ref="F92" ca="1">INDIRECT("'"&amp; $E92 &amp; "'!$J$100")</f>
        <v>0</v>
      </c>
      <c r="G92" s="92" cm="1">
        <f t="array" aca="1" ref="G92" ca="1">INDIRECT("'"&amp; $E92 &amp; "'!$K$100")</f>
        <v>0</v>
      </c>
      <c r="H92" s="94" t="e">
        <f t="shared" ca="1" si="8"/>
        <v>#DIV/0!</v>
      </c>
      <c r="I92" s="96" cm="1">
        <f t="array" aca="1" ref="I92" ca="1">INDIRECT("'"&amp; $E92 &amp; "'!$M$100")</f>
        <v>0</v>
      </c>
      <c r="J92" s="101" cm="1">
        <f t="array" aca="1" ref="J92" ca="1">INDIRECT("'"&amp; $E92 &amp; "'!$O$100") + INDIRECT("'"&amp; $E92 &amp; "'!$P$100")</f>
        <v>0</v>
      </c>
      <c r="K92" s="103" t="e">
        <f t="shared" ca="1" si="5"/>
        <v>#DIV/0!</v>
      </c>
      <c r="L92" s="92" cm="1">
        <f t="array" aca="1" ref="L92" ca="1">INDIRECT("'"&amp; $E92 &amp; "'!$L$100")</f>
        <v>0</v>
      </c>
      <c r="M92" s="103" t="e">
        <f t="shared" ca="1" si="6"/>
        <v>#DIV/0!</v>
      </c>
      <c r="N92" s="66">
        <f t="shared" ca="1" si="7"/>
        <v>0</v>
      </c>
    </row>
    <row r="93" spans="5:14" x14ac:dyDescent="0.35">
      <c r="E93" s="193" t="str">
        <f ca="1">'CEO PROCULT'!D2</f>
        <v>CEO PROCULT</v>
      </c>
      <c r="F93" s="92" cm="1">
        <f t="array" aca="1" ref="F93" ca="1">INDIRECT("'"&amp; $E93 &amp; "'!$J$100")</f>
        <v>0</v>
      </c>
      <c r="G93" s="92" cm="1">
        <f t="array" aca="1" ref="G93" ca="1">INDIRECT("'"&amp; $E93 &amp; "'!$K$100")</f>
        <v>0</v>
      </c>
      <c r="H93" s="94" t="e">
        <f t="shared" ca="1" si="8"/>
        <v>#DIV/0!</v>
      </c>
      <c r="I93" s="96" cm="1">
        <f t="array" aca="1" ref="I93" ca="1">INDIRECT("'"&amp; $E93 &amp; "'!$M$100")</f>
        <v>0</v>
      </c>
      <c r="J93" s="101" cm="1">
        <f t="array" aca="1" ref="J93" ca="1">INDIRECT("'"&amp; $E93 &amp; "'!$O$100") + INDIRECT("'"&amp; $E93 &amp; "'!$P$100")</f>
        <v>0</v>
      </c>
      <c r="K93" s="103" t="e">
        <f t="shared" ca="1" si="5"/>
        <v>#DIV/0!</v>
      </c>
      <c r="L93" s="92" cm="1">
        <f t="array" aca="1" ref="L93" ca="1">INDIRECT("'"&amp; $E93 &amp; "'!$L$100")</f>
        <v>0</v>
      </c>
      <c r="M93" s="103" t="e">
        <f t="shared" ca="1" si="6"/>
        <v>#DIV/0!</v>
      </c>
      <c r="N93" s="66">
        <f t="shared" ca="1" si="7"/>
        <v>0</v>
      </c>
    </row>
    <row r="94" spans="5:14" x14ac:dyDescent="0.35">
      <c r="E94" s="193" t="str">
        <f ca="1">'CEO PAEX'!D2</f>
        <v>CEO PAEX</v>
      </c>
      <c r="F94" s="92" cm="1">
        <f t="array" aca="1" ref="F94" ca="1">INDIRECT("'"&amp; $E94 &amp; "'!$J$100")</f>
        <v>0</v>
      </c>
      <c r="G94" s="92" cm="1">
        <f t="array" aca="1" ref="G94" ca="1">INDIRECT("'"&amp; $E94 &amp; "'!$K$100")</f>
        <v>0</v>
      </c>
      <c r="H94" s="94" t="e">
        <f t="shared" ca="1" si="8"/>
        <v>#DIV/0!</v>
      </c>
      <c r="I94" s="96" cm="1">
        <f t="array" aca="1" ref="I94" ca="1">INDIRECT("'"&amp; $E94 &amp; "'!$M$100")</f>
        <v>0</v>
      </c>
      <c r="J94" s="101" cm="1">
        <f t="array" aca="1" ref="J94" ca="1">INDIRECT("'"&amp; $E94 &amp; "'!$O$100") + INDIRECT("'"&amp; $E94 &amp; "'!$P$100")</f>
        <v>0</v>
      </c>
      <c r="K94" s="103" t="e">
        <f t="shared" ca="1" si="5"/>
        <v>#DIV/0!</v>
      </c>
      <c r="L94" s="92" cm="1">
        <f t="array" aca="1" ref="L94" ca="1">INDIRECT("'"&amp; $E94 &amp; "'!$L$100")</f>
        <v>0</v>
      </c>
      <c r="M94" s="103" t="e">
        <f t="shared" ca="1" si="6"/>
        <v>#DIV/0!</v>
      </c>
      <c r="N94" s="66">
        <f t="shared" ca="1" si="7"/>
        <v>0</v>
      </c>
    </row>
    <row r="95" spans="5:14" x14ac:dyDescent="0.35">
      <c r="E95" s="193" t="str">
        <f ca="1">'CEO '!D2</f>
        <v xml:space="preserve">CEO </v>
      </c>
      <c r="F95" s="92" cm="1">
        <f t="array" aca="1" ref="F95" ca="1">INDIRECT("'"&amp; $E95 &amp; "'!$J$100")</f>
        <v>0</v>
      </c>
      <c r="G95" s="92" cm="1">
        <f t="array" aca="1" ref="G95" ca="1">INDIRECT("'"&amp; $E95 &amp; "'!$K$100")</f>
        <v>0</v>
      </c>
      <c r="H95" s="94" t="e">
        <f t="shared" ca="1" si="8"/>
        <v>#DIV/0!</v>
      </c>
      <c r="I95" s="96" cm="1">
        <f t="array" aca="1" ref="I95" ca="1">INDIRECT("'"&amp; $E95 &amp; "'!$M$100")</f>
        <v>0</v>
      </c>
      <c r="J95" s="101" cm="1">
        <f t="array" aca="1" ref="J95" ca="1">INDIRECT("'"&amp; $E95 &amp; "'!$O$100") + INDIRECT("'"&amp; $E95 &amp; "'!$P$100")</f>
        <v>0</v>
      </c>
      <c r="K95" s="103" t="e">
        <f t="shared" ca="1" si="5"/>
        <v>#DIV/0!</v>
      </c>
      <c r="L95" s="92" cm="1">
        <f t="array" aca="1" ref="L95" ca="1">INDIRECT("'"&amp; $E95 &amp; "'!$L$100")</f>
        <v>0</v>
      </c>
      <c r="M95" s="103" t="e">
        <f t="shared" ca="1" si="6"/>
        <v>#DIV/0!</v>
      </c>
      <c r="N95" s="66">
        <f t="shared" ca="1" si="7"/>
        <v>0</v>
      </c>
    </row>
    <row r="96" spans="5:14" x14ac:dyDescent="0.35">
      <c r="E96" s="193" t="str">
        <f ca="1">CEPLAN!D2</f>
        <v>CEPLAN</v>
      </c>
      <c r="F96" s="92" cm="1">
        <f t="array" aca="1" ref="F96" ca="1">INDIRECT("'"&amp; $E96 &amp; "'!$J$100")</f>
        <v>0</v>
      </c>
      <c r="G96" s="92" cm="1">
        <f t="array" aca="1" ref="G96" ca="1">INDIRECT("'"&amp; $E96 &amp; "'!$K$100")</f>
        <v>0</v>
      </c>
      <c r="H96" s="94" t="e">
        <f t="shared" ca="1" si="8"/>
        <v>#DIV/0!</v>
      </c>
      <c r="I96" s="96" cm="1">
        <f t="array" aca="1" ref="I96" ca="1">INDIRECT("'"&amp; $E96 &amp; "'!$M$100")</f>
        <v>0</v>
      </c>
      <c r="J96" s="101" cm="1">
        <f t="array" aca="1" ref="J96" ca="1">INDIRECT("'"&amp; $E96 &amp; "'!$O$100") + INDIRECT("'"&amp; $E96 &amp; "'!$P$100")</f>
        <v>0</v>
      </c>
      <c r="K96" s="103" t="e">
        <f t="shared" ca="1" si="5"/>
        <v>#DIV/0!</v>
      </c>
      <c r="L96" s="92" cm="1">
        <f t="array" aca="1" ref="L96" ca="1">INDIRECT("'"&amp; $E96 &amp; "'!$L$100")</f>
        <v>0</v>
      </c>
      <c r="M96" s="103" t="e">
        <f t="shared" ca="1" si="6"/>
        <v>#DIV/0!</v>
      </c>
      <c r="N96" s="66">
        <f t="shared" ca="1" si="7"/>
        <v>0</v>
      </c>
    </row>
    <row r="97" spans="5:14" x14ac:dyDescent="0.35">
      <c r="E97" s="193" t="str">
        <f ca="1">'CERES CLAUDIONE'!D2</f>
        <v>CERES CLAUDIONE</v>
      </c>
      <c r="F97" s="92" cm="1">
        <f t="array" aca="1" ref="F97" ca="1">INDIRECT("'"&amp; $E97 &amp; "'!$J$100")</f>
        <v>0</v>
      </c>
      <c r="G97" s="92" cm="1">
        <f t="array" aca="1" ref="G97" ca="1">INDIRECT("'"&amp; $E97 &amp; "'!$K$100")</f>
        <v>0</v>
      </c>
      <c r="H97" s="94" t="e">
        <f t="shared" ca="1" si="8"/>
        <v>#DIV/0!</v>
      </c>
      <c r="I97" s="96" cm="1">
        <f t="array" aca="1" ref="I97" ca="1">INDIRECT("'"&amp; $E97 &amp; "'!$M$100")</f>
        <v>0</v>
      </c>
      <c r="J97" s="101" cm="1">
        <f t="array" aca="1" ref="J97" ca="1">INDIRECT("'"&amp; $E97 &amp; "'!$O$100") + INDIRECT("'"&amp; $E97 &amp; "'!$P$100")</f>
        <v>0</v>
      </c>
      <c r="K97" s="103" t="e">
        <f t="shared" ca="1" si="5"/>
        <v>#DIV/0!</v>
      </c>
      <c r="L97" s="92" cm="1">
        <f t="array" aca="1" ref="L97" ca="1">INDIRECT("'"&amp; $E97 &amp; "'!$L$100")</f>
        <v>0</v>
      </c>
      <c r="M97" s="103" t="e">
        <f t="shared" ca="1" si="6"/>
        <v>#DIV/0!</v>
      </c>
      <c r="N97" s="66">
        <f t="shared" ca="1" si="7"/>
        <v>0</v>
      </c>
    </row>
    <row r="98" spans="5:14" x14ac:dyDescent="0.35">
      <c r="E98" s="193" t="str">
        <f ca="1">'CERES DEX'!D2</f>
        <v>CERES DEX</v>
      </c>
      <c r="F98" s="92" cm="1">
        <f t="array" aca="1" ref="F98" ca="1">INDIRECT("'"&amp; $E98 &amp; "'!$J$100")</f>
        <v>0</v>
      </c>
      <c r="G98" s="92" cm="1">
        <f t="array" aca="1" ref="G98" ca="1">INDIRECT("'"&amp; $E98 &amp; "'!$K$100")</f>
        <v>0</v>
      </c>
      <c r="H98" s="94" t="e">
        <f t="shared" ca="1" si="8"/>
        <v>#DIV/0!</v>
      </c>
      <c r="I98" s="96" cm="1">
        <f t="array" aca="1" ref="I98" ca="1">INDIRECT("'"&amp; $E98 &amp; "'!$M$100")</f>
        <v>0</v>
      </c>
      <c r="J98" s="101" cm="1">
        <f t="array" aca="1" ref="J98" ca="1">INDIRECT("'"&amp; $E98 &amp; "'!$O$100") + INDIRECT("'"&amp; $E98 &amp; "'!$P$100")</f>
        <v>0</v>
      </c>
      <c r="K98" s="103" t="e">
        <f t="shared" ca="1" si="5"/>
        <v>#DIV/0!</v>
      </c>
      <c r="L98" s="92" cm="1">
        <f t="array" aca="1" ref="L98" ca="1">INDIRECT("'"&amp; $E98 &amp; "'!$L$100")</f>
        <v>0</v>
      </c>
      <c r="M98" s="103" t="e">
        <f t="shared" ca="1" si="6"/>
        <v>#DIV/0!</v>
      </c>
      <c r="N98" s="66">
        <f t="shared" ca="1" si="7"/>
        <v>0</v>
      </c>
    </row>
    <row r="99" spans="5:14" x14ac:dyDescent="0.35">
      <c r="E99" s="193" t="str">
        <f ca="1">'CERES ERIC'!D2</f>
        <v>CERES ERIC</v>
      </c>
      <c r="F99" s="92" cm="1">
        <f t="array" aca="1" ref="F99" ca="1">INDIRECT("'"&amp; $E99 &amp; "'!$J$100")</f>
        <v>0</v>
      </c>
      <c r="G99" s="92" cm="1">
        <f t="array" aca="1" ref="G99" ca="1">INDIRECT("'"&amp; $E99 &amp; "'!$K$100")</f>
        <v>0</v>
      </c>
      <c r="H99" s="94" t="e">
        <f t="shared" ca="1" si="8"/>
        <v>#DIV/0!</v>
      </c>
      <c r="I99" s="96" cm="1">
        <f t="array" aca="1" ref="I99" ca="1">INDIRECT("'"&amp; $E99 &amp; "'!$M$100")</f>
        <v>0</v>
      </c>
      <c r="J99" s="101" cm="1">
        <f t="array" aca="1" ref="J99" ca="1">INDIRECT("'"&amp; $E99 &amp; "'!$O$100") + INDIRECT("'"&amp; $E99 &amp; "'!$P$100")</f>
        <v>0</v>
      </c>
      <c r="K99" s="103" t="e">
        <f t="shared" ca="1" si="5"/>
        <v>#DIV/0!</v>
      </c>
      <c r="L99" s="92" cm="1">
        <f t="array" aca="1" ref="L99" ca="1">INDIRECT("'"&amp; $E99 &amp; "'!$L$100")</f>
        <v>0</v>
      </c>
      <c r="M99" s="103" t="e">
        <f t="shared" ca="1" si="6"/>
        <v>#DIV/0!</v>
      </c>
      <c r="N99" s="66">
        <f t="shared" ca="1" si="7"/>
        <v>0</v>
      </c>
    </row>
    <row r="100" spans="5:14" x14ac:dyDescent="0.35">
      <c r="E100" s="193" t="str">
        <f ca="1">'CERES JULIANO'!D2</f>
        <v>CERES JULIANO</v>
      </c>
      <c r="F100" s="92" cm="1">
        <f t="array" aca="1" ref="F100" ca="1">INDIRECT("'"&amp; $E100 &amp; "'!$J$100")</f>
        <v>0</v>
      </c>
      <c r="G100" s="92" cm="1">
        <f t="array" aca="1" ref="G100" ca="1">INDIRECT("'"&amp; $E100 &amp; "'!$K$100")</f>
        <v>0</v>
      </c>
      <c r="H100" s="94" t="e">
        <f t="shared" ca="1" si="8"/>
        <v>#DIV/0!</v>
      </c>
      <c r="I100" s="96" cm="1">
        <f t="array" aca="1" ref="I100" ca="1">INDIRECT("'"&amp; $E100 &amp; "'!$M$100")</f>
        <v>0</v>
      </c>
      <c r="J100" s="101" cm="1">
        <f t="array" aca="1" ref="J100" ca="1">INDIRECT("'"&amp; $E100 &amp; "'!$O$100") + INDIRECT("'"&amp; $E100 &amp; "'!$P$100")</f>
        <v>0</v>
      </c>
      <c r="K100" s="103" t="e">
        <f t="shared" ca="1" si="5"/>
        <v>#DIV/0!</v>
      </c>
      <c r="L100" s="92" cm="1">
        <f t="array" aca="1" ref="L100" ca="1">INDIRECT("'"&amp; $E100 &amp; "'!$L$100")</f>
        <v>0</v>
      </c>
      <c r="M100" s="103" t="e">
        <f t="shared" ca="1" si="6"/>
        <v>#DIV/0!</v>
      </c>
      <c r="N100" s="66">
        <f t="shared" ca="1" si="7"/>
        <v>0</v>
      </c>
    </row>
    <row r="101" spans="5:14" x14ac:dyDescent="0.35">
      <c r="E101" s="193" t="str">
        <f ca="1">'CERES PATRÍCIA'!D2</f>
        <v>CERES PATRÍCIA</v>
      </c>
      <c r="F101" s="92" cm="1">
        <f t="array" aca="1" ref="F101" ca="1">INDIRECT("'"&amp; $E101 &amp; "'!$J$100")</f>
        <v>0</v>
      </c>
      <c r="G101" s="92" cm="1">
        <f t="array" aca="1" ref="G101" ca="1">INDIRECT("'"&amp; $E101 &amp; "'!$K$100")</f>
        <v>0</v>
      </c>
      <c r="H101" s="94" t="e">
        <f t="shared" ca="1" si="8"/>
        <v>#DIV/0!</v>
      </c>
      <c r="I101" s="96" cm="1">
        <f t="array" aca="1" ref="I101" ca="1">INDIRECT("'"&amp; $E101 &amp; "'!$M$100")</f>
        <v>0</v>
      </c>
      <c r="J101" s="101" cm="1">
        <f t="array" aca="1" ref="J101" ca="1">INDIRECT("'"&amp; $E101 &amp; "'!$O$100") + INDIRECT("'"&amp; $E101 &amp; "'!$P$100")</f>
        <v>0</v>
      </c>
      <c r="K101" s="103" t="e">
        <f t="shared" ca="1" si="5"/>
        <v>#DIV/0!</v>
      </c>
      <c r="L101" s="92" cm="1">
        <f t="array" aca="1" ref="L101" ca="1">INDIRECT("'"&amp; $E101 &amp; "'!$L$100")</f>
        <v>0</v>
      </c>
      <c r="M101" s="103" t="e">
        <f t="shared" ca="1" si="6"/>
        <v>#DIV/0!</v>
      </c>
      <c r="N101" s="66">
        <f t="shared" ca="1" si="7"/>
        <v>0</v>
      </c>
    </row>
    <row r="102" spans="5:14" x14ac:dyDescent="0.35">
      <c r="E102" s="193" t="str">
        <f ca="1">'CERES DAD'!D2</f>
        <v>CERES DAD</v>
      </c>
      <c r="F102" s="92" cm="1">
        <f t="array" aca="1" ref="F102" ca="1">INDIRECT("'"&amp; $E102 &amp; "'!$J$100")</f>
        <v>0</v>
      </c>
      <c r="G102" s="92" cm="1">
        <f t="array" aca="1" ref="G102" ca="1">INDIRECT("'"&amp; $E102 &amp; "'!$K$100")</f>
        <v>0</v>
      </c>
      <c r="H102" s="94" t="e">
        <f t="shared" ca="1" si="8"/>
        <v>#DIV/0!</v>
      </c>
      <c r="I102" s="96" cm="1">
        <f t="array" aca="1" ref="I102" ca="1">INDIRECT("'"&amp; $E102 &amp; "'!$M$100")</f>
        <v>0</v>
      </c>
      <c r="J102" s="101" cm="1">
        <f t="array" aca="1" ref="J102" ca="1">INDIRECT("'"&amp; $E102 &amp; "'!$O$100") + INDIRECT("'"&amp; $E102 &amp; "'!$P$100")</f>
        <v>0</v>
      </c>
      <c r="K102" s="103" t="e">
        <f t="shared" ca="1" si="5"/>
        <v>#DIV/0!</v>
      </c>
      <c r="L102" s="92" cm="1">
        <f t="array" aca="1" ref="L102" ca="1">INDIRECT("'"&amp; $E102 &amp; "'!$L$100")</f>
        <v>0</v>
      </c>
      <c r="M102" s="103" t="e">
        <f t="shared" ca="1" si="6"/>
        <v>#DIV/0!</v>
      </c>
      <c r="N102" s="66">
        <f t="shared" ca="1" si="7"/>
        <v>0</v>
      </c>
    </row>
    <row r="103" spans="5:14" x14ac:dyDescent="0.35">
      <c r="E103" s="193" t="str">
        <f ca="1">CESFI!D2</f>
        <v>CESFI</v>
      </c>
      <c r="F103" s="92" cm="1">
        <f t="array" aca="1" ref="F103" ca="1">INDIRECT("'"&amp; $E103 &amp; "'!$J$100")</f>
        <v>0</v>
      </c>
      <c r="G103" s="92" cm="1">
        <f t="array" aca="1" ref="G103" ca="1">INDIRECT("'"&amp; $E103 &amp; "'!$K$100")</f>
        <v>0</v>
      </c>
      <c r="H103" s="94" t="e">
        <f t="shared" ca="1" si="8"/>
        <v>#DIV/0!</v>
      </c>
      <c r="I103" s="96" cm="1">
        <f t="array" aca="1" ref="I103" ca="1">INDIRECT("'"&amp; $E103 &amp; "'!$M$100")</f>
        <v>0</v>
      </c>
      <c r="J103" s="101" cm="1">
        <f t="array" aca="1" ref="J103" ca="1">INDIRECT("'"&amp; $E103 &amp; "'!$O$100") + INDIRECT("'"&amp; $E103 &amp; "'!$P$100")</f>
        <v>0</v>
      </c>
      <c r="K103" s="103" t="e">
        <f t="shared" ca="1" si="5"/>
        <v>#DIV/0!</v>
      </c>
      <c r="L103" s="92" cm="1">
        <f t="array" aca="1" ref="L103" ca="1">INDIRECT("'"&amp; $E103 &amp; "'!$L$100")</f>
        <v>0</v>
      </c>
      <c r="M103" s="103" t="e">
        <f t="shared" ca="1" si="6"/>
        <v>#DIV/0!</v>
      </c>
      <c r="N103" s="66">
        <f t="shared" ca="1" si="7"/>
        <v>0</v>
      </c>
    </row>
    <row r="104" spans="5:14" x14ac:dyDescent="0.35">
      <c r="E104" s="193" t="str">
        <f ca="1">CESMO!D2</f>
        <v>CESMO</v>
      </c>
      <c r="F104" s="92" cm="1">
        <f t="array" aca="1" ref="F104" ca="1">INDIRECT("'"&amp; $E104 &amp; "'!$J$100")</f>
        <v>0</v>
      </c>
      <c r="G104" s="92" cm="1">
        <f t="array" aca="1" ref="G104" ca="1">INDIRECT("'"&amp; $E104 &amp; "'!$K$100")</f>
        <v>0</v>
      </c>
      <c r="H104" s="94" t="e">
        <f t="shared" ca="1" si="8"/>
        <v>#DIV/0!</v>
      </c>
      <c r="I104" s="96" cm="1">
        <f t="array" aca="1" ref="I104" ca="1">INDIRECT("'"&amp; $E104 &amp; "'!$M$100")</f>
        <v>0</v>
      </c>
      <c r="J104" s="101" cm="1">
        <f t="array" aca="1" ref="J104" ca="1">INDIRECT("'"&amp; $E104 &amp; "'!$O$100") + INDIRECT("'"&amp; $E104 &amp; "'!$P$100")</f>
        <v>0</v>
      </c>
      <c r="K104" s="103" t="e">
        <f t="shared" ca="1" si="5"/>
        <v>#DIV/0!</v>
      </c>
      <c r="L104" s="92" cm="1">
        <f t="array" aca="1" ref="L104" ca="1">INDIRECT("'"&amp; $E104 &amp; "'!$L$100")</f>
        <v>0</v>
      </c>
      <c r="M104" s="103" t="e">
        <f t="shared" ca="1" si="6"/>
        <v>#DIV/0!</v>
      </c>
      <c r="N104" s="66">
        <f t="shared" ca="1" si="7"/>
        <v>0</v>
      </c>
    </row>
    <row r="105" spans="5:14" x14ac:dyDescent="0.35">
      <c r="E105" s="193" t="str">
        <f ca="1">SIPE!D2</f>
        <v>SIPE</v>
      </c>
      <c r="F105" s="92" cm="1">
        <f t="array" aca="1" ref="F105" ca="1">INDIRECT("'"&amp; $E105 &amp; "'!$J$100")</f>
        <v>0</v>
      </c>
      <c r="G105" s="92" cm="1">
        <f t="array" aca="1" ref="G105" ca="1">INDIRECT("'"&amp; $E105 &amp; "'!$K$100")</f>
        <v>0</v>
      </c>
      <c r="H105" s="94" t="e">
        <f t="shared" ca="1" si="8"/>
        <v>#DIV/0!</v>
      </c>
      <c r="I105" s="96" cm="1">
        <f t="array" aca="1" ref="I105" ca="1">INDIRECT("'"&amp; $E105 &amp; "'!$M$100")</f>
        <v>0</v>
      </c>
      <c r="J105" s="101" cm="1">
        <f t="array" aca="1" ref="J105" ca="1">INDIRECT("'"&amp; $E105 &amp; "'!$O$100") + INDIRECT("'"&amp; $E105 &amp; "'!$P$100")</f>
        <v>0</v>
      </c>
      <c r="K105" s="103" t="e">
        <f t="shared" ca="1" si="5"/>
        <v>#DIV/0!</v>
      </c>
      <c r="L105" s="92" cm="1">
        <f t="array" aca="1" ref="L105" ca="1">INDIRECT("'"&amp; $E105 &amp; "'!$L$100")</f>
        <v>0</v>
      </c>
      <c r="M105" s="103" t="e">
        <f t="shared" ca="1" si="6"/>
        <v>#DIV/0!</v>
      </c>
      <c r="N105" s="66">
        <f t="shared" ca="1" si="7"/>
        <v>0</v>
      </c>
    </row>
    <row r="106" spans="5:14" x14ac:dyDescent="0.35">
      <c r="E106" s="193" t="str">
        <f ca="1">'CDH CAPACITAÇÃO - 5852'!D2</f>
        <v>CDH CAPACITAÇÃO - 5852</v>
      </c>
      <c r="F106" s="92" cm="1">
        <f t="array" aca="1" ref="F106" ca="1">INDIRECT("'"&amp; $E106 &amp; "'!$J$100")</f>
        <v>0</v>
      </c>
      <c r="G106" s="92" cm="1">
        <f t="array" aca="1" ref="G106" ca="1">INDIRECT("'"&amp; $E106 &amp; "'!$K$100")</f>
        <v>0</v>
      </c>
      <c r="H106" s="94" t="e">
        <f t="shared" ca="1" si="8"/>
        <v>#DIV/0!</v>
      </c>
      <c r="I106" s="96" cm="1">
        <f t="array" aca="1" ref="I106" ca="1">INDIRECT("'"&amp; $E106 &amp; "'!$M$100")</f>
        <v>0</v>
      </c>
      <c r="J106" s="101" cm="1">
        <f t="array" aca="1" ref="J106" ca="1">INDIRECT("'"&amp; $E106 &amp; "'!$O$100") + INDIRECT("'"&amp; $E106 &amp; "'!$P$100")</f>
        <v>0</v>
      </c>
      <c r="K106" s="103" t="e">
        <f t="shared" ca="1" si="5"/>
        <v>#DIV/0!</v>
      </c>
      <c r="L106" s="92" cm="1">
        <f t="array" aca="1" ref="L106" ca="1">INDIRECT("'"&amp; $E106 &amp; "'!$L$100")</f>
        <v>0</v>
      </c>
      <c r="M106" s="103" t="e">
        <f t="shared" ca="1" si="6"/>
        <v>#DIV/0!</v>
      </c>
      <c r="N106" s="66">
        <f t="shared" ca="1" si="7"/>
        <v>0</v>
      </c>
    </row>
    <row r="107" spans="5:14" x14ac:dyDescent="0.35">
      <c r="E107" s="193" t="str">
        <f ca="1">'CDH SAÚDE E SEG. TRAB. -14843'!D2</f>
        <v>CDH SAÚDE E SEG. TRAB. -14843</v>
      </c>
      <c r="F107" s="92" cm="1">
        <f t="array" aca="1" ref="F107" ca="1">INDIRECT("'"&amp; $E107 &amp; "'!$J$100")</f>
        <v>0</v>
      </c>
      <c r="G107" s="92" cm="1">
        <f t="array" aca="1" ref="G107" ca="1">INDIRECT("'"&amp; $E107 &amp; "'!$K$100")</f>
        <v>0</v>
      </c>
      <c r="H107" s="94" t="e">
        <f t="shared" ca="1" si="8"/>
        <v>#DIV/0!</v>
      </c>
      <c r="I107" s="96" cm="1">
        <f t="array" aca="1" ref="I107" ca="1">INDIRECT("'"&amp; $E107 &amp; "'!$M$100")</f>
        <v>0</v>
      </c>
      <c r="J107" s="101" cm="1">
        <f t="array" aca="1" ref="J107" ca="1">INDIRECT("'"&amp; $E107 &amp; "'!$O$100") + INDIRECT("'"&amp; $E107 &amp; "'!$P$100")</f>
        <v>0</v>
      </c>
      <c r="K107" s="103" t="e">
        <f t="shared" ca="1" si="5"/>
        <v>#DIV/0!</v>
      </c>
      <c r="L107" s="92" cm="1">
        <f t="array" aca="1" ref="L107" ca="1">INDIRECT("'"&amp; $E107 &amp; "'!$L$100")</f>
        <v>0</v>
      </c>
      <c r="M107" s="103" t="e">
        <f t="shared" ca="1" si="6"/>
        <v>#DIV/0!</v>
      </c>
      <c r="N107" s="66">
        <f t="shared" ca="1" si="7"/>
        <v>0</v>
      </c>
    </row>
    <row r="108" spans="5:14" x14ac:dyDescent="0.35">
      <c r="E108" s="89" t="s">
        <v>36</v>
      </c>
      <c r="F108" s="90">
        <f ca="1">SUM(F70:F107)</f>
        <v>0</v>
      </c>
      <c r="G108" s="90">
        <f ca="1">SUM(G70:G107)</f>
        <v>0</v>
      </c>
      <c r="H108" s="95" t="e">
        <f ca="1">G108/F108</f>
        <v>#DIV/0!</v>
      </c>
      <c r="I108" s="97">
        <f ca="1">SUM(I70:I107)</f>
        <v>0</v>
      </c>
      <c r="J108" s="99">
        <f ca="1">SUM(J70:J107)</f>
        <v>0</v>
      </c>
      <c r="K108" s="95" t="e">
        <f ca="1">J108/F108</f>
        <v>#DIV/0!</v>
      </c>
      <c r="L108" s="99">
        <f ca="1">SUM(L70:L107)</f>
        <v>0</v>
      </c>
      <c r="M108" s="104" t="e">
        <f t="shared" ca="1" si="6"/>
        <v>#DIV/0!</v>
      </c>
      <c r="N108" s="90">
        <f t="shared" ca="1" si="7"/>
        <v>0</v>
      </c>
    </row>
    <row r="109" spans="5:14" ht="30.5" customHeight="1" x14ac:dyDescent="0.35">
      <c r="E109" s="238" t="s">
        <v>172</v>
      </c>
      <c r="F109" s="239"/>
      <c r="G109" s="239"/>
      <c r="H109" s="239"/>
      <c r="I109" s="239"/>
      <c r="J109" s="239"/>
      <c r="K109" s="239"/>
      <c r="L109" s="239"/>
      <c r="M109" s="239"/>
      <c r="N109" s="240"/>
    </row>
  </sheetData>
  <mergeCells count="47">
    <mergeCell ref="E109:N109"/>
    <mergeCell ref="D1:I1"/>
    <mergeCell ref="J1:N1"/>
    <mergeCell ref="A2:N2"/>
    <mergeCell ref="E66:N66"/>
    <mergeCell ref="E67:N67"/>
    <mergeCell ref="E68:N68"/>
    <mergeCell ref="A1:C1"/>
    <mergeCell ref="A4:A11"/>
    <mergeCell ref="B4:B11"/>
    <mergeCell ref="D4:D11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B55:B58"/>
    <mergeCell ref="D55:D58"/>
    <mergeCell ref="A49:A51"/>
    <mergeCell ref="B49:B51"/>
    <mergeCell ref="D49:D51"/>
    <mergeCell ref="A52:A54"/>
    <mergeCell ref="B52:B54"/>
    <mergeCell ref="D52:D54"/>
    <mergeCell ref="A55:A5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AD3B0-9557-4ABF-BB26-2876B4197B8E}">
  <dimension ref="A1:AT851"/>
  <sheetViews>
    <sheetView zoomScale="50" zoomScaleNormal="50" workbookViewId="0">
      <pane xSplit="19" ySplit="3" topLeftCell="U4" activePane="bottomRight" state="frozen"/>
      <selection pane="topRight" activeCell="T1" sqref="T1"/>
      <selection pane="bottomLeft" activeCell="A4" sqref="A4"/>
      <selection pane="bottomRight" activeCell="I66" sqref="I66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CEART-DMU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0</v>
      </c>
      <c r="O8" s="26"/>
      <c r="P8" s="26"/>
      <c r="Q8" s="26"/>
      <c r="R8" s="28">
        <f t="shared" si="0"/>
        <v>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2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2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50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12</v>
      </c>
      <c r="O17" s="26"/>
      <c r="P17" s="26"/>
      <c r="Q17" s="26"/>
      <c r="R17" s="28">
        <f t="shared" si="0"/>
        <v>50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100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25</v>
      </c>
      <c r="O29" s="26"/>
      <c r="P29" s="26"/>
      <c r="Q29" s="26"/>
      <c r="R29" s="28">
        <f t="shared" si="0"/>
        <v>100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100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25</v>
      </c>
      <c r="O32" s="26"/>
      <c r="P32" s="26"/>
      <c r="Q32" s="26"/>
      <c r="R32" s="28">
        <f t="shared" si="0"/>
        <v>100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200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50</v>
      </c>
      <c r="O36" s="26"/>
      <c r="P36" s="26"/>
      <c r="Q36" s="26"/>
      <c r="R36" s="28">
        <f t="shared" si="0"/>
        <v>200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1200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300</v>
      </c>
      <c r="O40" s="26"/>
      <c r="P40" s="26"/>
      <c r="Q40" s="26"/>
      <c r="R40" s="28">
        <f t="shared" si="0"/>
        <v>1200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1652</v>
      </c>
      <c r="K64" s="45"/>
      <c r="L64" s="45"/>
      <c r="M64" s="45"/>
      <c r="N64" s="46"/>
      <c r="O64" s="46"/>
      <c r="P64" s="46"/>
      <c r="Q64" s="46"/>
      <c r="R64" s="46">
        <f>SUM(R4:R63)</f>
        <v>1652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5886.1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1451.3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5886.1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105" priority="3" operator="lessThan">
      <formula>0</formula>
    </cfRule>
  </conditionalFormatting>
  <conditionalFormatting sqref="T4:AS63">
    <cfRule type="cellIs" dxfId="104" priority="1" operator="greaterThan">
      <formula>0</formula>
    </cfRule>
  </conditionalFormatting>
  <conditionalFormatting sqref="U4:AC63 AE4:AS63 T17:T18">
    <cfRule type="cellIs" dxfId="103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38DE3-D88C-44E6-AF53-17E4CEA77D52}">
  <sheetPr codeName="Planilha15">
    <tabColor rgb="FF0070C0"/>
  </sheetPr>
  <dimension ref="A1:AH72"/>
  <sheetViews>
    <sheetView topLeftCell="A55" zoomScale="40" zoomScaleNormal="40" workbookViewId="0">
      <selection activeCell="C4" sqref="C4:C11"/>
    </sheetView>
  </sheetViews>
  <sheetFormatPr defaultRowHeight="32" customHeight="1" x14ac:dyDescent="0.35"/>
  <cols>
    <col min="1" max="1" width="14.1796875" style="196" customWidth="1"/>
    <col min="2" max="2" width="30" style="196" customWidth="1"/>
    <col min="3" max="3" width="42.6328125" style="196" customWidth="1"/>
    <col min="4" max="4" width="19" style="196" customWidth="1"/>
    <col min="5" max="5" width="15.81640625" style="196" customWidth="1"/>
    <col min="6" max="6" width="13.08984375" style="196" customWidth="1"/>
    <col min="7" max="7" width="12.54296875" style="196" customWidth="1"/>
    <col min="8" max="8" width="10.81640625" style="196" customWidth="1"/>
    <col min="9" max="9" width="9.54296875" style="196" customWidth="1"/>
    <col min="10" max="10" width="12.54296875" style="196" customWidth="1"/>
    <col min="11" max="11" width="12.453125" style="196" customWidth="1"/>
    <col min="12" max="12" width="9.1796875" style="196" customWidth="1"/>
    <col min="13" max="13" width="12.81640625" style="196" customWidth="1"/>
    <col min="14" max="14" width="10" style="196" customWidth="1"/>
    <col min="15" max="15" width="9.1796875" style="196" customWidth="1"/>
    <col min="16" max="16" width="9.90625" style="196" bestFit="1" customWidth="1"/>
    <col min="17" max="17" width="10" style="196" customWidth="1"/>
    <col min="18" max="18" width="14.36328125" style="196" customWidth="1"/>
    <col min="19" max="19" width="12.26953125" style="196" bestFit="1" customWidth="1"/>
    <col min="20" max="20" width="12.453125" style="196" customWidth="1"/>
    <col min="21" max="21" width="13.36328125" style="196" customWidth="1"/>
    <col min="22" max="22" width="14.6328125" style="196" bestFit="1" customWidth="1"/>
    <col min="23" max="23" width="17.90625" style="196" bestFit="1" customWidth="1"/>
    <col min="24" max="34" width="12.26953125" style="196" bestFit="1" customWidth="1"/>
    <col min="35" max="16384" width="8.7265625" style="196"/>
  </cols>
  <sheetData>
    <row r="1" spans="1:34" ht="45" customHeight="1" x14ac:dyDescent="0.35">
      <c r="A1" s="322" t="s">
        <v>169</v>
      </c>
      <c r="B1" s="324"/>
      <c r="C1" s="322" t="s">
        <v>170</v>
      </c>
      <c r="D1" s="323"/>
      <c r="E1" s="323"/>
      <c r="F1" s="323"/>
      <c r="G1" s="323"/>
      <c r="H1" s="323"/>
      <c r="I1" s="323"/>
      <c r="J1" s="323"/>
      <c r="K1" s="324"/>
      <c r="L1" s="298" t="s">
        <v>171</v>
      </c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9"/>
      <c r="X1" s="121" t="s">
        <v>60</v>
      </c>
      <c r="Y1" s="121" t="s">
        <v>60</v>
      </c>
      <c r="Z1" s="121" t="s">
        <v>60</v>
      </c>
      <c r="AA1" s="121" t="s">
        <v>60</v>
      </c>
      <c r="AB1" s="121" t="s">
        <v>60</v>
      </c>
      <c r="AC1" s="121" t="s">
        <v>60</v>
      </c>
      <c r="AD1" s="121" t="s">
        <v>60</v>
      </c>
      <c r="AE1" s="121" t="s">
        <v>60</v>
      </c>
      <c r="AF1" s="121" t="s">
        <v>60</v>
      </c>
      <c r="AG1" s="121" t="s">
        <v>60</v>
      </c>
      <c r="AH1" s="121" t="s">
        <v>60</v>
      </c>
    </row>
    <row r="2" spans="1:34" ht="39" customHeight="1" thickBot="1" x14ac:dyDescent="0.4">
      <c r="A2" s="320" t="s">
        <v>61</v>
      </c>
      <c r="B2" s="320"/>
      <c r="C2" s="320"/>
      <c r="D2" s="320"/>
      <c r="E2" s="321"/>
      <c r="F2" s="332" t="s">
        <v>37</v>
      </c>
      <c r="G2" s="333"/>
      <c r="H2" s="334"/>
      <c r="I2" s="306" t="s">
        <v>38</v>
      </c>
      <c r="J2" s="307"/>
      <c r="K2" s="308"/>
      <c r="L2" s="309" t="s">
        <v>39</v>
      </c>
      <c r="M2" s="310"/>
      <c r="N2" s="311"/>
      <c r="O2" s="312" t="s">
        <v>40</v>
      </c>
      <c r="P2" s="313"/>
      <c r="Q2" s="314"/>
      <c r="R2" s="315" t="s">
        <v>36</v>
      </c>
      <c r="S2" s="316"/>
      <c r="T2" s="316"/>
      <c r="U2" s="317"/>
      <c r="V2" s="318" t="s">
        <v>41</v>
      </c>
      <c r="W2" s="319"/>
      <c r="X2" s="122" t="s">
        <v>42</v>
      </c>
      <c r="Y2" s="122" t="s">
        <v>42</v>
      </c>
      <c r="Z2" s="122" t="s">
        <v>42</v>
      </c>
      <c r="AA2" s="122" t="s">
        <v>42</v>
      </c>
      <c r="AB2" s="122" t="s">
        <v>42</v>
      </c>
      <c r="AC2" s="122" t="s">
        <v>42</v>
      </c>
      <c r="AD2" s="122" t="s">
        <v>42</v>
      </c>
      <c r="AE2" s="122" t="s">
        <v>42</v>
      </c>
      <c r="AF2" s="122" t="s">
        <v>42</v>
      </c>
      <c r="AG2" s="122" t="s">
        <v>42</v>
      </c>
      <c r="AH2" s="122" t="s">
        <v>42</v>
      </c>
    </row>
    <row r="3" spans="1:34" ht="55" customHeight="1" x14ac:dyDescent="0.35">
      <c r="A3" s="105" t="s">
        <v>1</v>
      </c>
      <c r="B3" s="105" t="s">
        <v>2</v>
      </c>
      <c r="C3" s="106" t="s">
        <v>3</v>
      </c>
      <c r="D3" s="107" t="s">
        <v>43</v>
      </c>
      <c r="E3" s="123" t="s">
        <v>62</v>
      </c>
      <c r="F3" s="108" t="s">
        <v>44</v>
      </c>
      <c r="G3" s="109" t="s">
        <v>45</v>
      </c>
      <c r="H3" s="110" t="s">
        <v>46</v>
      </c>
      <c r="I3" s="111" t="s">
        <v>44</v>
      </c>
      <c r="J3" s="112" t="s">
        <v>45</v>
      </c>
      <c r="K3" s="111" t="s">
        <v>46</v>
      </c>
      <c r="L3" s="113" t="s">
        <v>44</v>
      </c>
      <c r="M3" s="114" t="s">
        <v>45</v>
      </c>
      <c r="N3" s="113" t="s">
        <v>46</v>
      </c>
      <c r="O3" s="115" t="s">
        <v>44</v>
      </c>
      <c r="P3" s="116" t="s">
        <v>45</v>
      </c>
      <c r="Q3" s="117" t="s">
        <v>46</v>
      </c>
      <c r="R3" s="118" t="s">
        <v>44</v>
      </c>
      <c r="S3" s="118" t="s">
        <v>47</v>
      </c>
      <c r="T3" s="119" t="s">
        <v>48</v>
      </c>
      <c r="U3" s="120" t="s">
        <v>46</v>
      </c>
      <c r="V3" s="124" t="s">
        <v>49</v>
      </c>
      <c r="W3" s="125" t="s">
        <v>50</v>
      </c>
      <c r="X3" s="22" t="s">
        <v>63</v>
      </c>
      <c r="Y3" s="22" t="s">
        <v>63</v>
      </c>
      <c r="Z3" s="22" t="s">
        <v>63</v>
      </c>
      <c r="AA3" s="22" t="s">
        <v>63</v>
      </c>
      <c r="AB3" s="22" t="s">
        <v>63</v>
      </c>
      <c r="AC3" s="22" t="s">
        <v>63</v>
      </c>
      <c r="AD3" s="22" t="s">
        <v>63</v>
      </c>
      <c r="AE3" s="22" t="s">
        <v>63</v>
      </c>
      <c r="AF3" s="22" t="s">
        <v>63</v>
      </c>
      <c r="AG3" s="22" t="s">
        <v>63</v>
      </c>
      <c r="AH3" s="22" t="s">
        <v>63</v>
      </c>
    </row>
    <row r="4" spans="1:34" ht="32" customHeight="1" x14ac:dyDescent="0.35">
      <c r="A4" s="60">
        <v>1</v>
      </c>
      <c r="B4" s="289" t="s">
        <v>70</v>
      </c>
      <c r="C4" s="289" t="s">
        <v>71</v>
      </c>
      <c r="D4" s="203" t="s">
        <v>57</v>
      </c>
      <c r="E4" s="126">
        <v>381</v>
      </c>
      <c r="F4" s="127">
        <f t="shared" ref="F4" si="0">IF(ROUNDDOWN($E4*0.5,0)&gt;$U4,$U4+G4,ROUNDDOWN($E4*0.5,0))</f>
        <v>190</v>
      </c>
      <c r="G4" s="128">
        <f t="shared" ref="G4" si="1">SUMIF($X$2:$AH$2,$F$2,X4:AH4)</f>
        <v>0</v>
      </c>
      <c r="H4" s="128">
        <f>F4-G4</f>
        <v>190</v>
      </c>
      <c r="I4" s="129">
        <f t="shared" ref="I4" si="2">IF(ROUNDDOWN($E4*0.5,0)&gt;$U4,$U4+J4,ROUNDDOWN($E4*0.5,0))</f>
        <v>190</v>
      </c>
      <c r="J4" s="130">
        <v>0</v>
      </c>
      <c r="K4" s="130">
        <f>I4-J4</f>
        <v>190</v>
      </c>
      <c r="L4" s="131">
        <f t="shared" ref="L4" si="3">IF(ROUNDDOWN($E4*0.5,0)&gt;$U4,$U4+M4,ROUNDDOWN($E4*0.5,0))</f>
        <v>190</v>
      </c>
      <c r="M4" s="132">
        <f t="shared" ref="M4" si="4">SUMIF($X$2:$AH$2,$L$2,X4:AH4)</f>
        <v>0</v>
      </c>
      <c r="N4" s="132">
        <f>L4-M4</f>
        <v>190</v>
      </c>
      <c r="O4" s="133">
        <f t="shared" ref="O4" si="5">IF(ROUNDDOWN($E4*0.5,0)&gt;$U4,$U4+P4,ROUNDDOWN($E4*0.5,0))</f>
        <v>190</v>
      </c>
      <c r="P4" s="134">
        <f t="shared" ref="P4" si="6">SUMIF($X$2:$AH$2,$O$2,X4:AH4)</f>
        <v>0</v>
      </c>
      <c r="Q4" s="135">
        <f>O4-P4</f>
        <v>190</v>
      </c>
      <c r="R4" s="118">
        <f>E4*2</f>
        <v>762</v>
      </c>
      <c r="S4" s="136">
        <f>GESTOR!J4</f>
        <v>0</v>
      </c>
      <c r="T4" s="136">
        <f>(SUM(X4:AH4))</f>
        <v>0</v>
      </c>
      <c r="U4" s="137">
        <f>R4-T4-S4</f>
        <v>762</v>
      </c>
      <c r="V4" s="138">
        <v>11.62</v>
      </c>
      <c r="W4" s="138">
        <f>E4*V4</f>
        <v>4427.2199999999993</v>
      </c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</row>
    <row r="5" spans="1:34" ht="32" customHeight="1" x14ac:dyDescent="0.35">
      <c r="A5" s="60">
        <v>2</v>
      </c>
      <c r="B5" s="290"/>
      <c r="C5" s="290"/>
      <c r="D5" s="203" t="s">
        <v>57</v>
      </c>
      <c r="E5" s="126">
        <v>978</v>
      </c>
      <c r="F5" s="127">
        <f t="shared" ref="F5:F28" si="7">IF(ROUNDDOWN($E5*0.5,0)&gt;$U5,$U5+G5,ROUNDDOWN($E5*0.5,0))</f>
        <v>489</v>
      </c>
      <c r="G5" s="128">
        <f t="shared" ref="G5:G28" si="8">SUMIF($X$2:$AH$2,$F$2,X5:AH5)</f>
        <v>0</v>
      </c>
      <c r="H5" s="128">
        <f t="shared" ref="H5:H63" si="9">F5-G5</f>
        <v>489</v>
      </c>
      <c r="I5" s="129">
        <f t="shared" ref="I5:I28" si="10">IF(ROUNDDOWN($E5*0.5,0)&gt;$U5,$U5+J5,ROUNDDOWN($E5*0.5,0))</f>
        <v>489</v>
      </c>
      <c r="J5" s="130">
        <v>96</v>
      </c>
      <c r="K5" s="130">
        <f t="shared" ref="K5:K63" si="11">I5-J5</f>
        <v>393</v>
      </c>
      <c r="L5" s="131">
        <f t="shared" ref="L5:L28" si="12">IF(ROUNDDOWN($E5*0.5,0)&gt;$U5,$U5+M5,ROUNDDOWN($E5*0.5,0))</f>
        <v>489</v>
      </c>
      <c r="M5" s="132">
        <f t="shared" ref="M5:M28" si="13">SUMIF($X$2:$AH$2,$L$2,X5:AH5)</f>
        <v>0</v>
      </c>
      <c r="N5" s="132">
        <f t="shared" ref="N5:N63" si="14">L5-M5</f>
        <v>489</v>
      </c>
      <c r="O5" s="133">
        <f t="shared" ref="O5:O28" si="15">IF(ROUNDDOWN($E5*0.5,0)&gt;$U5,$U5+P5,ROUNDDOWN($E5*0.5,0))</f>
        <v>489</v>
      </c>
      <c r="P5" s="134">
        <f t="shared" ref="P5:P28" si="16">SUMIF($X$2:$AH$2,$O$2,X5:AH5)</f>
        <v>0</v>
      </c>
      <c r="Q5" s="135">
        <f t="shared" ref="Q5:Q63" si="17">O5-P5</f>
        <v>489</v>
      </c>
      <c r="R5" s="118">
        <f t="shared" ref="R5:R63" si="18">E5*2</f>
        <v>1956</v>
      </c>
      <c r="S5" s="136">
        <f>GESTOR!J5</f>
        <v>0</v>
      </c>
      <c r="T5" s="136">
        <f t="shared" ref="T5:T63" si="19">(SUM(X5:AH5))</f>
        <v>0</v>
      </c>
      <c r="U5" s="137">
        <f t="shared" ref="U5:U63" si="20">R5-T5-S5</f>
        <v>1956</v>
      </c>
      <c r="V5" s="138">
        <v>23.56</v>
      </c>
      <c r="W5" s="138">
        <f t="shared" ref="W5:W63" si="21">E5*V5</f>
        <v>23041.68</v>
      </c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</row>
    <row r="6" spans="1:34" ht="32" customHeight="1" x14ac:dyDescent="0.35">
      <c r="A6" s="60">
        <v>3</v>
      </c>
      <c r="B6" s="290"/>
      <c r="C6" s="290"/>
      <c r="D6" s="203" t="s">
        <v>57</v>
      </c>
      <c r="E6" s="126">
        <v>591</v>
      </c>
      <c r="F6" s="127">
        <f t="shared" si="7"/>
        <v>295</v>
      </c>
      <c r="G6" s="128">
        <f t="shared" si="8"/>
        <v>0</v>
      </c>
      <c r="H6" s="128">
        <f t="shared" si="9"/>
        <v>295</v>
      </c>
      <c r="I6" s="129">
        <f t="shared" si="10"/>
        <v>295</v>
      </c>
      <c r="J6" s="130">
        <v>0</v>
      </c>
      <c r="K6" s="130">
        <f t="shared" si="11"/>
        <v>295</v>
      </c>
      <c r="L6" s="131">
        <f t="shared" si="12"/>
        <v>295</v>
      </c>
      <c r="M6" s="132">
        <f t="shared" si="13"/>
        <v>0</v>
      </c>
      <c r="N6" s="132">
        <f t="shared" si="14"/>
        <v>295</v>
      </c>
      <c r="O6" s="133">
        <f t="shared" si="15"/>
        <v>295</v>
      </c>
      <c r="P6" s="134">
        <f t="shared" si="16"/>
        <v>0</v>
      </c>
      <c r="Q6" s="135">
        <f t="shared" si="17"/>
        <v>295</v>
      </c>
      <c r="R6" s="118">
        <f t="shared" si="18"/>
        <v>1182</v>
      </c>
      <c r="S6" s="136">
        <f>GESTOR!J6</f>
        <v>0</v>
      </c>
      <c r="T6" s="136">
        <f t="shared" si="19"/>
        <v>0</v>
      </c>
      <c r="U6" s="137">
        <f t="shared" si="20"/>
        <v>1182</v>
      </c>
      <c r="V6" s="138">
        <v>28.05</v>
      </c>
      <c r="W6" s="138">
        <f t="shared" si="21"/>
        <v>16577.55</v>
      </c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</row>
    <row r="7" spans="1:34" ht="32" customHeight="1" x14ac:dyDescent="0.35">
      <c r="A7" s="60">
        <v>4</v>
      </c>
      <c r="B7" s="290"/>
      <c r="C7" s="290"/>
      <c r="D7" s="203" t="s">
        <v>57</v>
      </c>
      <c r="E7" s="126">
        <v>293</v>
      </c>
      <c r="F7" s="127">
        <f t="shared" si="7"/>
        <v>146</v>
      </c>
      <c r="G7" s="128">
        <f t="shared" si="8"/>
        <v>0</v>
      </c>
      <c r="H7" s="128">
        <f t="shared" si="9"/>
        <v>146</v>
      </c>
      <c r="I7" s="129">
        <f t="shared" si="10"/>
        <v>146</v>
      </c>
      <c r="J7" s="130">
        <v>2</v>
      </c>
      <c r="K7" s="130">
        <f t="shared" si="11"/>
        <v>144</v>
      </c>
      <c r="L7" s="131">
        <f t="shared" si="12"/>
        <v>146</v>
      </c>
      <c r="M7" s="132">
        <f t="shared" si="13"/>
        <v>0</v>
      </c>
      <c r="N7" s="132">
        <f t="shared" si="14"/>
        <v>146</v>
      </c>
      <c r="O7" s="133">
        <f t="shared" si="15"/>
        <v>146</v>
      </c>
      <c r="P7" s="134">
        <f t="shared" si="16"/>
        <v>0</v>
      </c>
      <c r="Q7" s="135">
        <f t="shared" si="17"/>
        <v>146</v>
      </c>
      <c r="R7" s="118">
        <f t="shared" si="18"/>
        <v>586</v>
      </c>
      <c r="S7" s="136">
        <f>GESTOR!J7</f>
        <v>0</v>
      </c>
      <c r="T7" s="136">
        <f t="shared" si="19"/>
        <v>0</v>
      </c>
      <c r="U7" s="137">
        <f t="shared" si="20"/>
        <v>586</v>
      </c>
      <c r="V7" s="138">
        <v>40.61</v>
      </c>
      <c r="W7" s="138">
        <f t="shared" si="21"/>
        <v>11898.73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</row>
    <row r="8" spans="1:34" ht="32" customHeight="1" x14ac:dyDescent="0.35">
      <c r="A8" s="60">
        <v>5</v>
      </c>
      <c r="B8" s="290"/>
      <c r="C8" s="290"/>
      <c r="D8" s="203" t="s">
        <v>57</v>
      </c>
      <c r="E8" s="126">
        <v>1967</v>
      </c>
      <c r="F8" s="127">
        <f t="shared" si="7"/>
        <v>983</v>
      </c>
      <c r="G8" s="128">
        <f t="shared" si="8"/>
        <v>0</v>
      </c>
      <c r="H8" s="128">
        <f t="shared" si="9"/>
        <v>983</v>
      </c>
      <c r="I8" s="129">
        <f t="shared" si="10"/>
        <v>983</v>
      </c>
      <c r="J8" s="130">
        <v>60</v>
      </c>
      <c r="K8" s="130">
        <f t="shared" si="11"/>
        <v>923</v>
      </c>
      <c r="L8" s="131">
        <f t="shared" si="12"/>
        <v>983</v>
      </c>
      <c r="M8" s="132">
        <f t="shared" si="13"/>
        <v>0</v>
      </c>
      <c r="N8" s="132">
        <f t="shared" si="14"/>
        <v>983</v>
      </c>
      <c r="O8" s="133">
        <f t="shared" si="15"/>
        <v>983</v>
      </c>
      <c r="P8" s="134">
        <f t="shared" si="16"/>
        <v>0</v>
      </c>
      <c r="Q8" s="135">
        <f t="shared" si="17"/>
        <v>983</v>
      </c>
      <c r="R8" s="118">
        <f t="shared" si="18"/>
        <v>3934</v>
      </c>
      <c r="S8" s="136">
        <f>GESTOR!J8</f>
        <v>0</v>
      </c>
      <c r="T8" s="136">
        <f t="shared" si="19"/>
        <v>0</v>
      </c>
      <c r="U8" s="137">
        <f t="shared" si="20"/>
        <v>3934</v>
      </c>
      <c r="V8" s="138">
        <v>20.63</v>
      </c>
      <c r="W8" s="138">
        <f t="shared" si="21"/>
        <v>40579.21</v>
      </c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</row>
    <row r="9" spans="1:34" ht="32" customHeight="1" x14ac:dyDescent="0.35">
      <c r="A9" s="60">
        <v>6</v>
      </c>
      <c r="B9" s="290"/>
      <c r="C9" s="290"/>
      <c r="D9" s="203" t="s">
        <v>57</v>
      </c>
      <c r="E9" s="126">
        <v>150</v>
      </c>
      <c r="F9" s="127">
        <f t="shared" si="7"/>
        <v>75</v>
      </c>
      <c r="G9" s="128">
        <f t="shared" si="8"/>
        <v>0</v>
      </c>
      <c r="H9" s="128">
        <f t="shared" si="9"/>
        <v>75</v>
      </c>
      <c r="I9" s="129">
        <f t="shared" si="10"/>
        <v>75</v>
      </c>
      <c r="J9" s="130">
        <v>0</v>
      </c>
      <c r="K9" s="130">
        <f t="shared" si="11"/>
        <v>75</v>
      </c>
      <c r="L9" s="131">
        <f t="shared" si="12"/>
        <v>75</v>
      </c>
      <c r="M9" s="132">
        <f t="shared" si="13"/>
        <v>0</v>
      </c>
      <c r="N9" s="132">
        <f t="shared" si="14"/>
        <v>75</v>
      </c>
      <c r="O9" s="133">
        <f t="shared" si="15"/>
        <v>75</v>
      </c>
      <c r="P9" s="134">
        <f t="shared" si="16"/>
        <v>0</v>
      </c>
      <c r="Q9" s="135">
        <f t="shared" si="17"/>
        <v>75</v>
      </c>
      <c r="R9" s="118">
        <f t="shared" si="18"/>
        <v>300</v>
      </c>
      <c r="S9" s="136">
        <f>GESTOR!J9</f>
        <v>0</v>
      </c>
      <c r="T9" s="136">
        <f t="shared" si="19"/>
        <v>0</v>
      </c>
      <c r="U9" s="137">
        <f t="shared" si="20"/>
        <v>300</v>
      </c>
      <c r="V9" s="138">
        <v>76.41</v>
      </c>
      <c r="W9" s="138">
        <f t="shared" si="21"/>
        <v>11461.5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</row>
    <row r="10" spans="1:34" ht="32" customHeight="1" x14ac:dyDescent="0.35">
      <c r="A10" s="60">
        <v>7</v>
      </c>
      <c r="B10" s="290"/>
      <c r="C10" s="290"/>
      <c r="D10" s="203" t="s">
        <v>57</v>
      </c>
      <c r="E10" s="126">
        <v>150</v>
      </c>
      <c r="F10" s="127">
        <f t="shared" si="7"/>
        <v>75</v>
      </c>
      <c r="G10" s="128">
        <f t="shared" si="8"/>
        <v>0</v>
      </c>
      <c r="H10" s="128">
        <f t="shared" si="9"/>
        <v>75</v>
      </c>
      <c r="I10" s="129">
        <f t="shared" si="10"/>
        <v>75</v>
      </c>
      <c r="J10" s="130">
        <v>0</v>
      </c>
      <c r="K10" s="130">
        <f t="shared" si="11"/>
        <v>75</v>
      </c>
      <c r="L10" s="131">
        <f t="shared" si="12"/>
        <v>75</v>
      </c>
      <c r="M10" s="132">
        <f t="shared" si="13"/>
        <v>0</v>
      </c>
      <c r="N10" s="132">
        <f t="shared" si="14"/>
        <v>75</v>
      </c>
      <c r="O10" s="133">
        <f t="shared" si="15"/>
        <v>75</v>
      </c>
      <c r="P10" s="134">
        <f t="shared" si="16"/>
        <v>0</v>
      </c>
      <c r="Q10" s="135">
        <f t="shared" si="17"/>
        <v>75</v>
      </c>
      <c r="R10" s="118">
        <f t="shared" si="18"/>
        <v>300</v>
      </c>
      <c r="S10" s="136">
        <f>GESTOR!J10</f>
        <v>0</v>
      </c>
      <c r="T10" s="136">
        <f t="shared" si="19"/>
        <v>0</v>
      </c>
      <c r="U10" s="137">
        <f t="shared" si="20"/>
        <v>300</v>
      </c>
      <c r="V10" s="138">
        <v>129.79</v>
      </c>
      <c r="W10" s="138">
        <f t="shared" si="21"/>
        <v>19468.5</v>
      </c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</row>
    <row r="11" spans="1:34" ht="32" customHeight="1" x14ac:dyDescent="0.35">
      <c r="A11" s="60">
        <v>8</v>
      </c>
      <c r="B11" s="291"/>
      <c r="C11" s="291"/>
      <c r="D11" s="203" t="s">
        <v>57</v>
      </c>
      <c r="E11" s="126">
        <v>50</v>
      </c>
      <c r="F11" s="127">
        <f t="shared" si="7"/>
        <v>25</v>
      </c>
      <c r="G11" s="128">
        <f t="shared" si="8"/>
        <v>0</v>
      </c>
      <c r="H11" s="128">
        <f t="shared" si="9"/>
        <v>25</v>
      </c>
      <c r="I11" s="129">
        <f t="shared" si="10"/>
        <v>25</v>
      </c>
      <c r="J11" s="130">
        <v>0</v>
      </c>
      <c r="K11" s="130">
        <f t="shared" si="11"/>
        <v>25</v>
      </c>
      <c r="L11" s="131">
        <f t="shared" si="12"/>
        <v>25</v>
      </c>
      <c r="M11" s="132">
        <f t="shared" si="13"/>
        <v>0</v>
      </c>
      <c r="N11" s="132">
        <f t="shared" si="14"/>
        <v>25</v>
      </c>
      <c r="O11" s="133">
        <f t="shared" si="15"/>
        <v>25</v>
      </c>
      <c r="P11" s="134">
        <f t="shared" si="16"/>
        <v>0</v>
      </c>
      <c r="Q11" s="135">
        <f t="shared" si="17"/>
        <v>25</v>
      </c>
      <c r="R11" s="118">
        <f t="shared" si="18"/>
        <v>100</v>
      </c>
      <c r="S11" s="136">
        <f>GESTOR!J11</f>
        <v>0</v>
      </c>
      <c r="T11" s="136">
        <f t="shared" si="19"/>
        <v>0</v>
      </c>
      <c r="U11" s="137">
        <f t="shared" si="20"/>
        <v>100</v>
      </c>
      <c r="V11" s="138">
        <v>110.91</v>
      </c>
      <c r="W11" s="138">
        <f t="shared" si="21"/>
        <v>5545.5</v>
      </c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</row>
    <row r="12" spans="1:34" ht="32" customHeight="1" x14ac:dyDescent="0.35">
      <c r="A12" s="60">
        <v>9</v>
      </c>
      <c r="B12" s="289" t="s">
        <v>80</v>
      </c>
      <c r="C12" s="289" t="s">
        <v>81</v>
      </c>
      <c r="D12" s="143" t="s">
        <v>57</v>
      </c>
      <c r="E12" s="126">
        <v>234</v>
      </c>
      <c r="F12" s="127">
        <f t="shared" si="7"/>
        <v>117</v>
      </c>
      <c r="G12" s="128">
        <f t="shared" si="8"/>
        <v>0</v>
      </c>
      <c r="H12" s="128">
        <f t="shared" si="9"/>
        <v>117</v>
      </c>
      <c r="I12" s="129">
        <f t="shared" si="10"/>
        <v>117</v>
      </c>
      <c r="J12" s="130">
        <v>0</v>
      </c>
      <c r="K12" s="130">
        <f t="shared" si="11"/>
        <v>117</v>
      </c>
      <c r="L12" s="131">
        <f t="shared" si="12"/>
        <v>117</v>
      </c>
      <c r="M12" s="132">
        <f t="shared" si="13"/>
        <v>0</v>
      </c>
      <c r="N12" s="132">
        <f t="shared" si="14"/>
        <v>117</v>
      </c>
      <c r="O12" s="133">
        <f t="shared" si="15"/>
        <v>117</v>
      </c>
      <c r="P12" s="134">
        <f t="shared" si="16"/>
        <v>0</v>
      </c>
      <c r="Q12" s="135">
        <f t="shared" si="17"/>
        <v>117</v>
      </c>
      <c r="R12" s="118">
        <f t="shared" si="18"/>
        <v>468</v>
      </c>
      <c r="S12" s="136">
        <f>GESTOR!J12</f>
        <v>0</v>
      </c>
      <c r="T12" s="136">
        <f t="shared" si="19"/>
        <v>0</v>
      </c>
      <c r="U12" s="137">
        <f t="shared" si="20"/>
        <v>468</v>
      </c>
      <c r="V12" s="138">
        <v>5.79</v>
      </c>
      <c r="W12" s="138">
        <f t="shared" si="21"/>
        <v>1354.86</v>
      </c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</row>
    <row r="13" spans="1:34" ht="32" customHeight="1" x14ac:dyDescent="0.35">
      <c r="A13" s="60">
        <v>10</v>
      </c>
      <c r="B13" s="291"/>
      <c r="C13" s="291"/>
      <c r="D13" s="143" t="s">
        <v>57</v>
      </c>
      <c r="E13" s="126">
        <v>472</v>
      </c>
      <c r="F13" s="127">
        <f t="shared" si="7"/>
        <v>236</v>
      </c>
      <c r="G13" s="128">
        <f t="shared" si="8"/>
        <v>0</v>
      </c>
      <c r="H13" s="128">
        <f t="shared" si="9"/>
        <v>236</v>
      </c>
      <c r="I13" s="129">
        <f t="shared" si="10"/>
        <v>236</v>
      </c>
      <c r="J13" s="130">
        <v>0</v>
      </c>
      <c r="K13" s="130">
        <f t="shared" si="11"/>
        <v>236</v>
      </c>
      <c r="L13" s="131">
        <f t="shared" si="12"/>
        <v>236</v>
      </c>
      <c r="M13" s="132">
        <f t="shared" si="13"/>
        <v>0</v>
      </c>
      <c r="N13" s="132">
        <f t="shared" si="14"/>
        <v>236</v>
      </c>
      <c r="O13" s="133">
        <f t="shared" si="15"/>
        <v>236</v>
      </c>
      <c r="P13" s="134">
        <f t="shared" si="16"/>
        <v>0</v>
      </c>
      <c r="Q13" s="135">
        <f t="shared" si="17"/>
        <v>236</v>
      </c>
      <c r="R13" s="118">
        <f t="shared" si="18"/>
        <v>944</v>
      </c>
      <c r="S13" s="136">
        <f>GESTOR!J13</f>
        <v>2</v>
      </c>
      <c r="T13" s="136">
        <f t="shared" si="19"/>
        <v>0</v>
      </c>
      <c r="U13" s="137">
        <f t="shared" si="20"/>
        <v>942</v>
      </c>
      <c r="V13" s="138">
        <v>22.55</v>
      </c>
      <c r="W13" s="138">
        <f t="shared" si="21"/>
        <v>10643.6</v>
      </c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</row>
    <row r="14" spans="1:34" ht="32" customHeight="1" x14ac:dyDescent="0.35">
      <c r="A14" s="60">
        <v>11</v>
      </c>
      <c r="B14" s="289" t="s">
        <v>70</v>
      </c>
      <c r="C14" s="289" t="s">
        <v>83</v>
      </c>
      <c r="D14" s="203" t="s">
        <v>57</v>
      </c>
      <c r="E14" s="126">
        <v>85</v>
      </c>
      <c r="F14" s="127">
        <f t="shared" si="7"/>
        <v>42</v>
      </c>
      <c r="G14" s="128">
        <f t="shared" si="8"/>
        <v>0</v>
      </c>
      <c r="H14" s="128">
        <f t="shared" si="9"/>
        <v>42</v>
      </c>
      <c r="I14" s="129">
        <f t="shared" si="10"/>
        <v>42</v>
      </c>
      <c r="J14" s="130">
        <v>20</v>
      </c>
      <c r="K14" s="130">
        <f t="shared" si="11"/>
        <v>22</v>
      </c>
      <c r="L14" s="131">
        <f t="shared" si="12"/>
        <v>42</v>
      </c>
      <c r="M14" s="132">
        <f t="shared" si="13"/>
        <v>0</v>
      </c>
      <c r="N14" s="132">
        <f t="shared" si="14"/>
        <v>42</v>
      </c>
      <c r="O14" s="133">
        <f t="shared" si="15"/>
        <v>42</v>
      </c>
      <c r="P14" s="134">
        <f t="shared" si="16"/>
        <v>0</v>
      </c>
      <c r="Q14" s="135">
        <f t="shared" si="17"/>
        <v>42</v>
      </c>
      <c r="R14" s="118">
        <f t="shared" si="18"/>
        <v>170</v>
      </c>
      <c r="S14" s="136">
        <f>GESTOR!J14</f>
        <v>0</v>
      </c>
      <c r="T14" s="136">
        <f t="shared" si="19"/>
        <v>0</v>
      </c>
      <c r="U14" s="137">
        <f t="shared" si="20"/>
        <v>170</v>
      </c>
      <c r="V14" s="138">
        <v>160.46</v>
      </c>
      <c r="W14" s="138">
        <f t="shared" si="21"/>
        <v>13639.1</v>
      </c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</row>
    <row r="15" spans="1:34" ht="32" customHeight="1" x14ac:dyDescent="0.35">
      <c r="A15" s="60">
        <v>12</v>
      </c>
      <c r="B15" s="290"/>
      <c r="C15" s="290"/>
      <c r="D15" s="203" t="s">
        <v>57</v>
      </c>
      <c r="E15" s="126">
        <v>67</v>
      </c>
      <c r="F15" s="127">
        <f t="shared" si="7"/>
        <v>33</v>
      </c>
      <c r="G15" s="128">
        <f t="shared" si="8"/>
        <v>0</v>
      </c>
      <c r="H15" s="128">
        <f t="shared" si="9"/>
        <v>33</v>
      </c>
      <c r="I15" s="129">
        <f t="shared" si="10"/>
        <v>33</v>
      </c>
      <c r="J15" s="130">
        <v>1</v>
      </c>
      <c r="K15" s="130">
        <f t="shared" si="11"/>
        <v>32</v>
      </c>
      <c r="L15" s="131">
        <f t="shared" si="12"/>
        <v>33</v>
      </c>
      <c r="M15" s="132">
        <f t="shared" si="13"/>
        <v>0</v>
      </c>
      <c r="N15" s="132">
        <f t="shared" si="14"/>
        <v>33</v>
      </c>
      <c r="O15" s="133">
        <f t="shared" si="15"/>
        <v>33</v>
      </c>
      <c r="P15" s="134">
        <f t="shared" si="16"/>
        <v>0</v>
      </c>
      <c r="Q15" s="135">
        <f t="shared" si="17"/>
        <v>33</v>
      </c>
      <c r="R15" s="118">
        <f t="shared" si="18"/>
        <v>134</v>
      </c>
      <c r="S15" s="136">
        <f>GESTOR!J15</f>
        <v>0</v>
      </c>
      <c r="T15" s="136">
        <f t="shared" si="19"/>
        <v>0</v>
      </c>
      <c r="U15" s="137">
        <f t="shared" si="20"/>
        <v>134</v>
      </c>
      <c r="V15" s="138">
        <v>926.8</v>
      </c>
      <c r="W15" s="138">
        <f t="shared" si="21"/>
        <v>62095.6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</row>
    <row r="16" spans="1:34" ht="32" customHeight="1" x14ac:dyDescent="0.35">
      <c r="A16" s="60">
        <v>13</v>
      </c>
      <c r="B16" s="291"/>
      <c r="C16" s="291"/>
      <c r="D16" s="203" t="s">
        <v>57</v>
      </c>
      <c r="E16" s="126">
        <v>90</v>
      </c>
      <c r="F16" s="127">
        <f t="shared" si="7"/>
        <v>45</v>
      </c>
      <c r="G16" s="128">
        <f t="shared" si="8"/>
        <v>0</v>
      </c>
      <c r="H16" s="128">
        <f t="shared" si="9"/>
        <v>45</v>
      </c>
      <c r="I16" s="129">
        <f t="shared" si="10"/>
        <v>45</v>
      </c>
      <c r="J16" s="130">
        <v>0</v>
      </c>
      <c r="K16" s="130">
        <f t="shared" si="11"/>
        <v>45</v>
      </c>
      <c r="L16" s="131">
        <f t="shared" si="12"/>
        <v>45</v>
      </c>
      <c r="M16" s="132">
        <f t="shared" si="13"/>
        <v>0</v>
      </c>
      <c r="N16" s="132">
        <f t="shared" si="14"/>
        <v>45</v>
      </c>
      <c r="O16" s="133">
        <f t="shared" si="15"/>
        <v>45</v>
      </c>
      <c r="P16" s="134">
        <f t="shared" si="16"/>
        <v>0</v>
      </c>
      <c r="Q16" s="135">
        <f t="shared" si="17"/>
        <v>45</v>
      </c>
      <c r="R16" s="118">
        <f t="shared" si="18"/>
        <v>180</v>
      </c>
      <c r="S16" s="136">
        <f>GESTOR!J16</f>
        <v>0</v>
      </c>
      <c r="T16" s="136">
        <f t="shared" si="19"/>
        <v>0</v>
      </c>
      <c r="U16" s="137">
        <f t="shared" si="20"/>
        <v>180</v>
      </c>
      <c r="V16" s="138">
        <v>1214.05</v>
      </c>
      <c r="W16" s="138">
        <f t="shared" si="21"/>
        <v>109264.5</v>
      </c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</row>
    <row r="17" spans="1:34" ht="32" customHeight="1" x14ac:dyDescent="0.35">
      <c r="A17" s="60">
        <v>14</v>
      </c>
      <c r="B17" s="289" t="s">
        <v>70</v>
      </c>
      <c r="C17" s="289" t="s">
        <v>87</v>
      </c>
      <c r="D17" s="203" t="s">
        <v>57</v>
      </c>
      <c r="E17" s="126">
        <v>3081</v>
      </c>
      <c r="F17" s="127">
        <f t="shared" si="7"/>
        <v>1540</v>
      </c>
      <c r="G17" s="128">
        <f t="shared" si="8"/>
        <v>0</v>
      </c>
      <c r="H17" s="128">
        <f t="shared" si="9"/>
        <v>1540</v>
      </c>
      <c r="I17" s="129">
        <f t="shared" si="10"/>
        <v>1540</v>
      </c>
      <c r="J17" s="130">
        <v>12</v>
      </c>
      <c r="K17" s="130">
        <f t="shared" si="11"/>
        <v>1528</v>
      </c>
      <c r="L17" s="131">
        <f t="shared" si="12"/>
        <v>1540</v>
      </c>
      <c r="M17" s="132">
        <f t="shared" si="13"/>
        <v>0</v>
      </c>
      <c r="N17" s="132">
        <f t="shared" si="14"/>
        <v>1540</v>
      </c>
      <c r="O17" s="133">
        <f t="shared" si="15"/>
        <v>1540</v>
      </c>
      <c r="P17" s="134">
        <f t="shared" si="16"/>
        <v>0</v>
      </c>
      <c r="Q17" s="135">
        <f t="shared" si="17"/>
        <v>1540</v>
      </c>
      <c r="R17" s="118">
        <f t="shared" si="18"/>
        <v>6162</v>
      </c>
      <c r="S17" s="136">
        <f>GESTOR!J17</f>
        <v>50</v>
      </c>
      <c r="T17" s="136">
        <f t="shared" si="19"/>
        <v>0</v>
      </c>
      <c r="U17" s="137">
        <f t="shared" si="20"/>
        <v>6112</v>
      </c>
      <c r="V17" s="138">
        <v>17.899999999999999</v>
      </c>
      <c r="W17" s="138">
        <f t="shared" si="21"/>
        <v>55149.899999999994</v>
      </c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</row>
    <row r="18" spans="1:34" ht="32" customHeight="1" x14ac:dyDescent="0.35">
      <c r="A18" s="60">
        <v>15</v>
      </c>
      <c r="B18" s="291"/>
      <c r="C18" s="291"/>
      <c r="D18" s="203" t="s">
        <v>57</v>
      </c>
      <c r="E18" s="126">
        <v>550</v>
      </c>
      <c r="F18" s="127">
        <f t="shared" si="7"/>
        <v>275</v>
      </c>
      <c r="G18" s="128">
        <f t="shared" si="8"/>
        <v>0</v>
      </c>
      <c r="H18" s="128">
        <f t="shared" si="9"/>
        <v>275</v>
      </c>
      <c r="I18" s="129">
        <f t="shared" si="10"/>
        <v>275</v>
      </c>
      <c r="J18" s="130">
        <v>0</v>
      </c>
      <c r="K18" s="130">
        <f t="shared" si="11"/>
        <v>275</v>
      </c>
      <c r="L18" s="131">
        <f t="shared" si="12"/>
        <v>275</v>
      </c>
      <c r="M18" s="132">
        <f t="shared" si="13"/>
        <v>0</v>
      </c>
      <c r="N18" s="132">
        <f t="shared" si="14"/>
        <v>275</v>
      </c>
      <c r="O18" s="133">
        <f t="shared" si="15"/>
        <v>275</v>
      </c>
      <c r="P18" s="134">
        <f t="shared" si="16"/>
        <v>0</v>
      </c>
      <c r="Q18" s="135">
        <f t="shared" si="17"/>
        <v>275</v>
      </c>
      <c r="R18" s="118">
        <f t="shared" si="18"/>
        <v>1100</v>
      </c>
      <c r="S18" s="136">
        <f>GESTOR!J18</f>
        <v>0</v>
      </c>
      <c r="T18" s="136">
        <f t="shared" si="19"/>
        <v>0</v>
      </c>
      <c r="U18" s="137">
        <f t="shared" si="20"/>
        <v>1100</v>
      </c>
      <c r="V18" s="138">
        <v>17.899999999999999</v>
      </c>
      <c r="W18" s="138">
        <f t="shared" si="21"/>
        <v>9845</v>
      </c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</row>
    <row r="19" spans="1:34" ht="32" customHeight="1" x14ac:dyDescent="0.35">
      <c r="A19" s="60">
        <v>16</v>
      </c>
      <c r="B19" s="199" t="s">
        <v>70</v>
      </c>
      <c r="C19" s="197" t="s">
        <v>90</v>
      </c>
      <c r="D19" s="174" t="s">
        <v>57</v>
      </c>
      <c r="E19" s="126">
        <v>1990</v>
      </c>
      <c r="F19" s="127">
        <f t="shared" si="7"/>
        <v>995</v>
      </c>
      <c r="G19" s="128">
        <f t="shared" si="8"/>
        <v>0</v>
      </c>
      <c r="H19" s="128">
        <f t="shared" si="9"/>
        <v>995</v>
      </c>
      <c r="I19" s="129">
        <f t="shared" si="10"/>
        <v>995</v>
      </c>
      <c r="J19" s="130">
        <v>0</v>
      </c>
      <c r="K19" s="130">
        <f t="shared" si="11"/>
        <v>995</v>
      </c>
      <c r="L19" s="131">
        <f t="shared" si="12"/>
        <v>995</v>
      </c>
      <c r="M19" s="132">
        <f t="shared" si="13"/>
        <v>0</v>
      </c>
      <c r="N19" s="132">
        <f t="shared" si="14"/>
        <v>995</v>
      </c>
      <c r="O19" s="133">
        <f t="shared" si="15"/>
        <v>995</v>
      </c>
      <c r="P19" s="134">
        <f t="shared" si="16"/>
        <v>0</v>
      </c>
      <c r="Q19" s="135">
        <f t="shared" si="17"/>
        <v>995</v>
      </c>
      <c r="R19" s="118">
        <f t="shared" si="18"/>
        <v>3980</v>
      </c>
      <c r="S19" s="136">
        <f>GESTOR!J19</f>
        <v>0</v>
      </c>
      <c r="T19" s="136">
        <f t="shared" si="19"/>
        <v>0</v>
      </c>
      <c r="U19" s="137">
        <f t="shared" si="20"/>
        <v>3980</v>
      </c>
      <c r="V19" s="138">
        <v>45.22</v>
      </c>
      <c r="W19" s="138">
        <f t="shared" si="21"/>
        <v>89987.8</v>
      </c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</row>
    <row r="20" spans="1:34" ht="32" customHeight="1" x14ac:dyDescent="0.35">
      <c r="A20" s="60">
        <v>17</v>
      </c>
      <c r="B20" s="199" t="s">
        <v>92</v>
      </c>
      <c r="C20" s="198" t="s">
        <v>93</v>
      </c>
      <c r="D20" s="203" t="s">
        <v>57</v>
      </c>
      <c r="E20" s="126">
        <v>1970</v>
      </c>
      <c r="F20" s="127">
        <f t="shared" si="7"/>
        <v>985</v>
      </c>
      <c r="G20" s="128">
        <f t="shared" si="8"/>
        <v>0</v>
      </c>
      <c r="H20" s="128">
        <f t="shared" si="9"/>
        <v>985</v>
      </c>
      <c r="I20" s="129">
        <f t="shared" si="10"/>
        <v>985</v>
      </c>
      <c r="J20" s="130">
        <v>70</v>
      </c>
      <c r="K20" s="130">
        <f t="shared" si="11"/>
        <v>915</v>
      </c>
      <c r="L20" s="131">
        <f t="shared" si="12"/>
        <v>985</v>
      </c>
      <c r="M20" s="132">
        <f t="shared" si="13"/>
        <v>0</v>
      </c>
      <c r="N20" s="132">
        <f t="shared" si="14"/>
        <v>985</v>
      </c>
      <c r="O20" s="133">
        <f t="shared" si="15"/>
        <v>985</v>
      </c>
      <c r="P20" s="134">
        <f t="shared" si="16"/>
        <v>0</v>
      </c>
      <c r="Q20" s="135">
        <f t="shared" si="17"/>
        <v>985</v>
      </c>
      <c r="R20" s="118">
        <f t="shared" si="18"/>
        <v>3940</v>
      </c>
      <c r="S20" s="136">
        <f>GESTOR!J20</f>
        <v>0</v>
      </c>
      <c r="T20" s="136">
        <f t="shared" si="19"/>
        <v>0</v>
      </c>
      <c r="U20" s="137">
        <f t="shared" si="20"/>
        <v>3940</v>
      </c>
      <c r="V20" s="138">
        <v>7.71</v>
      </c>
      <c r="W20" s="138">
        <f t="shared" si="21"/>
        <v>15188.7</v>
      </c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</row>
    <row r="21" spans="1:34" ht="32" customHeight="1" x14ac:dyDescent="0.35">
      <c r="A21" s="60">
        <v>18</v>
      </c>
      <c r="B21" s="199" t="s">
        <v>70</v>
      </c>
      <c r="C21" s="198" t="s">
        <v>95</v>
      </c>
      <c r="D21" s="174" t="s">
        <v>57</v>
      </c>
      <c r="E21" s="126">
        <v>334</v>
      </c>
      <c r="F21" s="127">
        <f t="shared" si="7"/>
        <v>167</v>
      </c>
      <c r="G21" s="128">
        <f t="shared" si="8"/>
        <v>0</v>
      </c>
      <c r="H21" s="128">
        <f t="shared" si="9"/>
        <v>167</v>
      </c>
      <c r="I21" s="129">
        <f t="shared" si="10"/>
        <v>167</v>
      </c>
      <c r="J21" s="130">
        <v>45</v>
      </c>
      <c r="K21" s="130">
        <f t="shared" si="11"/>
        <v>122</v>
      </c>
      <c r="L21" s="131">
        <f t="shared" si="12"/>
        <v>167</v>
      </c>
      <c r="M21" s="132">
        <f t="shared" si="13"/>
        <v>0</v>
      </c>
      <c r="N21" s="132">
        <f t="shared" si="14"/>
        <v>167</v>
      </c>
      <c r="O21" s="133">
        <f t="shared" si="15"/>
        <v>167</v>
      </c>
      <c r="P21" s="134">
        <f t="shared" si="16"/>
        <v>0</v>
      </c>
      <c r="Q21" s="135">
        <f t="shared" si="17"/>
        <v>167</v>
      </c>
      <c r="R21" s="118">
        <f t="shared" si="18"/>
        <v>668</v>
      </c>
      <c r="S21" s="136">
        <f>GESTOR!J21</f>
        <v>0</v>
      </c>
      <c r="T21" s="136">
        <f t="shared" si="19"/>
        <v>0</v>
      </c>
      <c r="U21" s="137">
        <f t="shared" si="20"/>
        <v>668</v>
      </c>
      <c r="V21" s="138">
        <v>74.849999999999994</v>
      </c>
      <c r="W21" s="138">
        <f t="shared" si="21"/>
        <v>24999.899999999998</v>
      </c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</row>
    <row r="22" spans="1:34" ht="32" customHeight="1" x14ac:dyDescent="0.35">
      <c r="A22" s="60">
        <v>19</v>
      </c>
      <c r="B22" s="289" t="s">
        <v>70</v>
      </c>
      <c r="C22" s="292" t="s">
        <v>97</v>
      </c>
      <c r="D22" s="174" t="s">
        <v>57</v>
      </c>
      <c r="E22" s="126">
        <v>497</v>
      </c>
      <c r="F22" s="127">
        <f t="shared" si="7"/>
        <v>248</v>
      </c>
      <c r="G22" s="128">
        <f t="shared" si="8"/>
        <v>0</v>
      </c>
      <c r="H22" s="128">
        <f t="shared" si="9"/>
        <v>248</v>
      </c>
      <c r="I22" s="129">
        <f t="shared" si="10"/>
        <v>248</v>
      </c>
      <c r="J22" s="130">
        <v>20</v>
      </c>
      <c r="K22" s="130">
        <f t="shared" si="11"/>
        <v>228</v>
      </c>
      <c r="L22" s="131">
        <f t="shared" si="12"/>
        <v>248</v>
      </c>
      <c r="M22" s="132">
        <f t="shared" si="13"/>
        <v>0</v>
      </c>
      <c r="N22" s="132">
        <f t="shared" si="14"/>
        <v>248</v>
      </c>
      <c r="O22" s="133">
        <f t="shared" si="15"/>
        <v>248</v>
      </c>
      <c r="P22" s="134">
        <f t="shared" si="16"/>
        <v>0</v>
      </c>
      <c r="Q22" s="135">
        <f t="shared" si="17"/>
        <v>248</v>
      </c>
      <c r="R22" s="118">
        <f t="shared" si="18"/>
        <v>994</v>
      </c>
      <c r="S22" s="136">
        <f>GESTOR!J22</f>
        <v>0</v>
      </c>
      <c r="T22" s="136">
        <f t="shared" si="19"/>
        <v>0</v>
      </c>
      <c r="U22" s="137">
        <f t="shared" si="20"/>
        <v>994</v>
      </c>
      <c r="V22" s="138">
        <v>32.46</v>
      </c>
      <c r="W22" s="138">
        <f t="shared" si="21"/>
        <v>16132.62</v>
      </c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</row>
    <row r="23" spans="1:34" ht="32" customHeight="1" x14ac:dyDescent="0.35">
      <c r="A23" s="60">
        <v>20</v>
      </c>
      <c r="B23" s="291"/>
      <c r="C23" s="293"/>
      <c r="D23" s="174" t="s">
        <v>57</v>
      </c>
      <c r="E23" s="126">
        <v>390</v>
      </c>
      <c r="F23" s="127">
        <f t="shared" si="7"/>
        <v>195</v>
      </c>
      <c r="G23" s="128">
        <f t="shared" si="8"/>
        <v>0</v>
      </c>
      <c r="H23" s="128">
        <f t="shared" si="9"/>
        <v>195</v>
      </c>
      <c r="I23" s="129">
        <f t="shared" si="10"/>
        <v>195</v>
      </c>
      <c r="J23" s="130">
        <v>0</v>
      </c>
      <c r="K23" s="130">
        <f t="shared" si="11"/>
        <v>195</v>
      </c>
      <c r="L23" s="131">
        <f t="shared" si="12"/>
        <v>195</v>
      </c>
      <c r="M23" s="132">
        <f t="shared" si="13"/>
        <v>0</v>
      </c>
      <c r="N23" s="132">
        <f t="shared" si="14"/>
        <v>195</v>
      </c>
      <c r="O23" s="133">
        <f t="shared" si="15"/>
        <v>195</v>
      </c>
      <c r="P23" s="134">
        <f t="shared" si="16"/>
        <v>0</v>
      </c>
      <c r="Q23" s="135">
        <f t="shared" si="17"/>
        <v>195</v>
      </c>
      <c r="R23" s="118">
        <f t="shared" si="18"/>
        <v>780</v>
      </c>
      <c r="S23" s="136">
        <f>GESTOR!J23</f>
        <v>0</v>
      </c>
      <c r="T23" s="136">
        <f t="shared" si="19"/>
        <v>0</v>
      </c>
      <c r="U23" s="137">
        <f t="shared" si="20"/>
        <v>780</v>
      </c>
      <c r="V23" s="138">
        <v>4.78</v>
      </c>
      <c r="W23" s="138">
        <f t="shared" si="21"/>
        <v>1864.2</v>
      </c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</row>
    <row r="24" spans="1:34" ht="32" customHeight="1" x14ac:dyDescent="0.35">
      <c r="A24" s="60">
        <v>21</v>
      </c>
      <c r="B24" s="199" t="s">
        <v>100</v>
      </c>
      <c r="C24" s="198" t="s">
        <v>101</v>
      </c>
      <c r="D24" s="174" t="s">
        <v>163</v>
      </c>
      <c r="E24" s="126">
        <v>9900</v>
      </c>
      <c r="F24" s="127">
        <f t="shared" si="7"/>
        <v>4950</v>
      </c>
      <c r="G24" s="128">
        <f t="shared" si="8"/>
        <v>0</v>
      </c>
      <c r="H24" s="128">
        <f t="shared" si="9"/>
        <v>4950</v>
      </c>
      <c r="I24" s="129">
        <f t="shared" si="10"/>
        <v>4950</v>
      </c>
      <c r="J24" s="130">
        <v>0</v>
      </c>
      <c r="K24" s="130">
        <f t="shared" si="11"/>
        <v>4950</v>
      </c>
      <c r="L24" s="131">
        <f t="shared" si="12"/>
        <v>4950</v>
      </c>
      <c r="M24" s="132">
        <f t="shared" si="13"/>
        <v>0</v>
      </c>
      <c r="N24" s="132">
        <f t="shared" si="14"/>
        <v>4950</v>
      </c>
      <c r="O24" s="133">
        <f t="shared" si="15"/>
        <v>4950</v>
      </c>
      <c r="P24" s="134">
        <f t="shared" si="16"/>
        <v>0</v>
      </c>
      <c r="Q24" s="135">
        <f t="shared" si="17"/>
        <v>4950</v>
      </c>
      <c r="R24" s="118">
        <f t="shared" si="18"/>
        <v>19800</v>
      </c>
      <c r="S24" s="136">
        <f>GESTOR!J24</f>
        <v>0</v>
      </c>
      <c r="T24" s="136">
        <f t="shared" si="19"/>
        <v>0</v>
      </c>
      <c r="U24" s="137">
        <f t="shared" si="20"/>
        <v>19800</v>
      </c>
      <c r="V24" s="138">
        <v>0.59</v>
      </c>
      <c r="W24" s="138">
        <f t="shared" si="21"/>
        <v>5841</v>
      </c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</row>
    <row r="25" spans="1:34" ht="32" customHeight="1" x14ac:dyDescent="0.35">
      <c r="A25" s="60">
        <v>22</v>
      </c>
      <c r="B25" s="216" t="s">
        <v>103</v>
      </c>
      <c r="C25" s="292" t="s">
        <v>104</v>
      </c>
      <c r="D25" s="174" t="s">
        <v>57</v>
      </c>
      <c r="E25" s="126">
        <v>5140</v>
      </c>
      <c r="F25" s="127">
        <f t="shared" si="7"/>
        <v>2570</v>
      </c>
      <c r="G25" s="128">
        <f t="shared" si="8"/>
        <v>0</v>
      </c>
      <c r="H25" s="128">
        <f t="shared" si="9"/>
        <v>2570</v>
      </c>
      <c r="I25" s="129">
        <f t="shared" si="10"/>
        <v>2570</v>
      </c>
      <c r="J25" s="130">
        <v>70</v>
      </c>
      <c r="K25" s="130">
        <f t="shared" si="11"/>
        <v>2500</v>
      </c>
      <c r="L25" s="131">
        <f t="shared" si="12"/>
        <v>2570</v>
      </c>
      <c r="M25" s="132">
        <f t="shared" si="13"/>
        <v>0</v>
      </c>
      <c r="N25" s="132">
        <f t="shared" si="14"/>
        <v>2570</v>
      </c>
      <c r="O25" s="133">
        <f t="shared" si="15"/>
        <v>2570</v>
      </c>
      <c r="P25" s="134">
        <f t="shared" si="16"/>
        <v>0</v>
      </c>
      <c r="Q25" s="135">
        <f t="shared" si="17"/>
        <v>2570</v>
      </c>
      <c r="R25" s="118">
        <f t="shared" si="18"/>
        <v>10280</v>
      </c>
      <c r="S25" s="136">
        <f>GESTOR!J25</f>
        <v>0</v>
      </c>
      <c r="T25" s="136">
        <f t="shared" si="19"/>
        <v>0</v>
      </c>
      <c r="U25" s="137">
        <f t="shared" si="20"/>
        <v>10280</v>
      </c>
      <c r="V25" s="138">
        <v>2</v>
      </c>
      <c r="W25" s="138">
        <f t="shared" si="21"/>
        <v>10280</v>
      </c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</row>
    <row r="26" spans="1:34" ht="32" customHeight="1" x14ac:dyDescent="0.35">
      <c r="A26" s="60">
        <v>23</v>
      </c>
      <c r="B26" s="217"/>
      <c r="C26" s="294"/>
      <c r="D26" s="174" t="s">
        <v>57</v>
      </c>
      <c r="E26" s="126">
        <v>10300</v>
      </c>
      <c r="F26" s="127">
        <f t="shared" si="7"/>
        <v>5150</v>
      </c>
      <c r="G26" s="128">
        <f t="shared" si="8"/>
        <v>0</v>
      </c>
      <c r="H26" s="128">
        <f t="shared" si="9"/>
        <v>5150</v>
      </c>
      <c r="I26" s="129">
        <f t="shared" si="10"/>
        <v>5150</v>
      </c>
      <c r="J26" s="130">
        <v>0</v>
      </c>
      <c r="K26" s="130">
        <f t="shared" si="11"/>
        <v>5150</v>
      </c>
      <c r="L26" s="131">
        <f t="shared" si="12"/>
        <v>5150</v>
      </c>
      <c r="M26" s="132">
        <f t="shared" si="13"/>
        <v>0</v>
      </c>
      <c r="N26" s="132">
        <f t="shared" si="14"/>
        <v>5150</v>
      </c>
      <c r="O26" s="133">
        <f t="shared" si="15"/>
        <v>5150</v>
      </c>
      <c r="P26" s="134">
        <f t="shared" si="16"/>
        <v>0</v>
      </c>
      <c r="Q26" s="135">
        <f t="shared" si="17"/>
        <v>5150</v>
      </c>
      <c r="R26" s="118">
        <f t="shared" si="18"/>
        <v>20600</v>
      </c>
      <c r="S26" s="136">
        <f>GESTOR!J26</f>
        <v>0</v>
      </c>
      <c r="T26" s="136">
        <f t="shared" si="19"/>
        <v>0</v>
      </c>
      <c r="U26" s="137">
        <f t="shared" si="20"/>
        <v>20600</v>
      </c>
      <c r="V26" s="138">
        <v>1.4</v>
      </c>
      <c r="W26" s="138">
        <f t="shared" si="21"/>
        <v>14419.999999999998</v>
      </c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</row>
    <row r="27" spans="1:34" ht="32" customHeight="1" x14ac:dyDescent="0.35">
      <c r="A27" s="60">
        <v>24</v>
      </c>
      <c r="B27" s="217"/>
      <c r="C27" s="294"/>
      <c r="D27" s="174" t="s">
        <v>57</v>
      </c>
      <c r="E27" s="126">
        <v>10000</v>
      </c>
      <c r="F27" s="127">
        <f t="shared" si="7"/>
        <v>5000</v>
      </c>
      <c r="G27" s="128">
        <f t="shared" si="8"/>
        <v>0</v>
      </c>
      <c r="H27" s="128">
        <f t="shared" si="9"/>
        <v>5000</v>
      </c>
      <c r="I27" s="129">
        <f t="shared" si="10"/>
        <v>5000</v>
      </c>
      <c r="J27" s="130">
        <v>0</v>
      </c>
      <c r="K27" s="130">
        <f t="shared" si="11"/>
        <v>5000</v>
      </c>
      <c r="L27" s="131">
        <f t="shared" si="12"/>
        <v>5000</v>
      </c>
      <c r="M27" s="132">
        <f t="shared" si="13"/>
        <v>0</v>
      </c>
      <c r="N27" s="132">
        <f t="shared" si="14"/>
        <v>5000</v>
      </c>
      <c r="O27" s="133">
        <f t="shared" si="15"/>
        <v>5000</v>
      </c>
      <c r="P27" s="134">
        <f t="shared" si="16"/>
        <v>0</v>
      </c>
      <c r="Q27" s="135">
        <f t="shared" si="17"/>
        <v>5000</v>
      </c>
      <c r="R27" s="118">
        <f t="shared" si="18"/>
        <v>20000</v>
      </c>
      <c r="S27" s="136">
        <f>GESTOR!J27</f>
        <v>0</v>
      </c>
      <c r="T27" s="136">
        <f t="shared" si="19"/>
        <v>0</v>
      </c>
      <c r="U27" s="137">
        <f t="shared" si="20"/>
        <v>20000</v>
      </c>
      <c r="V27" s="138">
        <v>0.63</v>
      </c>
      <c r="W27" s="138">
        <f t="shared" si="21"/>
        <v>6300</v>
      </c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</row>
    <row r="28" spans="1:34" ht="32" customHeight="1" x14ac:dyDescent="0.35">
      <c r="A28" s="60">
        <v>25</v>
      </c>
      <c r="B28" s="218"/>
      <c r="C28" s="293"/>
      <c r="D28" s="174" t="s">
        <v>57</v>
      </c>
      <c r="E28" s="126">
        <v>12000</v>
      </c>
      <c r="F28" s="127">
        <f t="shared" si="7"/>
        <v>6000</v>
      </c>
      <c r="G28" s="128">
        <f t="shared" si="8"/>
        <v>0</v>
      </c>
      <c r="H28" s="128">
        <f t="shared" si="9"/>
        <v>6000</v>
      </c>
      <c r="I28" s="129">
        <f t="shared" si="10"/>
        <v>6000</v>
      </c>
      <c r="J28" s="130">
        <v>0</v>
      </c>
      <c r="K28" s="130">
        <f t="shared" si="11"/>
        <v>6000</v>
      </c>
      <c r="L28" s="131">
        <f t="shared" si="12"/>
        <v>6000</v>
      </c>
      <c r="M28" s="132">
        <f t="shared" si="13"/>
        <v>0</v>
      </c>
      <c r="N28" s="132">
        <f t="shared" si="14"/>
        <v>6000</v>
      </c>
      <c r="O28" s="133">
        <f t="shared" si="15"/>
        <v>6000</v>
      </c>
      <c r="P28" s="134">
        <f t="shared" si="16"/>
        <v>0</v>
      </c>
      <c r="Q28" s="135">
        <f t="shared" si="17"/>
        <v>6000</v>
      </c>
      <c r="R28" s="118">
        <f t="shared" si="18"/>
        <v>24000</v>
      </c>
      <c r="S28" s="136">
        <f>GESTOR!J28</f>
        <v>0</v>
      </c>
      <c r="T28" s="136">
        <f t="shared" si="19"/>
        <v>0</v>
      </c>
      <c r="U28" s="137">
        <f t="shared" si="20"/>
        <v>24000</v>
      </c>
      <c r="V28" s="138">
        <v>0.4</v>
      </c>
      <c r="W28" s="138">
        <f t="shared" si="21"/>
        <v>4800</v>
      </c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</row>
    <row r="29" spans="1:34" ht="32" customHeight="1" x14ac:dyDescent="0.35">
      <c r="A29" s="60">
        <v>26</v>
      </c>
      <c r="B29" s="289" t="s">
        <v>100</v>
      </c>
      <c r="C29" s="292" t="s">
        <v>109</v>
      </c>
      <c r="D29" s="174" t="s">
        <v>57</v>
      </c>
      <c r="E29" s="126">
        <v>21050</v>
      </c>
      <c r="F29" s="127">
        <f t="shared" ref="F29:F62" si="22">IF(ROUNDDOWN($E29*0.5,0)&gt;$U29,$U29+G29,ROUNDDOWN($E29*0.5,0))</f>
        <v>10525</v>
      </c>
      <c r="G29" s="128">
        <f t="shared" ref="G29:G62" si="23">SUMIF($X$2:$AH$2,$F$2,X29:AH29)</f>
        <v>0</v>
      </c>
      <c r="H29" s="128">
        <f t="shared" ref="H29:H62" si="24">F29-G29</f>
        <v>10525</v>
      </c>
      <c r="I29" s="129">
        <f t="shared" ref="I29:I62" si="25">IF(ROUNDDOWN($E29*0.5,0)&gt;$U29,$U29+J29,ROUNDDOWN($E29*0.5,0))</f>
        <v>10525</v>
      </c>
      <c r="J29" s="130">
        <v>0</v>
      </c>
      <c r="K29" s="130">
        <f t="shared" ref="K29:K62" si="26">I29-J29</f>
        <v>10525</v>
      </c>
      <c r="L29" s="131">
        <f t="shared" ref="L29:L62" si="27">IF(ROUNDDOWN($E29*0.5,0)&gt;$U29,$U29+M29,ROUNDDOWN($E29*0.5,0))</f>
        <v>10525</v>
      </c>
      <c r="M29" s="132">
        <f t="shared" ref="M29:M62" si="28">SUMIF($X$2:$AH$2,$L$2,X29:AH29)</f>
        <v>0</v>
      </c>
      <c r="N29" s="132">
        <f t="shared" ref="N29:N62" si="29">L29-M29</f>
        <v>10525</v>
      </c>
      <c r="O29" s="133">
        <f t="shared" ref="O29:O62" si="30">IF(ROUNDDOWN($E29*0.5,0)&gt;$U29,$U29+P29,ROUNDDOWN($E29*0.5,0))</f>
        <v>10525</v>
      </c>
      <c r="P29" s="134">
        <f t="shared" ref="P29:P62" si="31">SUMIF($X$2:$AH$2,$O$2,X29:AH29)</f>
        <v>0</v>
      </c>
      <c r="Q29" s="135">
        <f t="shared" ref="Q29:Q62" si="32">O29-P29</f>
        <v>10525</v>
      </c>
      <c r="R29" s="118">
        <f t="shared" ref="R29:R62" si="33">E29*2</f>
        <v>42100</v>
      </c>
      <c r="S29" s="136">
        <f>GESTOR!J29</f>
        <v>100</v>
      </c>
      <c r="T29" s="136">
        <f t="shared" ref="T29:T62" si="34">(SUM(X29:AH29))</f>
        <v>0</v>
      </c>
      <c r="U29" s="137">
        <f t="shared" ref="U29:U62" si="35">R29-T29-S29</f>
        <v>42000</v>
      </c>
      <c r="V29" s="138">
        <v>0.22</v>
      </c>
      <c r="W29" s="138">
        <f t="shared" si="21"/>
        <v>4631</v>
      </c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</row>
    <row r="30" spans="1:34" ht="32" customHeight="1" x14ac:dyDescent="0.35">
      <c r="A30" s="60">
        <v>27</v>
      </c>
      <c r="B30" s="290"/>
      <c r="C30" s="294"/>
      <c r="D30" s="174" t="s">
        <v>57</v>
      </c>
      <c r="E30" s="126">
        <v>86010</v>
      </c>
      <c r="F30" s="127">
        <f t="shared" si="22"/>
        <v>43005</v>
      </c>
      <c r="G30" s="128">
        <f t="shared" si="23"/>
        <v>0</v>
      </c>
      <c r="H30" s="128">
        <f t="shared" si="24"/>
        <v>43005</v>
      </c>
      <c r="I30" s="129">
        <f t="shared" si="25"/>
        <v>43005</v>
      </c>
      <c r="J30" s="130">
        <v>0</v>
      </c>
      <c r="K30" s="130">
        <f t="shared" si="26"/>
        <v>43005</v>
      </c>
      <c r="L30" s="131">
        <f t="shared" si="27"/>
        <v>43005</v>
      </c>
      <c r="M30" s="132">
        <f t="shared" si="28"/>
        <v>0</v>
      </c>
      <c r="N30" s="132">
        <f t="shared" si="29"/>
        <v>43005</v>
      </c>
      <c r="O30" s="133">
        <f t="shared" si="30"/>
        <v>43005</v>
      </c>
      <c r="P30" s="134">
        <f t="shared" si="31"/>
        <v>0</v>
      </c>
      <c r="Q30" s="135">
        <f t="shared" si="32"/>
        <v>43005</v>
      </c>
      <c r="R30" s="118">
        <f t="shared" si="33"/>
        <v>172020</v>
      </c>
      <c r="S30" s="136">
        <f>GESTOR!J30</f>
        <v>0</v>
      </c>
      <c r="T30" s="136">
        <f t="shared" si="34"/>
        <v>0</v>
      </c>
      <c r="U30" s="137">
        <f t="shared" si="35"/>
        <v>172020</v>
      </c>
      <c r="V30" s="138">
        <v>0.18</v>
      </c>
      <c r="W30" s="138">
        <f t="shared" si="21"/>
        <v>15481.8</v>
      </c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</row>
    <row r="31" spans="1:34" ht="32" customHeight="1" x14ac:dyDescent="0.35">
      <c r="A31" s="60">
        <v>28</v>
      </c>
      <c r="B31" s="291"/>
      <c r="C31" s="293"/>
      <c r="D31" s="174" t="s">
        <v>57</v>
      </c>
      <c r="E31" s="126">
        <v>70000</v>
      </c>
      <c r="F31" s="127">
        <f t="shared" si="22"/>
        <v>35000</v>
      </c>
      <c r="G31" s="128">
        <f t="shared" si="23"/>
        <v>0</v>
      </c>
      <c r="H31" s="128">
        <f t="shared" si="24"/>
        <v>35000</v>
      </c>
      <c r="I31" s="129">
        <f t="shared" si="25"/>
        <v>35000</v>
      </c>
      <c r="J31" s="130">
        <v>0</v>
      </c>
      <c r="K31" s="130">
        <f t="shared" si="26"/>
        <v>35000</v>
      </c>
      <c r="L31" s="131">
        <f t="shared" si="27"/>
        <v>35000</v>
      </c>
      <c r="M31" s="132">
        <f t="shared" si="28"/>
        <v>0</v>
      </c>
      <c r="N31" s="132">
        <f t="shared" si="29"/>
        <v>35000</v>
      </c>
      <c r="O31" s="133">
        <f t="shared" si="30"/>
        <v>35000</v>
      </c>
      <c r="P31" s="134">
        <f t="shared" si="31"/>
        <v>0</v>
      </c>
      <c r="Q31" s="135">
        <f t="shared" si="32"/>
        <v>35000</v>
      </c>
      <c r="R31" s="118">
        <f t="shared" si="33"/>
        <v>140000</v>
      </c>
      <c r="S31" s="136">
        <f>GESTOR!J31</f>
        <v>0</v>
      </c>
      <c r="T31" s="136">
        <f t="shared" si="34"/>
        <v>0</v>
      </c>
      <c r="U31" s="137">
        <f t="shared" si="35"/>
        <v>140000</v>
      </c>
      <c r="V31" s="138">
        <v>0.13</v>
      </c>
      <c r="W31" s="138">
        <f t="shared" si="21"/>
        <v>9100</v>
      </c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</row>
    <row r="32" spans="1:34" ht="32" customHeight="1" x14ac:dyDescent="0.35">
      <c r="A32" s="60">
        <v>29</v>
      </c>
      <c r="B32" s="216" t="s">
        <v>103</v>
      </c>
      <c r="C32" s="292" t="s">
        <v>113</v>
      </c>
      <c r="D32" s="174" t="s">
        <v>57</v>
      </c>
      <c r="E32" s="126">
        <v>21500</v>
      </c>
      <c r="F32" s="127">
        <f t="shared" si="22"/>
        <v>10750</v>
      </c>
      <c r="G32" s="128">
        <f t="shared" si="23"/>
        <v>0</v>
      </c>
      <c r="H32" s="128">
        <f t="shared" si="24"/>
        <v>10750</v>
      </c>
      <c r="I32" s="129">
        <f t="shared" si="25"/>
        <v>10750</v>
      </c>
      <c r="J32" s="130">
        <v>200</v>
      </c>
      <c r="K32" s="130">
        <f t="shared" si="26"/>
        <v>10550</v>
      </c>
      <c r="L32" s="131">
        <f t="shared" si="27"/>
        <v>10750</v>
      </c>
      <c r="M32" s="132">
        <f t="shared" si="28"/>
        <v>0</v>
      </c>
      <c r="N32" s="132">
        <f t="shared" si="29"/>
        <v>10750</v>
      </c>
      <c r="O32" s="133">
        <f t="shared" si="30"/>
        <v>10750</v>
      </c>
      <c r="P32" s="134">
        <f t="shared" si="31"/>
        <v>0</v>
      </c>
      <c r="Q32" s="135">
        <f t="shared" si="32"/>
        <v>10750</v>
      </c>
      <c r="R32" s="118">
        <f t="shared" si="33"/>
        <v>43000</v>
      </c>
      <c r="S32" s="136">
        <f>GESTOR!J32</f>
        <v>100</v>
      </c>
      <c r="T32" s="136">
        <f t="shared" si="34"/>
        <v>0</v>
      </c>
      <c r="U32" s="137">
        <f t="shared" si="35"/>
        <v>42900</v>
      </c>
      <c r="V32" s="138">
        <v>0.36</v>
      </c>
      <c r="W32" s="138">
        <f t="shared" si="21"/>
        <v>7740</v>
      </c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</row>
    <row r="33" spans="1:34" ht="32" customHeight="1" x14ac:dyDescent="0.35">
      <c r="A33" s="60">
        <v>30</v>
      </c>
      <c r="B33" s="218"/>
      <c r="C33" s="293"/>
      <c r="D33" s="174" t="s">
        <v>57</v>
      </c>
      <c r="E33" s="126">
        <v>82810</v>
      </c>
      <c r="F33" s="127">
        <f t="shared" si="22"/>
        <v>41405</v>
      </c>
      <c r="G33" s="128">
        <f t="shared" si="23"/>
        <v>0</v>
      </c>
      <c r="H33" s="128">
        <f t="shared" si="24"/>
        <v>41405</v>
      </c>
      <c r="I33" s="129">
        <f t="shared" si="25"/>
        <v>41405</v>
      </c>
      <c r="J33" s="130">
        <v>15000</v>
      </c>
      <c r="K33" s="130">
        <f t="shared" si="26"/>
        <v>26405</v>
      </c>
      <c r="L33" s="131">
        <f t="shared" si="27"/>
        <v>41405</v>
      </c>
      <c r="M33" s="132">
        <f t="shared" si="28"/>
        <v>0</v>
      </c>
      <c r="N33" s="132">
        <f t="shared" si="29"/>
        <v>41405</v>
      </c>
      <c r="O33" s="133">
        <f t="shared" si="30"/>
        <v>41405</v>
      </c>
      <c r="P33" s="134">
        <f t="shared" si="31"/>
        <v>0</v>
      </c>
      <c r="Q33" s="135">
        <f t="shared" si="32"/>
        <v>41405</v>
      </c>
      <c r="R33" s="118">
        <f t="shared" si="33"/>
        <v>165620</v>
      </c>
      <c r="S33" s="136">
        <f>GESTOR!J33</f>
        <v>0</v>
      </c>
      <c r="T33" s="136">
        <f t="shared" si="34"/>
        <v>0</v>
      </c>
      <c r="U33" s="137">
        <f t="shared" si="35"/>
        <v>165620</v>
      </c>
      <c r="V33" s="138">
        <v>0.25</v>
      </c>
      <c r="W33" s="138">
        <f t="shared" si="21"/>
        <v>20702.5</v>
      </c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</row>
    <row r="34" spans="1:34" ht="32" customHeight="1" x14ac:dyDescent="0.35">
      <c r="A34" s="60">
        <v>31</v>
      </c>
      <c r="B34" s="216" t="s">
        <v>103</v>
      </c>
      <c r="C34" s="292" t="s">
        <v>114</v>
      </c>
      <c r="D34" s="174" t="s">
        <v>57</v>
      </c>
      <c r="E34" s="126">
        <v>19200</v>
      </c>
      <c r="F34" s="127">
        <f t="shared" si="22"/>
        <v>9600</v>
      </c>
      <c r="G34" s="128">
        <f t="shared" si="23"/>
        <v>0</v>
      </c>
      <c r="H34" s="128">
        <f t="shared" si="24"/>
        <v>9600</v>
      </c>
      <c r="I34" s="129">
        <f t="shared" si="25"/>
        <v>9600</v>
      </c>
      <c r="J34" s="130">
        <v>0</v>
      </c>
      <c r="K34" s="130">
        <f t="shared" si="26"/>
        <v>9600</v>
      </c>
      <c r="L34" s="131">
        <f t="shared" si="27"/>
        <v>9600</v>
      </c>
      <c r="M34" s="132">
        <f t="shared" si="28"/>
        <v>0</v>
      </c>
      <c r="N34" s="132">
        <f t="shared" si="29"/>
        <v>9600</v>
      </c>
      <c r="O34" s="133">
        <f t="shared" si="30"/>
        <v>9600</v>
      </c>
      <c r="P34" s="134">
        <f t="shared" si="31"/>
        <v>0</v>
      </c>
      <c r="Q34" s="135">
        <f t="shared" si="32"/>
        <v>9600</v>
      </c>
      <c r="R34" s="118">
        <f t="shared" si="33"/>
        <v>38400</v>
      </c>
      <c r="S34" s="136">
        <f>GESTOR!J34</f>
        <v>0</v>
      </c>
      <c r="T34" s="136">
        <f t="shared" si="34"/>
        <v>0</v>
      </c>
      <c r="U34" s="137">
        <f t="shared" si="35"/>
        <v>38400</v>
      </c>
      <c r="V34" s="138">
        <v>1.04</v>
      </c>
      <c r="W34" s="138">
        <f t="shared" si="21"/>
        <v>19968</v>
      </c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</row>
    <row r="35" spans="1:34" ht="32" customHeight="1" x14ac:dyDescent="0.35">
      <c r="A35" s="60">
        <v>32</v>
      </c>
      <c r="B35" s="218"/>
      <c r="C35" s="293"/>
      <c r="D35" s="174" t="s">
        <v>57</v>
      </c>
      <c r="E35" s="126">
        <v>73412</v>
      </c>
      <c r="F35" s="127">
        <f t="shared" si="22"/>
        <v>36706</v>
      </c>
      <c r="G35" s="128">
        <f t="shared" si="23"/>
        <v>0</v>
      </c>
      <c r="H35" s="128">
        <f t="shared" si="24"/>
        <v>36706</v>
      </c>
      <c r="I35" s="129">
        <f t="shared" si="25"/>
        <v>36706</v>
      </c>
      <c r="J35" s="130">
        <v>8000</v>
      </c>
      <c r="K35" s="130">
        <f t="shared" si="26"/>
        <v>28706</v>
      </c>
      <c r="L35" s="131">
        <f t="shared" si="27"/>
        <v>36706</v>
      </c>
      <c r="M35" s="132">
        <f t="shared" si="28"/>
        <v>0</v>
      </c>
      <c r="N35" s="132">
        <f t="shared" si="29"/>
        <v>36706</v>
      </c>
      <c r="O35" s="133">
        <f t="shared" si="30"/>
        <v>36706</v>
      </c>
      <c r="P35" s="134">
        <f t="shared" si="31"/>
        <v>0</v>
      </c>
      <c r="Q35" s="135">
        <f t="shared" si="32"/>
        <v>36706</v>
      </c>
      <c r="R35" s="118">
        <f t="shared" si="33"/>
        <v>146824</v>
      </c>
      <c r="S35" s="136">
        <f>GESTOR!J35</f>
        <v>0</v>
      </c>
      <c r="T35" s="136">
        <f t="shared" si="34"/>
        <v>0</v>
      </c>
      <c r="U35" s="137">
        <f t="shared" si="35"/>
        <v>146824</v>
      </c>
      <c r="V35" s="138">
        <v>0.3</v>
      </c>
      <c r="W35" s="138">
        <f t="shared" si="21"/>
        <v>22023.599999999999</v>
      </c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</row>
    <row r="36" spans="1:34" ht="32" customHeight="1" x14ac:dyDescent="0.35">
      <c r="A36" s="60">
        <v>33</v>
      </c>
      <c r="B36" s="199" t="s">
        <v>92</v>
      </c>
      <c r="C36" s="198" t="s">
        <v>115</v>
      </c>
      <c r="D36" s="174" t="s">
        <v>57</v>
      </c>
      <c r="E36" s="126">
        <v>12950</v>
      </c>
      <c r="F36" s="127">
        <f t="shared" si="22"/>
        <v>6475</v>
      </c>
      <c r="G36" s="128">
        <f t="shared" si="23"/>
        <v>0</v>
      </c>
      <c r="H36" s="128">
        <f t="shared" si="24"/>
        <v>6475</v>
      </c>
      <c r="I36" s="129">
        <f t="shared" si="25"/>
        <v>6475</v>
      </c>
      <c r="J36" s="130">
        <v>500</v>
      </c>
      <c r="K36" s="130">
        <f t="shared" si="26"/>
        <v>5975</v>
      </c>
      <c r="L36" s="131">
        <f t="shared" si="27"/>
        <v>6475</v>
      </c>
      <c r="M36" s="132">
        <f t="shared" si="28"/>
        <v>0</v>
      </c>
      <c r="N36" s="132">
        <f t="shared" si="29"/>
        <v>6475</v>
      </c>
      <c r="O36" s="133">
        <f t="shared" si="30"/>
        <v>6475</v>
      </c>
      <c r="P36" s="134">
        <f t="shared" si="31"/>
        <v>0</v>
      </c>
      <c r="Q36" s="135">
        <f t="shared" si="32"/>
        <v>6475</v>
      </c>
      <c r="R36" s="118">
        <f t="shared" si="33"/>
        <v>25900</v>
      </c>
      <c r="S36" s="136">
        <f>GESTOR!J36</f>
        <v>200</v>
      </c>
      <c r="T36" s="136">
        <f t="shared" si="34"/>
        <v>0</v>
      </c>
      <c r="U36" s="137">
        <f t="shared" si="35"/>
        <v>25700</v>
      </c>
      <c r="V36" s="138">
        <v>9.98</v>
      </c>
      <c r="W36" s="138">
        <f t="shared" si="21"/>
        <v>129241</v>
      </c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</row>
    <row r="37" spans="1:34" ht="32" customHeight="1" x14ac:dyDescent="0.35">
      <c r="A37" s="60">
        <v>34</v>
      </c>
      <c r="B37" s="199" t="s">
        <v>117</v>
      </c>
      <c r="C37" s="200" t="s">
        <v>118</v>
      </c>
      <c r="D37" s="174" t="s">
        <v>57</v>
      </c>
      <c r="E37" s="126">
        <v>118</v>
      </c>
      <c r="F37" s="127">
        <f t="shared" si="22"/>
        <v>59</v>
      </c>
      <c r="G37" s="128">
        <f t="shared" si="23"/>
        <v>0</v>
      </c>
      <c r="H37" s="128">
        <f t="shared" si="24"/>
        <v>59</v>
      </c>
      <c r="I37" s="129">
        <f t="shared" si="25"/>
        <v>59</v>
      </c>
      <c r="J37" s="130">
        <v>13</v>
      </c>
      <c r="K37" s="130">
        <f t="shared" si="26"/>
        <v>46</v>
      </c>
      <c r="L37" s="131">
        <f t="shared" si="27"/>
        <v>59</v>
      </c>
      <c r="M37" s="132">
        <f t="shared" si="28"/>
        <v>0</v>
      </c>
      <c r="N37" s="132">
        <f t="shared" si="29"/>
        <v>59</v>
      </c>
      <c r="O37" s="133">
        <f t="shared" si="30"/>
        <v>59</v>
      </c>
      <c r="P37" s="134">
        <f t="shared" si="31"/>
        <v>0</v>
      </c>
      <c r="Q37" s="135">
        <f t="shared" si="32"/>
        <v>59</v>
      </c>
      <c r="R37" s="118">
        <f t="shared" si="33"/>
        <v>236</v>
      </c>
      <c r="S37" s="136">
        <f>GESTOR!J37</f>
        <v>0</v>
      </c>
      <c r="T37" s="136">
        <f t="shared" si="34"/>
        <v>0</v>
      </c>
      <c r="U37" s="137">
        <f t="shared" si="35"/>
        <v>236</v>
      </c>
      <c r="V37" s="138">
        <v>175.39</v>
      </c>
      <c r="W37" s="138">
        <f t="shared" si="21"/>
        <v>20696.019999999997</v>
      </c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</row>
    <row r="38" spans="1:34" ht="32" customHeight="1" x14ac:dyDescent="0.35">
      <c r="A38" s="60">
        <v>36</v>
      </c>
      <c r="B38" s="199" t="s">
        <v>70</v>
      </c>
      <c r="C38" s="200" t="s">
        <v>120</v>
      </c>
      <c r="D38" s="174" t="s">
        <v>57</v>
      </c>
      <c r="E38" s="126">
        <v>614</v>
      </c>
      <c r="F38" s="127">
        <f t="shared" si="22"/>
        <v>307</v>
      </c>
      <c r="G38" s="128">
        <f t="shared" si="23"/>
        <v>0</v>
      </c>
      <c r="H38" s="128">
        <f t="shared" si="24"/>
        <v>307</v>
      </c>
      <c r="I38" s="129">
        <f t="shared" si="25"/>
        <v>307</v>
      </c>
      <c r="J38" s="130">
        <v>0</v>
      </c>
      <c r="K38" s="130">
        <f t="shared" si="26"/>
        <v>307</v>
      </c>
      <c r="L38" s="131">
        <f t="shared" si="27"/>
        <v>307</v>
      </c>
      <c r="M38" s="132">
        <f t="shared" si="28"/>
        <v>0</v>
      </c>
      <c r="N38" s="132">
        <f t="shared" si="29"/>
        <v>307</v>
      </c>
      <c r="O38" s="133">
        <f t="shared" si="30"/>
        <v>307</v>
      </c>
      <c r="P38" s="134">
        <f t="shared" si="31"/>
        <v>0</v>
      </c>
      <c r="Q38" s="135">
        <f t="shared" si="32"/>
        <v>307</v>
      </c>
      <c r="R38" s="118">
        <f t="shared" si="33"/>
        <v>1228</v>
      </c>
      <c r="S38" s="136">
        <f>GESTOR!J38</f>
        <v>0</v>
      </c>
      <c r="T38" s="136">
        <f t="shared" si="34"/>
        <v>0</v>
      </c>
      <c r="U38" s="137">
        <f t="shared" si="35"/>
        <v>1228</v>
      </c>
      <c r="V38" s="138">
        <v>195.43</v>
      </c>
      <c r="W38" s="138">
        <f t="shared" si="21"/>
        <v>119994.02</v>
      </c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</row>
    <row r="39" spans="1:34" ht="32" customHeight="1" x14ac:dyDescent="0.35">
      <c r="A39" s="60">
        <v>37</v>
      </c>
      <c r="B39" s="199" t="s">
        <v>70</v>
      </c>
      <c r="C39" s="200" t="s">
        <v>122</v>
      </c>
      <c r="D39" s="174" t="s">
        <v>57</v>
      </c>
      <c r="E39" s="126">
        <v>282</v>
      </c>
      <c r="F39" s="127">
        <f t="shared" si="22"/>
        <v>141</v>
      </c>
      <c r="G39" s="128">
        <f t="shared" si="23"/>
        <v>0</v>
      </c>
      <c r="H39" s="128">
        <f t="shared" si="24"/>
        <v>141</v>
      </c>
      <c r="I39" s="129">
        <f t="shared" si="25"/>
        <v>141</v>
      </c>
      <c r="J39" s="130">
        <v>0</v>
      </c>
      <c r="K39" s="130">
        <f t="shared" si="26"/>
        <v>141</v>
      </c>
      <c r="L39" s="131">
        <f t="shared" si="27"/>
        <v>141</v>
      </c>
      <c r="M39" s="132">
        <f t="shared" si="28"/>
        <v>0</v>
      </c>
      <c r="N39" s="132">
        <f t="shared" si="29"/>
        <v>141</v>
      </c>
      <c r="O39" s="133">
        <f t="shared" si="30"/>
        <v>141</v>
      </c>
      <c r="P39" s="134">
        <f t="shared" si="31"/>
        <v>0</v>
      </c>
      <c r="Q39" s="135">
        <f t="shared" si="32"/>
        <v>141</v>
      </c>
      <c r="R39" s="118">
        <f t="shared" si="33"/>
        <v>564</v>
      </c>
      <c r="S39" s="136">
        <f>GESTOR!J39</f>
        <v>0</v>
      </c>
      <c r="T39" s="136">
        <f t="shared" si="34"/>
        <v>0</v>
      </c>
      <c r="U39" s="137">
        <f t="shared" si="35"/>
        <v>564</v>
      </c>
      <c r="V39" s="138">
        <v>124.11</v>
      </c>
      <c r="W39" s="138">
        <f t="shared" si="21"/>
        <v>34999.019999999997</v>
      </c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</row>
    <row r="40" spans="1:34" ht="32" customHeight="1" x14ac:dyDescent="0.35">
      <c r="A40" s="60">
        <v>38</v>
      </c>
      <c r="B40" s="199" t="s">
        <v>100</v>
      </c>
      <c r="C40" s="200" t="s">
        <v>123</v>
      </c>
      <c r="D40" s="174" t="s">
        <v>57</v>
      </c>
      <c r="E40" s="126">
        <v>1200</v>
      </c>
      <c r="F40" s="127">
        <f t="shared" si="22"/>
        <v>600</v>
      </c>
      <c r="G40" s="128">
        <f t="shared" si="23"/>
        <v>0</v>
      </c>
      <c r="H40" s="128">
        <f t="shared" si="24"/>
        <v>600</v>
      </c>
      <c r="I40" s="129">
        <f t="shared" si="25"/>
        <v>600</v>
      </c>
      <c r="J40" s="130">
        <v>0</v>
      </c>
      <c r="K40" s="130">
        <f t="shared" si="26"/>
        <v>600</v>
      </c>
      <c r="L40" s="131">
        <f t="shared" si="27"/>
        <v>600</v>
      </c>
      <c r="M40" s="132">
        <f t="shared" si="28"/>
        <v>0</v>
      </c>
      <c r="N40" s="132">
        <f t="shared" si="29"/>
        <v>600</v>
      </c>
      <c r="O40" s="133">
        <f t="shared" si="30"/>
        <v>600</v>
      </c>
      <c r="P40" s="134">
        <f t="shared" si="31"/>
        <v>0</v>
      </c>
      <c r="Q40" s="135">
        <f t="shared" si="32"/>
        <v>600</v>
      </c>
      <c r="R40" s="118">
        <f t="shared" si="33"/>
        <v>2400</v>
      </c>
      <c r="S40" s="136">
        <f>GESTOR!J40</f>
        <v>1200</v>
      </c>
      <c r="T40" s="136">
        <f t="shared" si="34"/>
        <v>0</v>
      </c>
      <c r="U40" s="137">
        <f t="shared" si="35"/>
        <v>1200</v>
      </c>
      <c r="V40" s="138">
        <v>2.41</v>
      </c>
      <c r="W40" s="138">
        <f t="shared" si="21"/>
        <v>2892</v>
      </c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</row>
    <row r="41" spans="1:34" ht="32" customHeight="1" x14ac:dyDescent="0.35">
      <c r="A41" s="60">
        <v>39</v>
      </c>
      <c r="B41" s="199" t="s">
        <v>100</v>
      </c>
      <c r="C41" s="200" t="s">
        <v>125</v>
      </c>
      <c r="D41" s="174" t="s">
        <v>165</v>
      </c>
      <c r="E41" s="126">
        <v>24</v>
      </c>
      <c r="F41" s="127">
        <f t="shared" si="22"/>
        <v>12</v>
      </c>
      <c r="G41" s="128">
        <f t="shared" si="23"/>
        <v>0</v>
      </c>
      <c r="H41" s="128">
        <f t="shared" si="24"/>
        <v>12</v>
      </c>
      <c r="I41" s="129">
        <f t="shared" si="25"/>
        <v>12</v>
      </c>
      <c r="J41" s="130">
        <v>11</v>
      </c>
      <c r="K41" s="130">
        <f t="shared" si="26"/>
        <v>1</v>
      </c>
      <c r="L41" s="131">
        <f t="shared" si="27"/>
        <v>12</v>
      </c>
      <c r="M41" s="132">
        <f t="shared" si="28"/>
        <v>0</v>
      </c>
      <c r="N41" s="132">
        <f t="shared" si="29"/>
        <v>12</v>
      </c>
      <c r="O41" s="133">
        <f t="shared" si="30"/>
        <v>12</v>
      </c>
      <c r="P41" s="134">
        <f t="shared" si="31"/>
        <v>0</v>
      </c>
      <c r="Q41" s="135">
        <f t="shared" si="32"/>
        <v>12</v>
      </c>
      <c r="R41" s="118">
        <f t="shared" si="33"/>
        <v>48</v>
      </c>
      <c r="S41" s="136">
        <f>GESTOR!J41</f>
        <v>0</v>
      </c>
      <c r="T41" s="136">
        <f t="shared" si="34"/>
        <v>0</v>
      </c>
      <c r="U41" s="137">
        <f t="shared" si="35"/>
        <v>48</v>
      </c>
      <c r="V41" s="138">
        <v>104.16</v>
      </c>
      <c r="W41" s="138">
        <f t="shared" si="21"/>
        <v>2499.84</v>
      </c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</row>
    <row r="42" spans="1:34" ht="32" customHeight="1" x14ac:dyDescent="0.35">
      <c r="A42" s="60">
        <v>40</v>
      </c>
      <c r="B42" s="199" t="s">
        <v>70</v>
      </c>
      <c r="C42" s="200" t="s">
        <v>126</v>
      </c>
      <c r="D42" s="174" t="s">
        <v>57</v>
      </c>
      <c r="E42" s="126">
        <v>130</v>
      </c>
      <c r="F42" s="127">
        <f t="shared" si="22"/>
        <v>65</v>
      </c>
      <c r="G42" s="128">
        <f t="shared" si="23"/>
        <v>0</v>
      </c>
      <c r="H42" s="128">
        <f t="shared" si="24"/>
        <v>65</v>
      </c>
      <c r="I42" s="129">
        <f t="shared" si="25"/>
        <v>65</v>
      </c>
      <c r="J42" s="130">
        <v>0</v>
      </c>
      <c r="K42" s="130">
        <f t="shared" si="26"/>
        <v>65</v>
      </c>
      <c r="L42" s="131">
        <f t="shared" si="27"/>
        <v>65</v>
      </c>
      <c r="M42" s="132">
        <f t="shared" si="28"/>
        <v>0</v>
      </c>
      <c r="N42" s="132">
        <f t="shared" si="29"/>
        <v>65</v>
      </c>
      <c r="O42" s="133">
        <f t="shared" si="30"/>
        <v>65</v>
      </c>
      <c r="P42" s="134">
        <f t="shared" si="31"/>
        <v>0</v>
      </c>
      <c r="Q42" s="135">
        <f t="shared" si="32"/>
        <v>65</v>
      </c>
      <c r="R42" s="118">
        <f t="shared" si="33"/>
        <v>260</v>
      </c>
      <c r="S42" s="136">
        <f>GESTOR!J42</f>
        <v>0</v>
      </c>
      <c r="T42" s="136">
        <f t="shared" si="34"/>
        <v>0</v>
      </c>
      <c r="U42" s="137">
        <f t="shared" si="35"/>
        <v>260</v>
      </c>
      <c r="V42" s="138">
        <v>88.46</v>
      </c>
      <c r="W42" s="138">
        <f t="shared" si="21"/>
        <v>11499.8</v>
      </c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</row>
    <row r="43" spans="1:34" ht="32" customHeight="1" x14ac:dyDescent="0.35">
      <c r="A43" s="60">
        <v>41</v>
      </c>
      <c r="B43" s="199" t="s">
        <v>70</v>
      </c>
      <c r="C43" s="200" t="s">
        <v>128</v>
      </c>
      <c r="D43" s="174" t="s">
        <v>57</v>
      </c>
      <c r="E43" s="126">
        <v>23</v>
      </c>
      <c r="F43" s="127">
        <f t="shared" si="22"/>
        <v>11</v>
      </c>
      <c r="G43" s="128">
        <f t="shared" si="23"/>
        <v>0</v>
      </c>
      <c r="H43" s="128">
        <f t="shared" si="24"/>
        <v>11</v>
      </c>
      <c r="I43" s="129">
        <f t="shared" si="25"/>
        <v>11</v>
      </c>
      <c r="J43" s="130">
        <v>5</v>
      </c>
      <c r="K43" s="130">
        <f t="shared" si="26"/>
        <v>6</v>
      </c>
      <c r="L43" s="131">
        <f t="shared" si="27"/>
        <v>11</v>
      </c>
      <c r="M43" s="132">
        <f t="shared" si="28"/>
        <v>0</v>
      </c>
      <c r="N43" s="132">
        <f t="shared" si="29"/>
        <v>11</v>
      </c>
      <c r="O43" s="133">
        <f t="shared" si="30"/>
        <v>11</v>
      </c>
      <c r="P43" s="134">
        <f t="shared" si="31"/>
        <v>0</v>
      </c>
      <c r="Q43" s="135">
        <f t="shared" si="32"/>
        <v>11</v>
      </c>
      <c r="R43" s="118">
        <f t="shared" si="33"/>
        <v>46</v>
      </c>
      <c r="S43" s="136">
        <f>GESTOR!J43</f>
        <v>0</v>
      </c>
      <c r="T43" s="136">
        <f t="shared" si="34"/>
        <v>0</v>
      </c>
      <c r="U43" s="137">
        <f t="shared" si="35"/>
        <v>46</v>
      </c>
      <c r="V43" s="138">
        <v>173.91</v>
      </c>
      <c r="W43" s="138">
        <f t="shared" si="21"/>
        <v>3999.93</v>
      </c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</row>
    <row r="44" spans="1:34" ht="32" customHeight="1" x14ac:dyDescent="0.35">
      <c r="A44" s="60">
        <v>42</v>
      </c>
      <c r="B44" s="199" t="s">
        <v>70</v>
      </c>
      <c r="C44" s="200" t="s">
        <v>129</v>
      </c>
      <c r="D44" s="174" t="s">
        <v>57</v>
      </c>
      <c r="E44" s="126">
        <v>800</v>
      </c>
      <c r="F44" s="127">
        <f t="shared" si="22"/>
        <v>400</v>
      </c>
      <c r="G44" s="128">
        <f t="shared" si="23"/>
        <v>0</v>
      </c>
      <c r="H44" s="128">
        <f t="shared" si="24"/>
        <v>400</v>
      </c>
      <c r="I44" s="129">
        <f t="shared" si="25"/>
        <v>400</v>
      </c>
      <c r="J44" s="130">
        <v>0</v>
      </c>
      <c r="K44" s="130">
        <f t="shared" si="26"/>
        <v>400</v>
      </c>
      <c r="L44" s="131">
        <f t="shared" si="27"/>
        <v>400</v>
      </c>
      <c r="M44" s="132">
        <f t="shared" si="28"/>
        <v>0</v>
      </c>
      <c r="N44" s="132">
        <f t="shared" si="29"/>
        <v>400</v>
      </c>
      <c r="O44" s="133">
        <f t="shared" si="30"/>
        <v>400</v>
      </c>
      <c r="P44" s="134">
        <f t="shared" si="31"/>
        <v>0</v>
      </c>
      <c r="Q44" s="135">
        <f t="shared" si="32"/>
        <v>400</v>
      </c>
      <c r="R44" s="118">
        <f t="shared" si="33"/>
        <v>1600</v>
      </c>
      <c r="S44" s="136">
        <f>GESTOR!J44</f>
        <v>0</v>
      </c>
      <c r="T44" s="136">
        <f t="shared" si="34"/>
        <v>0</v>
      </c>
      <c r="U44" s="137">
        <f t="shared" si="35"/>
        <v>1600</v>
      </c>
      <c r="V44" s="138">
        <v>1.5</v>
      </c>
      <c r="W44" s="138">
        <f t="shared" si="21"/>
        <v>1200</v>
      </c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</row>
    <row r="45" spans="1:34" ht="32" customHeight="1" x14ac:dyDescent="0.35">
      <c r="A45" s="60">
        <v>43</v>
      </c>
      <c r="B45" s="199" t="s">
        <v>70</v>
      </c>
      <c r="C45" s="200" t="s">
        <v>131</v>
      </c>
      <c r="D45" s="174" t="s">
        <v>132</v>
      </c>
      <c r="E45" s="126">
        <v>292</v>
      </c>
      <c r="F45" s="127">
        <f t="shared" si="22"/>
        <v>146</v>
      </c>
      <c r="G45" s="128">
        <f t="shared" si="23"/>
        <v>0</v>
      </c>
      <c r="H45" s="128">
        <f t="shared" si="24"/>
        <v>146</v>
      </c>
      <c r="I45" s="129">
        <f t="shared" si="25"/>
        <v>146</v>
      </c>
      <c r="J45" s="130">
        <v>0</v>
      </c>
      <c r="K45" s="130">
        <f t="shared" si="26"/>
        <v>146</v>
      </c>
      <c r="L45" s="131">
        <f t="shared" si="27"/>
        <v>146</v>
      </c>
      <c r="M45" s="132">
        <f t="shared" si="28"/>
        <v>0</v>
      </c>
      <c r="N45" s="132">
        <f t="shared" si="29"/>
        <v>146</v>
      </c>
      <c r="O45" s="133">
        <f t="shared" si="30"/>
        <v>146</v>
      </c>
      <c r="P45" s="134">
        <f t="shared" si="31"/>
        <v>0</v>
      </c>
      <c r="Q45" s="135">
        <f t="shared" si="32"/>
        <v>146</v>
      </c>
      <c r="R45" s="118">
        <f t="shared" si="33"/>
        <v>584</v>
      </c>
      <c r="S45" s="136">
        <f>GESTOR!J45</f>
        <v>0</v>
      </c>
      <c r="T45" s="136">
        <f t="shared" si="34"/>
        <v>0</v>
      </c>
      <c r="U45" s="137">
        <f t="shared" si="35"/>
        <v>584</v>
      </c>
      <c r="V45" s="138">
        <v>68.489999999999995</v>
      </c>
      <c r="W45" s="138">
        <f t="shared" si="21"/>
        <v>19999.079999999998</v>
      </c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</row>
    <row r="46" spans="1:34" ht="32" customHeight="1" x14ac:dyDescent="0.35">
      <c r="A46" s="60">
        <v>44</v>
      </c>
      <c r="B46" s="216" t="s">
        <v>117</v>
      </c>
      <c r="C46" s="289" t="s">
        <v>133</v>
      </c>
      <c r="D46" s="174" t="s">
        <v>57</v>
      </c>
      <c r="E46" s="126">
        <v>31900</v>
      </c>
      <c r="F46" s="127">
        <f t="shared" si="22"/>
        <v>15950</v>
      </c>
      <c r="G46" s="128">
        <f t="shared" si="23"/>
        <v>0</v>
      </c>
      <c r="H46" s="128">
        <f t="shared" si="24"/>
        <v>15950</v>
      </c>
      <c r="I46" s="129">
        <f t="shared" si="25"/>
        <v>15950</v>
      </c>
      <c r="J46" s="130">
        <v>1000</v>
      </c>
      <c r="K46" s="130">
        <f t="shared" si="26"/>
        <v>14950</v>
      </c>
      <c r="L46" s="131">
        <f t="shared" si="27"/>
        <v>15950</v>
      </c>
      <c r="M46" s="132">
        <f t="shared" si="28"/>
        <v>0</v>
      </c>
      <c r="N46" s="132">
        <f t="shared" si="29"/>
        <v>15950</v>
      </c>
      <c r="O46" s="133">
        <f t="shared" si="30"/>
        <v>15950</v>
      </c>
      <c r="P46" s="134">
        <f t="shared" si="31"/>
        <v>0</v>
      </c>
      <c r="Q46" s="135">
        <f t="shared" si="32"/>
        <v>15950</v>
      </c>
      <c r="R46" s="118">
        <f t="shared" si="33"/>
        <v>63800</v>
      </c>
      <c r="S46" s="136">
        <f>GESTOR!J46</f>
        <v>0</v>
      </c>
      <c r="T46" s="136">
        <f t="shared" si="34"/>
        <v>0</v>
      </c>
      <c r="U46" s="137">
        <f t="shared" si="35"/>
        <v>63800</v>
      </c>
      <c r="V46" s="138">
        <v>0.22</v>
      </c>
      <c r="W46" s="138">
        <f t="shared" si="21"/>
        <v>7018</v>
      </c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</row>
    <row r="47" spans="1:34" ht="32" customHeight="1" x14ac:dyDescent="0.35">
      <c r="A47" s="60">
        <v>45</v>
      </c>
      <c r="B47" s="218"/>
      <c r="C47" s="291"/>
      <c r="D47" s="174" t="s">
        <v>57</v>
      </c>
      <c r="E47" s="126">
        <v>15900</v>
      </c>
      <c r="F47" s="127">
        <f t="shared" si="22"/>
        <v>7950</v>
      </c>
      <c r="G47" s="128">
        <f t="shared" si="23"/>
        <v>0</v>
      </c>
      <c r="H47" s="128">
        <f t="shared" si="24"/>
        <v>7950</v>
      </c>
      <c r="I47" s="129">
        <f t="shared" si="25"/>
        <v>7950</v>
      </c>
      <c r="J47" s="130">
        <v>500</v>
      </c>
      <c r="K47" s="130">
        <f t="shared" si="26"/>
        <v>7450</v>
      </c>
      <c r="L47" s="131">
        <f t="shared" si="27"/>
        <v>7950</v>
      </c>
      <c r="M47" s="132">
        <f t="shared" si="28"/>
        <v>0</v>
      </c>
      <c r="N47" s="132">
        <f t="shared" si="29"/>
        <v>7950</v>
      </c>
      <c r="O47" s="133">
        <f t="shared" si="30"/>
        <v>7950</v>
      </c>
      <c r="P47" s="134">
        <f t="shared" si="31"/>
        <v>0</v>
      </c>
      <c r="Q47" s="135">
        <f t="shared" si="32"/>
        <v>7950</v>
      </c>
      <c r="R47" s="118">
        <f t="shared" si="33"/>
        <v>31800</v>
      </c>
      <c r="S47" s="136">
        <f>GESTOR!J47</f>
        <v>0</v>
      </c>
      <c r="T47" s="136">
        <f t="shared" si="34"/>
        <v>0</v>
      </c>
      <c r="U47" s="137">
        <f t="shared" si="35"/>
        <v>31800</v>
      </c>
      <c r="V47" s="138">
        <v>0.42</v>
      </c>
      <c r="W47" s="138">
        <f t="shared" si="21"/>
        <v>6678</v>
      </c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</row>
    <row r="48" spans="1:34" ht="32" customHeight="1" x14ac:dyDescent="0.35">
      <c r="A48" s="60">
        <v>46</v>
      </c>
      <c r="B48" s="199" t="s">
        <v>70</v>
      </c>
      <c r="C48" s="200" t="s">
        <v>136</v>
      </c>
      <c r="D48" s="174" t="s">
        <v>132</v>
      </c>
      <c r="E48" s="126">
        <v>518</v>
      </c>
      <c r="F48" s="127">
        <f t="shared" si="22"/>
        <v>259</v>
      </c>
      <c r="G48" s="128">
        <f t="shared" si="23"/>
        <v>0</v>
      </c>
      <c r="H48" s="128">
        <f t="shared" si="24"/>
        <v>259</v>
      </c>
      <c r="I48" s="129">
        <f t="shared" si="25"/>
        <v>259</v>
      </c>
      <c r="J48" s="130">
        <v>0</v>
      </c>
      <c r="K48" s="130">
        <f t="shared" si="26"/>
        <v>259</v>
      </c>
      <c r="L48" s="131">
        <f t="shared" si="27"/>
        <v>259</v>
      </c>
      <c r="M48" s="132">
        <f t="shared" si="28"/>
        <v>0</v>
      </c>
      <c r="N48" s="132">
        <f t="shared" si="29"/>
        <v>259</v>
      </c>
      <c r="O48" s="133">
        <f t="shared" si="30"/>
        <v>259</v>
      </c>
      <c r="P48" s="134">
        <f t="shared" si="31"/>
        <v>0</v>
      </c>
      <c r="Q48" s="135">
        <f t="shared" si="32"/>
        <v>259</v>
      </c>
      <c r="R48" s="118">
        <f t="shared" si="33"/>
        <v>1036</v>
      </c>
      <c r="S48" s="136">
        <f>GESTOR!J48</f>
        <v>0</v>
      </c>
      <c r="T48" s="136">
        <f t="shared" si="34"/>
        <v>0</v>
      </c>
      <c r="U48" s="137">
        <f t="shared" si="35"/>
        <v>1036</v>
      </c>
      <c r="V48" s="138">
        <v>67.56</v>
      </c>
      <c r="W48" s="138">
        <f t="shared" si="21"/>
        <v>34996.080000000002</v>
      </c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</row>
    <row r="49" spans="1:34" ht="32" customHeight="1" x14ac:dyDescent="0.35">
      <c r="A49" s="60">
        <v>47</v>
      </c>
      <c r="B49" s="289" t="s">
        <v>137</v>
      </c>
      <c r="C49" s="292" t="s">
        <v>138</v>
      </c>
      <c r="D49" s="174" t="s">
        <v>57</v>
      </c>
      <c r="E49" s="126">
        <v>2350</v>
      </c>
      <c r="F49" s="127">
        <f t="shared" si="22"/>
        <v>1175</v>
      </c>
      <c r="G49" s="128">
        <f t="shared" si="23"/>
        <v>0</v>
      </c>
      <c r="H49" s="128">
        <f t="shared" si="24"/>
        <v>1175</v>
      </c>
      <c r="I49" s="129">
        <f t="shared" si="25"/>
        <v>1175</v>
      </c>
      <c r="J49" s="130">
        <v>0</v>
      </c>
      <c r="K49" s="130">
        <f t="shared" si="26"/>
        <v>1175</v>
      </c>
      <c r="L49" s="131">
        <f t="shared" si="27"/>
        <v>1175</v>
      </c>
      <c r="M49" s="132">
        <f t="shared" si="28"/>
        <v>0</v>
      </c>
      <c r="N49" s="132">
        <f t="shared" si="29"/>
        <v>1175</v>
      </c>
      <c r="O49" s="133">
        <f t="shared" si="30"/>
        <v>1175</v>
      </c>
      <c r="P49" s="134">
        <f t="shared" si="31"/>
        <v>0</v>
      </c>
      <c r="Q49" s="135">
        <f t="shared" si="32"/>
        <v>1175</v>
      </c>
      <c r="R49" s="118">
        <f t="shared" si="33"/>
        <v>4700</v>
      </c>
      <c r="S49" s="136">
        <f>GESTOR!J49</f>
        <v>0</v>
      </c>
      <c r="T49" s="136">
        <f t="shared" si="34"/>
        <v>0</v>
      </c>
      <c r="U49" s="137">
        <f t="shared" si="35"/>
        <v>4700</v>
      </c>
      <c r="V49" s="138">
        <v>1.42</v>
      </c>
      <c r="W49" s="138">
        <f t="shared" si="21"/>
        <v>3337</v>
      </c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</row>
    <row r="50" spans="1:34" ht="32" customHeight="1" x14ac:dyDescent="0.35">
      <c r="A50" s="60">
        <v>48</v>
      </c>
      <c r="B50" s="290"/>
      <c r="C50" s="294"/>
      <c r="D50" s="174" t="s">
        <v>57</v>
      </c>
      <c r="E50" s="126">
        <v>10000</v>
      </c>
      <c r="F50" s="127">
        <f t="shared" si="22"/>
        <v>5000</v>
      </c>
      <c r="G50" s="128">
        <f t="shared" si="23"/>
        <v>0</v>
      </c>
      <c r="H50" s="128">
        <f t="shared" si="24"/>
        <v>5000</v>
      </c>
      <c r="I50" s="129">
        <f t="shared" si="25"/>
        <v>5000</v>
      </c>
      <c r="J50" s="130">
        <v>0</v>
      </c>
      <c r="K50" s="130">
        <f t="shared" si="26"/>
        <v>5000</v>
      </c>
      <c r="L50" s="131">
        <f t="shared" si="27"/>
        <v>5000</v>
      </c>
      <c r="M50" s="132">
        <f t="shared" si="28"/>
        <v>0</v>
      </c>
      <c r="N50" s="132">
        <f t="shared" si="29"/>
        <v>5000</v>
      </c>
      <c r="O50" s="133">
        <f t="shared" si="30"/>
        <v>5000</v>
      </c>
      <c r="P50" s="134">
        <f t="shared" si="31"/>
        <v>0</v>
      </c>
      <c r="Q50" s="135">
        <f t="shared" si="32"/>
        <v>5000</v>
      </c>
      <c r="R50" s="118">
        <f t="shared" si="33"/>
        <v>20000</v>
      </c>
      <c r="S50" s="136">
        <f>GESTOR!J50</f>
        <v>0</v>
      </c>
      <c r="T50" s="136">
        <f t="shared" si="34"/>
        <v>0</v>
      </c>
      <c r="U50" s="137">
        <f t="shared" si="35"/>
        <v>20000</v>
      </c>
      <c r="V50" s="138">
        <v>0.6</v>
      </c>
      <c r="W50" s="138">
        <f t="shared" si="21"/>
        <v>6000</v>
      </c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</row>
    <row r="51" spans="1:34" ht="32" customHeight="1" x14ac:dyDescent="0.35">
      <c r="A51" s="60">
        <v>49</v>
      </c>
      <c r="B51" s="291"/>
      <c r="C51" s="293"/>
      <c r="D51" s="174" t="s">
        <v>57</v>
      </c>
      <c r="E51" s="126">
        <v>11000</v>
      </c>
      <c r="F51" s="127">
        <f t="shared" si="22"/>
        <v>5500</v>
      </c>
      <c r="G51" s="128">
        <f t="shared" si="23"/>
        <v>0</v>
      </c>
      <c r="H51" s="128">
        <f t="shared" si="24"/>
        <v>5500</v>
      </c>
      <c r="I51" s="129">
        <f t="shared" si="25"/>
        <v>5500</v>
      </c>
      <c r="J51" s="130">
        <v>0</v>
      </c>
      <c r="K51" s="130">
        <f t="shared" si="26"/>
        <v>5500</v>
      </c>
      <c r="L51" s="131">
        <f t="shared" si="27"/>
        <v>5500</v>
      </c>
      <c r="M51" s="132">
        <f t="shared" si="28"/>
        <v>0</v>
      </c>
      <c r="N51" s="132">
        <f t="shared" si="29"/>
        <v>5500</v>
      </c>
      <c r="O51" s="133">
        <f t="shared" si="30"/>
        <v>5500</v>
      </c>
      <c r="P51" s="134">
        <f t="shared" si="31"/>
        <v>0</v>
      </c>
      <c r="Q51" s="135">
        <f t="shared" si="32"/>
        <v>5500</v>
      </c>
      <c r="R51" s="118">
        <f t="shared" si="33"/>
        <v>22000</v>
      </c>
      <c r="S51" s="136">
        <f>GESTOR!J51</f>
        <v>0</v>
      </c>
      <c r="T51" s="136">
        <f t="shared" si="34"/>
        <v>0</v>
      </c>
      <c r="U51" s="137">
        <f t="shared" si="35"/>
        <v>22000</v>
      </c>
      <c r="V51" s="138">
        <v>1.24</v>
      </c>
      <c r="W51" s="138">
        <f t="shared" si="21"/>
        <v>13640</v>
      </c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</row>
    <row r="52" spans="1:34" ht="32" customHeight="1" x14ac:dyDescent="0.35">
      <c r="A52" s="60">
        <v>50</v>
      </c>
      <c r="B52" s="289" t="s">
        <v>142</v>
      </c>
      <c r="C52" s="289" t="s">
        <v>143</v>
      </c>
      <c r="D52" s="174" t="s">
        <v>57</v>
      </c>
      <c r="E52" s="126">
        <v>6000</v>
      </c>
      <c r="F52" s="127">
        <f t="shared" si="22"/>
        <v>3000</v>
      </c>
      <c r="G52" s="128">
        <f t="shared" si="23"/>
        <v>0</v>
      </c>
      <c r="H52" s="128">
        <f t="shared" si="24"/>
        <v>3000</v>
      </c>
      <c r="I52" s="129">
        <f t="shared" si="25"/>
        <v>3000</v>
      </c>
      <c r="J52" s="130">
        <v>0</v>
      </c>
      <c r="K52" s="130">
        <f t="shared" si="26"/>
        <v>3000</v>
      </c>
      <c r="L52" s="131">
        <f t="shared" si="27"/>
        <v>3000</v>
      </c>
      <c r="M52" s="132">
        <f t="shared" si="28"/>
        <v>0</v>
      </c>
      <c r="N52" s="132">
        <f t="shared" si="29"/>
        <v>3000</v>
      </c>
      <c r="O52" s="133">
        <f t="shared" si="30"/>
        <v>3000</v>
      </c>
      <c r="P52" s="134">
        <f t="shared" si="31"/>
        <v>0</v>
      </c>
      <c r="Q52" s="135">
        <f t="shared" si="32"/>
        <v>3000</v>
      </c>
      <c r="R52" s="118">
        <f t="shared" si="33"/>
        <v>12000</v>
      </c>
      <c r="S52" s="136">
        <f>GESTOR!J52</f>
        <v>0</v>
      </c>
      <c r="T52" s="136">
        <f t="shared" si="34"/>
        <v>0</v>
      </c>
      <c r="U52" s="137">
        <f t="shared" si="35"/>
        <v>12000</v>
      </c>
      <c r="V52" s="138">
        <v>1.56</v>
      </c>
      <c r="W52" s="138">
        <f t="shared" si="21"/>
        <v>9360</v>
      </c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</row>
    <row r="53" spans="1:34" ht="32" customHeight="1" x14ac:dyDescent="0.35">
      <c r="A53" s="60">
        <v>51</v>
      </c>
      <c r="B53" s="290"/>
      <c r="C53" s="290"/>
      <c r="D53" s="174" t="s">
        <v>57</v>
      </c>
      <c r="E53" s="126">
        <v>8000</v>
      </c>
      <c r="F53" s="127">
        <f t="shared" si="22"/>
        <v>4000</v>
      </c>
      <c r="G53" s="128">
        <f t="shared" si="23"/>
        <v>0</v>
      </c>
      <c r="H53" s="128">
        <f t="shared" si="24"/>
        <v>4000</v>
      </c>
      <c r="I53" s="129">
        <f t="shared" si="25"/>
        <v>4000</v>
      </c>
      <c r="J53" s="130">
        <v>0</v>
      </c>
      <c r="K53" s="130">
        <f t="shared" si="26"/>
        <v>4000</v>
      </c>
      <c r="L53" s="131">
        <f t="shared" si="27"/>
        <v>4000</v>
      </c>
      <c r="M53" s="132">
        <f t="shared" si="28"/>
        <v>0</v>
      </c>
      <c r="N53" s="132">
        <f t="shared" si="29"/>
        <v>4000</v>
      </c>
      <c r="O53" s="133">
        <f t="shared" si="30"/>
        <v>4000</v>
      </c>
      <c r="P53" s="134">
        <f t="shared" si="31"/>
        <v>0</v>
      </c>
      <c r="Q53" s="135">
        <f t="shared" si="32"/>
        <v>4000</v>
      </c>
      <c r="R53" s="118">
        <f t="shared" si="33"/>
        <v>16000</v>
      </c>
      <c r="S53" s="136">
        <f>GESTOR!J53</f>
        <v>0</v>
      </c>
      <c r="T53" s="136">
        <f t="shared" si="34"/>
        <v>0</v>
      </c>
      <c r="U53" s="137">
        <f t="shared" si="35"/>
        <v>16000</v>
      </c>
      <c r="V53" s="138">
        <v>0.38</v>
      </c>
      <c r="W53" s="138">
        <f t="shared" si="21"/>
        <v>3040</v>
      </c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</row>
    <row r="54" spans="1:34" ht="32" customHeight="1" x14ac:dyDescent="0.35">
      <c r="A54" s="60">
        <v>52</v>
      </c>
      <c r="B54" s="291"/>
      <c r="C54" s="291"/>
      <c r="D54" s="174" t="s">
        <v>57</v>
      </c>
      <c r="E54" s="126">
        <v>30000</v>
      </c>
      <c r="F54" s="127">
        <f t="shared" si="22"/>
        <v>15000</v>
      </c>
      <c r="G54" s="128">
        <f t="shared" si="23"/>
        <v>0</v>
      </c>
      <c r="H54" s="128">
        <f t="shared" si="24"/>
        <v>15000</v>
      </c>
      <c r="I54" s="129">
        <f t="shared" si="25"/>
        <v>15000</v>
      </c>
      <c r="J54" s="130">
        <v>0</v>
      </c>
      <c r="K54" s="130">
        <f t="shared" si="26"/>
        <v>15000</v>
      </c>
      <c r="L54" s="131">
        <f t="shared" si="27"/>
        <v>15000</v>
      </c>
      <c r="M54" s="132">
        <f t="shared" si="28"/>
        <v>0</v>
      </c>
      <c r="N54" s="132">
        <f t="shared" si="29"/>
        <v>15000</v>
      </c>
      <c r="O54" s="133">
        <f t="shared" si="30"/>
        <v>15000</v>
      </c>
      <c r="P54" s="134">
        <f t="shared" si="31"/>
        <v>0</v>
      </c>
      <c r="Q54" s="135">
        <f t="shared" si="32"/>
        <v>15000</v>
      </c>
      <c r="R54" s="118">
        <f t="shared" si="33"/>
        <v>60000</v>
      </c>
      <c r="S54" s="136">
        <f>GESTOR!J54</f>
        <v>0</v>
      </c>
      <c r="T54" s="136">
        <f t="shared" si="34"/>
        <v>0</v>
      </c>
      <c r="U54" s="137">
        <f t="shared" si="35"/>
        <v>60000</v>
      </c>
      <c r="V54" s="138">
        <v>0.32</v>
      </c>
      <c r="W54" s="138">
        <f t="shared" si="21"/>
        <v>9600</v>
      </c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</row>
    <row r="55" spans="1:34" ht="32" customHeight="1" x14ac:dyDescent="0.35">
      <c r="A55" s="60">
        <v>53</v>
      </c>
      <c r="B55" s="216" t="s">
        <v>142</v>
      </c>
      <c r="C55" s="292" t="s">
        <v>147</v>
      </c>
      <c r="D55" s="174" t="s">
        <v>57</v>
      </c>
      <c r="E55" s="126">
        <v>6120</v>
      </c>
      <c r="F55" s="127">
        <f t="shared" si="22"/>
        <v>3060</v>
      </c>
      <c r="G55" s="128">
        <f t="shared" si="23"/>
        <v>0</v>
      </c>
      <c r="H55" s="128">
        <f t="shared" si="24"/>
        <v>3060</v>
      </c>
      <c r="I55" s="129">
        <f t="shared" si="25"/>
        <v>3060</v>
      </c>
      <c r="J55" s="130">
        <v>120</v>
      </c>
      <c r="K55" s="130">
        <f t="shared" si="26"/>
        <v>2940</v>
      </c>
      <c r="L55" s="131">
        <f t="shared" si="27"/>
        <v>3060</v>
      </c>
      <c r="M55" s="132">
        <f t="shared" si="28"/>
        <v>0</v>
      </c>
      <c r="N55" s="132">
        <f t="shared" si="29"/>
        <v>3060</v>
      </c>
      <c r="O55" s="133">
        <f t="shared" si="30"/>
        <v>3060</v>
      </c>
      <c r="P55" s="134">
        <f t="shared" si="31"/>
        <v>0</v>
      </c>
      <c r="Q55" s="135">
        <f t="shared" si="32"/>
        <v>3060</v>
      </c>
      <c r="R55" s="118">
        <f t="shared" si="33"/>
        <v>12240</v>
      </c>
      <c r="S55" s="136">
        <f>GESTOR!J55</f>
        <v>0</v>
      </c>
      <c r="T55" s="136">
        <f t="shared" si="34"/>
        <v>0</v>
      </c>
      <c r="U55" s="137">
        <f t="shared" si="35"/>
        <v>12240</v>
      </c>
      <c r="V55" s="138">
        <v>1.5</v>
      </c>
      <c r="W55" s="138">
        <f t="shared" si="21"/>
        <v>9180</v>
      </c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</row>
    <row r="56" spans="1:34" ht="32" customHeight="1" x14ac:dyDescent="0.35">
      <c r="A56" s="60">
        <v>54</v>
      </c>
      <c r="B56" s="217"/>
      <c r="C56" s="294"/>
      <c r="D56" s="174" t="s">
        <v>57</v>
      </c>
      <c r="E56" s="126">
        <v>4000</v>
      </c>
      <c r="F56" s="127">
        <f t="shared" si="22"/>
        <v>2000</v>
      </c>
      <c r="G56" s="128">
        <f t="shared" si="23"/>
        <v>0</v>
      </c>
      <c r="H56" s="128">
        <f t="shared" si="24"/>
        <v>2000</v>
      </c>
      <c r="I56" s="129">
        <f t="shared" si="25"/>
        <v>2000</v>
      </c>
      <c r="J56" s="130">
        <v>0</v>
      </c>
      <c r="K56" s="130">
        <f t="shared" si="26"/>
        <v>2000</v>
      </c>
      <c r="L56" s="131">
        <f t="shared" si="27"/>
        <v>2000</v>
      </c>
      <c r="M56" s="132">
        <f t="shared" si="28"/>
        <v>0</v>
      </c>
      <c r="N56" s="132">
        <f t="shared" si="29"/>
        <v>2000</v>
      </c>
      <c r="O56" s="133">
        <f t="shared" si="30"/>
        <v>2000</v>
      </c>
      <c r="P56" s="134">
        <f t="shared" si="31"/>
        <v>0</v>
      </c>
      <c r="Q56" s="135">
        <f t="shared" si="32"/>
        <v>2000</v>
      </c>
      <c r="R56" s="118">
        <f t="shared" si="33"/>
        <v>8000</v>
      </c>
      <c r="S56" s="136">
        <f>GESTOR!J56</f>
        <v>0</v>
      </c>
      <c r="T56" s="136">
        <f t="shared" si="34"/>
        <v>0</v>
      </c>
      <c r="U56" s="137">
        <f t="shared" si="35"/>
        <v>8000</v>
      </c>
      <c r="V56" s="138">
        <v>0.63</v>
      </c>
      <c r="W56" s="138">
        <f t="shared" si="21"/>
        <v>2520</v>
      </c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</row>
    <row r="57" spans="1:34" ht="32" customHeight="1" x14ac:dyDescent="0.35">
      <c r="A57" s="60">
        <v>55</v>
      </c>
      <c r="B57" s="217"/>
      <c r="C57" s="294"/>
      <c r="D57" s="174" t="s">
        <v>57</v>
      </c>
      <c r="E57" s="126">
        <v>75000</v>
      </c>
      <c r="F57" s="127">
        <f t="shared" si="22"/>
        <v>37500</v>
      </c>
      <c r="G57" s="128">
        <f t="shared" si="23"/>
        <v>0</v>
      </c>
      <c r="H57" s="128">
        <f t="shared" si="24"/>
        <v>37500</v>
      </c>
      <c r="I57" s="129">
        <f t="shared" si="25"/>
        <v>37500</v>
      </c>
      <c r="J57" s="130">
        <v>0</v>
      </c>
      <c r="K57" s="130">
        <f t="shared" si="26"/>
        <v>37500</v>
      </c>
      <c r="L57" s="131">
        <f t="shared" si="27"/>
        <v>37500</v>
      </c>
      <c r="M57" s="132">
        <f t="shared" si="28"/>
        <v>0</v>
      </c>
      <c r="N57" s="132">
        <f t="shared" si="29"/>
        <v>37500</v>
      </c>
      <c r="O57" s="133">
        <f t="shared" si="30"/>
        <v>37500</v>
      </c>
      <c r="P57" s="134">
        <f t="shared" si="31"/>
        <v>0</v>
      </c>
      <c r="Q57" s="135">
        <f t="shared" si="32"/>
        <v>37500</v>
      </c>
      <c r="R57" s="118">
        <f t="shared" si="33"/>
        <v>150000</v>
      </c>
      <c r="S57" s="136">
        <f>GESTOR!J57</f>
        <v>0</v>
      </c>
      <c r="T57" s="136">
        <f t="shared" si="34"/>
        <v>0</v>
      </c>
      <c r="U57" s="137">
        <f t="shared" si="35"/>
        <v>150000</v>
      </c>
      <c r="V57" s="138">
        <v>0.33</v>
      </c>
      <c r="W57" s="138">
        <f t="shared" si="21"/>
        <v>24750</v>
      </c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</row>
    <row r="58" spans="1:34" ht="32" customHeight="1" x14ac:dyDescent="0.35">
      <c r="A58" s="60">
        <v>56</v>
      </c>
      <c r="B58" s="218"/>
      <c r="C58" s="293"/>
      <c r="D58" s="174" t="s">
        <v>57</v>
      </c>
      <c r="E58" s="126">
        <v>55500</v>
      </c>
      <c r="F58" s="127">
        <f t="shared" si="22"/>
        <v>27750</v>
      </c>
      <c r="G58" s="128">
        <f t="shared" si="23"/>
        <v>0</v>
      </c>
      <c r="H58" s="128">
        <f t="shared" si="24"/>
        <v>27750</v>
      </c>
      <c r="I58" s="129">
        <f t="shared" si="25"/>
        <v>27750</v>
      </c>
      <c r="J58" s="130">
        <v>0</v>
      </c>
      <c r="K58" s="130">
        <f t="shared" si="26"/>
        <v>27750</v>
      </c>
      <c r="L58" s="131">
        <f t="shared" si="27"/>
        <v>27750</v>
      </c>
      <c r="M58" s="132">
        <f t="shared" si="28"/>
        <v>0</v>
      </c>
      <c r="N58" s="132">
        <f t="shared" si="29"/>
        <v>27750</v>
      </c>
      <c r="O58" s="133">
        <f t="shared" si="30"/>
        <v>27750</v>
      </c>
      <c r="P58" s="134">
        <f t="shared" si="31"/>
        <v>0</v>
      </c>
      <c r="Q58" s="135">
        <f t="shared" si="32"/>
        <v>27750</v>
      </c>
      <c r="R58" s="118">
        <f t="shared" si="33"/>
        <v>111000</v>
      </c>
      <c r="S58" s="136">
        <f>GESTOR!J58</f>
        <v>0</v>
      </c>
      <c r="T58" s="136">
        <f t="shared" si="34"/>
        <v>0</v>
      </c>
      <c r="U58" s="137">
        <f t="shared" si="35"/>
        <v>111000</v>
      </c>
      <c r="V58" s="138">
        <v>0.19</v>
      </c>
      <c r="W58" s="138">
        <f t="shared" si="21"/>
        <v>10545</v>
      </c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</row>
    <row r="59" spans="1:34" ht="32" customHeight="1" x14ac:dyDescent="0.35">
      <c r="A59" s="60">
        <v>57</v>
      </c>
      <c r="B59" s="199" t="s">
        <v>137</v>
      </c>
      <c r="C59" s="198" t="s">
        <v>152</v>
      </c>
      <c r="D59" s="174" t="s">
        <v>167</v>
      </c>
      <c r="E59" s="126">
        <v>5000</v>
      </c>
      <c r="F59" s="127">
        <f t="shared" si="22"/>
        <v>2500</v>
      </c>
      <c r="G59" s="128">
        <f t="shared" si="23"/>
        <v>0</v>
      </c>
      <c r="H59" s="128">
        <f t="shared" si="24"/>
        <v>2500</v>
      </c>
      <c r="I59" s="129">
        <f t="shared" si="25"/>
        <v>2500</v>
      </c>
      <c r="J59" s="130">
        <v>0</v>
      </c>
      <c r="K59" s="130">
        <f t="shared" si="26"/>
        <v>2500</v>
      </c>
      <c r="L59" s="131">
        <f t="shared" si="27"/>
        <v>2500</v>
      </c>
      <c r="M59" s="132">
        <f t="shared" si="28"/>
        <v>0</v>
      </c>
      <c r="N59" s="132">
        <f t="shared" si="29"/>
        <v>2500</v>
      </c>
      <c r="O59" s="133">
        <f t="shared" si="30"/>
        <v>2500</v>
      </c>
      <c r="P59" s="134">
        <f t="shared" si="31"/>
        <v>0</v>
      </c>
      <c r="Q59" s="135">
        <f t="shared" si="32"/>
        <v>2500</v>
      </c>
      <c r="R59" s="118">
        <f t="shared" si="33"/>
        <v>10000</v>
      </c>
      <c r="S59" s="136">
        <f>GESTOR!J59</f>
        <v>0</v>
      </c>
      <c r="T59" s="136">
        <f t="shared" si="34"/>
        <v>0</v>
      </c>
      <c r="U59" s="137">
        <f t="shared" si="35"/>
        <v>10000</v>
      </c>
      <c r="V59" s="138">
        <v>0.3</v>
      </c>
      <c r="W59" s="138">
        <f t="shared" si="21"/>
        <v>1500</v>
      </c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</row>
    <row r="60" spans="1:34" ht="32" customHeight="1" x14ac:dyDescent="0.35">
      <c r="A60" s="60">
        <v>58</v>
      </c>
      <c r="B60" s="199" t="s">
        <v>70</v>
      </c>
      <c r="C60" s="198" t="s">
        <v>154</v>
      </c>
      <c r="D60" s="174" t="s">
        <v>167</v>
      </c>
      <c r="E60" s="126">
        <v>5000</v>
      </c>
      <c r="F60" s="127">
        <f t="shared" si="22"/>
        <v>2500</v>
      </c>
      <c r="G60" s="128">
        <f t="shared" si="23"/>
        <v>0</v>
      </c>
      <c r="H60" s="128">
        <f t="shared" si="24"/>
        <v>2500</v>
      </c>
      <c r="I60" s="129">
        <f t="shared" si="25"/>
        <v>2500</v>
      </c>
      <c r="J60" s="130">
        <v>0</v>
      </c>
      <c r="K60" s="130">
        <f t="shared" si="26"/>
        <v>2500</v>
      </c>
      <c r="L60" s="131">
        <f t="shared" si="27"/>
        <v>2500</v>
      </c>
      <c r="M60" s="132">
        <f t="shared" si="28"/>
        <v>0</v>
      </c>
      <c r="N60" s="132">
        <f t="shared" si="29"/>
        <v>2500</v>
      </c>
      <c r="O60" s="133">
        <f t="shared" si="30"/>
        <v>2500</v>
      </c>
      <c r="P60" s="134">
        <f t="shared" si="31"/>
        <v>0</v>
      </c>
      <c r="Q60" s="135">
        <f t="shared" si="32"/>
        <v>2500</v>
      </c>
      <c r="R60" s="118">
        <f t="shared" si="33"/>
        <v>10000</v>
      </c>
      <c r="S60" s="136">
        <f>GESTOR!J60</f>
        <v>0</v>
      </c>
      <c r="T60" s="136">
        <f t="shared" si="34"/>
        <v>0</v>
      </c>
      <c r="U60" s="137">
        <f t="shared" si="35"/>
        <v>10000</v>
      </c>
      <c r="V60" s="138">
        <v>0.1</v>
      </c>
      <c r="W60" s="138">
        <f t="shared" si="21"/>
        <v>500</v>
      </c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</row>
    <row r="61" spans="1:34" ht="32" customHeight="1" x14ac:dyDescent="0.35">
      <c r="A61" s="60">
        <v>59</v>
      </c>
      <c r="B61" s="199" t="s">
        <v>70</v>
      </c>
      <c r="C61" s="198" t="s">
        <v>156</v>
      </c>
      <c r="D61" s="174" t="s">
        <v>167</v>
      </c>
      <c r="E61" s="126">
        <v>500</v>
      </c>
      <c r="F61" s="127">
        <f t="shared" si="22"/>
        <v>250</v>
      </c>
      <c r="G61" s="128">
        <f t="shared" si="23"/>
        <v>0</v>
      </c>
      <c r="H61" s="128">
        <f t="shared" si="24"/>
        <v>250</v>
      </c>
      <c r="I61" s="129">
        <f t="shared" si="25"/>
        <v>250</v>
      </c>
      <c r="J61" s="130">
        <v>0</v>
      </c>
      <c r="K61" s="130">
        <f t="shared" si="26"/>
        <v>250</v>
      </c>
      <c r="L61" s="131">
        <f t="shared" si="27"/>
        <v>250</v>
      </c>
      <c r="M61" s="132">
        <f t="shared" si="28"/>
        <v>0</v>
      </c>
      <c r="N61" s="132">
        <f t="shared" si="29"/>
        <v>250</v>
      </c>
      <c r="O61" s="133">
        <f t="shared" si="30"/>
        <v>250</v>
      </c>
      <c r="P61" s="134">
        <f t="shared" si="31"/>
        <v>0</v>
      </c>
      <c r="Q61" s="135">
        <f t="shared" si="32"/>
        <v>250</v>
      </c>
      <c r="R61" s="118">
        <f t="shared" si="33"/>
        <v>1000</v>
      </c>
      <c r="S61" s="136">
        <f>GESTOR!J61</f>
        <v>0</v>
      </c>
      <c r="T61" s="136">
        <f t="shared" si="34"/>
        <v>0</v>
      </c>
      <c r="U61" s="137">
        <f t="shared" si="35"/>
        <v>1000</v>
      </c>
      <c r="V61" s="138">
        <v>0.4</v>
      </c>
      <c r="W61" s="138">
        <f t="shared" si="21"/>
        <v>200</v>
      </c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</row>
    <row r="62" spans="1:34" ht="32" customHeight="1" x14ac:dyDescent="0.35">
      <c r="A62" s="60">
        <v>60</v>
      </c>
      <c r="B62" s="199" t="s">
        <v>137</v>
      </c>
      <c r="C62" s="198" t="s">
        <v>158</v>
      </c>
      <c r="D62" s="174" t="s">
        <v>167</v>
      </c>
      <c r="E62" s="126">
        <v>21000</v>
      </c>
      <c r="F62" s="127">
        <f t="shared" si="22"/>
        <v>10500</v>
      </c>
      <c r="G62" s="128">
        <f t="shared" si="23"/>
        <v>0</v>
      </c>
      <c r="H62" s="128">
        <f t="shared" si="24"/>
        <v>10500</v>
      </c>
      <c r="I62" s="129">
        <f t="shared" si="25"/>
        <v>10500</v>
      </c>
      <c r="J62" s="130">
        <v>0</v>
      </c>
      <c r="K62" s="130">
        <f t="shared" si="26"/>
        <v>10500</v>
      </c>
      <c r="L62" s="131">
        <f t="shared" si="27"/>
        <v>10500</v>
      </c>
      <c r="M62" s="132">
        <f t="shared" si="28"/>
        <v>0</v>
      </c>
      <c r="N62" s="132">
        <f t="shared" si="29"/>
        <v>10500</v>
      </c>
      <c r="O62" s="133">
        <f t="shared" si="30"/>
        <v>10500</v>
      </c>
      <c r="P62" s="134">
        <f t="shared" si="31"/>
        <v>0</v>
      </c>
      <c r="Q62" s="135">
        <f t="shared" si="32"/>
        <v>10500</v>
      </c>
      <c r="R62" s="118">
        <f t="shared" si="33"/>
        <v>42000</v>
      </c>
      <c r="S62" s="136">
        <f>GESTOR!J62</f>
        <v>0</v>
      </c>
      <c r="T62" s="136">
        <f t="shared" si="34"/>
        <v>0</v>
      </c>
      <c r="U62" s="137">
        <f t="shared" si="35"/>
        <v>42000</v>
      </c>
      <c r="V62" s="138">
        <v>0.38</v>
      </c>
      <c r="W62" s="138">
        <f t="shared" si="21"/>
        <v>7980</v>
      </c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</row>
    <row r="63" spans="1:34" ht="32" customHeight="1" x14ac:dyDescent="0.35">
      <c r="A63" s="60">
        <v>61</v>
      </c>
      <c r="B63" s="199" t="s">
        <v>137</v>
      </c>
      <c r="C63" s="198" t="s">
        <v>159</v>
      </c>
      <c r="D63" s="174" t="s">
        <v>167</v>
      </c>
      <c r="E63" s="126">
        <v>3000</v>
      </c>
      <c r="F63" s="127">
        <f>IF(ROUNDDOWN($E63*0.5,0)&gt;$U63,$U63+G63,ROUNDDOWN($E63*0.5,0))</f>
        <v>1500</v>
      </c>
      <c r="G63" s="128">
        <f>SUMIF($X$2:$AH$2,$F$2,X63:AH63)</f>
        <v>0</v>
      </c>
      <c r="H63" s="128">
        <f t="shared" si="9"/>
        <v>1500</v>
      </c>
      <c r="I63" s="129">
        <f>IF(ROUNDDOWN($E63*0.5,0)&gt;$U63,$U63+J63,ROUNDDOWN($E63*0.5,0))</f>
        <v>1500</v>
      </c>
      <c r="J63" s="130">
        <f>SUMIF($X$2:$AH$2,$I$2,X63:AH63)</f>
        <v>0</v>
      </c>
      <c r="K63" s="130">
        <f t="shared" si="11"/>
        <v>1500</v>
      </c>
      <c r="L63" s="131">
        <f>IF(ROUNDDOWN($E63*0.5,0)&gt;$U63,$U63+M63,ROUNDDOWN($E63*0.5,0))</f>
        <v>1500</v>
      </c>
      <c r="M63" s="132">
        <f>SUMIF($X$2:$AH$2,$L$2,X63:AH63)</f>
        <v>0</v>
      </c>
      <c r="N63" s="132">
        <f t="shared" si="14"/>
        <v>1500</v>
      </c>
      <c r="O63" s="133">
        <f>IF(ROUNDDOWN($E63*0.5,0)&gt;$U63,$U63+P63,ROUNDDOWN($E63*0.5,0))</f>
        <v>1500</v>
      </c>
      <c r="P63" s="134">
        <f>SUMIF($X$2:$AH$2,$O$2,X63:AH63)</f>
        <v>0</v>
      </c>
      <c r="Q63" s="135">
        <f t="shared" si="17"/>
        <v>1500</v>
      </c>
      <c r="R63" s="118">
        <f t="shared" si="18"/>
        <v>6000</v>
      </c>
      <c r="S63" s="136">
        <f>GESTOR!J63</f>
        <v>0</v>
      </c>
      <c r="T63" s="136">
        <f t="shared" si="19"/>
        <v>0</v>
      </c>
      <c r="U63" s="137">
        <f t="shared" si="20"/>
        <v>6000</v>
      </c>
      <c r="V63" s="138">
        <v>8.33</v>
      </c>
      <c r="W63" s="138">
        <f t="shared" si="21"/>
        <v>24990</v>
      </c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</row>
    <row r="64" spans="1:34" ht="32" customHeight="1" x14ac:dyDescent="0.35">
      <c r="F64" s="43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44">
        <f>SUM(W4:W63)</f>
        <v>1207308.3600000001</v>
      </c>
      <c r="X64" s="202">
        <f t="shared" ref="X64:AH64" si="36">SUMPRODUCT(X4:X63,$V$4:$V$63)</f>
        <v>0</v>
      </c>
      <c r="Y64" s="202">
        <f t="shared" si="36"/>
        <v>0</v>
      </c>
      <c r="Z64" s="202">
        <f t="shared" si="36"/>
        <v>0</v>
      </c>
      <c r="AA64" s="202">
        <f t="shared" si="36"/>
        <v>0</v>
      </c>
      <c r="AB64" s="202">
        <f t="shared" si="36"/>
        <v>0</v>
      </c>
      <c r="AC64" s="202">
        <f t="shared" si="36"/>
        <v>0</v>
      </c>
      <c r="AD64" s="202">
        <f t="shared" si="36"/>
        <v>0</v>
      </c>
      <c r="AE64" s="202">
        <f t="shared" si="36"/>
        <v>0</v>
      </c>
      <c r="AF64" s="202">
        <f t="shared" si="36"/>
        <v>0</v>
      </c>
      <c r="AG64" s="202">
        <f t="shared" si="36"/>
        <v>0</v>
      </c>
      <c r="AH64" s="202">
        <f t="shared" si="36"/>
        <v>0</v>
      </c>
    </row>
    <row r="66" spans="2:5" ht="32" customHeight="1" x14ac:dyDescent="0.35">
      <c r="B66" s="325" t="str">
        <f>A1</f>
        <v>PE 1068/2026 SRP (SGPE DE ORIGEM: 15668/2026)</v>
      </c>
      <c r="C66" s="326"/>
      <c r="D66" s="326"/>
      <c r="E66" s="327"/>
    </row>
    <row r="67" spans="2:5" ht="57" customHeight="1" x14ac:dyDescent="0.35">
      <c r="B67" s="325" t="str">
        <f>C1</f>
        <v>OBJETO:  CONTRATAÇÃO DE EMPRESA ESPECIALIZADA EM SERVIÇOS GRÁFICOS (IMPRESSOS
ADAPTADOS, BANNERS, ADESIVOS, ENTRE OUTROS) – TODA UDESC</v>
      </c>
      <c r="C67" s="326"/>
      <c r="D67" s="326"/>
      <c r="E67" s="327"/>
    </row>
    <row r="68" spans="2:5" ht="32" customHeight="1" x14ac:dyDescent="0.35">
      <c r="B68" s="325" t="str">
        <f>L1</f>
        <v>VIGÊNCIA DA ATA: 13/08/2026 até 13/08/2027</v>
      </c>
      <c r="C68" s="326"/>
      <c r="D68" s="326"/>
      <c r="E68" s="327"/>
    </row>
    <row r="69" spans="2:5" ht="32" customHeight="1" x14ac:dyDescent="0.35">
      <c r="B69" s="328" t="s">
        <v>51</v>
      </c>
      <c r="C69" s="329"/>
      <c r="D69" s="300">
        <f>W64</f>
        <v>1207308.3600000001</v>
      </c>
      <c r="E69" s="301"/>
    </row>
    <row r="70" spans="2:5" ht="32" customHeight="1" x14ac:dyDescent="0.35">
      <c r="B70" s="330" t="s">
        <v>52</v>
      </c>
      <c r="C70" s="331"/>
      <c r="D70" s="302">
        <f>SUM(X64:AH64)</f>
        <v>0</v>
      </c>
      <c r="E70" s="303"/>
    </row>
    <row r="71" spans="2:5" ht="32" customHeight="1" x14ac:dyDescent="0.35">
      <c r="B71" s="335" t="s">
        <v>53</v>
      </c>
      <c r="C71" s="336"/>
      <c r="D71" s="304">
        <f>D70/D69</f>
        <v>0</v>
      </c>
      <c r="E71" s="305"/>
    </row>
    <row r="72" spans="2:5" ht="32" customHeight="1" x14ac:dyDescent="0.35">
      <c r="B72" s="295" t="s">
        <v>173</v>
      </c>
      <c r="C72" s="296"/>
      <c r="D72" s="296"/>
      <c r="E72" s="297"/>
    </row>
  </sheetData>
  <mergeCells count="46">
    <mergeCell ref="B69:C69"/>
    <mergeCell ref="B70:C70"/>
    <mergeCell ref="A1:B1"/>
    <mergeCell ref="F2:H2"/>
    <mergeCell ref="B71:C71"/>
    <mergeCell ref="B12:B13"/>
    <mergeCell ref="B14:B16"/>
    <mergeCell ref="B17:B18"/>
    <mergeCell ref="B22:B23"/>
    <mergeCell ref="B25:B28"/>
    <mergeCell ref="B29:B31"/>
    <mergeCell ref="B32:B33"/>
    <mergeCell ref="B34:B35"/>
    <mergeCell ref="B46:B47"/>
    <mergeCell ref="B49:B51"/>
    <mergeCell ref="B52:B54"/>
    <mergeCell ref="B72:E72"/>
    <mergeCell ref="L1:W1"/>
    <mergeCell ref="D69:E69"/>
    <mergeCell ref="D70:E70"/>
    <mergeCell ref="D71:E71"/>
    <mergeCell ref="I2:K2"/>
    <mergeCell ref="L2:N2"/>
    <mergeCell ref="O2:Q2"/>
    <mergeCell ref="R2:U2"/>
    <mergeCell ref="V2:W2"/>
    <mergeCell ref="A2:E2"/>
    <mergeCell ref="C1:K1"/>
    <mergeCell ref="B67:E67"/>
    <mergeCell ref="B66:E66"/>
    <mergeCell ref="B68:E68"/>
    <mergeCell ref="B4:B11"/>
    <mergeCell ref="B55:B58"/>
    <mergeCell ref="C4:C11"/>
    <mergeCell ref="C12:C13"/>
    <mergeCell ref="C14:C16"/>
    <mergeCell ref="C17:C18"/>
    <mergeCell ref="C22:C23"/>
    <mergeCell ref="C25:C28"/>
    <mergeCell ref="C29:C31"/>
    <mergeCell ref="C32:C33"/>
    <mergeCell ref="C34:C35"/>
    <mergeCell ref="C46:C47"/>
    <mergeCell ref="C49:C51"/>
    <mergeCell ref="C52:C54"/>
    <mergeCell ref="C55:C58"/>
  </mergeCells>
  <phoneticPr fontId="19" type="noConversion"/>
  <conditionalFormatting sqref="X4:AH63">
    <cfRule type="cellIs" dxfId="0" priority="1" operator="greater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B8879-9788-4B43-9D3F-91F4F6831AC0}">
  <dimension ref="A1:AT851"/>
  <sheetViews>
    <sheetView zoomScale="50" zoomScaleNormal="50" workbookViewId="0">
      <pane xSplit="19" ySplit="3" topLeftCell="U4" activePane="bottomRight" state="frozen"/>
      <selection pane="topRight" activeCell="T1" sqref="T1"/>
      <selection pane="bottomLeft" activeCell="A4" sqref="A4"/>
      <selection pane="bottomRight" activeCell="J63" sqref="J4:J63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CEFID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20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5</v>
      </c>
      <c r="O4" s="26"/>
      <c r="P4" s="26"/>
      <c r="Q4" s="26"/>
      <c r="R4" s="28">
        <f t="shared" ref="R4:R63" si="0">J4-(SUM(T4:AS4))+M4+O4+P4-Q4</f>
        <v>20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70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17</v>
      </c>
      <c r="O5" s="26"/>
      <c r="P5" s="26"/>
      <c r="Q5" s="26"/>
      <c r="R5" s="28">
        <f t="shared" si="0"/>
        <v>70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100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25</v>
      </c>
      <c r="O8" s="26"/>
      <c r="P8" s="26"/>
      <c r="Q8" s="26"/>
      <c r="R8" s="28">
        <f t="shared" si="0"/>
        <v>100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30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7</v>
      </c>
      <c r="O12" s="26"/>
      <c r="P12" s="26"/>
      <c r="Q12" s="26"/>
      <c r="R12" s="28">
        <f t="shared" si="0"/>
        <v>30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220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55</v>
      </c>
      <c r="O13" s="26"/>
      <c r="P13" s="26"/>
      <c r="Q13" s="26"/>
      <c r="R13" s="28">
        <f t="shared" si="0"/>
        <v>220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50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12</v>
      </c>
      <c r="O17" s="26"/>
      <c r="P17" s="26"/>
      <c r="Q17" s="26"/>
      <c r="R17" s="28">
        <f t="shared" si="0"/>
        <v>50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20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5</v>
      </c>
      <c r="O19" s="26"/>
      <c r="P19" s="26"/>
      <c r="Q19" s="26"/>
      <c r="R19" s="28">
        <f t="shared" si="0"/>
        <v>20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350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87</v>
      </c>
      <c r="O20" s="26"/>
      <c r="P20" s="26"/>
      <c r="Q20" s="26"/>
      <c r="R20" s="28">
        <f t="shared" si="0"/>
        <v>350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10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2</v>
      </c>
      <c r="O21" s="26"/>
      <c r="P21" s="26"/>
      <c r="Q21" s="26"/>
      <c r="R21" s="28">
        <f t="shared" si="0"/>
        <v>10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10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2</v>
      </c>
      <c r="O22" s="26"/>
      <c r="P22" s="26"/>
      <c r="Q22" s="26"/>
      <c r="R22" s="28">
        <f t="shared" si="0"/>
        <v>10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500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125</v>
      </c>
      <c r="O24" s="26"/>
      <c r="P24" s="26"/>
      <c r="Q24" s="26"/>
      <c r="R24" s="28">
        <f t="shared" si="0"/>
        <v>500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200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50</v>
      </c>
      <c r="O25" s="26"/>
      <c r="P25" s="26"/>
      <c r="Q25" s="26"/>
      <c r="R25" s="28">
        <f t="shared" si="0"/>
        <v>200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1000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250</v>
      </c>
      <c r="O29" s="26"/>
      <c r="P29" s="26"/>
      <c r="Q29" s="26"/>
      <c r="R29" s="28">
        <f t="shared" si="0"/>
        <v>1000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3100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775</v>
      </c>
      <c r="O30" s="26"/>
      <c r="P30" s="26"/>
      <c r="Q30" s="26"/>
      <c r="R30" s="28">
        <f t="shared" si="0"/>
        <v>3100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1000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250</v>
      </c>
      <c r="O32" s="26"/>
      <c r="P32" s="26"/>
      <c r="Q32" s="26"/>
      <c r="R32" s="28">
        <f t="shared" si="0"/>
        <v>1000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3100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775</v>
      </c>
      <c r="O33" s="26"/>
      <c r="P33" s="26"/>
      <c r="Q33" s="26"/>
      <c r="R33" s="28">
        <f t="shared" si="0"/>
        <v>3100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2000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500</v>
      </c>
      <c r="O34" s="26"/>
      <c r="P34" s="26"/>
      <c r="Q34" s="26"/>
      <c r="R34" s="28">
        <f t="shared" si="0"/>
        <v>2000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3200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800</v>
      </c>
      <c r="O35" s="26"/>
      <c r="P35" s="26"/>
      <c r="Q35" s="26"/>
      <c r="R35" s="28">
        <f t="shared" si="0"/>
        <v>3200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15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3</v>
      </c>
      <c r="O37" s="26"/>
      <c r="P37" s="26"/>
      <c r="Q37" s="26"/>
      <c r="R37" s="28">
        <f t="shared" si="0"/>
        <v>15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30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7</v>
      </c>
      <c r="O45" s="26"/>
      <c r="P45" s="26"/>
      <c r="Q45" s="26"/>
      <c r="R45" s="28">
        <f t="shared" si="0"/>
        <v>30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40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10</v>
      </c>
      <c r="O48" s="26"/>
      <c r="P48" s="26"/>
      <c r="Q48" s="26"/>
      <c r="R48" s="28">
        <f t="shared" si="0"/>
        <v>40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15065</v>
      </c>
      <c r="K64" s="45"/>
      <c r="L64" s="45"/>
      <c r="M64" s="45"/>
      <c r="N64" s="46"/>
      <c r="O64" s="46"/>
      <c r="P64" s="46"/>
      <c r="Q64" s="46"/>
      <c r="R64" s="46">
        <f>SUM(R4:R63)</f>
        <v>15065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27686.25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6674.6400000000012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27686.25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102" priority="3" operator="lessThan">
      <formula>0</formula>
    </cfRule>
  </conditionalFormatting>
  <conditionalFormatting sqref="T4:AS63">
    <cfRule type="cellIs" dxfId="101" priority="1" operator="greaterThan">
      <formula>0</formula>
    </cfRule>
  </conditionalFormatting>
  <conditionalFormatting sqref="U4:AC63 AE4:AS63 T17:T18">
    <cfRule type="cellIs" dxfId="100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66330-4E37-4D34-9908-B60A598824EB}">
  <dimension ref="A1:AT851"/>
  <sheetViews>
    <sheetView zoomScale="50" zoomScaleNormal="50" workbookViewId="0">
      <pane xSplit="19" ySplit="3" topLeftCell="U4" activePane="bottomRight" state="frozen"/>
      <selection pane="topRight" activeCell="T1" sqref="T1"/>
      <selection pane="bottomLeft" activeCell="A4" sqref="A4"/>
      <selection pane="bottomRight" activeCell="I9" sqref="I9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MESC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4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1</v>
      </c>
      <c r="O8" s="26"/>
      <c r="P8" s="26"/>
      <c r="Q8" s="26"/>
      <c r="R8" s="28">
        <f t="shared" si="0"/>
        <v>4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4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1</v>
      </c>
      <c r="O19" s="26"/>
      <c r="P19" s="26"/>
      <c r="Q19" s="26"/>
      <c r="R19" s="28">
        <f t="shared" si="0"/>
        <v>4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100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25</v>
      </c>
      <c r="O25" s="26"/>
      <c r="P25" s="26"/>
      <c r="Q25" s="26"/>
      <c r="R25" s="28">
        <f t="shared" si="0"/>
        <v>100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1000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250</v>
      </c>
      <c r="O34" s="26"/>
      <c r="P34" s="26"/>
      <c r="Q34" s="26"/>
      <c r="R34" s="28">
        <f t="shared" si="0"/>
        <v>1000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10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2</v>
      </c>
      <c r="O42" s="26"/>
      <c r="P42" s="26"/>
      <c r="Q42" s="26"/>
      <c r="R42" s="28">
        <f t="shared" si="0"/>
        <v>10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10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2</v>
      </c>
      <c r="O43" s="26"/>
      <c r="P43" s="26"/>
      <c r="Q43" s="26"/>
      <c r="R43" s="28">
        <f t="shared" si="0"/>
        <v>10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400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100</v>
      </c>
      <c r="O44" s="26"/>
      <c r="P44" s="26"/>
      <c r="Q44" s="26"/>
      <c r="R44" s="28">
        <f t="shared" si="0"/>
        <v>400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5000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1250</v>
      </c>
      <c r="O59" s="26"/>
      <c r="P59" s="26"/>
      <c r="Q59" s="26"/>
      <c r="R59" s="28">
        <f t="shared" si="0"/>
        <v>5000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5000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1250</v>
      </c>
      <c r="O60" s="26"/>
      <c r="P60" s="26"/>
      <c r="Q60" s="26"/>
      <c r="R60" s="28">
        <f t="shared" si="0"/>
        <v>5000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500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125</v>
      </c>
      <c r="O61" s="26"/>
      <c r="P61" s="26"/>
      <c r="Q61" s="26"/>
      <c r="R61" s="28">
        <f t="shared" si="0"/>
        <v>500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20000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5000</v>
      </c>
      <c r="O62" s="26"/>
      <c r="P62" s="26"/>
      <c r="Q62" s="26"/>
      <c r="R62" s="28">
        <f t="shared" si="0"/>
        <v>20000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3000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750</v>
      </c>
      <c r="O63" s="26"/>
      <c r="P63" s="26"/>
      <c r="Q63" s="26"/>
      <c r="R63" s="28">
        <f t="shared" si="0"/>
        <v>3000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35028</v>
      </c>
      <c r="K64" s="45"/>
      <c r="L64" s="45"/>
      <c r="M64" s="45"/>
      <c r="N64" s="46"/>
      <c r="O64" s="46"/>
      <c r="P64" s="46"/>
      <c r="Q64" s="46"/>
      <c r="R64" s="46">
        <f>SUM(R4:R63)</f>
        <v>35028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39517.1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9748.09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39517.1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99" priority="3" operator="lessThan">
      <formula>0</formula>
    </cfRule>
  </conditionalFormatting>
  <conditionalFormatting sqref="T4:AS63">
    <cfRule type="cellIs" dxfId="98" priority="1" operator="greaterThan">
      <formula>0</formula>
    </cfRule>
  </conditionalFormatting>
  <conditionalFormatting sqref="U4:AC63 AE4:AS63 T17:T18">
    <cfRule type="cellIs" dxfId="97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4C2A9-DF79-4292-AA1E-02DEFD7BB19B}">
  <dimension ref="A1:AT851"/>
  <sheetViews>
    <sheetView zoomScale="50" zoomScaleNormal="50" workbookViewId="0">
      <pane xSplit="19" ySplit="3" topLeftCell="U4" activePane="bottomRight" state="frozen"/>
      <selection pane="topRight" activeCell="T1" sqref="T1"/>
      <selection pane="bottomLeft" activeCell="A4" sqref="A4"/>
      <selection pane="bottomRight" activeCell="G61" sqref="G61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PROEX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5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1</v>
      </c>
      <c r="O4" s="26"/>
      <c r="P4" s="26"/>
      <c r="Q4" s="26"/>
      <c r="R4" s="28">
        <f t="shared" ref="R4:R63" si="0">J4-(SUM(T4:AS4))+M4+O4+P4-Q4</f>
        <v>5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30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7</v>
      </c>
      <c r="O5" s="26"/>
      <c r="P5" s="26"/>
      <c r="Q5" s="26"/>
      <c r="R5" s="28">
        <f t="shared" si="0"/>
        <v>30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10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2</v>
      </c>
      <c r="O6" s="26"/>
      <c r="P6" s="26"/>
      <c r="Q6" s="26"/>
      <c r="R6" s="28">
        <f t="shared" si="0"/>
        <v>10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20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5</v>
      </c>
      <c r="O7" s="26"/>
      <c r="P7" s="26"/>
      <c r="Q7" s="26"/>
      <c r="R7" s="28">
        <f t="shared" si="0"/>
        <v>20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400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100</v>
      </c>
      <c r="O8" s="26"/>
      <c r="P8" s="26"/>
      <c r="Q8" s="26"/>
      <c r="R8" s="28">
        <f t="shared" si="0"/>
        <v>400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10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2</v>
      </c>
      <c r="O12" s="26"/>
      <c r="P12" s="26"/>
      <c r="Q12" s="26"/>
      <c r="R12" s="28">
        <f t="shared" si="0"/>
        <v>10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10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2</v>
      </c>
      <c r="O13" s="26"/>
      <c r="P13" s="26"/>
      <c r="Q13" s="26"/>
      <c r="R13" s="28">
        <f t="shared" si="0"/>
        <v>10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10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2</v>
      </c>
      <c r="O14" s="26"/>
      <c r="P14" s="26"/>
      <c r="Q14" s="26"/>
      <c r="R14" s="28">
        <f t="shared" si="0"/>
        <v>10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5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1</v>
      </c>
      <c r="O15" s="26"/>
      <c r="P15" s="26"/>
      <c r="Q15" s="26"/>
      <c r="R15" s="28">
        <f t="shared" si="0"/>
        <v>5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10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2</v>
      </c>
      <c r="O16" s="26"/>
      <c r="P16" s="26"/>
      <c r="Q16" s="26"/>
      <c r="R16" s="28">
        <f t="shared" si="0"/>
        <v>10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50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12</v>
      </c>
      <c r="O17" s="26"/>
      <c r="P17" s="26"/>
      <c r="Q17" s="26"/>
      <c r="R17" s="28">
        <f t="shared" si="0"/>
        <v>50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10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2</v>
      </c>
      <c r="O18" s="26"/>
      <c r="P18" s="26"/>
      <c r="Q18" s="26"/>
      <c r="R18" s="28">
        <f t="shared" si="0"/>
        <v>10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10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2</v>
      </c>
      <c r="O19" s="26"/>
      <c r="P19" s="26"/>
      <c r="Q19" s="26"/>
      <c r="R19" s="28">
        <f t="shared" si="0"/>
        <v>10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20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5</v>
      </c>
      <c r="O20" s="26"/>
      <c r="P20" s="26"/>
      <c r="Q20" s="26"/>
      <c r="R20" s="28">
        <f t="shared" si="0"/>
        <v>20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10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2</v>
      </c>
      <c r="O21" s="26"/>
      <c r="P21" s="26"/>
      <c r="Q21" s="26"/>
      <c r="R21" s="28">
        <f t="shared" si="0"/>
        <v>10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60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15</v>
      </c>
      <c r="O22" s="26"/>
      <c r="P22" s="26"/>
      <c r="Q22" s="26"/>
      <c r="R22" s="28">
        <f t="shared" si="0"/>
        <v>60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100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25</v>
      </c>
      <c r="O24" s="26"/>
      <c r="P24" s="26"/>
      <c r="Q24" s="26"/>
      <c r="R24" s="28">
        <f t="shared" si="0"/>
        <v>100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100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25</v>
      </c>
      <c r="O25" s="26"/>
      <c r="P25" s="26"/>
      <c r="Q25" s="26"/>
      <c r="R25" s="28">
        <f t="shared" si="0"/>
        <v>100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200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50</v>
      </c>
      <c r="O29" s="26"/>
      <c r="P29" s="26"/>
      <c r="Q29" s="26"/>
      <c r="R29" s="28">
        <f t="shared" si="0"/>
        <v>200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2000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500</v>
      </c>
      <c r="O32" s="26"/>
      <c r="P32" s="26"/>
      <c r="Q32" s="26"/>
      <c r="R32" s="28">
        <f t="shared" si="0"/>
        <v>2000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400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100</v>
      </c>
      <c r="O34" s="26"/>
      <c r="P34" s="26"/>
      <c r="Q34" s="26"/>
      <c r="R34" s="28">
        <f t="shared" si="0"/>
        <v>400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4000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1000</v>
      </c>
      <c r="O36" s="26"/>
      <c r="P36" s="26"/>
      <c r="Q36" s="26"/>
      <c r="R36" s="28">
        <f t="shared" si="0"/>
        <v>4000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7470</v>
      </c>
      <c r="K64" s="45"/>
      <c r="L64" s="45"/>
      <c r="M64" s="45"/>
      <c r="N64" s="46"/>
      <c r="O64" s="46"/>
      <c r="P64" s="46"/>
      <c r="Q64" s="46"/>
      <c r="R64" s="46">
        <f>SUM(R4:R63)</f>
        <v>7470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74507.600000000006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17587.13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74507.600000000006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96" priority="3" operator="lessThan">
      <formula>0</formula>
    </cfRule>
  </conditionalFormatting>
  <conditionalFormatting sqref="T4:AS63">
    <cfRule type="cellIs" dxfId="95" priority="1" operator="greaterThan">
      <formula>0</formula>
    </cfRule>
  </conditionalFormatting>
  <conditionalFormatting sqref="U4:AC63 AE4:AS63 T17:T18">
    <cfRule type="cellIs" dxfId="94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ECC5-694D-4C81-A08F-4F0CFF393317}">
  <dimension ref="A1:AT851"/>
  <sheetViews>
    <sheetView zoomScale="50" zoomScaleNormal="50" workbookViewId="0">
      <pane xSplit="19" ySplit="3" topLeftCell="U4" activePane="bottomRight" state="frozen"/>
      <selection pane="topRight" activeCell="T1" sqref="T1"/>
      <selection pane="bottomLeft" activeCell="A4" sqref="A4"/>
      <selection pane="bottomRight" activeCell="I67" sqref="I67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PROEN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0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0</v>
      </c>
      <c r="O4" s="26"/>
      <c r="P4" s="26"/>
      <c r="Q4" s="26"/>
      <c r="R4" s="28">
        <f t="shared" ref="R4:R63" si="0">J4-(SUM(T4:AS4))+M4+O4+P4-Q4</f>
        <v>0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20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5</v>
      </c>
      <c r="O5" s="26"/>
      <c r="P5" s="26"/>
      <c r="Q5" s="26"/>
      <c r="R5" s="28">
        <f t="shared" si="0"/>
        <v>20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0</v>
      </c>
      <c r="O6" s="26"/>
      <c r="P6" s="26"/>
      <c r="Q6" s="26"/>
      <c r="R6" s="28">
        <f t="shared" si="0"/>
        <v>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0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0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0</v>
      </c>
      <c r="O8" s="26"/>
      <c r="P8" s="26"/>
      <c r="Q8" s="26"/>
      <c r="R8" s="28">
        <f t="shared" si="0"/>
        <v>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0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0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0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0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0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0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0</v>
      </c>
      <c r="O17" s="26"/>
      <c r="P17" s="26"/>
      <c r="Q17" s="26"/>
      <c r="R17" s="28">
        <f t="shared" si="0"/>
        <v>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0</v>
      </c>
      <c r="O22" s="26"/>
      <c r="P22" s="26"/>
      <c r="Q22" s="26"/>
      <c r="R22" s="28">
        <f t="shared" si="0"/>
        <v>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0</v>
      </c>
      <c r="O23" s="26"/>
      <c r="P23" s="26"/>
      <c r="Q23" s="26"/>
      <c r="R23" s="28">
        <f t="shared" si="0"/>
        <v>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0</v>
      </c>
      <c r="O24" s="26"/>
      <c r="P24" s="26"/>
      <c r="Q24" s="26"/>
      <c r="R24" s="28">
        <f t="shared" si="0"/>
        <v>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0</v>
      </c>
      <c r="O26" s="26"/>
      <c r="P26" s="26"/>
      <c r="Q26" s="26"/>
      <c r="R26" s="28">
        <f t="shared" si="0"/>
        <v>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0</v>
      </c>
      <c r="O29" s="26"/>
      <c r="P29" s="26"/>
      <c r="Q29" s="26"/>
      <c r="R29" s="28">
        <f t="shared" si="0"/>
        <v>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0</v>
      </c>
      <c r="O32" s="26"/>
      <c r="P32" s="26"/>
      <c r="Q32" s="26"/>
      <c r="R32" s="28">
        <f t="shared" si="0"/>
        <v>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0</v>
      </c>
      <c r="O36" s="26"/>
      <c r="P36" s="26"/>
      <c r="Q36" s="26"/>
      <c r="R36" s="28">
        <f t="shared" si="0"/>
        <v>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0</v>
      </c>
      <c r="O37" s="26"/>
      <c r="P37" s="26"/>
      <c r="Q37" s="26"/>
      <c r="R37" s="28">
        <f t="shared" si="0"/>
        <v>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0</v>
      </c>
      <c r="O38" s="26"/>
      <c r="P38" s="26"/>
      <c r="Q38" s="26"/>
      <c r="R38" s="28">
        <f t="shared" si="0"/>
        <v>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0</v>
      </c>
      <c r="O39" s="26"/>
      <c r="P39" s="26"/>
      <c r="Q39" s="26"/>
      <c r="R39" s="28">
        <f t="shared" si="0"/>
        <v>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0</v>
      </c>
      <c r="O45" s="26"/>
      <c r="P45" s="26"/>
      <c r="Q45" s="26"/>
      <c r="R45" s="28">
        <f t="shared" si="0"/>
        <v>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0</v>
      </c>
      <c r="O46" s="26"/>
      <c r="P46" s="26"/>
      <c r="Q46" s="26"/>
      <c r="R46" s="28">
        <f t="shared" si="0"/>
        <v>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0</v>
      </c>
      <c r="O48" s="26"/>
      <c r="P48" s="26"/>
      <c r="Q48" s="26"/>
      <c r="R48" s="28">
        <f t="shared" si="0"/>
        <v>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20</v>
      </c>
      <c r="K64" s="45"/>
      <c r="L64" s="45"/>
      <c r="M64" s="45"/>
      <c r="N64" s="46"/>
      <c r="O64" s="46"/>
      <c r="P64" s="46"/>
      <c r="Q64" s="46"/>
      <c r="R64" s="46">
        <f>SUM(R4:R63)</f>
        <v>20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471.2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117.8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471.2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93" priority="3" operator="lessThan">
      <formula>0</formula>
    </cfRule>
  </conditionalFormatting>
  <conditionalFormatting sqref="T4:AS63">
    <cfRule type="cellIs" dxfId="92" priority="1" operator="greaterThan">
      <formula>0</formula>
    </cfRule>
  </conditionalFormatting>
  <conditionalFormatting sqref="U4:AC63 AE4:AS63 T17:T18">
    <cfRule type="cellIs" dxfId="91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A6AA0-053D-481C-9EAE-23DEE21BD1CA}">
  <dimension ref="A1:AT851"/>
  <sheetViews>
    <sheetView zoomScale="50" zoomScaleNormal="50" workbookViewId="0">
      <pane xSplit="19" ySplit="3" topLeftCell="U4" activePane="bottomRight" state="frozen"/>
      <selection pane="topRight" activeCell="T1" sqref="T1"/>
      <selection pane="bottomLeft" activeCell="A4" sqref="A4"/>
      <selection pane="bottomRight" activeCell="I68" sqref="I68"/>
    </sheetView>
  </sheetViews>
  <sheetFormatPr defaultColWidth="9.81640625" defaultRowHeight="32.5" customHeight="1" x14ac:dyDescent="0.35"/>
  <cols>
    <col min="1" max="1" width="7.54296875" style="1" customWidth="1"/>
    <col min="2" max="2" width="22.453125" style="6" customWidth="1"/>
    <col min="3" max="3" width="10.1796875" style="6" customWidth="1"/>
    <col min="4" max="4" width="31.81640625" style="7" customWidth="1"/>
    <col min="5" max="5" width="20.54296875" style="7" customWidth="1"/>
    <col min="6" max="6" width="16.36328125" style="7" customWidth="1"/>
    <col min="7" max="7" width="19.08984375" style="7" customWidth="1"/>
    <col min="8" max="8" width="19.81640625" style="7" customWidth="1"/>
    <col min="9" max="9" width="18.1796875" style="7" customWidth="1"/>
    <col min="10" max="10" width="14.1796875" style="8" customWidth="1"/>
    <col min="11" max="12" width="11.90625" style="8" customWidth="1"/>
    <col min="13" max="13" width="15.90625" style="8" customWidth="1"/>
    <col min="14" max="17" width="11.90625" style="8" customWidth="1"/>
    <col min="18" max="18" width="11.90625" style="11" customWidth="1"/>
    <col min="19" max="19" width="11.90625" style="9" customWidth="1"/>
    <col min="20" max="20" width="16.1796875" style="10" customWidth="1"/>
    <col min="21" max="21" width="15.1796875" style="10" customWidth="1"/>
    <col min="22" max="22" width="16" style="10" customWidth="1"/>
    <col min="23" max="24" width="16.1796875" style="10" customWidth="1"/>
    <col min="25" max="25" width="15.54296875" style="10" customWidth="1"/>
    <col min="26" max="26" width="16.453125" style="10" customWidth="1"/>
    <col min="27" max="27" width="14.54296875" style="10" customWidth="1"/>
    <col min="28" max="28" width="18.81640625" style="10" bestFit="1" customWidth="1"/>
    <col min="29" max="29" width="17.54296875" style="10" customWidth="1"/>
    <col min="30" max="30" width="17.81640625" style="13" customWidth="1"/>
    <col min="31" max="31" width="16.81640625" style="10" customWidth="1"/>
    <col min="32" max="43" width="16.453125" style="10" customWidth="1"/>
    <col min="44" max="44" width="20.54296875" style="10" bestFit="1" customWidth="1"/>
    <col min="45" max="45" width="16.81640625" style="10" customWidth="1"/>
    <col min="46" max="46" width="14.81640625" style="1" customWidth="1"/>
    <col min="47" max="16384" width="9.81640625" style="1"/>
  </cols>
  <sheetData>
    <row r="1" spans="1:46" ht="42.5" customHeight="1" x14ac:dyDescent="0.35">
      <c r="A1" s="261" t="s">
        <v>65</v>
      </c>
      <c r="B1" s="262"/>
      <c r="C1" s="263"/>
      <c r="D1" s="255" t="s">
        <v>64</v>
      </c>
      <c r="E1" s="255"/>
      <c r="F1" s="255"/>
      <c r="G1" s="255"/>
      <c r="H1" s="255"/>
      <c r="I1" s="255"/>
      <c r="J1" s="256" t="s">
        <v>168</v>
      </c>
      <c r="K1" s="256"/>
      <c r="L1" s="256"/>
      <c r="M1" s="256"/>
      <c r="N1" s="256"/>
      <c r="O1" s="256"/>
      <c r="P1" s="256"/>
      <c r="Q1" s="256"/>
      <c r="R1" s="256"/>
      <c r="S1" s="256"/>
      <c r="T1" s="54" t="s">
        <v>55</v>
      </c>
      <c r="U1" s="15" t="s">
        <v>55</v>
      </c>
      <c r="V1" s="15" t="s">
        <v>55</v>
      </c>
      <c r="W1" s="15" t="s">
        <v>55</v>
      </c>
      <c r="X1" s="15" t="s">
        <v>55</v>
      </c>
      <c r="Y1" s="15" t="s">
        <v>55</v>
      </c>
      <c r="Z1" s="15" t="s">
        <v>55</v>
      </c>
      <c r="AA1" s="15" t="s">
        <v>55</v>
      </c>
      <c r="AB1" s="15" t="s">
        <v>55</v>
      </c>
      <c r="AC1" s="15" t="s">
        <v>55</v>
      </c>
      <c r="AD1" s="15" t="s">
        <v>55</v>
      </c>
      <c r="AE1" s="15" t="s">
        <v>55</v>
      </c>
      <c r="AF1" s="15" t="s">
        <v>55</v>
      </c>
      <c r="AG1" s="15" t="s">
        <v>55</v>
      </c>
      <c r="AH1" s="15" t="s">
        <v>55</v>
      </c>
      <c r="AI1" s="15" t="s">
        <v>55</v>
      </c>
      <c r="AJ1" s="15" t="s">
        <v>55</v>
      </c>
      <c r="AK1" s="15" t="s">
        <v>55</v>
      </c>
      <c r="AL1" s="15" t="s">
        <v>55</v>
      </c>
      <c r="AM1" s="15" t="s">
        <v>55</v>
      </c>
      <c r="AN1" s="15" t="s">
        <v>55</v>
      </c>
      <c r="AO1" s="15" t="s">
        <v>55</v>
      </c>
      <c r="AP1" s="15" t="s">
        <v>55</v>
      </c>
      <c r="AQ1" s="15" t="s">
        <v>55</v>
      </c>
      <c r="AR1" s="15" t="s">
        <v>55</v>
      </c>
      <c r="AS1" s="15" t="s">
        <v>55</v>
      </c>
    </row>
    <row r="2" spans="1:46" ht="30" customHeight="1" x14ac:dyDescent="0.35">
      <c r="A2" s="257" t="s">
        <v>17</v>
      </c>
      <c r="B2" s="258"/>
      <c r="C2" s="16"/>
      <c r="D2" s="57" t="str" cm="1">
        <f t="array" aca="1" ref="D2" ca="1">RIGHT(CELL("nome.arquivo",A1),LEN(CELL("nome.arquivo",A1))-SEARCH("]",CELL("nome.arquivo",A1)))</f>
        <v>ESAG 11038</v>
      </c>
      <c r="E2" s="259" t="s">
        <v>68</v>
      </c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54" t="s">
        <v>56</v>
      </c>
      <c r="U2" s="15" t="s">
        <v>56</v>
      </c>
      <c r="V2" s="15" t="s">
        <v>56</v>
      </c>
      <c r="W2" s="15" t="s">
        <v>56</v>
      </c>
      <c r="X2" s="15" t="s">
        <v>56</v>
      </c>
      <c r="Y2" s="15" t="s">
        <v>56</v>
      </c>
      <c r="Z2" s="15" t="s">
        <v>56</v>
      </c>
      <c r="AA2" s="15" t="s">
        <v>56</v>
      </c>
      <c r="AB2" s="15" t="s">
        <v>56</v>
      </c>
      <c r="AC2" s="15" t="s">
        <v>56</v>
      </c>
      <c r="AD2" s="15" t="s">
        <v>56</v>
      </c>
      <c r="AE2" s="15" t="s">
        <v>56</v>
      </c>
      <c r="AF2" s="15" t="s">
        <v>56</v>
      </c>
      <c r="AG2" s="15" t="s">
        <v>56</v>
      </c>
      <c r="AH2" s="15" t="s">
        <v>56</v>
      </c>
      <c r="AI2" s="15" t="s">
        <v>56</v>
      </c>
      <c r="AJ2" s="15" t="s">
        <v>56</v>
      </c>
      <c r="AK2" s="15" t="s">
        <v>56</v>
      </c>
      <c r="AL2" s="15" t="s">
        <v>56</v>
      </c>
      <c r="AM2" s="15" t="s">
        <v>56</v>
      </c>
      <c r="AN2" s="15" t="s">
        <v>56</v>
      </c>
      <c r="AO2" s="15" t="s">
        <v>56</v>
      </c>
      <c r="AP2" s="15" t="s">
        <v>56</v>
      </c>
      <c r="AQ2" s="15" t="s">
        <v>56</v>
      </c>
      <c r="AR2" s="15" t="s">
        <v>56</v>
      </c>
      <c r="AS2" s="15" t="s">
        <v>56</v>
      </c>
    </row>
    <row r="3" spans="1:46" ht="87.5" customHeight="1" x14ac:dyDescent="0.35">
      <c r="A3" s="17" t="s">
        <v>0</v>
      </c>
      <c r="B3" s="17" t="s">
        <v>2</v>
      </c>
      <c r="C3" s="53" t="s">
        <v>1</v>
      </c>
      <c r="D3" s="17" t="s">
        <v>3</v>
      </c>
      <c r="E3" s="17" t="s">
        <v>69</v>
      </c>
      <c r="F3" s="17" t="s">
        <v>4</v>
      </c>
      <c r="G3" s="17" t="s">
        <v>43</v>
      </c>
      <c r="H3" s="17" t="s">
        <v>5</v>
      </c>
      <c r="I3" s="18" t="s">
        <v>6</v>
      </c>
      <c r="J3" s="19" t="s">
        <v>7</v>
      </c>
      <c r="K3" s="20" t="s">
        <v>8</v>
      </c>
      <c r="L3" s="20" t="s">
        <v>9</v>
      </c>
      <c r="M3" s="61" t="s">
        <v>66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  <c r="S3" s="58" t="s">
        <v>15</v>
      </c>
      <c r="T3" s="55" t="s">
        <v>16</v>
      </c>
      <c r="U3" s="22" t="s">
        <v>16</v>
      </c>
      <c r="V3" s="22" t="s">
        <v>16</v>
      </c>
      <c r="W3" s="22" t="s">
        <v>16</v>
      </c>
      <c r="X3" s="22" t="s">
        <v>16</v>
      </c>
      <c r="Y3" s="22" t="s">
        <v>16</v>
      </c>
      <c r="Z3" s="22" t="s">
        <v>16</v>
      </c>
      <c r="AA3" s="22" t="s">
        <v>16</v>
      </c>
      <c r="AB3" s="22" t="s">
        <v>16</v>
      </c>
      <c r="AC3" s="22" t="s">
        <v>16</v>
      </c>
      <c r="AD3" s="22" t="s">
        <v>16</v>
      </c>
      <c r="AE3" s="22" t="s">
        <v>16</v>
      </c>
      <c r="AF3" s="22" t="s">
        <v>16</v>
      </c>
      <c r="AG3" s="22" t="s">
        <v>16</v>
      </c>
      <c r="AH3" s="22" t="s">
        <v>16</v>
      </c>
      <c r="AI3" s="22" t="s">
        <v>16</v>
      </c>
      <c r="AJ3" s="22" t="s">
        <v>16</v>
      </c>
      <c r="AK3" s="22" t="s">
        <v>16</v>
      </c>
      <c r="AL3" s="22" t="s">
        <v>16</v>
      </c>
      <c r="AM3" s="22" t="s">
        <v>16</v>
      </c>
      <c r="AN3" s="22" t="s">
        <v>16</v>
      </c>
      <c r="AO3" s="22" t="s">
        <v>16</v>
      </c>
      <c r="AP3" s="22" t="s">
        <v>16</v>
      </c>
      <c r="AQ3" s="22" t="s">
        <v>16</v>
      </c>
      <c r="AR3" s="22" t="s">
        <v>16</v>
      </c>
      <c r="AS3" s="22" t="s">
        <v>16</v>
      </c>
    </row>
    <row r="4" spans="1:46" ht="32.5" customHeight="1" x14ac:dyDescent="0.35">
      <c r="A4" s="264">
        <v>1</v>
      </c>
      <c r="B4" s="265" t="s">
        <v>70</v>
      </c>
      <c r="C4" s="142">
        <v>1</v>
      </c>
      <c r="D4" s="268" t="s">
        <v>71</v>
      </c>
      <c r="E4" s="143" t="s">
        <v>72</v>
      </c>
      <c r="F4" s="169">
        <v>30082008</v>
      </c>
      <c r="G4" s="170" t="s">
        <v>57</v>
      </c>
      <c r="H4" s="171" t="s">
        <v>161</v>
      </c>
      <c r="I4" s="175">
        <v>11.62</v>
      </c>
      <c r="J4" s="23">
        <v>6</v>
      </c>
      <c r="K4" s="24">
        <f>IF(SUM(T4:AS4)&gt;J4+M4,J4+M4,SUM(T4:AS4))</f>
        <v>0</v>
      </c>
      <c r="L4" s="25">
        <f>(SUM(T4:AS4))</f>
        <v>0</v>
      </c>
      <c r="M4" s="26">
        <f>0-0</f>
        <v>0</v>
      </c>
      <c r="N4" s="27">
        <f>ROUND(IF(J4*0.25-0.5&lt;0,0,J4*0.25-0.5),0)-Q4-O4</f>
        <v>1</v>
      </c>
      <c r="O4" s="26"/>
      <c r="P4" s="26"/>
      <c r="Q4" s="26"/>
      <c r="R4" s="28">
        <f t="shared" ref="R4:R63" si="0">J4-(SUM(T4:AS4))+M4+O4+P4-Q4</f>
        <v>6</v>
      </c>
      <c r="S4" s="59" t="str">
        <f>IF(R4&lt;0,"ATENÇÃO","OK")</f>
        <v>OK</v>
      </c>
      <c r="T4" s="29"/>
      <c r="U4" s="30"/>
      <c r="V4" s="30"/>
      <c r="W4" s="30"/>
      <c r="X4" s="30"/>
      <c r="Y4" s="30"/>
      <c r="Z4" s="30"/>
      <c r="AA4" s="31"/>
      <c r="AB4" s="32"/>
      <c r="AC4" s="31"/>
      <c r="AD4" s="31"/>
      <c r="AE4" s="3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2"/>
    </row>
    <row r="5" spans="1:46" ht="32.5" customHeight="1" x14ac:dyDescent="0.35">
      <c r="A5" s="264"/>
      <c r="B5" s="266"/>
      <c r="C5" s="142">
        <v>2</v>
      </c>
      <c r="D5" s="268"/>
      <c r="E5" s="143" t="s">
        <v>73</v>
      </c>
      <c r="F5" s="169">
        <v>30082008</v>
      </c>
      <c r="G5" s="170" t="s">
        <v>57</v>
      </c>
      <c r="H5" s="171" t="s">
        <v>161</v>
      </c>
      <c r="I5" s="175">
        <v>23.56</v>
      </c>
      <c r="J5" s="23">
        <v>2</v>
      </c>
      <c r="K5" s="24">
        <f t="shared" ref="K5:K63" si="1">IF(SUM(T5:AS5)&gt;J5+M5,J5+M5,SUM(T5:AS5))</f>
        <v>0</v>
      </c>
      <c r="L5" s="25">
        <f t="shared" ref="L5:L63" si="2">(SUM(T5:AS5))</f>
        <v>0</v>
      </c>
      <c r="M5" s="26">
        <f t="shared" ref="M5:M63" si="3">0-0</f>
        <v>0</v>
      </c>
      <c r="N5" s="27">
        <f t="shared" ref="N5:N63" si="4">ROUND(IF(J5*0.25-0.5&lt;0,0,J5*0.25-0.5),0)-Q5-O5</f>
        <v>0</v>
      </c>
      <c r="O5" s="26"/>
      <c r="P5" s="26"/>
      <c r="Q5" s="26"/>
      <c r="R5" s="28">
        <f t="shared" si="0"/>
        <v>2</v>
      </c>
      <c r="S5" s="59" t="str">
        <f t="shared" ref="S5:S63" si="5">IF(R5&lt;0,"ATENÇÃO","OK")</f>
        <v>OK</v>
      </c>
      <c r="T5" s="29"/>
      <c r="U5" s="30"/>
      <c r="V5" s="30"/>
      <c r="W5" s="30"/>
      <c r="X5" s="30"/>
      <c r="Y5" s="30"/>
      <c r="Z5" s="30"/>
      <c r="AA5" s="31"/>
      <c r="AB5" s="32"/>
      <c r="AC5" s="33"/>
      <c r="AD5" s="33"/>
      <c r="AE5" s="30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"/>
    </row>
    <row r="6" spans="1:46" ht="32.5" customHeight="1" x14ac:dyDescent="0.35">
      <c r="A6" s="264"/>
      <c r="B6" s="266"/>
      <c r="C6" s="142">
        <v>3</v>
      </c>
      <c r="D6" s="268"/>
      <c r="E6" s="143" t="s">
        <v>74</v>
      </c>
      <c r="F6" s="169">
        <v>30082008</v>
      </c>
      <c r="G6" s="170" t="s">
        <v>57</v>
      </c>
      <c r="H6" s="171" t="s">
        <v>161</v>
      </c>
      <c r="I6" s="175">
        <v>28.05</v>
      </c>
      <c r="J6" s="23">
        <v>10</v>
      </c>
      <c r="K6" s="24">
        <f t="shared" si="1"/>
        <v>0</v>
      </c>
      <c r="L6" s="25">
        <f t="shared" si="2"/>
        <v>0</v>
      </c>
      <c r="M6" s="26">
        <f t="shared" si="3"/>
        <v>0</v>
      </c>
      <c r="N6" s="27">
        <f t="shared" si="4"/>
        <v>2</v>
      </c>
      <c r="O6" s="26"/>
      <c r="P6" s="26"/>
      <c r="Q6" s="26"/>
      <c r="R6" s="28">
        <f t="shared" si="0"/>
        <v>10</v>
      </c>
      <c r="S6" s="59" t="str">
        <f t="shared" si="5"/>
        <v>OK</v>
      </c>
      <c r="T6" s="29"/>
      <c r="U6" s="30"/>
      <c r="V6" s="30"/>
      <c r="W6" s="30"/>
      <c r="X6" s="30"/>
      <c r="Y6" s="30"/>
      <c r="Z6" s="30"/>
      <c r="AA6" s="33"/>
      <c r="AB6" s="32"/>
      <c r="AC6" s="33"/>
      <c r="AD6" s="33"/>
      <c r="AE6" s="30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"/>
    </row>
    <row r="7" spans="1:46" ht="32.5" customHeight="1" x14ac:dyDescent="0.35">
      <c r="A7" s="264"/>
      <c r="B7" s="266"/>
      <c r="C7" s="142">
        <v>4</v>
      </c>
      <c r="D7" s="268"/>
      <c r="E7" s="143" t="s">
        <v>75</v>
      </c>
      <c r="F7" s="169">
        <v>30082008</v>
      </c>
      <c r="G7" s="170" t="s">
        <v>57</v>
      </c>
      <c r="H7" s="171" t="s">
        <v>161</v>
      </c>
      <c r="I7" s="175">
        <v>40.61</v>
      </c>
      <c r="J7" s="23">
        <v>2</v>
      </c>
      <c r="K7" s="24">
        <f t="shared" si="1"/>
        <v>0</v>
      </c>
      <c r="L7" s="25">
        <f t="shared" si="2"/>
        <v>0</v>
      </c>
      <c r="M7" s="26">
        <f t="shared" si="3"/>
        <v>0</v>
      </c>
      <c r="N7" s="27">
        <f t="shared" si="4"/>
        <v>0</v>
      </c>
      <c r="O7" s="26"/>
      <c r="P7" s="26"/>
      <c r="Q7" s="26"/>
      <c r="R7" s="28">
        <f t="shared" si="0"/>
        <v>2</v>
      </c>
      <c r="S7" s="59" t="str">
        <f t="shared" si="5"/>
        <v>OK</v>
      </c>
      <c r="T7" s="29"/>
      <c r="U7" s="30"/>
      <c r="V7" s="30"/>
      <c r="W7" s="30"/>
      <c r="X7" s="30"/>
      <c r="Y7" s="30"/>
      <c r="Z7" s="30"/>
      <c r="AA7" s="31"/>
      <c r="AB7" s="32"/>
      <c r="AC7" s="31"/>
      <c r="AD7" s="31"/>
      <c r="AE7" s="30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6" ht="32.5" customHeight="1" x14ac:dyDescent="0.35">
      <c r="A8" s="264"/>
      <c r="B8" s="266"/>
      <c r="C8" s="142">
        <v>5</v>
      </c>
      <c r="D8" s="268"/>
      <c r="E8" s="143" t="s">
        <v>76</v>
      </c>
      <c r="F8" s="169">
        <v>30082008</v>
      </c>
      <c r="G8" s="170" t="s">
        <v>57</v>
      </c>
      <c r="H8" s="171" t="s">
        <v>161</v>
      </c>
      <c r="I8" s="175">
        <v>20.63</v>
      </c>
      <c r="J8" s="23">
        <v>30</v>
      </c>
      <c r="K8" s="24">
        <f t="shared" si="1"/>
        <v>0</v>
      </c>
      <c r="L8" s="25">
        <f t="shared" si="2"/>
        <v>0</v>
      </c>
      <c r="M8" s="26">
        <f t="shared" si="3"/>
        <v>0</v>
      </c>
      <c r="N8" s="27">
        <f t="shared" si="4"/>
        <v>7</v>
      </c>
      <c r="O8" s="26"/>
      <c r="P8" s="26"/>
      <c r="Q8" s="26"/>
      <c r="R8" s="28">
        <f t="shared" si="0"/>
        <v>30</v>
      </c>
      <c r="S8" s="59" t="str">
        <f t="shared" si="5"/>
        <v>OK</v>
      </c>
      <c r="T8" s="29"/>
      <c r="U8" s="30"/>
      <c r="V8" s="30"/>
      <c r="W8" s="30"/>
      <c r="X8" s="30"/>
      <c r="Y8" s="30"/>
      <c r="Z8" s="30"/>
      <c r="AA8" s="31"/>
      <c r="AB8" s="32"/>
      <c r="AC8" s="33"/>
      <c r="AD8" s="34"/>
      <c r="AE8" s="30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"/>
    </row>
    <row r="9" spans="1:46" ht="32.5" customHeight="1" x14ac:dyDescent="0.35">
      <c r="A9" s="264"/>
      <c r="B9" s="266"/>
      <c r="C9" s="142">
        <v>6</v>
      </c>
      <c r="D9" s="268"/>
      <c r="E9" s="143" t="s">
        <v>77</v>
      </c>
      <c r="F9" s="169">
        <v>30082008</v>
      </c>
      <c r="G9" s="170" t="s">
        <v>57</v>
      </c>
      <c r="H9" s="171" t="s">
        <v>161</v>
      </c>
      <c r="I9" s="175">
        <v>76.41</v>
      </c>
      <c r="J9" s="23">
        <v>0</v>
      </c>
      <c r="K9" s="24">
        <f t="shared" si="1"/>
        <v>0</v>
      </c>
      <c r="L9" s="25">
        <f t="shared" si="2"/>
        <v>0</v>
      </c>
      <c r="M9" s="26">
        <f t="shared" si="3"/>
        <v>0</v>
      </c>
      <c r="N9" s="27">
        <f t="shared" si="4"/>
        <v>0</v>
      </c>
      <c r="O9" s="26"/>
      <c r="P9" s="26"/>
      <c r="Q9" s="26"/>
      <c r="R9" s="28">
        <f t="shared" si="0"/>
        <v>0</v>
      </c>
      <c r="S9" s="59" t="str">
        <f t="shared" si="5"/>
        <v>OK</v>
      </c>
      <c r="T9" s="29"/>
      <c r="U9" s="30"/>
      <c r="V9" s="30"/>
      <c r="W9" s="30"/>
      <c r="X9" s="30"/>
      <c r="Y9" s="30"/>
      <c r="Z9" s="30"/>
      <c r="AA9" s="33"/>
      <c r="AB9" s="32"/>
      <c r="AC9" s="31"/>
      <c r="AD9" s="33"/>
      <c r="AE9" s="30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6" ht="32.5" customHeight="1" x14ac:dyDescent="0.35">
      <c r="A10" s="264"/>
      <c r="B10" s="266"/>
      <c r="C10" s="142">
        <v>7</v>
      </c>
      <c r="D10" s="268"/>
      <c r="E10" s="143" t="s">
        <v>78</v>
      </c>
      <c r="F10" s="169">
        <v>30082008</v>
      </c>
      <c r="G10" s="170" t="s">
        <v>57</v>
      </c>
      <c r="H10" s="171" t="s">
        <v>161</v>
      </c>
      <c r="I10" s="175">
        <v>129.79</v>
      </c>
      <c r="J10" s="23">
        <v>0</v>
      </c>
      <c r="K10" s="24">
        <f t="shared" si="1"/>
        <v>0</v>
      </c>
      <c r="L10" s="25">
        <f t="shared" si="2"/>
        <v>0</v>
      </c>
      <c r="M10" s="26">
        <f t="shared" si="3"/>
        <v>0</v>
      </c>
      <c r="N10" s="27">
        <f t="shared" si="4"/>
        <v>0</v>
      </c>
      <c r="O10" s="26"/>
      <c r="P10" s="26"/>
      <c r="Q10" s="26"/>
      <c r="R10" s="28">
        <f t="shared" si="0"/>
        <v>0</v>
      </c>
      <c r="S10" s="59" t="str">
        <f t="shared" si="5"/>
        <v>OK</v>
      </c>
      <c r="T10" s="29"/>
      <c r="U10" s="30"/>
      <c r="V10" s="30"/>
      <c r="W10" s="30"/>
      <c r="X10" s="30"/>
      <c r="Y10" s="30"/>
      <c r="Z10" s="30"/>
      <c r="AA10" s="31"/>
      <c r="AB10" s="32"/>
      <c r="AC10" s="31"/>
      <c r="AD10" s="33"/>
      <c r="AE10" s="30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6" ht="32.5" customHeight="1" x14ac:dyDescent="0.35">
      <c r="A11" s="264"/>
      <c r="B11" s="267"/>
      <c r="C11" s="142">
        <v>8</v>
      </c>
      <c r="D11" s="268"/>
      <c r="E11" s="143" t="s">
        <v>79</v>
      </c>
      <c r="F11" s="169">
        <v>30082008</v>
      </c>
      <c r="G11" s="170" t="s">
        <v>57</v>
      </c>
      <c r="H11" s="171" t="s">
        <v>161</v>
      </c>
      <c r="I11" s="175">
        <v>110.91</v>
      </c>
      <c r="J11" s="23">
        <v>0</v>
      </c>
      <c r="K11" s="24">
        <f t="shared" si="1"/>
        <v>0</v>
      </c>
      <c r="L11" s="25">
        <f t="shared" si="2"/>
        <v>0</v>
      </c>
      <c r="M11" s="26">
        <f t="shared" si="3"/>
        <v>0</v>
      </c>
      <c r="N11" s="27">
        <f t="shared" si="4"/>
        <v>0</v>
      </c>
      <c r="O11" s="26"/>
      <c r="P11" s="26"/>
      <c r="Q11" s="26"/>
      <c r="R11" s="28">
        <f t="shared" si="0"/>
        <v>0</v>
      </c>
      <c r="S11" s="59" t="str">
        <f t="shared" si="5"/>
        <v>OK</v>
      </c>
      <c r="T11" s="29"/>
      <c r="U11" s="30"/>
      <c r="V11" s="30"/>
      <c r="W11" s="30"/>
      <c r="X11" s="30"/>
      <c r="Y11" s="30"/>
      <c r="Z11" s="30"/>
      <c r="AA11" s="31"/>
      <c r="AB11" s="32"/>
      <c r="AC11" s="31"/>
      <c r="AD11" s="31"/>
      <c r="AE11" s="30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"/>
    </row>
    <row r="12" spans="1:46" ht="32.5" customHeight="1" x14ac:dyDescent="0.35">
      <c r="A12" s="269">
        <v>2</v>
      </c>
      <c r="B12" s="270" t="s">
        <v>80</v>
      </c>
      <c r="C12" s="144">
        <v>9</v>
      </c>
      <c r="D12" s="272" t="s">
        <v>81</v>
      </c>
      <c r="E12" s="145" t="s">
        <v>72</v>
      </c>
      <c r="F12" s="145">
        <v>30082008</v>
      </c>
      <c r="G12" s="145" t="s">
        <v>57</v>
      </c>
      <c r="H12" s="145" t="s">
        <v>161</v>
      </c>
      <c r="I12" s="176">
        <v>5.79</v>
      </c>
      <c r="J12" s="23">
        <v>0</v>
      </c>
      <c r="K12" s="24">
        <f t="shared" si="1"/>
        <v>0</v>
      </c>
      <c r="L12" s="25">
        <f t="shared" si="2"/>
        <v>0</v>
      </c>
      <c r="M12" s="26">
        <f t="shared" si="3"/>
        <v>0</v>
      </c>
      <c r="N12" s="27">
        <f t="shared" si="4"/>
        <v>0</v>
      </c>
      <c r="O12" s="26"/>
      <c r="P12" s="26"/>
      <c r="Q12" s="26"/>
      <c r="R12" s="28">
        <f t="shared" si="0"/>
        <v>0</v>
      </c>
      <c r="S12" s="59" t="str">
        <f t="shared" si="5"/>
        <v>OK</v>
      </c>
      <c r="T12" s="29"/>
      <c r="U12" s="30"/>
      <c r="V12" s="30"/>
      <c r="W12" s="30"/>
      <c r="X12" s="30"/>
      <c r="Y12" s="30"/>
      <c r="Z12" s="30"/>
      <c r="AA12" s="31"/>
      <c r="AB12" s="32"/>
      <c r="AC12" s="31"/>
      <c r="AD12" s="31"/>
      <c r="AE12" s="30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"/>
    </row>
    <row r="13" spans="1:46" s="4" customFormat="1" ht="32.5" customHeight="1" x14ac:dyDescent="0.35">
      <c r="A13" s="269"/>
      <c r="B13" s="271"/>
      <c r="C13" s="144">
        <v>10</v>
      </c>
      <c r="D13" s="272"/>
      <c r="E13" s="145" t="s">
        <v>82</v>
      </c>
      <c r="F13" s="145">
        <v>30082008</v>
      </c>
      <c r="G13" s="145" t="s">
        <v>57</v>
      </c>
      <c r="H13" s="145" t="s">
        <v>162</v>
      </c>
      <c r="I13" s="176">
        <v>22.55</v>
      </c>
      <c r="J13" s="23">
        <v>0</v>
      </c>
      <c r="K13" s="24">
        <f t="shared" si="1"/>
        <v>0</v>
      </c>
      <c r="L13" s="25">
        <f t="shared" si="2"/>
        <v>0</v>
      </c>
      <c r="M13" s="26">
        <f t="shared" si="3"/>
        <v>0</v>
      </c>
      <c r="N13" s="27">
        <f t="shared" si="4"/>
        <v>0</v>
      </c>
      <c r="O13" s="26"/>
      <c r="P13" s="26"/>
      <c r="Q13" s="26"/>
      <c r="R13" s="28">
        <f t="shared" si="0"/>
        <v>0</v>
      </c>
      <c r="S13" s="59" t="str">
        <f t="shared" si="5"/>
        <v>OK</v>
      </c>
      <c r="T13" s="29"/>
      <c r="U13" s="35"/>
      <c r="V13" s="35"/>
      <c r="W13" s="30"/>
      <c r="X13" s="35"/>
      <c r="Y13" s="30"/>
      <c r="Z13" s="35"/>
      <c r="AA13" s="36"/>
      <c r="AB13" s="32"/>
      <c r="AC13" s="31"/>
      <c r="AD13" s="31"/>
      <c r="AE13" s="30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6" ht="32.5" customHeight="1" x14ac:dyDescent="0.35">
      <c r="A14" s="264">
        <v>3</v>
      </c>
      <c r="B14" s="265" t="s">
        <v>70</v>
      </c>
      <c r="C14" s="142">
        <v>11</v>
      </c>
      <c r="D14" s="268" t="s">
        <v>83</v>
      </c>
      <c r="E14" s="146" t="s">
        <v>84</v>
      </c>
      <c r="F14" s="169">
        <v>30082008</v>
      </c>
      <c r="G14" s="170" t="s">
        <v>57</v>
      </c>
      <c r="H14" s="171" t="s">
        <v>162</v>
      </c>
      <c r="I14" s="175">
        <v>160.46</v>
      </c>
      <c r="J14" s="23">
        <v>1</v>
      </c>
      <c r="K14" s="24">
        <f t="shared" si="1"/>
        <v>0</v>
      </c>
      <c r="L14" s="25">
        <f t="shared" si="2"/>
        <v>0</v>
      </c>
      <c r="M14" s="26">
        <f t="shared" si="3"/>
        <v>0</v>
      </c>
      <c r="N14" s="27">
        <f t="shared" si="4"/>
        <v>0</v>
      </c>
      <c r="O14" s="26"/>
      <c r="P14" s="26"/>
      <c r="Q14" s="26"/>
      <c r="R14" s="28">
        <f t="shared" si="0"/>
        <v>1</v>
      </c>
      <c r="S14" s="59" t="str">
        <f t="shared" si="5"/>
        <v>OK</v>
      </c>
      <c r="T14" s="29"/>
      <c r="U14" s="30"/>
      <c r="V14" s="30"/>
      <c r="W14" s="30"/>
      <c r="X14" s="30"/>
      <c r="Y14" s="30"/>
      <c r="Z14" s="30"/>
      <c r="AA14" s="31"/>
      <c r="AB14" s="32"/>
      <c r="AC14" s="31"/>
      <c r="AD14" s="31"/>
      <c r="AE14" s="30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6" s="4" customFormat="1" ht="32.5" customHeight="1" x14ac:dyDescent="0.35">
      <c r="A15" s="264"/>
      <c r="B15" s="266"/>
      <c r="C15" s="142">
        <v>12</v>
      </c>
      <c r="D15" s="268"/>
      <c r="E15" s="146" t="s">
        <v>85</v>
      </c>
      <c r="F15" s="169">
        <v>30082008</v>
      </c>
      <c r="G15" s="170" t="s">
        <v>57</v>
      </c>
      <c r="H15" s="171" t="s">
        <v>162</v>
      </c>
      <c r="I15" s="175">
        <v>926.8</v>
      </c>
      <c r="J15" s="23">
        <v>1</v>
      </c>
      <c r="K15" s="24">
        <f t="shared" si="1"/>
        <v>0</v>
      </c>
      <c r="L15" s="25">
        <f t="shared" si="2"/>
        <v>0</v>
      </c>
      <c r="M15" s="26">
        <f t="shared" si="3"/>
        <v>0</v>
      </c>
      <c r="N15" s="27">
        <f t="shared" si="4"/>
        <v>0</v>
      </c>
      <c r="O15" s="26"/>
      <c r="P15" s="26"/>
      <c r="Q15" s="26"/>
      <c r="R15" s="28">
        <f t="shared" si="0"/>
        <v>1</v>
      </c>
      <c r="S15" s="59" t="str">
        <f t="shared" si="5"/>
        <v>OK</v>
      </c>
      <c r="T15" s="29"/>
      <c r="U15" s="35"/>
      <c r="V15" s="30"/>
      <c r="W15" s="30"/>
      <c r="X15" s="35"/>
      <c r="Y15" s="30"/>
      <c r="Z15" s="35"/>
      <c r="AA15" s="36"/>
      <c r="AB15" s="32"/>
      <c r="AC15" s="31"/>
      <c r="AD15" s="31"/>
      <c r="AE15" s="30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2"/>
    </row>
    <row r="16" spans="1:46" ht="32.5" customHeight="1" x14ac:dyDescent="0.35">
      <c r="A16" s="264"/>
      <c r="B16" s="267"/>
      <c r="C16" s="142">
        <v>13</v>
      </c>
      <c r="D16" s="268"/>
      <c r="E16" s="147" t="s">
        <v>86</v>
      </c>
      <c r="F16" s="169">
        <v>30082008</v>
      </c>
      <c r="G16" s="170" t="s">
        <v>57</v>
      </c>
      <c r="H16" s="171" t="s">
        <v>162</v>
      </c>
      <c r="I16" s="175">
        <v>1214.05</v>
      </c>
      <c r="J16" s="23">
        <v>1</v>
      </c>
      <c r="K16" s="24">
        <f t="shared" si="1"/>
        <v>0</v>
      </c>
      <c r="L16" s="25">
        <f t="shared" si="2"/>
        <v>0</v>
      </c>
      <c r="M16" s="26">
        <f t="shared" si="3"/>
        <v>0</v>
      </c>
      <c r="N16" s="27">
        <f t="shared" si="4"/>
        <v>0</v>
      </c>
      <c r="O16" s="26"/>
      <c r="P16" s="26"/>
      <c r="Q16" s="26"/>
      <c r="R16" s="28">
        <f t="shared" si="0"/>
        <v>1</v>
      </c>
      <c r="S16" s="59" t="str">
        <f t="shared" si="5"/>
        <v>OK</v>
      </c>
      <c r="T16" s="29"/>
      <c r="U16" s="30"/>
      <c r="V16" s="30"/>
      <c r="W16" s="30"/>
      <c r="X16" s="30"/>
      <c r="Y16" s="30"/>
      <c r="Z16" s="30"/>
      <c r="AA16" s="31"/>
      <c r="AB16" s="32"/>
      <c r="AC16" s="31"/>
      <c r="AD16" s="31"/>
      <c r="AE16" s="30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6" ht="32.5" customHeight="1" x14ac:dyDescent="0.35">
      <c r="A17" s="269">
        <v>4</v>
      </c>
      <c r="B17" s="270" t="s">
        <v>70</v>
      </c>
      <c r="C17" s="144">
        <v>14</v>
      </c>
      <c r="D17" s="272" t="s">
        <v>87</v>
      </c>
      <c r="E17" s="148" t="s">
        <v>88</v>
      </c>
      <c r="F17" s="148">
        <v>504222318</v>
      </c>
      <c r="G17" s="172" t="s">
        <v>57</v>
      </c>
      <c r="H17" s="173" t="s">
        <v>162</v>
      </c>
      <c r="I17" s="176">
        <v>17.899999999999999</v>
      </c>
      <c r="J17" s="23">
        <v>80</v>
      </c>
      <c r="K17" s="24">
        <f t="shared" si="1"/>
        <v>0</v>
      </c>
      <c r="L17" s="25">
        <f t="shared" si="2"/>
        <v>0</v>
      </c>
      <c r="M17" s="26">
        <f t="shared" si="3"/>
        <v>0</v>
      </c>
      <c r="N17" s="27">
        <f t="shared" si="4"/>
        <v>20</v>
      </c>
      <c r="O17" s="26"/>
      <c r="P17" s="26"/>
      <c r="Q17" s="26"/>
      <c r="R17" s="28">
        <f t="shared" si="0"/>
        <v>80</v>
      </c>
      <c r="S17" s="59" t="str">
        <f t="shared" si="5"/>
        <v>OK</v>
      </c>
      <c r="T17" s="56"/>
      <c r="U17" s="30"/>
      <c r="V17" s="30"/>
      <c r="W17" s="30"/>
      <c r="X17" s="30"/>
      <c r="Y17" s="30"/>
      <c r="Z17" s="30"/>
      <c r="AA17" s="31"/>
      <c r="AB17" s="32"/>
      <c r="AC17" s="31"/>
      <c r="AD17" s="31"/>
      <c r="AE17" s="30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2"/>
    </row>
    <row r="18" spans="1:46" ht="32.5" customHeight="1" x14ac:dyDescent="0.35">
      <c r="A18" s="269"/>
      <c r="B18" s="271"/>
      <c r="C18" s="144">
        <v>15</v>
      </c>
      <c r="D18" s="272"/>
      <c r="E18" s="148" t="s">
        <v>89</v>
      </c>
      <c r="F18" s="148">
        <v>504222318</v>
      </c>
      <c r="G18" s="172" t="s">
        <v>57</v>
      </c>
      <c r="H18" s="173" t="s">
        <v>162</v>
      </c>
      <c r="I18" s="176">
        <v>17.899999999999999</v>
      </c>
      <c r="J18" s="23">
        <v>0</v>
      </c>
      <c r="K18" s="24">
        <f t="shared" si="1"/>
        <v>0</v>
      </c>
      <c r="L18" s="25">
        <f t="shared" si="2"/>
        <v>0</v>
      </c>
      <c r="M18" s="26">
        <f t="shared" si="3"/>
        <v>0</v>
      </c>
      <c r="N18" s="27">
        <f t="shared" si="4"/>
        <v>0</v>
      </c>
      <c r="O18" s="26"/>
      <c r="P18" s="26"/>
      <c r="Q18" s="26"/>
      <c r="R18" s="28">
        <f t="shared" si="0"/>
        <v>0</v>
      </c>
      <c r="S18" s="59" t="str">
        <f t="shared" si="5"/>
        <v>OK</v>
      </c>
      <c r="T18" s="56"/>
      <c r="U18" s="30"/>
      <c r="V18" s="30"/>
      <c r="W18" s="30"/>
      <c r="X18" s="30"/>
      <c r="Y18" s="30"/>
      <c r="Z18" s="30"/>
      <c r="AA18" s="31"/>
      <c r="AB18" s="32"/>
      <c r="AC18" s="31"/>
      <c r="AD18" s="31"/>
      <c r="AE18" s="30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6" ht="32.5" customHeight="1" x14ac:dyDescent="0.35">
      <c r="A19" s="149">
        <v>5</v>
      </c>
      <c r="B19" s="150" t="s">
        <v>70</v>
      </c>
      <c r="C19" s="142">
        <v>16</v>
      </c>
      <c r="D19" s="151" t="s">
        <v>90</v>
      </c>
      <c r="E19" s="152" t="s">
        <v>91</v>
      </c>
      <c r="F19" s="171">
        <v>504222318</v>
      </c>
      <c r="G19" s="171" t="s">
        <v>57</v>
      </c>
      <c r="H19" s="171" t="s">
        <v>162</v>
      </c>
      <c r="I19" s="175">
        <v>45.22</v>
      </c>
      <c r="J19" s="23">
        <v>0</v>
      </c>
      <c r="K19" s="24">
        <f t="shared" si="1"/>
        <v>0</v>
      </c>
      <c r="L19" s="25">
        <f t="shared" si="2"/>
        <v>0</v>
      </c>
      <c r="M19" s="26">
        <f t="shared" si="3"/>
        <v>0</v>
      </c>
      <c r="N19" s="27">
        <f t="shared" si="4"/>
        <v>0</v>
      </c>
      <c r="O19" s="26"/>
      <c r="P19" s="26"/>
      <c r="Q19" s="26"/>
      <c r="R19" s="28">
        <f t="shared" si="0"/>
        <v>0</v>
      </c>
      <c r="S19" s="59" t="str">
        <f t="shared" si="5"/>
        <v>OK</v>
      </c>
      <c r="T19" s="29"/>
      <c r="U19" s="30"/>
      <c r="V19" s="30"/>
      <c r="W19" s="30"/>
      <c r="X19" s="30"/>
      <c r="Y19" s="30"/>
      <c r="Z19" s="30"/>
      <c r="AA19" s="33"/>
      <c r="AB19" s="32"/>
      <c r="AC19" s="31"/>
      <c r="AD19" s="31"/>
      <c r="AE19" s="30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4" customFormat="1" ht="32.5" customHeight="1" x14ac:dyDescent="0.35">
      <c r="A20" s="153">
        <v>6</v>
      </c>
      <c r="B20" s="154" t="s">
        <v>92</v>
      </c>
      <c r="C20" s="144">
        <v>17</v>
      </c>
      <c r="D20" s="155" t="s">
        <v>93</v>
      </c>
      <c r="E20" s="148" t="s">
        <v>94</v>
      </c>
      <c r="F20" s="148">
        <v>504223668</v>
      </c>
      <c r="G20" s="172" t="s">
        <v>57</v>
      </c>
      <c r="H20" s="173" t="s">
        <v>58</v>
      </c>
      <c r="I20" s="176">
        <v>7.71</v>
      </c>
      <c r="J20" s="23">
        <v>0</v>
      </c>
      <c r="K20" s="24">
        <f t="shared" si="1"/>
        <v>0</v>
      </c>
      <c r="L20" s="25">
        <f t="shared" si="2"/>
        <v>0</v>
      </c>
      <c r="M20" s="26">
        <f t="shared" si="3"/>
        <v>0</v>
      </c>
      <c r="N20" s="27">
        <f t="shared" si="4"/>
        <v>0</v>
      </c>
      <c r="O20" s="26"/>
      <c r="P20" s="26"/>
      <c r="Q20" s="26"/>
      <c r="R20" s="28">
        <f t="shared" si="0"/>
        <v>0</v>
      </c>
      <c r="S20" s="59" t="str">
        <f t="shared" si="5"/>
        <v>OK</v>
      </c>
      <c r="T20" s="29"/>
      <c r="U20" s="35"/>
      <c r="V20" s="35"/>
      <c r="W20" s="30"/>
      <c r="X20" s="35"/>
      <c r="Y20" s="30"/>
      <c r="Z20" s="30"/>
      <c r="AA20" s="37"/>
      <c r="AB20" s="32"/>
      <c r="AC20" s="31"/>
      <c r="AD20" s="31"/>
      <c r="AE20" s="30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"/>
    </row>
    <row r="21" spans="1:46" ht="32.5" customHeight="1" x14ac:dyDescent="0.35">
      <c r="A21" s="149">
        <v>7</v>
      </c>
      <c r="B21" s="150" t="s">
        <v>70</v>
      </c>
      <c r="C21" s="142">
        <v>18</v>
      </c>
      <c r="D21" s="156" t="s">
        <v>95</v>
      </c>
      <c r="E21" s="146" t="s">
        <v>96</v>
      </c>
      <c r="F21" s="171">
        <v>504223194</v>
      </c>
      <c r="G21" s="171" t="s">
        <v>57</v>
      </c>
      <c r="H21" s="171" t="s">
        <v>58</v>
      </c>
      <c r="I21" s="175">
        <v>74.849999999999994</v>
      </c>
      <c r="J21" s="23">
        <v>0</v>
      </c>
      <c r="K21" s="24">
        <f t="shared" si="1"/>
        <v>0</v>
      </c>
      <c r="L21" s="25">
        <f t="shared" si="2"/>
        <v>0</v>
      </c>
      <c r="M21" s="26">
        <f t="shared" si="3"/>
        <v>0</v>
      </c>
      <c r="N21" s="27">
        <f t="shared" si="4"/>
        <v>0</v>
      </c>
      <c r="O21" s="26"/>
      <c r="P21" s="26"/>
      <c r="Q21" s="26"/>
      <c r="R21" s="28">
        <f t="shared" si="0"/>
        <v>0</v>
      </c>
      <c r="S21" s="59" t="str">
        <f t="shared" si="5"/>
        <v>OK</v>
      </c>
      <c r="T21" s="29"/>
      <c r="U21" s="30"/>
      <c r="V21" s="30"/>
      <c r="W21" s="30"/>
      <c r="X21" s="30"/>
      <c r="Y21" s="30"/>
      <c r="Z21" s="30"/>
      <c r="AA21" s="33"/>
      <c r="AB21" s="32"/>
      <c r="AC21" s="33"/>
      <c r="AD21" s="31"/>
      <c r="AE21" s="30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"/>
    </row>
    <row r="22" spans="1:46" ht="32.5" customHeight="1" x14ac:dyDescent="0.35">
      <c r="A22" s="269">
        <v>8</v>
      </c>
      <c r="B22" s="270" t="s">
        <v>70</v>
      </c>
      <c r="C22" s="144">
        <v>19</v>
      </c>
      <c r="D22" s="273" t="s">
        <v>97</v>
      </c>
      <c r="E22" s="148" t="s">
        <v>98</v>
      </c>
      <c r="F22" s="173">
        <v>504223194</v>
      </c>
      <c r="G22" s="173" t="s">
        <v>57</v>
      </c>
      <c r="H22" s="173" t="s">
        <v>58</v>
      </c>
      <c r="I22" s="176">
        <v>32.46</v>
      </c>
      <c r="J22" s="38">
        <v>10</v>
      </c>
      <c r="K22" s="24">
        <f t="shared" si="1"/>
        <v>0</v>
      </c>
      <c r="L22" s="25">
        <f t="shared" si="2"/>
        <v>0</v>
      </c>
      <c r="M22" s="26">
        <f t="shared" si="3"/>
        <v>0</v>
      </c>
      <c r="N22" s="27">
        <f t="shared" si="4"/>
        <v>2</v>
      </c>
      <c r="O22" s="26"/>
      <c r="P22" s="26"/>
      <c r="Q22" s="26"/>
      <c r="R22" s="28">
        <f t="shared" si="0"/>
        <v>10</v>
      </c>
      <c r="S22" s="59" t="str">
        <f t="shared" si="5"/>
        <v>OK</v>
      </c>
      <c r="T22" s="29"/>
      <c r="U22" s="30"/>
      <c r="V22" s="30"/>
      <c r="W22" s="30"/>
      <c r="X22" s="30"/>
      <c r="Y22" s="30"/>
      <c r="Z22" s="30"/>
      <c r="AA22" s="33"/>
      <c r="AB22" s="32"/>
      <c r="AC22" s="33"/>
      <c r="AD22" s="31"/>
      <c r="AE22" s="30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"/>
    </row>
    <row r="23" spans="1:46" ht="32.5" customHeight="1" x14ac:dyDescent="0.35">
      <c r="A23" s="269"/>
      <c r="B23" s="271"/>
      <c r="C23" s="144">
        <v>20</v>
      </c>
      <c r="D23" s="273"/>
      <c r="E23" s="148" t="s">
        <v>99</v>
      </c>
      <c r="F23" s="173">
        <v>504223194</v>
      </c>
      <c r="G23" s="173" t="s">
        <v>57</v>
      </c>
      <c r="H23" s="173" t="s">
        <v>58</v>
      </c>
      <c r="I23" s="176">
        <v>4.78</v>
      </c>
      <c r="J23" s="38">
        <v>30</v>
      </c>
      <c r="K23" s="24">
        <f t="shared" si="1"/>
        <v>0</v>
      </c>
      <c r="L23" s="25">
        <f t="shared" si="2"/>
        <v>0</v>
      </c>
      <c r="M23" s="26">
        <f t="shared" si="3"/>
        <v>0</v>
      </c>
      <c r="N23" s="27">
        <f t="shared" si="4"/>
        <v>7</v>
      </c>
      <c r="O23" s="26"/>
      <c r="P23" s="26"/>
      <c r="Q23" s="26"/>
      <c r="R23" s="28">
        <f t="shared" si="0"/>
        <v>30</v>
      </c>
      <c r="S23" s="59" t="str">
        <f t="shared" si="5"/>
        <v>OK</v>
      </c>
      <c r="T23" s="29"/>
      <c r="U23" s="30"/>
      <c r="V23" s="30"/>
      <c r="W23" s="30"/>
      <c r="X23" s="30"/>
      <c r="Y23" s="30"/>
      <c r="Z23" s="30"/>
      <c r="AA23" s="31"/>
      <c r="AB23" s="32"/>
      <c r="AC23" s="31"/>
      <c r="AD23" s="31"/>
      <c r="AE23" s="30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"/>
    </row>
    <row r="24" spans="1:46" ht="32.5" customHeight="1" x14ac:dyDescent="0.35">
      <c r="A24" s="149">
        <v>9</v>
      </c>
      <c r="B24" s="150" t="s">
        <v>100</v>
      </c>
      <c r="C24" s="142">
        <v>21</v>
      </c>
      <c r="D24" s="156" t="s">
        <v>101</v>
      </c>
      <c r="E24" s="146" t="s">
        <v>102</v>
      </c>
      <c r="F24" s="171">
        <v>7110013</v>
      </c>
      <c r="G24" s="171" t="s">
        <v>163</v>
      </c>
      <c r="H24" s="171" t="s">
        <v>59</v>
      </c>
      <c r="I24" s="175">
        <v>0.59</v>
      </c>
      <c r="J24" s="38">
        <v>500</v>
      </c>
      <c r="K24" s="24">
        <f t="shared" si="1"/>
        <v>0</v>
      </c>
      <c r="L24" s="25">
        <f t="shared" si="2"/>
        <v>0</v>
      </c>
      <c r="M24" s="26">
        <f t="shared" si="3"/>
        <v>0</v>
      </c>
      <c r="N24" s="27">
        <f t="shared" si="4"/>
        <v>125</v>
      </c>
      <c r="O24" s="26"/>
      <c r="P24" s="26"/>
      <c r="Q24" s="26"/>
      <c r="R24" s="28">
        <f t="shared" si="0"/>
        <v>500</v>
      </c>
      <c r="S24" s="59" t="str">
        <f t="shared" si="5"/>
        <v>OK</v>
      </c>
      <c r="T24" s="29"/>
      <c r="U24" s="39"/>
      <c r="V24" s="39"/>
      <c r="W24" s="30"/>
      <c r="X24" s="39"/>
      <c r="Y24" s="30"/>
      <c r="Z24" s="30"/>
      <c r="AA24" s="31"/>
      <c r="AB24" s="32"/>
      <c r="AC24" s="33"/>
      <c r="AD24" s="31"/>
      <c r="AE24" s="30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"/>
    </row>
    <row r="25" spans="1:46" s="4" customFormat="1" ht="32.5" customHeight="1" x14ac:dyDescent="0.35">
      <c r="A25" s="269">
        <v>10</v>
      </c>
      <c r="B25" s="274" t="s">
        <v>103</v>
      </c>
      <c r="C25" s="144">
        <v>22</v>
      </c>
      <c r="D25" s="273" t="s">
        <v>104</v>
      </c>
      <c r="E25" s="148" t="s">
        <v>105</v>
      </c>
      <c r="F25" s="173">
        <v>9369144</v>
      </c>
      <c r="G25" s="173" t="s">
        <v>57</v>
      </c>
      <c r="H25" s="173" t="s">
        <v>59</v>
      </c>
      <c r="I25" s="176">
        <v>2</v>
      </c>
      <c r="J25" s="38">
        <v>0</v>
      </c>
      <c r="K25" s="24">
        <f t="shared" si="1"/>
        <v>0</v>
      </c>
      <c r="L25" s="25">
        <f t="shared" si="2"/>
        <v>0</v>
      </c>
      <c r="M25" s="26">
        <f t="shared" si="3"/>
        <v>0</v>
      </c>
      <c r="N25" s="27">
        <f t="shared" si="4"/>
        <v>0</v>
      </c>
      <c r="O25" s="26"/>
      <c r="P25" s="26"/>
      <c r="Q25" s="26"/>
      <c r="R25" s="28">
        <f t="shared" si="0"/>
        <v>0</v>
      </c>
      <c r="S25" s="59" t="str">
        <f t="shared" si="5"/>
        <v>OK</v>
      </c>
      <c r="T25" s="29"/>
      <c r="U25" s="40"/>
      <c r="V25" s="39"/>
      <c r="W25" s="30"/>
      <c r="X25" s="40"/>
      <c r="Y25" s="30"/>
      <c r="Z25" s="35"/>
      <c r="AA25" s="33"/>
      <c r="AB25" s="32"/>
      <c r="AC25" s="33"/>
      <c r="AD25" s="31"/>
      <c r="AE25" s="30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5"/>
    </row>
    <row r="26" spans="1:46" ht="32.5" customHeight="1" x14ac:dyDescent="0.35">
      <c r="A26" s="269"/>
      <c r="B26" s="275"/>
      <c r="C26" s="144">
        <v>23</v>
      </c>
      <c r="D26" s="273"/>
      <c r="E26" s="148" t="s">
        <v>106</v>
      </c>
      <c r="F26" s="173">
        <v>9369144</v>
      </c>
      <c r="G26" s="173" t="s">
        <v>57</v>
      </c>
      <c r="H26" s="173" t="s">
        <v>59</v>
      </c>
      <c r="I26" s="176">
        <v>1.4</v>
      </c>
      <c r="J26" s="38">
        <v>150</v>
      </c>
      <c r="K26" s="24">
        <f t="shared" si="1"/>
        <v>0</v>
      </c>
      <c r="L26" s="25">
        <f t="shared" si="2"/>
        <v>0</v>
      </c>
      <c r="M26" s="26">
        <f t="shared" si="3"/>
        <v>0</v>
      </c>
      <c r="N26" s="27">
        <f t="shared" si="4"/>
        <v>37</v>
      </c>
      <c r="O26" s="26"/>
      <c r="P26" s="26"/>
      <c r="Q26" s="26"/>
      <c r="R26" s="28">
        <f t="shared" si="0"/>
        <v>150</v>
      </c>
      <c r="S26" s="59" t="str">
        <f t="shared" si="5"/>
        <v>OK</v>
      </c>
      <c r="T26" s="29"/>
      <c r="U26" s="39"/>
      <c r="V26" s="39"/>
      <c r="W26" s="30"/>
      <c r="X26" s="39"/>
      <c r="Y26" s="30"/>
      <c r="Z26" s="30"/>
      <c r="AA26" s="33"/>
      <c r="AB26" s="32"/>
      <c r="AC26" s="31"/>
      <c r="AD26" s="31"/>
      <c r="AE26" s="30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6" ht="32.5" customHeight="1" x14ac:dyDescent="0.35">
      <c r="A27" s="269"/>
      <c r="B27" s="275"/>
      <c r="C27" s="144">
        <v>24</v>
      </c>
      <c r="D27" s="273"/>
      <c r="E27" s="148" t="s">
        <v>107</v>
      </c>
      <c r="F27" s="173">
        <v>9369144</v>
      </c>
      <c r="G27" s="173" t="s">
        <v>57</v>
      </c>
      <c r="H27" s="173" t="s">
        <v>59</v>
      </c>
      <c r="I27" s="176">
        <v>0.63</v>
      </c>
      <c r="J27" s="38">
        <v>0</v>
      </c>
      <c r="K27" s="24">
        <f t="shared" si="1"/>
        <v>0</v>
      </c>
      <c r="L27" s="25">
        <f t="shared" si="2"/>
        <v>0</v>
      </c>
      <c r="M27" s="26">
        <f t="shared" si="3"/>
        <v>0</v>
      </c>
      <c r="N27" s="27">
        <f t="shared" si="4"/>
        <v>0</v>
      </c>
      <c r="O27" s="26"/>
      <c r="P27" s="26"/>
      <c r="Q27" s="26"/>
      <c r="R27" s="28">
        <f t="shared" si="0"/>
        <v>0</v>
      </c>
      <c r="S27" s="59" t="str">
        <f t="shared" si="5"/>
        <v>OK</v>
      </c>
      <c r="T27" s="29"/>
      <c r="U27" s="39"/>
      <c r="V27" s="39"/>
      <c r="W27" s="30"/>
      <c r="X27" s="39"/>
      <c r="Y27" s="30"/>
      <c r="Z27" s="30"/>
      <c r="AA27" s="33"/>
      <c r="AB27" s="32"/>
      <c r="AC27" s="31"/>
      <c r="AD27" s="31"/>
      <c r="AE27" s="30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5"/>
    </row>
    <row r="28" spans="1:46" s="4" customFormat="1" ht="32.5" customHeight="1" x14ac:dyDescent="0.35">
      <c r="A28" s="269"/>
      <c r="B28" s="276"/>
      <c r="C28" s="144">
        <v>25</v>
      </c>
      <c r="D28" s="273"/>
      <c r="E28" s="148" t="s">
        <v>108</v>
      </c>
      <c r="F28" s="173">
        <v>9369144</v>
      </c>
      <c r="G28" s="173" t="s">
        <v>57</v>
      </c>
      <c r="H28" s="173" t="s">
        <v>59</v>
      </c>
      <c r="I28" s="176">
        <v>0.4</v>
      </c>
      <c r="J28" s="38">
        <v>0</v>
      </c>
      <c r="K28" s="24">
        <f t="shared" si="1"/>
        <v>0</v>
      </c>
      <c r="L28" s="25">
        <f t="shared" si="2"/>
        <v>0</v>
      </c>
      <c r="M28" s="26">
        <f t="shared" si="3"/>
        <v>0</v>
      </c>
      <c r="N28" s="27">
        <f t="shared" si="4"/>
        <v>0</v>
      </c>
      <c r="O28" s="26"/>
      <c r="P28" s="26"/>
      <c r="Q28" s="26"/>
      <c r="R28" s="28">
        <f t="shared" si="0"/>
        <v>0</v>
      </c>
      <c r="S28" s="59" t="str">
        <f t="shared" si="5"/>
        <v>OK</v>
      </c>
      <c r="T28" s="29"/>
      <c r="U28" s="40"/>
      <c r="V28" s="40"/>
      <c r="W28" s="30"/>
      <c r="X28" s="40"/>
      <c r="Y28" s="30"/>
      <c r="Z28" s="30"/>
      <c r="AA28" s="36"/>
      <c r="AB28" s="32"/>
      <c r="AC28" s="31"/>
      <c r="AD28" s="31"/>
      <c r="AE28" s="30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6" s="4" customFormat="1" ht="32.5" customHeight="1" x14ac:dyDescent="0.35">
      <c r="A29" s="264">
        <v>11</v>
      </c>
      <c r="B29" s="265" t="s">
        <v>100</v>
      </c>
      <c r="C29" s="157">
        <v>26</v>
      </c>
      <c r="D29" s="277" t="s">
        <v>109</v>
      </c>
      <c r="E29" s="158" t="s">
        <v>110</v>
      </c>
      <c r="F29" s="171">
        <v>9369147</v>
      </c>
      <c r="G29" s="171" t="s">
        <v>57</v>
      </c>
      <c r="H29" s="171" t="s">
        <v>59</v>
      </c>
      <c r="I29" s="175">
        <v>0.22</v>
      </c>
      <c r="J29" s="38">
        <v>500</v>
      </c>
      <c r="K29" s="24">
        <f t="shared" si="1"/>
        <v>0</v>
      </c>
      <c r="L29" s="25">
        <f t="shared" si="2"/>
        <v>0</v>
      </c>
      <c r="M29" s="26">
        <f t="shared" si="3"/>
        <v>0</v>
      </c>
      <c r="N29" s="27">
        <f t="shared" si="4"/>
        <v>125</v>
      </c>
      <c r="O29" s="26"/>
      <c r="P29" s="26"/>
      <c r="Q29" s="26"/>
      <c r="R29" s="28">
        <f t="shared" si="0"/>
        <v>500</v>
      </c>
      <c r="S29" s="59" t="str">
        <f t="shared" si="5"/>
        <v>OK</v>
      </c>
      <c r="T29" s="29"/>
      <c r="U29" s="40"/>
      <c r="V29" s="40"/>
      <c r="W29" s="30"/>
      <c r="X29" s="40"/>
      <c r="Y29" s="30"/>
      <c r="Z29" s="30"/>
      <c r="AA29" s="36"/>
      <c r="AB29" s="32"/>
      <c r="AC29" s="31"/>
      <c r="AD29" s="31"/>
      <c r="AE29" s="30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6" s="4" customFormat="1" ht="32.5" customHeight="1" x14ac:dyDescent="0.35">
      <c r="A30" s="264"/>
      <c r="B30" s="266"/>
      <c r="C30" s="157">
        <v>27</v>
      </c>
      <c r="D30" s="277"/>
      <c r="E30" s="158" t="s">
        <v>111</v>
      </c>
      <c r="F30" s="171">
        <v>9369147</v>
      </c>
      <c r="G30" s="171" t="s">
        <v>57</v>
      </c>
      <c r="H30" s="171" t="s">
        <v>59</v>
      </c>
      <c r="I30" s="175">
        <v>0.18</v>
      </c>
      <c r="J30" s="38">
        <v>0</v>
      </c>
      <c r="K30" s="24">
        <f t="shared" si="1"/>
        <v>0</v>
      </c>
      <c r="L30" s="25">
        <f t="shared" si="2"/>
        <v>0</v>
      </c>
      <c r="M30" s="26">
        <f t="shared" si="3"/>
        <v>0</v>
      </c>
      <c r="N30" s="27">
        <f t="shared" si="4"/>
        <v>0</v>
      </c>
      <c r="O30" s="26"/>
      <c r="P30" s="26"/>
      <c r="Q30" s="26"/>
      <c r="R30" s="28">
        <f t="shared" si="0"/>
        <v>0</v>
      </c>
      <c r="S30" s="59" t="str">
        <f t="shared" si="5"/>
        <v>OK</v>
      </c>
      <c r="T30" s="29"/>
      <c r="U30" s="40"/>
      <c r="V30" s="40"/>
      <c r="W30" s="30"/>
      <c r="X30" s="40"/>
      <c r="Y30" s="30"/>
      <c r="Z30" s="30"/>
      <c r="AA30" s="36"/>
      <c r="AB30" s="32"/>
      <c r="AC30" s="31"/>
      <c r="AD30" s="31"/>
      <c r="AE30" s="30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4" customFormat="1" ht="32.5" customHeight="1" x14ac:dyDescent="0.35">
      <c r="A31" s="264"/>
      <c r="B31" s="267"/>
      <c r="C31" s="157">
        <v>28</v>
      </c>
      <c r="D31" s="277"/>
      <c r="E31" s="158" t="s">
        <v>112</v>
      </c>
      <c r="F31" s="171">
        <v>9369147</v>
      </c>
      <c r="G31" s="171" t="s">
        <v>57</v>
      </c>
      <c r="H31" s="171" t="s">
        <v>59</v>
      </c>
      <c r="I31" s="175">
        <v>0.13</v>
      </c>
      <c r="J31" s="38">
        <v>0</v>
      </c>
      <c r="K31" s="24">
        <f t="shared" si="1"/>
        <v>0</v>
      </c>
      <c r="L31" s="25">
        <f t="shared" si="2"/>
        <v>0</v>
      </c>
      <c r="M31" s="26">
        <f t="shared" si="3"/>
        <v>0</v>
      </c>
      <c r="N31" s="27">
        <f t="shared" si="4"/>
        <v>0</v>
      </c>
      <c r="O31" s="26"/>
      <c r="P31" s="26"/>
      <c r="Q31" s="26"/>
      <c r="R31" s="28">
        <f t="shared" si="0"/>
        <v>0</v>
      </c>
      <c r="S31" s="59" t="str">
        <f t="shared" si="5"/>
        <v>OK</v>
      </c>
      <c r="T31" s="29"/>
      <c r="U31" s="40"/>
      <c r="V31" s="40"/>
      <c r="W31" s="30"/>
      <c r="X31" s="40"/>
      <c r="Y31" s="30"/>
      <c r="Z31" s="30"/>
      <c r="AA31" s="36"/>
      <c r="AB31" s="32"/>
      <c r="AC31" s="31"/>
      <c r="AD31" s="31"/>
      <c r="AE31" s="30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6" s="4" customFormat="1" ht="32.5" customHeight="1" x14ac:dyDescent="0.35">
      <c r="A32" s="269">
        <v>12</v>
      </c>
      <c r="B32" s="274" t="s">
        <v>103</v>
      </c>
      <c r="C32" s="144">
        <v>29</v>
      </c>
      <c r="D32" s="273" t="s">
        <v>113</v>
      </c>
      <c r="E32" s="148" t="s">
        <v>110</v>
      </c>
      <c r="F32" s="173" t="s">
        <v>164</v>
      </c>
      <c r="G32" s="173" t="s">
        <v>57</v>
      </c>
      <c r="H32" s="173" t="s">
        <v>59</v>
      </c>
      <c r="I32" s="176">
        <v>0.36</v>
      </c>
      <c r="J32" s="38">
        <v>1000</v>
      </c>
      <c r="K32" s="24">
        <f t="shared" si="1"/>
        <v>0</v>
      </c>
      <c r="L32" s="25">
        <f t="shared" si="2"/>
        <v>0</v>
      </c>
      <c r="M32" s="26">
        <f t="shared" si="3"/>
        <v>0</v>
      </c>
      <c r="N32" s="27">
        <f t="shared" si="4"/>
        <v>250</v>
      </c>
      <c r="O32" s="26"/>
      <c r="P32" s="26"/>
      <c r="Q32" s="26"/>
      <c r="R32" s="28">
        <f t="shared" si="0"/>
        <v>1000</v>
      </c>
      <c r="S32" s="59" t="str">
        <f t="shared" si="5"/>
        <v>OK</v>
      </c>
      <c r="T32" s="29"/>
      <c r="U32" s="40"/>
      <c r="V32" s="40"/>
      <c r="W32" s="30"/>
      <c r="X32" s="40"/>
      <c r="Y32" s="30"/>
      <c r="Z32" s="30"/>
      <c r="AA32" s="36"/>
      <c r="AB32" s="32"/>
      <c r="AC32" s="31"/>
      <c r="AD32" s="31"/>
      <c r="AE32" s="30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s="4" customFormat="1" ht="32.5" customHeight="1" x14ac:dyDescent="0.35">
      <c r="A33" s="269"/>
      <c r="B33" s="276"/>
      <c r="C33" s="144">
        <v>30</v>
      </c>
      <c r="D33" s="273"/>
      <c r="E33" s="148" t="s">
        <v>111</v>
      </c>
      <c r="F33" s="173" t="s">
        <v>164</v>
      </c>
      <c r="G33" s="173" t="s">
        <v>57</v>
      </c>
      <c r="H33" s="173" t="s">
        <v>59</v>
      </c>
      <c r="I33" s="176">
        <v>0.25</v>
      </c>
      <c r="J33" s="38">
        <v>0</v>
      </c>
      <c r="K33" s="24">
        <f t="shared" si="1"/>
        <v>0</v>
      </c>
      <c r="L33" s="25">
        <f t="shared" si="2"/>
        <v>0</v>
      </c>
      <c r="M33" s="26">
        <f t="shared" si="3"/>
        <v>0</v>
      </c>
      <c r="N33" s="27">
        <f t="shared" si="4"/>
        <v>0</v>
      </c>
      <c r="O33" s="26"/>
      <c r="P33" s="26"/>
      <c r="Q33" s="26"/>
      <c r="R33" s="28">
        <f t="shared" si="0"/>
        <v>0</v>
      </c>
      <c r="S33" s="59" t="str">
        <f t="shared" si="5"/>
        <v>OK</v>
      </c>
      <c r="T33" s="29"/>
      <c r="U33" s="40"/>
      <c r="V33" s="40"/>
      <c r="W33" s="30"/>
      <c r="X33" s="40"/>
      <c r="Y33" s="30"/>
      <c r="Z33" s="30"/>
      <c r="AA33" s="36"/>
      <c r="AB33" s="32"/>
      <c r="AC33" s="31"/>
      <c r="AD33" s="31"/>
      <c r="AE33" s="30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s="4" customFormat="1" ht="32.5" customHeight="1" x14ac:dyDescent="0.35">
      <c r="A34" s="264">
        <v>13</v>
      </c>
      <c r="B34" s="278" t="s">
        <v>103</v>
      </c>
      <c r="C34" s="157">
        <v>31</v>
      </c>
      <c r="D34" s="277" t="s">
        <v>114</v>
      </c>
      <c r="E34" s="158" t="s">
        <v>110</v>
      </c>
      <c r="F34" s="171" t="s">
        <v>164</v>
      </c>
      <c r="G34" s="171" t="s">
        <v>57</v>
      </c>
      <c r="H34" s="171" t="s">
        <v>59</v>
      </c>
      <c r="I34" s="175">
        <v>1.04</v>
      </c>
      <c r="J34" s="38">
        <v>0</v>
      </c>
      <c r="K34" s="24">
        <f t="shared" si="1"/>
        <v>0</v>
      </c>
      <c r="L34" s="25">
        <f t="shared" si="2"/>
        <v>0</v>
      </c>
      <c r="M34" s="26">
        <f t="shared" si="3"/>
        <v>0</v>
      </c>
      <c r="N34" s="27">
        <f t="shared" si="4"/>
        <v>0</v>
      </c>
      <c r="O34" s="26"/>
      <c r="P34" s="26"/>
      <c r="Q34" s="26"/>
      <c r="R34" s="28">
        <f t="shared" si="0"/>
        <v>0</v>
      </c>
      <c r="S34" s="59" t="str">
        <f t="shared" si="5"/>
        <v>OK</v>
      </c>
      <c r="T34" s="29"/>
      <c r="U34" s="40"/>
      <c r="V34" s="40"/>
      <c r="W34" s="30"/>
      <c r="X34" s="40"/>
      <c r="Y34" s="30"/>
      <c r="Z34" s="30"/>
      <c r="AA34" s="36"/>
      <c r="AB34" s="32"/>
      <c r="AC34" s="31"/>
      <c r="AD34" s="31"/>
      <c r="AE34" s="30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s="4" customFormat="1" ht="32.5" customHeight="1" x14ac:dyDescent="0.35">
      <c r="A35" s="264"/>
      <c r="B35" s="279"/>
      <c r="C35" s="157">
        <v>32</v>
      </c>
      <c r="D35" s="277"/>
      <c r="E35" s="158" t="s">
        <v>111</v>
      </c>
      <c r="F35" s="171" t="s">
        <v>164</v>
      </c>
      <c r="G35" s="171" t="s">
        <v>57</v>
      </c>
      <c r="H35" s="171" t="s">
        <v>59</v>
      </c>
      <c r="I35" s="175">
        <v>0.3</v>
      </c>
      <c r="J35" s="38">
        <v>0</v>
      </c>
      <c r="K35" s="24">
        <f t="shared" si="1"/>
        <v>0</v>
      </c>
      <c r="L35" s="25">
        <f t="shared" si="2"/>
        <v>0</v>
      </c>
      <c r="M35" s="26">
        <f t="shared" si="3"/>
        <v>0</v>
      </c>
      <c r="N35" s="27">
        <f t="shared" si="4"/>
        <v>0</v>
      </c>
      <c r="O35" s="26"/>
      <c r="P35" s="26"/>
      <c r="Q35" s="26"/>
      <c r="R35" s="28">
        <f t="shared" si="0"/>
        <v>0</v>
      </c>
      <c r="S35" s="59" t="str">
        <f t="shared" si="5"/>
        <v>OK</v>
      </c>
      <c r="T35" s="29"/>
      <c r="U35" s="40"/>
      <c r="V35" s="40"/>
      <c r="W35" s="30"/>
      <c r="X35" s="40"/>
      <c r="Y35" s="30"/>
      <c r="Z35" s="30"/>
      <c r="AA35" s="36"/>
      <c r="AB35" s="32"/>
      <c r="AC35" s="31"/>
      <c r="AD35" s="31"/>
      <c r="AE35" s="30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s="4" customFormat="1" ht="32.5" customHeight="1" x14ac:dyDescent="0.35">
      <c r="A36" s="153">
        <v>14</v>
      </c>
      <c r="B36" s="154" t="s">
        <v>92</v>
      </c>
      <c r="C36" s="144">
        <v>33</v>
      </c>
      <c r="D36" s="155" t="s">
        <v>115</v>
      </c>
      <c r="E36" s="148" t="s">
        <v>116</v>
      </c>
      <c r="F36" s="173">
        <v>504222140</v>
      </c>
      <c r="G36" s="173" t="s">
        <v>57</v>
      </c>
      <c r="H36" s="173" t="s">
        <v>58</v>
      </c>
      <c r="I36" s="176">
        <v>9.98</v>
      </c>
      <c r="J36" s="38">
        <v>200</v>
      </c>
      <c r="K36" s="24">
        <f t="shared" si="1"/>
        <v>0</v>
      </c>
      <c r="L36" s="25">
        <f t="shared" si="2"/>
        <v>0</v>
      </c>
      <c r="M36" s="26">
        <f t="shared" si="3"/>
        <v>0</v>
      </c>
      <c r="N36" s="27">
        <f t="shared" si="4"/>
        <v>50</v>
      </c>
      <c r="O36" s="26"/>
      <c r="P36" s="26"/>
      <c r="Q36" s="26"/>
      <c r="R36" s="28">
        <f t="shared" si="0"/>
        <v>200</v>
      </c>
      <c r="S36" s="59" t="str">
        <f t="shared" si="5"/>
        <v>OK</v>
      </c>
      <c r="T36" s="29"/>
      <c r="U36" s="40"/>
      <c r="V36" s="40"/>
      <c r="W36" s="30"/>
      <c r="X36" s="40"/>
      <c r="Y36" s="30"/>
      <c r="Z36" s="30"/>
      <c r="AA36" s="36"/>
      <c r="AB36" s="32"/>
      <c r="AC36" s="31"/>
      <c r="AD36" s="31"/>
      <c r="AE36" s="30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s="4" customFormat="1" ht="32.5" customHeight="1" x14ac:dyDescent="0.35">
      <c r="A37" s="149">
        <v>15</v>
      </c>
      <c r="B37" s="150" t="s">
        <v>117</v>
      </c>
      <c r="C37" s="157">
        <v>34</v>
      </c>
      <c r="D37" s="159" t="s">
        <v>118</v>
      </c>
      <c r="E37" s="160" t="s">
        <v>119</v>
      </c>
      <c r="F37" s="171">
        <v>30082008</v>
      </c>
      <c r="G37" s="171" t="s">
        <v>57</v>
      </c>
      <c r="H37" s="171" t="s">
        <v>59</v>
      </c>
      <c r="I37" s="175">
        <v>175.39</v>
      </c>
      <c r="J37" s="38">
        <v>20</v>
      </c>
      <c r="K37" s="24">
        <f t="shared" si="1"/>
        <v>0</v>
      </c>
      <c r="L37" s="25">
        <f t="shared" si="2"/>
        <v>0</v>
      </c>
      <c r="M37" s="26">
        <f t="shared" si="3"/>
        <v>0</v>
      </c>
      <c r="N37" s="27">
        <f t="shared" si="4"/>
        <v>5</v>
      </c>
      <c r="O37" s="26"/>
      <c r="P37" s="26"/>
      <c r="Q37" s="26"/>
      <c r="R37" s="28">
        <f t="shared" si="0"/>
        <v>20</v>
      </c>
      <c r="S37" s="59" t="str">
        <f t="shared" si="5"/>
        <v>OK</v>
      </c>
      <c r="T37" s="29"/>
      <c r="U37" s="40"/>
      <c r="V37" s="40"/>
      <c r="W37" s="30"/>
      <c r="X37" s="40"/>
      <c r="Y37" s="30"/>
      <c r="Z37" s="30"/>
      <c r="AA37" s="36"/>
      <c r="AB37" s="32"/>
      <c r="AC37" s="31"/>
      <c r="AD37" s="31"/>
      <c r="AE37" s="30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s="4" customFormat="1" ht="32.5" customHeight="1" x14ac:dyDescent="0.35">
      <c r="A38" s="153">
        <v>17</v>
      </c>
      <c r="B38" s="154" t="s">
        <v>70</v>
      </c>
      <c r="C38" s="144">
        <v>36</v>
      </c>
      <c r="D38" s="161" t="s">
        <v>120</v>
      </c>
      <c r="E38" s="162" t="s">
        <v>121</v>
      </c>
      <c r="F38" s="173">
        <v>504223001</v>
      </c>
      <c r="G38" s="173" t="s">
        <v>57</v>
      </c>
      <c r="H38" s="173" t="s">
        <v>58</v>
      </c>
      <c r="I38" s="176">
        <v>195.43</v>
      </c>
      <c r="J38" s="38">
        <v>200</v>
      </c>
      <c r="K38" s="24">
        <f t="shared" si="1"/>
        <v>0</v>
      </c>
      <c r="L38" s="25">
        <f t="shared" si="2"/>
        <v>0</v>
      </c>
      <c r="M38" s="26">
        <f t="shared" si="3"/>
        <v>0</v>
      </c>
      <c r="N38" s="27">
        <f t="shared" si="4"/>
        <v>50</v>
      </c>
      <c r="O38" s="26"/>
      <c r="P38" s="26"/>
      <c r="Q38" s="26"/>
      <c r="R38" s="28">
        <f t="shared" si="0"/>
        <v>200</v>
      </c>
      <c r="S38" s="59" t="str">
        <f t="shared" si="5"/>
        <v>OK</v>
      </c>
      <c r="T38" s="29"/>
      <c r="U38" s="40"/>
      <c r="V38" s="40"/>
      <c r="W38" s="30"/>
      <c r="X38" s="40"/>
      <c r="Y38" s="30"/>
      <c r="Z38" s="30"/>
      <c r="AA38" s="36"/>
      <c r="AB38" s="32"/>
      <c r="AC38" s="31"/>
      <c r="AD38" s="31"/>
      <c r="AE38" s="30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s="4" customFormat="1" ht="32.5" customHeight="1" x14ac:dyDescent="0.35">
      <c r="A39" s="163">
        <v>18</v>
      </c>
      <c r="B39" s="164" t="s">
        <v>70</v>
      </c>
      <c r="C39" s="142">
        <v>37</v>
      </c>
      <c r="D39" s="165" t="s">
        <v>122</v>
      </c>
      <c r="E39" s="147" t="s">
        <v>121</v>
      </c>
      <c r="F39" s="174">
        <v>504223001</v>
      </c>
      <c r="G39" s="174" t="s">
        <v>57</v>
      </c>
      <c r="H39" s="174" t="s">
        <v>58</v>
      </c>
      <c r="I39" s="177">
        <v>124.11</v>
      </c>
      <c r="J39" s="38">
        <v>100</v>
      </c>
      <c r="K39" s="24">
        <f t="shared" si="1"/>
        <v>0</v>
      </c>
      <c r="L39" s="25">
        <f t="shared" si="2"/>
        <v>0</v>
      </c>
      <c r="M39" s="26">
        <f t="shared" si="3"/>
        <v>0</v>
      </c>
      <c r="N39" s="27">
        <f t="shared" si="4"/>
        <v>25</v>
      </c>
      <c r="O39" s="26"/>
      <c r="P39" s="26"/>
      <c r="Q39" s="26"/>
      <c r="R39" s="28">
        <f t="shared" si="0"/>
        <v>100</v>
      </c>
      <c r="S39" s="59" t="str">
        <f t="shared" si="5"/>
        <v>OK</v>
      </c>
      <c r="T39" s="29"/>
      <c r="U39" s="40"/>
      <c r="V39" s="40"/>
      <c r="W39" s="30"/>
      <c r="X39" s="40"/>
      <c r="Y39" s="30"/>
      <c r="Z39" s="30"/>
      <c r="AA39" s="36"/>
      <c r="AB39" s="32"/>
      <c r="AC39" s="31"/>
      <c r="AD39" s="31"/>
      <c r="AE39" s="30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s="4" customFormat="1" ht="32.5" customHeight="1" x14ac:dyDescent="0.35">
      <c r="A40" s="153">
        <v>19</v>
      </c>
      <c r="B40" s="154" t="s">
        <v>100</v>
      </c>
      <c r="C40" s="144">
        <v>38</v>
      </c>
      <c r="D40" s="161" t="s">
        <v>123</v>
      </c>
      <c r="E40" s="162" t="s">
        <v>124</v>
      </c>
      <c r="F40" s="173">
        <v>504220745</v>
      </c>
      <c r="G40" s="173" t="s">
        <v>57</v>
      </c>
      <c r="H40" s="173" t="s">
        <v>58</v>
      </c>
      <c r="I40" s="176">
        <v>2.41</v>
      </c>
      <c r="J40" s="38">
        <v>0</v>
      </c>
      <c r="K40" s="24">
        <f t="shared" si="1"/>
        <v>0</v>
      </c>
      <c r="L40" s="25">
        <f t="shared" si="2"/>
        <v>0</v>
      </c>
      <c r="M40" s="26">
        <f t="shared" si="3"/>
        <v>0</v>
      </c>
      <c r="N40" s="27">
        <f t="shared" si="4"/>
        <v>0</v>
      </c>
      <c r="O40" s="26"/>
      <c r="P40" s="26"/>
      <c r="Q40" s="26"/>
      <c r="R40" s="28">
        <f t="shared" si="0"/>
        <v>0</v>
      </c>
      <c r="S40" s="59" t="str">
        <f t="shared" si="5"/>
        <v>OK</v>
      </c>
      <c r="T40" s="29"/>
      <c r="U40" s="40"/>
      <c r="V40" s="40"/>
      <c r="W40" s="30"/>
      <c r="X40" s="40"/>
      <c r="Y40" s="30"/>
      <c r="Z40" s="30"/>
      <c r="AA40" s="36"/>
      <c r="AB40" s="32"/>
      <c r="AC40" s="31"/>
      <c r="AD40" s="31"/>
      <c r="AE40" s="30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s="4" customFormat="1" ht="32.5" customHeight="1" x14ac:dyDescent="0.35">
      <c r="A41" s="163">
        <v>20</v>
      </c>
      <c r="B41" s="164" t="s">
        <v>100</v>
      </c>
      <c r="C41" s="142">
        <v>39</v>
      </c>
      <c r="D41" s="165" t="s">
        <v>125</v>
      </c>
      <c r="E41" s="147" t="s">
        <v>116</v>
      </c>
      <c r="F41" s="174">
        <v>30155229</v>
      </c>
      <c r="G41" s="174" t="s">
        <v>165</v>
      </c>
      <c r="H41" s="174" t="s">
        <v>59</v>
      </c>
      <c r="I41" s="177">
        <v>104.16</v>
      </c>
      <c r="J41" s="38">
        <v>0</v>
      </c>
      <c r="K41" s="24">
        <f t="shared" si="1"/>
        <v>0</v>
      </c>
      <c r="L41" s="25">
        <f t="shared" si="2"/>
        <v>0</v>
      </c>
      <c r="M41" s="26">
        <f t="shared" si="3"/>
        <v>0</v>
      </c>
      <c r="N41" s="27">
        <f t="shared" si="4"/>
        <v>0</v>
      </c>
      <c r="O41" s="26"/>
      <c r="P41" s="26"/>
      <c r="Q41" s="26"/>
      <c r="R41" s="28">
        <f t="shared" si="0"/>
        <v>0</v>
      </c>
      <c r="S41" s="59" t="str">
        <f t="shared" si="5"/>
        <v>OK</v>
      </c>
      <c r="T41" s="29"/>
      <c r="U41" s="40"/>
      <c r="V41" s="40"/>
      <c r="W41" s="30"/>
      <c r="X41" s="40"/>
      <c r="Y41" s="30"/>
      <c r="Z41" s="30"/>
      <c r="AA41" s="36"/>
      <c r="AB41" s="32"/>
      <c r="AC41" s="31"/>
      <c r="AD41" s="31"/>
      <c r="AE41" s="30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s="4" customFormat="1" ht="32.5" customHeight="1" x14ac:dyDescent="0.35">
      <c r="A42" s="153">
        <v>21</v>
      </c>
      <c r="B42" s="154" t="s">
        <v>70</v>
      </c>
      <c r="C42" s="144">
        <v>40</v>
      </c>
      <c r="D42" s="161" t="s">
        <v>126</v>
      </c>
      <c r="E42" s="162" t="s">
        <v>127</v>
      </c>
      <c r="F42" s="173">
        <v>504223658</v>
      </c>
      <c r="G42" s="173" t="s">
        <v>57</v>
      </c>
      <c r="H42" s="173" t="s">
        <v>58</v>
      </c>
      <c r="I42" s="176">
        <v>88.46</v>
      </c>
      <c r="J42" s="38">
        <v>0</v>
      </c>
      <c r="K42" s="24">
        <f t="shared" si="1"/>
        <v>0</v>
      </c>
      <c r="L42" s="25">
        <f t="shared" si="2"/>
        <v>0</v>
      </c>
      <c r="M42" s="26">
        <f t="shared" si="3"/>
        <v>0</v>
      </c>
      <c r="N42" s="27">
        <f t="shared" si="4"/>
        <v>0</v>
      </c>
      <c r="O42" s="26"/>
      <c r="P42" s="26"/>
      <c r="Q42" s="26"/>
      <c r="R42" s="28">
        <f t="shared" si="0"/>
        <v>0</v>
      </c>
      <c r="S42" s="59" t="str">
        <f t="shared" si="5"/>
        <v>OK</v>
      </c>
      <c r="T42" s="29"/>
      <c r="U42" s="40"/>
      <c r="V42" s="40"/>
      <c r="W42" s="30"/>
      <c r="X42" s="40"/>
      <c r="Y42" s="30"/>
      <c r="Z42" s="30"/>
      <c r="AA42" s="36"/>
      <c r="AB42" s="32"/>
      <c r="AC42" s="31"/>
      <c r="AD42" s="31"/>
      <c r="AE42" s="30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s="4" customFormat="1" ht="32.5" customHeight="1" x14ac:dyDescent="0.35">
      <c r="A43" s="163">
        <v>22</v>
      </c>
      <c r="B43" s="164" t="s">
        <v>70</v>
      </c>
      <c r="C43" s="142">
        <v>41</v>
      </c>
      <c r="D43" s="165" t="s">
        <v>128</v>
      </c>
      <c r="E43" s="147" t="s">
        <v>127</v>
      </c>
      <c r="F43" s="174">
        <v>504223658</v>
      </c>
      <c r="G43" s="174" t="s">
        <v>57</v>
      </c>
      <c r="H43" s="174" t="s">
        <v>58</v>
      </c>
      <c r="I43" s="177">
        <v>173.91</v>
      </c>
      <c r="J43" s="38">
        <v>0</v>
      </c>
      <c r="K43" s="24">
        <f t="shared" si="1"/>
        <v>0</v>
      </c>
      <c r="L43" s="25">
        <f t="shared" si="2"/>
        <v>0</v>
      </c>
      <c r="M43" s="26">
        <f t="shared" si="3"/>
        <v>0</v>
      </c>
      <c r="N43" s="27">
        <f t="shared" si="4"/>
        <v>0</v>
      </c>
      <c r="O43" s="26"/>
      <c r="P43" s="26"/>
      <c r="Q43" s="26"/>
      <c r="R43" s="28">
        <f t="shared" si="0"/>
        <v>0</v>
      </c>
      <c r="S43" s="59" t="str">
        <f t="shared" si="5"/>
        <v>OK</v>
      </c>
      <c r="T43" s="29"/>
      <c r="U43" s="40"/>
      <c r="V43" s="40"/>
      <c r="W43" s="30"/>
      <c r="X43" s="40"/>
      <c r="Y43" s="30"/>
      <c r="Z43" s="30"/>
      <c r="AA43" s="36"/>
      <c r="AB43" s="32"/>
      <c r="AC43" s="31"/>
      <c r="AD43" s="31"/>
      <c r="AE43" s="30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s="4" customFormat="1" ht="32.5" customHeight="1" x14ac:dyDescent="0.35">
      <c r="A44" s="153">
        <v>23</v>
      </c>
      <c r="B44" s="154" t="s">
        <v>70</v>
      </c>
      <c r="C44" s="144">
        <v>42</v>
      </c>
      <c r="D44" s="161" t="s">
        <v>129</v>
      </c>
      <c r="E44" s="162" t="s">
        <v>130</v>
      </c>
      <c r="F44" s="173">
        <v>504220368</v>
      </c>
      <c r="G44" s="173" t="s">
        <v>57</v>
      </c>
      <c r="H44" s="173" t="s">
        <v>58</v>
      </c>
      <c r="I44" s="176">
        <v>1.5</v>
      </c>
      <c r="J44" s="38">
        <v>0</v>
      </c>
      <c r="K44" s="24">
        <f t="shared" si="1"/>
        <v>0</v>
      </c>
      <c r="L44" s="25">
        <f t="shared" si="2"/>
        <v>0</v>
      </c>
      <c r="M44" s="26">
        <f t="shared" si="3"/>
        <v>0</v>
      </c>
      <c r="N44" s="27">
        <f t="shared" si="4"/>
        <v>0</v>
      </c>
      <c r="O44" s="26"/>
      <c r="P44" s="26"/>
      <c r="Q44" s="26"/>
      <c r="R44" s="28">
        <f t="shared" si="0"/>
        <v>0</v>
      </c>
      <c r="S44" s="59" t="str">
        <f t="shared" si="5"/>
        <v>OK</v>
      </c>
      <c r="T44" s="29"/>
      <c r="U44" s="40"/>
      <c r="V44" s="40"/>
      <c r="W44" s="30"/>
      <c r="X44" s="40"/>
      <c r="Y44" s="30"/>
      <c r="Z44" s="30"/>
      <c r="AA44" s="36"/>
      <c r="AB44" s="32"/>
      <c r="AC44" s="31"/>
      <c r="AD44" s="31"/>
      <c r="AE44" s="30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4" customFormat="1" ht="32.5" customHeight="1" x14ac:dyDescent="0.35">
      <c r="A45" s="163">
        <v>24</v>
      </c>
      <c r="B45" s="164" t="s">
        <v>70</v>
      </c>
      <c r="C45" s="142">
        <v>43</v>
      </c>
      <c r="D45" s="165" t="s">
        <v>131</v>
      </c>
      <c r="E45" s="147" t="s">
        <v>132</v>
      </c>
      <c r="F45" s="174">
        <v>79421002</v>
      </c>
      <c r="G45" s="174" t="s">
        <v>132</v>
      </c>
      <c r="H45" s="174" t="s">
        <v>58</v>
      </c>
      <c r="I45" s="177">
        <v>68.489999999999995</v>
      </c>
      <c r="J45" s="38">
        <v>30</v>
      </c>
      <c r="K45" s="24">
        <f t="shared" si="1"/>
        <v>0</v>
      </c>
      <c r="L45" s="25">
        <f t="shared" si="2"/>
        <v>0</v>
      </c>
      <c r="M45" s="26">
        <f t="shared" si="3"/>
        <v>0</v>
      </c>
      <c r="N45" s="27">
        <f t="shared" si="4"/>
        <v>7</v>
      </c>
      <c r="O45" s="26"/>
      <c r="P45" s="26"/>
      <c r="Q45" s="26"/>
      <c r="R45" s="28">
        <f t="shared" si="0"/>
        <v>30</v>
      </c>
      <c r="S45" s="59" t="str">
        <f t="shared" si="5"/>
        <v>OK</v>
      </c>
      <c r="T45" s="29"/>
      <c r="U45" s="40"/>
      <c r="V45" s="40"/>
      <c r="W45" s="30"/>
      <c r="X45" s="40"/>
      <c r="Y45" s="30"/>
      <c r="Z45" s="30"/>
      <c r="AA45" s="36"/>
      <c r="AB45" s="32"/>
      <c r="AC45" s="31"/>
      <c r="AD45" s="31"/>
      <c r="AE45" s="30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s="4" customFormat="1" ht="32.5" customHeight="1" x14ac:dyDescent="0.35">
      <c r="A46" s="269">
        <v>25</v>
      </c>
      <c r="B46" s="274" t="s">
        <v>117</v>
      </c>
      <c r="C46" s="144">
        <v>44</v>
      </c>
      <c r="D46" s="280" t="s">
        <v>133</v>
      </c>
      <c r="E46" s="166" t="s">
        <v>134</v>
      </c>
      <c r="F46" s="173">
        <v>504223189</v>
      </c>
      <c r="G46" s="173" t="s">
        <v>57</v>
      </c>
      <c r="H46" s="173" t="s">
        <v>58</v>
      </c>
      <c r="I46" s="176">
        <v>0.22</v>
      </c>
      <c r="J46" s="38">
        <v>500</v>
      </c>
      <c r="K46" s="24">
        <f t="shared" si="1"/>
        <v>0</v>
      </c>
      <c r="L46" s="25">
        <f t="shared" si="2"/>
        <v>0</v>
      </c>
      <c r="M46" s="26">
        <f t="shared" si="3"/>
        <v>0</v>
      </c>
      <c r="N46" s="27">
        <f t="shared" si="4"/>
        <v>125</v>
      </c>
      <c r="O46" s="26"/>
      <c r="P46" s="26"/>
      <c r="Q46" s="26"/>
      <c r="R46" s="28">
        <f t="shared" si="0"/>
        <v>500</v>
      </c>
      <c r="S46" s="59" t="str">
        <f t="shared" si="5"/>
        <v>OK</v>
      </c>
      <c r="T46" s="29"/>
      <c r="U46" s="40"/>
      <c r="V46" s="40"/>
      <c r="W46" s="30"/>
      <c r="X46" s="40"/>
      <c r="Y46" s="30"/>
      <c r="Z46" s="30"/>
      <c r="AA46" s="36"/>
      <c r="AB46" s="32"/>
      <c r="AC46" s="31"/>
      <c r="AD46" s="31"/>
      <c r="AE46" s="30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4" customFormat="1" ht="32.5" customHeight="1" x14ac:dyDescent="0.35">
      <c r="A47" s="269"/>
      <c r="B47" s="276"/>
      <c r="C47" s="144">
        <v>45</v>
      </c>
      <c r="D47" s="280"/>
      <c r="E47" s="162" t="s">
        <v>135</v>
      </c>
      <c r="F47" s="173">
        <v>504223189</v>
      </c>
      <c r="G47" s="173" t="s">
        <v>57</v>
      </c>
      <c r="H47" s="173" t="s">
        <v>58</v>
      </c>
      <c r="I47" s="176">
        <v>0.42</v>
      </c>
      <c r="J47" s="38">
        <v>0</v>
      </c>
      <c r="K47" s="24">
        <f t="shared" si="1"/>
        <v>0</v>
      </c>
      <c r="L47" s="25">
        <f t="shared" si="2"/>
        <v>0</v>
      </c>
      <c r="M47" s="26">
        <f t="shared" si="3"/>
        <v>0</v>
      </c>
      <c r="N47" s="27">
        <f t="shared" si="4"/>
        <v>0</v>
      </c>
      <c r="O47" s="26"/>
      <c r="P47" s="26"/>
      <c r="Q47" s="26"/>
      <c r="R47" s="28">
        <f t="shared" si="0"/>
        <v>0</v>
      </c>
      <c r="S47" s="59" t="str">
        <f t="shared" si="5"/>
        <v>OK</v>
      </c>
      <c r="T47" s="29"/>
      <c r="U47" s="40"/>
      <c r="V47" s="40"/>
      <c r="W47" s="30"/>
      <c r="X47" s="40"/>
      <c r="Y47" s="30"/>
      <c r="Z47" s="30"/>
      <c r="AA47" s="36"/>
      <c r="AB47" s="32"/>
      <c r="AC47" s="31"/>
      <c r="AD47" s="31"/>
      <c r="AE47" s="30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s="4" customFormat="1" ht="32.5" customHeight="1" x14ac:dyDescent="0.35">
      <c r="A48" s="163">
        <v>26</v>
      </c>
      <c r="B48" s="164" t="s">
        <v>70</v>
      </c>
      <c r="C48" s="142">
        <v>46</v>
      </c>
      <c r="D48" s="167" t="s">
        <v>136</v>
      </c>
      <c r="E48" s="168" t="s">
        <v>132</v>
      </c>
      <c r="F48" s="174">
        <v>79421002</v>
      </c>
      <c r="G48" s="174" t="s">
        <v>132</v>
      </c>
      <c r="H48" s="174" t="s">
        <v>58</v>
      </c>
      <c r="I48" s="177">
        <v>67.56</v>
      </c>
      <c r="J48" s="38">
        <v>150</v>
      </c>
      <c r="K48" s="24">
        <f t="shared" si="1"/>
        <v>0</v>
      </c>
      <c r="L48" s="25">
        <f t="shared" si="2"/>
        <v>0</v>
      </c>
      <c r="M48" s="26">
        <f t="shared" si="3"/>
        <v>0</v>
      </c>
      <c r="N48" s="27">
        <f t="shared" si="4"/>
        <v>37</v>
      </c>
      <c r="O48" s="26"/>
      <c r="P48" s="26"/>
      <c r="Q48" s="26"/>
      <c r="R48" s="28">
        <f t="shared" si="0"/>
        <v>150</v>
      </c>
      <c r="S48" s="59" t="str">
        <f t="shared" si="5"/>
        <v>OK</v>
      </c>
      <c r="T48" s="29"/>
      <c r="U48" s="40"/>
      <c r="V48" s="40"/>
      <c r="W48" s="30"/>
      <c r="X48" s="40"/>
      <c r="Y48" s="30"/>
      <c r="Z48" s="30"/>
      <c r="AA48" s="36"/>
      <c r="AB48" s="32"/>
      <c r="AC48" s="31"/>
      <c r="AD48" s="31"/>
      <c r="AE48" s="30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6" s="4" customFormat="1" ht="32.5" customHeight="1" x14ac:dyDescent="0.35">
      <c r="A49" s="269">
        <v>27</v>
      </c>
      <c r="B49" s="270" t="s">
        <v>137</v>
      </c>
      <c r="C49" s="144">
        <v>47</v>
      </c>
      <c r="D49" s="273" t="s">
        <v>138</v>
      </c>
      <c r="E49" s="162" t="s">
        <v>139</v>
      </c>
      <c r="F49" s="173">
        <v>106356003</v>
      </c>
      <c r="G49" s="173" t="s">
        <v>57</v>
      </c>
      <c r="H49" s="173" t="s">
        <v>59</v>
      </c>
      <c r="I49" s="176">
        <v>1.42</v>
      </c>
      <c r="J49" s="38">
        <v>0</v>
      </c>
      <c r="K49" s="24">
        <f t="shared" si="1"/>
        <v>0</v>
      </c>
      <c r="L49" s="25">
        <f t="shared" si="2"/>
        <v>0</v>
      </c>
      <c r="M49" s="26">
        <f t="shared" si="3"/>
        <v>0</v>
      </c>
      <c r="N49" s="27">
        <f t="shared" si="4"/>
        <v>0</v>
      </c>
      <c r="O49" s="26"/>
      <c r="P49" s="26"/>
      <c r="Q49" s="26"/>
      <c r="R49" s="28">
        <f t="shared" si="0"/>
        <v>0</v>
      </c>
      <c r="S49" s="59" t="str">
        <f t="shared" si="5"/>
        <v>OK</v>
      </c>
      <c r="T49" s="29"/>
      <c r="U49" s="40"/>
      <c r="V49" s="40"/>
      <c r="W49" s="30"/>
      <c r="X49" s="40"/>
      <c r="Y49" s="30"/>
      <c r="Z49" s="30"/>
      <c r="AA49" s="36"/>
      <c r="AB49" s="32"/>
      <c r="AC49" s="31"/>
      <c r="AD49" s="31"/>
      <c r="AE49" s="30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6" s="4" customFormat="1" ht="32.5" customHeight="1" x14ac:dyDescent="0.35">
      <c r="A50" s="269"/>
      <c r="B50" s="281"/>
      <c r="C50" s="144">
        <v>48</v>
      </c>
      <c r="D50" s="273"/>
      <c r="E50" s="148" t="s">
        <v>140</v>
      </c>
      <c r="F50" s="173">
        <v>106356003</v>
      </c>
      <c r="G50" s="173" t="s">
        <v>57</v>
      </c>
      <c r="H50" s="173" t="s">
        <v>59</v>
      </c>
      <c r="I50" s="176">
        <v>0.6</v>
      </c>
      <c r="J50" s="38">
        <v>0</v>
      </c>
      <c r="K50" s="24">
        <f t="shared" si="1"/>
        <v>0</v>
      </c>
      <c r="L50" s="25">
        <f t="shared" si="2"/>
        <v>0</v>
      </c>
      <c r="M50" s="26">
        <f t="shared" si="3"/>
        <v>0</v>
      </c>
      <c r="N50" s="27">
        <f t="shared" si="4"/>
        <v>0</v>
      </c>
      <c r="O50" s="26"/>
      <c r="P50" s="26"/>
      <c r="Q50" s="26"/>
      <c r="R50" s="28">
        <f t="shared" si="0"/>
        <v>0</v>
      </c>
      <c r="S50" s="59" t="str">
        <f t="shared" si="5"/>
        <v>OK</v>
      </c>
      <c r="T50" s="29"/>
      <c r="U50" s="40"/>
      <c r="V50" s="40"/>
      <c r="W50" s="30"/>
      <c r="X50" s="40"/>
      <c r="Y50" s="30"/>
      <c r="Z50" s="30"/>
      <c r="AA50" s="36"/>
      <c r="AB50" s="32"/>
      <c r="AC50" s="31"/>
      <c r="AD50" s="31"/>
      <c r="AE50" s="30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6" s="4" customFormat="1" ht="32.5" customHeight="1" x14ac:dyDescent="0.35">
      <c r="A51" s="269"/>
      <c r="B51" s="271"/>
      <c r="C51" s="144">
        <v>49</v>
      </c>
      <c r="D51" s="273"/>
      <c r="E51" s="148" t="s">
        <v>141</v>
      </c>
      <c r="F51" s="173">
        <v>106356003</v>
      </c>
      <c r="G51" s="173" t="s">
        <v>57</v>
      </c>
      <c r="H51" s="173" t="s">
        <v>59</v>
      </c>
      <c r="I51" s="176">
        <v>1.24</v>
      </c>
      <c r="J51" s="38">
        <v>0</v>
      </c>
      <c r="K51" s="24">
        <f t="shared" si="1"/>
        <v>0</v>
      </c>
      <c r="L51" s="25">
        <f t="shared" si="2"/>
        <v>0</v>
      </c>
      <c r="M51" s="26">
        <f t="shared" si="3"/>
        <v>0</v>
      </c>
      <c r="N51" s="27">
        <f t="shared" si="4"/>
        <v>0</v>
      </c>
      <c r="O51" s="26"/>
      <c r="P51" s="26"/>
      <c r="Q51" s="26"/>
      <c r="R51" s="28">
        <f t="shared" si="0"/>
        <v>0</v>
      </c>
      <c r="S51" s="59" t="str">
        <f t="shared" si="5"/>
        <v>OK</v>
      </c>
      <c r="T51" s="29"/>
      <c r="U51" s="40"/>
      <c r="V51" s="40"/>
      <c r="W51" s="30"/>
      <c r="X51" s="40"/>
      <c r="Y51" s="30"/>
      <c r="Z51" s="30"/>
      <c r="AA51" s="36"/>
      <c r="AB51" s="32"/>
      <c r="AC51" s="31"/>
      <c r="AD51" s="31"/>
      <c r="AE51" s="30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6" s="4" customFormat="1" ht="32.5" customHeight="1" x14ac:dyDescent="0.35">
      <c r="A52" s="282">
        <v>28</v>
      </c>
      <c r="B52" s="283" t="s">
        <v>142</v>
      </c>
      <c r="C52" s="142">
        <v>50</v>
      </c>
      <c r="D52" s="286" t="s">
        <v>143</v>
      </c>
      <c r="E52" s="146" t="s">
        <v>144</v>
      </c>
      <c r="F52" s="174">
        <v>106356003</v>
      </c>
      <c r="G52" s="174" t="s">
        <v>57</v>
      </c>
      <c r="H52" s="174" t="s">
        <v>59</v>
      </c>
      <c r="I52" s="177">
        <v>1.56</v>
      </c>
      <c r="J52" s="38">
        <v>0</v>
      </c>
      <c r="K52" s="24">
        <f t="shared" si="1"/>
        <v>0</v>
      </c>
      <c r="L52" s="25">
        <f t="shared" si="2"/>
        <v>0</v>
      </c>
      <c r="M52" s="26">
        <f t="shared" si="3"/>
        <v>0</v>
      </c>
      <c r="N52" s="27">
        <f t="shared" si="4"/>
        <v>0</v>
      </c>
      <c r="O52" s="26"/>
      <c r="P52" s="26"/>
      <c r="Q52" s="26"/>
      <c r="R52" s="28">
        <f t="shared" si="0"/>
        <v>0</v>
      </c>
      <c r="S52" s="59" t="str">
        <f t="shared" si="5"/>
        <v>OK</v>
      </c>
      <c r="T52" s="29"/>
      <c r="U52" s="40"/>
      <c r="V52" s="40"/>
      <c r="W52" s="30"/>
      <c r="X52" s="40"/>
      <c r="Y52" s="30"/>
      <c r="Z52" s="30"/>
      <c r="AA52" s="36"/>
      <c r="AB52" s="32"/>
      <c r="AC52" s="31"/>
      <c r="AD52" s="31"/>
      <c r="AE52" s="30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6" s="4" customFormat="1" ht="32.5" customHeight="1" x14ac:dyDescent="0.35">
      <c r="A53" s="282"/>
      <c r="B53" s="284"/>
      <c r="C53" s="142">
        <v>51</v>
      </c>
      <c r="D53" s="287"/>
      <c r="E53" s="146" t="s">
        <v>145</v>
      </c>
      <c r="F53" s="174">
        <v>106356003</v>
      </c>
      <c r="G53" s="174" t="s">
        <v>57</v>
      </c>
      <c r="H53" s="174" t="s">
        <v>59</v>
      </c>
      <c r="I53" s="177">
        <v>0.38</v>
      </c>
      <c r="J53" s="38">
        <v>0</v>
      </c>
      <c r="K53" s="24">
        <f t="shared" si="1"/>
        <v>0</v>
      </c>
      <c r="L53" s="25">
        <f t="shared" si="2"/>
        <v>0</v>
      </c>
      <c r="M53" s="26">
        <f t="shared" si="3"/>
        <v>0</v>
      </c>
      <c r="N53" s="27">
        <f t="shared" si="4"/>
        <v>0</v>
      </c>
      <c r="O53" s="26"/>
      <c r="P53" s="26"/>
      <c r="Q53" s="26"/>
      <c r="R53" s="28">
        <f t="shared" si="0"/>
        <v>0</v>
      </c>
      <c r="S53" s="59" t="str">
        <f t="shared" si="5"/>
        <v>OK</v>
      </c>
      <c r="T53" s="29"/>
      <c r="U53" s="40"/>
      <c r="V53" s="40"/>
      <c r="W53" s="30"/>
      <c r="X53" s="40"/>
      <c r="Y53" s="30"/>
      <c r="Z53" s="30"/>
      <c r="AA53" s="36"/>
      <c r="AB53" s="32"/>
      <c r="AC53" s="31"/>
      <c r="AD53" s="31"/>
      <c r="AE53" s="30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6" s="4" customFormat="1" ht="32.5" customHeight="1" x14ac:dyDescent="0.35">
      <c r="A54" s="282"/>
      <c r="B54" s="285"/>
      <c r="C54" s="142">
        <v>52</v>
      </c>
      <c r="D54" s="288"/>
      <c r="E54" s="146" t="s">
        <v>146</v>
      </c>
      <c r="F54" s="174">
        <v>106356003</v>
      </c>
      <c r="G54" s="174" t="s">
        <v>57</v>
      </c>
      <c r="H54" s="174" t="s">
        <v>59</v>
      </c>
      <c r="I54" s="177">
        <v>0.32</v>
      </c>
      <c r="J54" s="38">
        <v>0</v>
      </c>
      <c r="K54" s="24">
        <f t="shared" si="1"/>
        <v>0</v>
      </c>
      <c r="L54" s="25">
        <f t="shared" si="2"/>
        <v>0</v>
      </c>
      <c r="M54" s="26">
        <f t="shared" si="3"/>
        <v>0</v>
      </c>
      <c r="N54" s="27">
        <f t="shared" si="4"/>
        <v>0</v>
      </c>
      <c r="O54" s="26"/>
      <c r="P54" s="26"/>
      <c r="Q54" s="26"/>
      <c r="R54" s="28">
        <f t="shared" si="0"/>
        <v>0</v>
      </c>
      <c r="S54" s="59" t="str">
        <f t="shared" si="5"/>
        <v>OK</v>
      </c>
      <c r="T54" s="29"/>
      <c r="U54" s="40"/>
      <c r="V54" s="40"/>
      <c r="W54" s="30"/>
      <c r="X54" s="40"/>
      <c r="Y54" s="30"/>
      <c r="Z54" s="30"/>
      <c r="AA54" s="36"/>
      <c r="AB54" s="32"/>
      <c r="AC54" s="31"/>
      <c r="AD54" s="31"/>
      <c r="AE54" s="30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6" s="4" customFormat="1" ht="32.5" customHeight="1" x14ac:dyDescent="0.35">
      <c r="A55" s="269">
        <v>29</v>
      </c>
      <c r="B55" s="274" t="s">
        <v>142</v>
      </c>
      <c r="C55" s="144">
        <v>53</v>
      </c>
      <c r="D55" s="273" t="s">
        <v>147</v>
      </c>
      <c r="E55" s="148" t="s">
        <v>148</v>
      </c>
      <c r="F55" s="173">
        <v>106356003</v>
      </c>
      <c r="G55" s="173" t="s">
        <v>57</v>
      </c>
      <c r="H55" s="173" t="s">
        <v>59</v>
      </c>
      <c r="I55" s="176">
        <v>1.5</v>
      </c>
      <c r="J55" s="38">
        <v>0</v>
      </c>
      <c r="K55" s="24">
        <f t="shared" si="1"/>
        <v>0</v>
      </c>
      <c r="L55" s="25">
        <f t="shared" si="2"/>
        <v>0</v>
      </c>
      <c r="M55" s="26">
        <f t="shared" si="3"/>
        <v>0</v>
      </c>
      <c r="N55" s="27">
        <f t="shared" si="4"/>
        <v>0</v>
      </c>
      <c r="O55" s="26"/>
      <c r="P55" s="26"/>
      <c r="Q55" s="26"/>
      <c r="R55" s="28">
        <f t="shared" si="0"/>
        <v>0</v>
      </c>
      <c r="S55" s="59" t="str">
        <f t="shared" si="5"/>
        <v>OK</v>
      </c>
      <c r="T55" s="29"/>
      <c r="U55" s="40"/>
      <c r="V55" s="40"/>
      <c r="W55" s="30"/>
      <c r="X55" s="40"/>
      <c r="Y55" s="30"/>
      <c r="Z55" s="30"/>
      <c r="AA55" s="36"/>
      <c r="AB55" s="32"/>
      <c r="AC55" s="31"/>
      <c r="AD55" s="31"/>
      <c r="AE55" s="30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6" s="4" customFormat="1" ht="32.5" customHeight="1" x14ac:dyDescent="0.35">
      <c r="A56" s="269"/>
      <c r="B56" s="275"/>
      <c r="C56" s="144">
        <v>54</v>
      </c>
      <c r="D56" s="273"/>
      <c r="E56" s="148" t="s">
        <v>149</v>
      </c>
      <c r="F56" s="173">
        <v>106356003</v>
      </c>
      <c r="G56" s="173" t="s">
        <v>57</v>
      </c>
      <c r="H56" s="173" t="s">
        <v>59</v>
      </c>
      <c r="I56" s="176">
        <v>0.63</v>
      </c>
      <c r="J56" s="38">
        <v>0</v>
      </c>
      <c r="K56" s="24">
        <f t="shared" si="1"/>
        <v>0</v>
      </c>
      <c r="L56" s="25">
        <f t="shared" si="2"/>
        <v>0</v>
      </c>
      <c r="M56" s="26">
        <f t="shared" si="3"/>
        <v>0</v>
      </c>
      <c r="N56" s="27">
        <f t="shared" si="4"/>
        <v>0</v>
      </c>
      <c r="O56" s="26"/>
      <c r="P56" s="26"/>
      <c r="Q56" s="26"/>
      <c r="R56" s="28">
        <f t="shared" si="0"/>
        <v>0</v>
      </c>
      <c r="S56" s="59" t="str">
        <f t="shared" si="5"/>
        <v>OK</v>
      </c>
      <c r="T56" s="29"/>
      <c r="U56" s="40"/>
      <c r="V56" s="40"/>
      <c r="W56" s="30"/>
      <c r="X56" s="40"/>
      <c r="Y56" s="30"/>
      <c r="Z56" s="30"/>
      <c r="AA56" s="36"/>
      <c r="AB56" s="32"/>
      <c r="AC56" s="31"/>
      <c r="AD56" s="31"/>
      <c r="AE56" s="30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6" s="4" customFormat="1" ht="32.5" customHeight="1" x14ac:dyDescent="0.35">
      <c r="A57" s="269"/>
      <c r="B57" s="275"/>
      <c r="C57" s="144">
        <v>55</v>
      </c>
      <c r="D57" s="273"/>
      <c r="E57" s="148" t="s">
        <v>150</v>
      </c>
      <c r="F57" s="173">
        <v>106356003</v>
      </c>
      <c r="G57" s="173" t="s">
        <v>57</v>
      </c>
      <c r="H57" s="173" t="s">
        <v>59</v>
      </c>
      <c r="I57" s="176">
        <v>0.33</v>
      </c>
      <c r="J57" s="38">
        <v>0</v>
      </c>
      <c r="K57" s="24">
        <f t="shared" si="1"/>
        <v>0</v>
      </c>
      <c r="L57" s="25">
        <f t="shared" si="2"/>
        <v>0</v>
      </c>
      <c r="M57" s="26">
        <f t="shared" si="3"/>
        <v>0</v>
      </c>
      <c r="N57" s="27">
        <f t="shared" si="4"/>
        <v>0</v>
      </c>
      <c r="O57" s="26"/>
      <c r="P57" s="26"/>
      <c r="Q57" s="26"/>
      <c r="R57" s="28">
        <f t="shared" si="0"/>
        <v>0</v>
      </c>
      <c r="S57" s="59" t="str">
        <f t="shared" si="5"/>
        <v>OK</v>
      </c>
      <c r="T57" s="29"/>
      <c r="U57" s="40"/>
      <c r="V57" s="40"/>
      <c r="W57" s="30"/>
      <c r="X57" s="40"/>
      <c r="Y57" s="30"/>
      <c r="Z57" s="30"/>
      <c r="AA57" s="36"/>
      <c r="AB57" s="32"/>
      <c r="AC57" s="31"/>
      <c r="AD57" s="31"/>
      <c r="AE57" s="30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6" s="4" customFormat="1" ht="32.5" customHeight="1" x14ac:dyDescent="0.35">
      <c r="A58" s="269"/>
      <c r="B58" s="276"/>
      <c r="C58" s="144">
        <v>56</v>
      </c>
      <c r="D58" s="273"/>
      <c r="E58" s="148" t="s">
        <v>151</v>
      </c>
      <c r="F58" s="173">
        <v>106356003</v>
      </c>
      <c r="G58" s="173" t="s">
        <v>57</v>
      </c>
      <c r="H58" s="173" t="s">
        <v>59</v>
      </c>
      <c r="I58" s="176">
        <v>0.19</v>
      </c>
      <c r="J58" s="38">
        <v>0</v>
      </c>
      <c r="K58" s="24">
        <f t="shared" si="1"/>
        <v>0</v>
      </c>
      <c r="L58" s="25">
        <f t="shared" si="2"/>
        <v>0</v>
      </c>
      <c r="M58" s="26">
        <f t="shared" si="3"/>
        <v>0</v>
      </c>
      <c r="N58" s="27">
        <f t="shared" si="4"/>
        <v>0</v>
      </c>
      <c r="O58" s="26"/>
      <c r="P58" s="26"/>
      <c r="Q58" s="26"/>
      <c r="R58" s="28">
        <f t="shared" si="0"/>
        <v>0</v>
      </c>
      <c r="S58" s="59" t="str">
        <f t="shared" si="5"/>
        <v>OK</v>
      </c>
      <c r="T58" s="29"/>
      <c r="U58" s="40"/>
      <c r="V58" s="40"/>
      <c r="W58" s="30"/>
      <c r="X58" s="40"/>
      <c r="Y58" s="30"/>
      <c r="Z58" s="30"/>
      <c r="AA58" s="36"/>
      <c r="AB58" s="32"/>
      <c r="AC58" s="31"/>
      <c r="AD58" s="31"/>
      <c r="AE58" s="30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6" s="4" customFormat="1" ht="32.5" customHeight="1" x14ac:dyDescent="0.35">
      <c r="A59" s="163">
        <v>30</v>
      </c>
      <c r="B59" s="164" t="s">
        <v>137</v>
      </c>
      <c r="C59" s="142">
        <v>57</v>
      </c>
      <c r="D59" s="156" t="s">
        <v>152</v>
      </c>
      <c r="E59" s="146" t="s">
        <v>153</v>
      </c>
      <c r="F59" s="174" t="s">
        <v>166</v>
      </c>
      <c r="G59" s="174" t="s">
        <v>167</v>
      </c>
      <c r="H59" s="174" t="s">
        <v>59</v>
      </c>
      <c r="I59" s="177">
        <v>0.3</v>
      </c>
      <c r="J59" s="38">
        <v>0</v>
      </c>
      <c r="K59" s="24">
        <f t="shared" si="1"/>
        <v>0</v>
      </c>
      <c r="L59" s="25">
        <f t="shared" si="2"/>
        <v>0</v>
      </c>
      <c r="M59" s="26">
        <f t="shared" si="3"/>
        <v>0</v>
      </c>
      <c r="N59" s="27">
        <f t="shared" si="4"/>
        <v>0</v>
      </c>
      <c r="O59" s="26"/>
      <c r="P59" s="26"/>
      <c r="Q59" s="26"/>
      <c r="R59" s="28">
        <f t="shared" si="0"/>
        <v>0</v>
      </c>
      <c r="S59" s="59" t="str">
        <f t="shared" si="5"/>
        <v>OK</v>
      </c>
      <c r="T59" s="29"/>
      <c r="U59" s="40"/>
      <c r="V59" s="40"/>
      <c r="W59" s="30"/>
      <c r="X59" s="40"/>
      <c r="Y59" s="30"/>
      <c r="Z59" s="30"/>
      <c r="AA59" s="36"/>
      <c r="AB59" s="32"/>
      <c r="AC59" s="31"/>
      <c r="AD59" s="31"/>
      <c r="AE59" s="30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6" s="4" customFormat="1" ht="32.5" customHeight="1" x14ac:dyDescent="0.35">
      <c r="A60" s="153">
        <v>31</v>
      </c>
      <c r="B60" s="154" t="s">
        <v>70</v>
      </c>
      <c r="C60" s="144">
        <v>58</v>
      </c>
      <c r="D60" s="155" t="s">
        <v>154</v>
      </c>
      <c r="E60" s="148" t="s">
        <v>155</v>
      </c>
      <c r="F60" s="173">
        <v>504223189</v>
      </c>
      <c r="G60" s="173" t="s">
        <v>167</v>
      </c>
      <c r="H60" s="173" t="s">
        <v>58</v>
      </c>
      <c r="I60" s="176">
        <v>0.1</v>
      </c>
      <c r="J60" s="38">
        <v>0</v>
      </c>
      <c r="K60" s="24">
        <f t="shared" si="1"/>
        <v>0</v>
      </c>
      <c r="L60" s="25">
        <f t="shared" si="2"/>
        <v>0</v>
      </c>
      <c r="M60" s="26">
        <f>0-0</f>
        <v>0</v>
      </c>
      <c r="N60" s="27">
        <f t="shared" si="4"/>
        <v>0</v>
      </c>
      <c r="O60" s="26"/>
      <c r="P60" s="26"/>
      <c r="Q60" s="26"/>
      <c r="R60" s="28">
        <f t="shared" si="0"/>
        <v>0</v>
      </c>
      <c r="S60" s="59" t="str">
        <f t="shared" si="5"/>
        <v>OK</v>
      </c>
      <c r="T60" s="29"/>
      <c r="U60" s="40"/>
      <c r="V60" s="40"/>
      <c r="W60" s="30"/>
      <c r="X60" s="40"/>
      <c r="Y60" s="30"/>
      <c r="Z60" s="30"/>
      <c r="AA60" s="36"/>
      <c r="AB60" s="32"/>
      <c r="AC60" s="31"/>
      <c r="AD60" s="31"/>
      <c r="AE60" s="30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6" s="4" customFormat="1" ht="32.5" customHeight="1" x14ac:dyDescent="0.35">
      <c r="A61" s="163">
        <v>32</v>
      </c>
      <c r="B61" s="164" t="s">
        <v>70</v>
      </c>
      <c r="C61" s="142">
        <v>59</v>
      </c>
      <c r="D61" s="156" t="s">
        <v>156</v>
      </c>
      <c r="E61" s="146" t="s">
        <v>157</v>
      </c>
      <c r="F61" s="174">
        <v>504223189</v>
      </c>
      <c r="G61" s="174" t="s">
        <v>167</v>
      </c>
      <c r="H61" s="174" t="s">
        <v>58</v>
      </c>
      <c r="I61" s="177">
        <v>0.4</v>
      </c>
      <c r="J61" s="38">
        <v>0</v>
      </c>
      <c r="K61" s="24">
        <f t="shared" si="1"/>
        <v>0</v>
      </c>
      <c r="L61" s="25">
        <f t="shared" si="2"/>
        <v>0</v>
      </c>
      <c r="M61" s="26">
        <f t="shared" si="3"/>
        <v>0</v>
      </c>
      <c r="N61" s="27">
        <f t="shared" si="4"/>
        <v>0</v>
      </c>
      <c r="O61" s="26"/>
      <c r="P61" s="26"/>
      <c r="Q61" s="26"/>
      <c r="R61" s="28">
        <f t="shared" si="0"/>
        <v>0</v>
      </c>
      <c r="S61" s="59" t="str">
        <f t="shared" si="5"/>
        <v>OK</v>
      </c>
      <c r="T61" s="29"/>
      <c r="U61" s="40"/>
      <c r="V61" s="40"/>
      <c r="W61" s="30"/>
      <c r="X61" s="40"/>
      <c r="Y61" s="30"/>
      <c r="Z61" s="30"/>
      <c r="AA61" s="36"/>
      <c r="AB61" s="32"/>
      <c r="AC61" s="31"/>
      <c r="AD61" s="31"/>
      <c r="AE61" s="30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6" s="4" customFormat="1" ht="32.5" customHeight="1" x14ac:dyDescent="0.35">
      <c r="A62" s="153">
        <v>33</v>
      </c>
      <c r="B62" s="154" t="s">
        <v>137</v>
      </c>
      <c r="C62" s="144">
        <v>60</v>
      </c>
      <c r="D62" s="155" t="s">
        <v>158</v>
      </c>
      <c r="E62" s="148" t="s">
        <v>153</v>
      </c>
      <c r="F62" s="173">
        <v>9369144</v>
      </c>
      <c r="G62" s="173" t="s">
        <v>167</v>
      </c>
      <c r="H62" s="173" t="s">
        <v>59</v>
      </c>
      <c r="I62" s="176">
        <v>0.38</v>
      </c>
      <c r="J62" s="38">
        <v>0</v>
      </c>
      <c r="K62" s="24">
        <f t="shared" si="1"/>
        <v>0</v>
      </c>
      <c r="L62" s="25">
        <f t="shared" si="2"/>
        <v>0</v>
      </c>
      <c r="M62" s="26">
        <f t="shared" si="3"/>
        <v>0</v>
      </c>
      <c r="N62" s="27">
        <f t="shared" si="4"/>
        <v>0</v>
      </c>
      <c r="O62" s="26"/>
      <c r="P62" s="26"/>
      <c r="Q62" s="26"/>
      <c r="R62" s="28">
        <f t="shared" si="0"/>
        <v>0</v>
      </c>
      <c r="S62" s="59" t="str">
        <f t="shared" si="5"/>
        <v>OK</v>
      </c>
      <c r="T62" s="29"/>
      <c r="U62" s="40"/>
      <c r="V62" s="40"/>
      <c r="W62" s="30"/>
      <c r="X62" s="40"/>
      <c r="Y62" s="30"/>
      <c r="Z62" s="30"/>
      <c r="AA62" s="36"/>
      <c r="AB62" s="32"/>
      <c r="AC62" s="31"/>
      <c r="AD62" s="31"/>
      <c r="AE62" s="30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6" ht="32.5" customHeight="1" x14ac:dyDescent="0.35">
      <c r="A63" s="163">
        <v>34</v>
      </c>
      <c r="B63" s="164" t="s">
        <v>137</v>
      </c>
      <c r="C63" s="142">
        <v>61</v>
      </c>
      <c r="D63" s="156" t="s">
        <v>159</v>
      </c>
      <c r="E63" s="146" t="s">
        <v>160</v>
      </c>
      <c r="F63" s="174">
        <v>9369144</v>
      </c>
      <c r="G63" s="174" t="s">
        <v>167</v>
      </c>
      <c r="H63" s="174" t="s">
        <v>59</v>
      </c>
      <c r="I63" s="177">
        <v>8.33</v>
      </c>
      <c r="J63" s="38">
        <v>0</v>
      </c>
      <c r="K63" s="24">
        <f t="shared" si="1"/>
        <v>0</v>
      </c>
      <c r="L63" s="25">
        <f t="shared" si="2"/>
        <v>0</v>
      </c>
      <c r="M63" s="26">
        <f t="shared" si="3"/>
        <v>0</v>
      </c>
      <c r="N63" s="27">
        <f t="shared" si="4"/>
        <v>0</v>
      </c>
      <c r="O63" s="26"/>
      <c r="P63" s="26"/>
      <c r="Q63" s="26"/>
      <c r="R63" s="28">
        <f t="shared" si="0"/>
        <v>0</v>
      </c>
      <c r="S63" s="59" t="str">
        <f t="shared" si="5"/>
        <v>OK</v>
      </c>
      <c r="T63" s="29"/>
      <c r="U63" s="39"/>
      <c r="V63" s="39"/>
      <c r="W63" s="30"/>
      <c r="X63" s="39"/>
      <c r="Y63" s="30"/>
      <c r="Z63" s="30"/>
      <c r="AA63" s="33"/>
      <c r="AB63" s="32"/>
      <c r="AC63" s="33"/>
      <c r="AD63" s="31"/>
      <c r="AE63" s="30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5"/>
    </row>
    <row r="64" spans="1:46" ht="32.5" customHeight="1" x14ac:dyDescent="0.35">
      <c r="A64" s="41"/>
      <c r="B64" s="42"/>
      <c r="C64" s="42"/>
      <c r="D64" s="43"/>
      <c r="E64" s="43"/>
      <c r="F64" s="43"/>
      <c r="G64" s="43"/>
      <c r="H64" s="43"/>
      <c r="I64" s="44"/>
      <c r="J64" s="178">
        <f>SUM(J4:J63)</f>
        <v>3523</v>
      </c>
      <c r="K64" s="45"/>
      <c r="L64" s="45"/>
      <c r="M64" s="45"/>
      <c r="N64" s="46"/>
      <c r="O64" s="46"/>
      <c r="P64" s="46"/>
      <c r="Q64" s="46"/>
      <c r="R64" s="46">
        <f>SUM(R4:R63)</f>
        <v>3523</v>
      </c>
      <c r="S64" s="47"/>
      <c r="T64" s="48">
        <f t="shared" ref="T64:AS64" si="6">SUMPRODUCT($I$4:$I$63,T4:T63)</f>
        <v>0</v>
      </c>
      <c r="U64" s="49">
        <f t="shared" si="6"/>
        <v>0</v>
      </c>
      <c r="V64" s="49">
        <f t="shared" si="6"/>
        <v>0</v>
      </c>
      <c r="W64" s="49">
        <f t="shared" si="6"/>
        <v>0</v>
      </c>
      <c r="X64" s="49">
        <f t="shared" si="6"/>
        <v>0</v>
      </c>
      <c r="Y64" s="49">
        <f t="shared" si="6"/>
        <v>0</v>
      </c>
      <c r="Z64" s="49">
        <f t="shared" si="6"/>
        <v>0</v>
      </c>
      <c r="AA64" s="49">
        <f t="shared" si="6"/>
        <v>0</v>
      </c>
      <c r="AB64" s="49">
        <f t="shared" si="6"/>
        <v>0</v>
      </c>
      <c r="AC64" s="49">
        <f t="shared" si="6"/>
        <v>0</v>
      </c>
      <c r="AD64" s="49">
        <f t="shared" si="6"/>
        <v>0</v>
      </c>
      <c r="AE64" s="49">
        <f t="shared" si="6"/>
        <v>0</v>
      </c>
      <c r="AF64" s="49">
        <f t="shared" si="6"/>
        <v>0</v>
      </c>
      <c r="AG64" s="49">
        <f t="shared" si="6"/>
        <v>0</v>
      </c>
      <c r="AH64" s="49">
        <f t="shared" si="6"/>
        <v>0</v>
      </c>
      <c r="AI64" s="49">
        <f t="shared" si="6"/>
        <v>0</v>
      </c>
      <c r="AJ64" s="49">
        <f t="shared" si="6"/>
        <v>0</v>
      </c>
      <c r="AK64" s="49">
        <f t="shared" si="6"/>
        <v>0</v>
      </c>
      <c r="AL64" s="49">
        <f t="shared" si="6"/>
        <v>0</v>
      </c>
      <c r="AM64" s="49">
        <f t="shared" si="6"/>
        <v>0</v>
      </c>
      <c r="AN64" s="49">
        <f t="shared" si="6"/>
        <v>0</v>
      </c>
      <c r="AO64" s="49">
        <f t="shared" si="6"/>
        <v>0</v>
      </c>
      <c r="AP64" s="49">
        <f t="shared" si="6"/>
        <v>0</v>
      </c>
      <c r="AQ64" s="49">
        <f t="shared" si="6"/>
        <v>0</v>
      </c>
      <c r="AR64" s="49">
        <f t="shared" si="6"/>
        <v>0</v>
      </c>
      <c r="AS64" s="49">
        <f t="shared" si="6"/>
        <v>0</v>
      </c>
      <c r="AT64" s="2"/>
    </row>
    <row r="65" spans="1:45" ht="32.5" customHeight="1" x14ac:dyDescent="0.35">
      <c r="A65" s="41"/>
      <c r="B65" s="42"/>
      <c r="C65" s="42"/>
      <c r="D65" s="43"/>
      <c r="E65" s="43"/>
      <c r="F65" s="43"/>
      <c r="G65" s="43"/>
      <c r="H65" s="43"/>
      <c r="I65" s="43"/>
      <c r="J65" s="50">
        <f t="shared" ref="J65:R65" si="7">SUMPRODUCT($I$4:$I$63,J4:J63)</f>
        <v>75573.26999999999</v>
      </c>
      <c r="K65" s="50">
        <f t="shared" si="7"/>
        <v>0</v>
      </c>
      <c r="L65" s="50">
        <f t="shared" si="7"/>
        <v>0</v>
      </c>
      <c r="M65" s="50">
        <f t="shared" si="7"/>
        <v>0</v>
      </c>
      <c r="N65" s="50">
        <f t="shared" si="7"/>
        <v>18168.41</v>
      </c>
      <c r="O65" s="50">
        <f t="shared" si="7"/>
        <v>0</v>
      </c>
      <c r="P65" s="50">
        <f t="shared" si="7"/>
        <v>0</v>
      </c>
      <c r="Q65" s="50">
        <f t="shared" si="7"/>
        <v>0</v>
      </c>
      <c r="R65" s="50">
        <f t="shared" si="7"/>
        <v>75573.26999999999</v>
      </c>
      <c r="S65" s="47"/>
      <c r="T65" s="51"/>
      <c r="U65" s="52"/>
      <c r="V65" s="52"/>
      <c r="W65" s="52"/>
      <c r="X65" s="52"/>
      <c r="Y65" s="52"/>
      <c r="Z65" s="52"/>
      <c r="AA65" s="51"/>
      <c r="AB65" s="52"/>
      <c r="AC65" s="51"/>
      <c r="AD65" s="34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</row>
    <row r="66" spans="1:45" ht="32.5" customHeight="1" x14ac:dyDescent="0.35">
      <c r="C66" s="260" t="s">
        <v>67</v>
      </c>
      <c r="D66" s="260"/>
      <c r="E66" s="260"/>
      <c r="F66" s="260"/>
      <c r="G66" s="260"/>
      <c r="T66" s="14"/>
      <c r="AD66" s="10"/>
    </row>
    <row r="67" spans="1:45" ht="32.5" customHeight="1" x14ac:dyDescent="0.35">
      <c r="C67" s="260"/>
      <c r="D67" s="260"/>
      <c r="E67" s="260"/>
      <c r="F67" s="260"/>
      <c r="G67" s="260"/>
      <c r="T67" s="14"/>
      <c r="AD67" s="10"/>
      <c r="AK67" s="12"/>
      <c r="AM67" s="12"/>
    </row>
    <row r="68" spans="1:45" ht="32.5" customHeight="1" x14ac:dyDescent="0.35">
      <c r="T68" s="14"/>
      <c r="AD68" s="10"/>
      <c r="AK68" s="12"/>
      <c r="AM68" s="12"/>
    </row>
    <row r="69" spans="1:45" ht="32.5" customHeight="1" x14ac:dyDescent="0.35">
      <c r="T69" s="14"/>
      <c r="AD69" s="10"/>
      <c r="AK69" s="12"/>
      <c r="AM69" s="12"/>
    </row>
    <row r="70" spans="1:45" ht="32.5" customHeight="1" x14ac:dyDescent="0.35">
      <c r="T70" s="14"/>
      <c r="AD70" s="10"/>
      <c r="AK70" s="12"/>
      <c r="AM70" s="12"/>
    </row>
    <row r="71" spans="1:45" ht="32.5" customHeight="1" x14ac:dyDescent="0.35">
      <c r="T71" s="14"/>
      <c r="AD71" s="10"/>
      <c r="AK71" s="12"/>
      <c r="AM71" s="12"/>
    </row>
    <row r="72" spans="1:45" ht="32.5" customHeight="1" x14ac:dyDescent="0.35">
      <c r="I72" s="179"/>
      <c r="T72" s="14"/>
      <c r="AD72" s="10"/>
      <c r="AK72" s="12"/>
      <c r="AM72" s="12"/>
    </row>
    <row r="73" spans="1:45" ht="32.5" customHeight="1" x14ac:dyDescent="0.35">
      <c r="T73" s="14"/>
      <c r="AD73" s="10"/>
      <c r="AM73" s="12"/>
    </row>
    <row r="74" spans="1:45" ht="32.5" customHeight="1" x14ac:dyDescent="0.35">
      <c r="T74" s="14"/>
      <c r="AD74" s="10"/>
      <c r="AM74" s="12"/>
    </row>
    <row r="75" spans="1:45" ht="32.5" customHeight="1" x14ac:dyDescent="0.35">
      <c r="T75" s="14"/>
      <c r="AD75" s="10"/>
      <c r="AM75" s="12"/>
    </row>
    <row r="76" spans="1:45" ht="32.5" customHeight="1" x14ac:dyDescent="0.35">
      <c r="T76" s="14"/>
      <c r="AD76" s="10"/>
    </row>
    <row r="77" spans="1:45" ht="32.5" customHeight="1" x14ac:dyDescent="0.35">
      <c r="T77" s="14"/>
      <c r="AD77" s="10"/>
    </row>
    <row r="78" spans="1:45" ht="32.5" customHeight="1" x14ac:dyDescent="0.35">
      <c r="T78" s="14"/>
      <c r="AD78" s="10"/>
    </row>
    <row r="79" spans="1:45" ht="32.5" customHeight="1" x14ac:dyDescent="0.35">
      <c r="T79" s="14"/>
      <c r="AD79" s="10"/>
    </row>
    <row r="80" spans="1:45" ht="32.5" customHeight="1" x14ac:dyDescent="0.35">
      <c r="T80" s="14"/>
      <c r="AD80" s="10"/>
    </row>
    <row r="81" spans="20:30" ht="32.5" customHeight="1" x14ac:dyDescent="0.35">
      <c r="T81" s="14"/>
      <c r="AD81" s="10"/>
    </row>
    <row r="82" spans="20:30" ht="32.5" customHeight="1" x14ac:dyDescent="0.35">
      <c r="T82" s="14"/>
      <c r="AD82" s="10"/>
    </row>
    <row r="83" spans="20:30" ht="32.5" customHeight="1" x14ac:dyDescent="0.35">
      <c r="T83" s="14"/>
      <c r="AD83" s="10"/>
    </row>
    <row r="84" spans="20:30" ht="32.5" customHeight="1" x14ac:dyDescent="0.35">
      <c r="T84" s="14"/>
      <c r="AD84" s="10"/>
    </row>
    <row r="85" spans="20:30" ht="32.5" customHeight="1" x14ac:dyDescent="0.35">
      <c r="T85" s="14"/>
      <c r="AD85" s="10"/>
    </row>
    <row r="86" spans="20:30" ht="32.5" customHeight="1" x14ac:dyDescent="0.35">
      <c r="T86" s="14"/>
      <c r="AD86" s="10"/>
    </row>
    <row r="87" spans="20:30" ht="32.5" customHeight="1" x14ac:dyDescent="0.35">
      <c r="T87" s="14"/>
      <c r="AD87" s="10"/>
    </row>
    <row r="88" spans="20:30" ht="32.5" customHeight="1" x14ac:dyDescent="0.35">
      <c r="T88" s="14"/>
      <c r="AD88" s="10"/>
    </row>
    <row r="89" spans="20:30" ht="32.5" customHeight="1" x14ac:dyDescent="0.35">
      <c r="T89" s="14"/>
      <c r="AD89" s="10"/>
    </row>
    <row r="90" spans="20:30" ht="32.5" customHeight="1" x14ac:dyDescent="0.35">
      <c r="T90" s="14"/>
      <c r="AD90" s="10"/>
    </row>
    <row r="91" spans="20:30" ht="32.5" customHeight="1" x14ac:dyDescent="0.35">
      <c r="T91" s="14"/>
      <c r="AD91" s="10"/>
    </row>
    <row r="92" spans="20:30" ht="32.5" customHeight="1" x14ac:dyDescent="0.35">
      <c r="T92" s="14"/>
      <c r="AD92" s="10"/>
    </row>
    <row r="93" spans="20:30" ht="32.5" customHeight="1" x14ac:dyDescent="0.35">
      <c r="T93" s="14"/>
      <c r="AD93" s="10"/>
    </row>
    <row r="94" spans="20:30" ht="32.5" customHeight="1" x14ac:dyDescent="0.35">
      <c r="T94" s="14"/>
      <c r="AD94" s="10"/>
    </row>
    <row r="95" spans="20:30" ht="32.5" customHeight="1" x14ac:dyDescent="0.35">
      <c r="T95" s="14"/>
      <c r="AD95" s="10"/>
    </row>
    <row r="96" spans="20:30" ht="32.5" customHeight="1" x14ac:dyDescent="0.35">
      <c r="T96" s="14"/>
      <c r="AD96" s="10"/>
    </row>
    <row r="97" spans="20:30" ht="32.5" customHeight="1" x14ac:dyDescent="0.35">
      <c r="T97" s="14"/>
      <c r="AD97" s="10"/>
    </row>
    <row r="98" spans="20:30" ht="32.5" customHeight="1" x14ac:dyDescent="0.35">
      <c r="T98" s="14"/>
      <c r="AD98" s="10"/>
    </row>
    <row r="99" spans="20:30" ht="32.5" customHeight="1" x14ac:dyDescent="0.35">
      <c r="T99" s="14"/>
      <c r="AD99" s="10"/>
    </row>
    <row r="100" spans="20:30" ht="32.5" customHeight="1" x14ac:dyDescent="0.35">
      <c r="T100" s="14"/>
      <c r="AD100" s="10"/>
    </row>
    <row r="101" spans="20:30" ht="32.5" customHeight="1" x14ac:dyDescent="0.35">
      <c r="T101" s="14"/>
      <c r="AD101" s="10"/>
    </row>
    <row r="102" spans="20:30" ht="32.5" customHeight="1" x14ac:dyDescent="0.35">
      <c r="T102" s="14"/>
      <c r="AD102" s="10"/>
    </row>
    <row r="103" spans="20:30" ht="32.5" customHeight="1" x14ac:dyDescent="0.35">
      <c r="T103" s="14"/>
      <c r="AD103" s="10"/>
    </row>
    <row r="104" spans="20:30" ht="32.5" customHeight="1" x14ac:dyDescent="0.35">
      <c r="T104" s="14"/>
      <c r="AD104" s="10"/>
    </row>
    <row r="105" spans="20:30" ht="32.5" customHeight="1" x14ac:dyDescent="0.35">
      <c r="T105" s="14"/>
      <c r="AD105" s="10"/>
    </row>
    <row r="106" spans="20:30" ht="32.5" customHeight="1" x14ac:dyDescent="0.35">
      <c r="T106" s="14"/>
      <c r="AD106" s="10"/>
    </row>
    <row r="107" spans="20:30" ht="32.5" customHeight="1" x14ac:dyDescent="0.35">
      <c r="T107" s="14"/>
      <c r="AD107" s="10"/>
    </row>
    <row r="108" spans="20:30" ht="32.5" customHeight="1" x14ac:dyDescent="0.35">
      <c r="T108" s="14"/>
      <c r="AD108" s="10"/>
    </row>
    <row r="109" spans="20:30" ht="32.5" customHeight="1" x14ac:dyDescent="0.35">
      <c r="T109" s="14"/>
      <c r="AD109" s="10"/>
    </row>
    <row r="110" spans="20:30" ht="32.5" customHeight="1" x14ac:dyDescent="0.35">
      <c r="T110" s="14"/>
      <c r="AD110" s="10"/>
    </row>
    <row r="111" spans="20:30" ht="32.5" customHeight="1" x14ac:dyDescent="0.35">
      <c r="T111" s="14"/>
      <c r="AD111" s="10"/>
    </row>
    <row r="112" spans="20:30" ht="32.5" customHeight="1" x14ac:dyDescent="0.35">
      <c r="T112" s="14"/>
      <c r="AD112" s="10"/>
    </row>
    <row r="113" spans="20:30" ht="32.5" customHeight="1" x14ac:dyDescent="0.35">
      <c r="T113" s="14"/>
      <c r="AD113" s="10"/>
    </row>
    <row r="114" spans="20:30" ht="32.5" customHeight="1" x14ac:dyDescent="0.35">
      <c r="T114" s="14"/>
      <c r="AD114" s="10"/>
    </row>
    <row r="115" spans="20:30" ht="32.5" customHeight="1" x14ac:dyDescent="0.35">
      <c r="T115" s="14"/>
      <c r="AD115" s="10"/>
    </row>
    <row r="116" spans="20:30" ht="32.5" customHeight="1" x14ac:dyDescent="0.35">
      <c r="T116" s="14"/>
      <c r="AD116" s="10"/>
    </row>
    <row r="117" spans="20:30" ht="32.5" customHeight="1" x14ac:dyDescent="0.35">
      <c r="T117" s="14"/>
      <c r="AD117" s="10"/>
    </row>
    <row r="118" spans="20:30" ht="32.5" customHeight="1" x14ac:dyDescent="0.35">
      <c r="T118" s="14"/>
      <c r="AD118" s="10"/>
    </row>
    <row r="119" spans="20:30" ht="32.5" customHeight="1" x14ac:dyDescent="0.35">
      <c r="T119" s="14"/>
      <c r="AD119" s="10"/>
    </row>
    <row r="120" spans="20:30" ht="32.5" customHeight="1" x14ac:dyDescent="0.35">
      <c r="T120" s="14"/>
      <c r="AD120" s="10"/>
    </row>
    <row r="121" spans="20:30" ht="32.5" customHeight="1" x14ac:dyDescent="0.35">
      <c r="T121" s="14"/>
      <c r="AD121" s="10"/>
    </row>
    <row r="122" spans="20:30" ht="32.5" customHeight="1" x14ac:dyDescent="0.35">
      <c r="T122" s="14"/>
      <c r="AD122" s="10"/>
    </row>
    <row r="123" spans="20:30" ht="32.5" customHeight="1" x14ac:dyDescent="0.35">
      <c r="T123" s="14"/>
      <c r="AD123" s="10"/>
    </row>
    <row r="124" spans="20:30" ht="32.5" customHeight="1" x14ac:dyDescent="0.35">
      <c r="T124" s="14"/>
      <c r="AD124" s="10"/>
    </row>
    <row r="125" spans="20:30" ht="32.5" customHeight="1" x14ac:dyDescent="0.35">
      <c r="T125" s="14"/>
      <c r="AD125" s="10"/>
    </row>
    <row r="126" spans="20:30" ht="32.5" customHeight="1" x14ac:dyDescent="0.35">
      <c r="T126" s="14"/>
      <c r="AD126" s="10"/>
    </row>
    <row r="127" spans="20:30" ht="32.5" customHeight="1" x14ac:dyDescent="0.35">
      <c r="T127" s="14"/>
      <c r="AD127" s="10"/>
    </row>
    <row r="128" spans="20:30" ht="32.5" customHeight="1" x14ac:dyDescent="0.35">
      <c r="T128" s="14"/>
      <c r="AD128" s="10"/>
    </row>
    <row r="129" spans="20:30" ht="32.5" customHeight="1" x14ac:dyDescent="0.35">
      <c r="T129" s="14"/>
      <c r="AD129" s="10"/>
    </row>
    <row r="130" spans="20:30" ht="32.5" customHeight="1" x14ac:dyDescent="0.35">
      <c r="T130" s="14"/>
      <c r="AD130" s="10"/>
    </row>
    <row r="131" spans="20:30" ht="32.5" customHeight="1" x14ac:dyDescent="0.35">
      <c r="T131" s="14"/>
      <c r="AD131" s="10"/>
    </row>
    <row r="132" spans="20:30" ht="32.5" customHeight="1" x14ac:dyDescent="0.35">
      <c r="T132" s="14"/>
      <c r="AD132" s="10"/>
    </row>
    <row r="133" spans="20:30" ht="32.5" customHeight="1" x14ac:dyDescent="0.35">
      <c r="T133" s="14"/>
      <c r="AD133" s="10"/>
    </row>
    <row r="134" spans="20:30" ht="32.5" customHeight="1" x14ac:dyDescent="0.35">
      <c r="T134" s="14"/>
      <c r="AD134" s="10"/>
    </row>
    <row r="135" spans="20:30" ht="32.5" customHeight="1" x14ac:dyDescent="0.35">
      <c r="T135" s="14"/>
      <c r="AD135" s="10"/>
    </row>
    <row r="136" spans="20:30" ht="32.5" customHeight="1" x14ac:dyDescent="0.35">
      <c r="T136" s="14"/>
      <c r="AD136" s="10"/>
    </row>
    <row r="137" spans="20:30" ht="32.5" customHeight="1" x14ac:dyDescent="0.35">
      <c r="T137" s="14"/>
      <c r="AD137" s="10"/>
    </row>
    <row r="138" spans="20:30" ht="32.5" customHeight="1" x14ac:dyDescent="0.35">
      <c r="T138" s="14"/>
      <c r="AD138" s="10"/>
    </row>
    <row r="139" spans="20:30" ht="32.5" customHeight="1" x14ac:dyDescent="0.35">
      <c r="T139" s="14"/>
      <c r="AD139" s="10"/>
    </row>
    <row r="140" spans="20:30" ht="32.5" customHeight="1" x14ac:dyDescent="0.35">
      <c r="T140" s="14"/>
      <c r="AD140" s="10"/>
    </row>
    <row r="141" spans="20:30" ht="32.5" customHeight="1" x14ac:dyDescent="0.35">
      <c r="T141" s="14"/>
      <c r="AD141" s="10"/>
    </row>
    <row r="142" spans="20:30" ht="32.5" customHeight="1" x14ac:dyDescent="0.35">
      <c r="T142" s="14"/>
      <c r="AD142" s="10"/>
    </row>
    <row r="143" spans="20:30" ht="32.5" customHeight="1" x14ac:dyDescent="0.35">
      <c r="T143" s="14"/>
      <c r="AD143" s="10"/>
    </row>
    <row r="144" spans="20:30" ht="32.5" customHeight="1" x14ac:dyDescent="0.35">
      <c r="T144" s="14"/>
      <c r="AD144" s="10"/>
    </row>
    <row r="145" spans="20:30" ht="32.5" customHeight="1" x14ac:dyDescent="0.35">
      <c r="T145" s="14"/>
      <c r="AD145" s="10"/>
    </row>
    <row r="146" spans="20:30" ht="32.5" customHeight="1" x14ac:dyDescent="0.35">
      <c r="T146" s="14"/>
      <c r="AD146" s="10"/>
    </row>
    <row r="147" spans="20:30" ht="32.5" customHeight="1" x14ac:dyDescent="0.35">
      <c r="T147" s="14"/>
      <c r="AD147" s="10"/>
    </row>
    <row r="148" spans="20:30" ht="32.5" customHeight="1" x14ac:dyDescent="0.35">
      <c r="T148" s="14"/>
      <c r="AD148" s="10"/>
    </row>
    <row r="149" spans="20:30" ht="32.5" customHeight="1" x14ac:dyDescent="0.35">
      <c r="T149" s="14"/>
      <c r="AD149" s="10"/>
    </row>
    <row r="150" spans="20:30" ht="32.5" customHeight="1" x14ac:dyDescent="0.35">
      <c r="T150" s="14"/>
      <c r="AD150" s="10"/>
    </row>
    <row r="151" spans="20:30" ht="32.5" customHeight="1" x14ac:dyDescent="0.35">
      <c r="T151" s="14"/>
      <c r="AD151" s="10"/>
    </row>
    <row r="152" spans="20:30" ht="32.5" customHeight="1" x14ac:dyDescent="0.35">
      <c r="T152" s="14"/>
      <c r="AD152" s="10"/>
    </row>
    <row r="153" spans="20:30" ht="32.5" customHeight="1" x14ac:dyDescent="0.35">
      <c r="T153" s="14"/>
      <c r="AD153" s="10"/>
    </row>
    <row r="154" spans="20:30" ht="32.5" customHeight="1" x14ac:dyDescent="0.35">
      <c r="T154" s="14"/>
      <c r="AD154" s="10"/>
    </row>
    <row r="155" spans="20:30" ht="32.5" customHeight="1" x14ac:dyDescent="0.35">
      <c r="T155" s="14"/>
      <c r="AD155" s="10"/>
    </row>
    <row r="156" spans="20:30" ht="32.5" customHeight="1" x14ac:dyDescent="0.35">
      <c r="T156" s="14"/>
      <c r="AD156" s="10"/>
    </row>
    <row r="157" spans="20:30" ht="32.5" customHeight="1" x14ac:dyDescent="0.35">
      <c r="T157" s="14"/>
      <c r="AD157" s="10"/>
    </row>
    <row r="158" spans="20:30" ht="32.5" customHeight="1" x14ac:dyDescent="0.35">
      <c r="T158" s="14"/>
      <c r="AD158" s="10"/>
    </row>
    <row r="159" spans="20:30" ht="32.5" customHeight="1" x14ac:dyDescent="0.35">
      <c r="T159" s="14"/>
      <c r="AD159" s="10"/>
    </row>
    <row r="160" spans="20:30" ht="32.5" customHeight="1" x14ac:dyDescent="0.35">
      <c r="T160" s="14"/>
      <c r="AD160" s="10"/>
    </row>
    <row r="161" spans="20:30" ht="32.5" customHeight="1" x14ac:dyDescent="0.35">
      <c r="T161" s="14"/>
      <c r="AD161" s="10"/>
    </row>
    <row r="162" spans="20:30" ht="32.5" customHeight="1" x14ac:dyDescent="0.35">
      <c r="T162" s="14"/>
      <c r="AD162" s="10"/>
    </row>
    <row r="163" spans="20:30" ht="32.5" customHeight="1" x14ac:dyDescent="0.35">
      <c r="T163" s="14"/>
      <c r="AD163" s="10"/>
    </row>
    <row r="164" spans="20:30" ht="32.5" customHeight="1" x14ac:dyDescent="0.35">
      <c r="T164" s="14"/>
      <c r="AD164" s="10"/>
    </row>
    <row r="165" spans="20:30" ht="32.5" customHeight="1" x14ac:dyDescent="0.35">
      <c r="T165" s="14"/>
      <c r="AD165" s="10"/>
    </row>
    <row r="166" spans="20:30" ht="32.5" customHeight="1" x14ac:dyDescent="0.35">
      <c r="T166" s="14"/>
      <c r="AD166" s="10"/>
    </row>
    <row r="167" spans="20:30" ht="32.5" customHeight="1" x14ac:dyDescent="0.35">
      <c r="T167" s="14"/>
      <c r="AD167" s="10"/>
    </row>
    <row r="168" spans="20:30" ht="32.5" customHeight="1" x14ac:dyDescent="0.35">
      <c r="T168" s="14"/>
      <c r="AD168" s="10"/>
    </row>
    <row r="169" spans="20:30" ht="32.5" customHeight="1" x14ac:dyDescent="0.35">
      <c r="T169" s="14"/>
      <c r="AD169" s="10"/>
    </row>
    <row r="170" spans="20:30" ht="32.5" customHeight="1" x14ac:dyDescent="0.35">
      <c r="T170" s="14"/>
      <c r="AD170" s="10"/>
    </row>
    <row r="171" spans="20:30" ht="32.5" customHeight="1" x14ac:dyDescent="0.35">
      <c r="T171" s="14"/>
      <c r="AD171" s="10"/>
    </row>
    <row r="172" spans="20:30" ht="32.5" customHeight="1" x14ac:dyDescent="0.35">
      <c r="T172" s="14"/>
      <c r="AD172" s="10"/>
    </row>
    <row r="173" spans="20:30" ht="32.5" customHeight="1" x14ac:dyDescent="0.35">
      <c r="T173" s="14"/>
      <c r="AD173" s="10"/>
    </row>
    <row r="174" spans="20:30" ht="32.5" customHeight="1" x14ac:dyDescent="0.35">
      <c r="T174" s="14"/>
      <c r="AD174" s="10"/>
    </row>
    <row r="175" spans="20:30" ht="32.5" customHeight="1" x14ac:dyDescent="0.35">
      <c r="T175" s="14"/>
      <c r="AD175" s="10"/>
    </row>
    <row r="176" spans="20:30" ht="32.5" customHeight="1" x14ac:dyDescent="0.35">
      <c r="T176" s="14"/>
      <c r="AD176" s="10"/>
    </row>
    <row r="177" spans="20:30" ht="32.5" customHeight="1" x14ac:dyDescent="0.35">
      <c r="T177" s="14"/>
      <c r="AD177" s="10"/>
    </row>
    <row r="178" spans="20:30" ht="32.5" customHeight="1" x14ac:dyDescent="0.35">
      <c r="T178" s="14"/>
      <c r="AD178" s="10"/>
    </row>
    <row r="179" spans="20:30" ht="32.5" customHeight="1" x14ac:dyDescent="0.35">
      <c r="T179" s="14"/>
      <c r="AD179" s="10"/>
    </row>
    <row r="180" spans="20:30" ht="32.5" customHeight="1" x14ac:dyDescent="0.35">
      <c r="T180" s="14"/>
      <c r="AD180" s="10"/>
    </row>
    <row r="181" spans="20:30" ht="32.5" customHeight="1" x14ac:dyDescent="0.35">
      <c r="T181" s="14"/>
      <c r="AD181" s="10"/>
    </row>
    <row r="182" spans="20:30" ht="32.5" customHeight="1" x14ac:dyDescent="0.35">
      <c r="T182" s="14"/>
      <c r="AD182" s="10"/>
    </row>
    <row r="183" spans="20:30" ht="32.5" customHeight="1" x14ac:dyDescent="0.35">
      <c r="T183" s="14"/>
      <c r="AD183" s="10"/>
    </row>
    <row r="184" spans="20:30" ht="32.5" customHeight="1" x14ac:dyDescent="0.35">
      <c r="T184" s="14"/>
      <c r="AD184" s="10"/>
    </row>
    <row r="185" spans="20:30" ht="32.5" customHeight="1" x14ac:dyDescent="0.35">
      <c r="T185" s="14"/>
      <c r="AD185" s="10"/>
    </row>
    <row r="186" spans="20:30" ht="32.5" customHeight="1" x14ac:dyDescent="0.35">
      <c r="T186" s="14"/>
      <c r="AD186" s="10"/>
    </row>
    <row r="187" spans="20:30" ht="32.5" customHeight="1" x14ac:dyDescent="0.35">
      <c r="T187" s="14"/>
      <c r="AD187" s="10"/>
    </row>
    <row r="188" spans="20:30" ht="32.5" customHeight="1" x14ac:dyDescent="0.35">
      <c r="T188" s="14"/>
      <c r="AD188" s="10"/>
    </row>
    <row r="189" spans="20:30" ht="32.5" customHeight="1" x14ac:dyDescent="0.35">
      <c r="T189" s="14"/>
      <c r="AD189" s="10"/>
    </row>
    <row r="190" spans="20:30" ht="32.5" customHeight="1" x14ac:dyDescent="0.35">
      <c r="T190" s="14"/>
      <c r="AD190" s="10"/>
    </row>
    <row r="191" spans="20:30" ht="32.5" customHeight="1" x14ac:dyDescent="0.35">
      <c r="T191" s="14"/>
      <c r="AD191" s="10"/>
    </row>
    <row r="192" spans="20:30" ht="32.5" customHeight="1" x14ac:dyDescent="0.35">
      <c r="T192" s="14"/>
      <c r="AD192" s="10"/>
    </row>
    <row r="193" spans="20:30" ht="32.5" customHeight="1" x14ac:dyDescent="0.35">
      <c r="T193" s="14"/>
      <c r="AD193" s="10"/>
    </row>
    <row r="194" spans="20:30" ht="32.5" customHeight="1" x14ac:dyDescent="0.35">
      <c r="T194" s="14"/>
      <c r="AD194" s="10"/>
    </row>
    <row r="195" spans="20:30" ht="32.5" customHeight="1" x14ac:dyDescent="0.35">
      <c r="T195" s="14"/>
      <c r="AD195" s="10"/>
    </row>
    <row r="196" spans="20:30" ht="32.5" customHeight="1" x14ac:dyDescent="0.35">
      <c r="T196" s="14"/>
      <c r="AD196" s="10"/>
    </row>
    <row r="197" spans="20:30" ht="32.5" customHeight="1" x14ac:dyDescent="0.35">
      <c r="T197" s="14"/>
      <c r="AD197" s="10"/>
    </row>
    <row r="198" spans="20:30" ht="32.5" customHeight="1" x14ac:dyDescent="0.35">
      <c r="T198" s="14"/>
      <c r="AD198" s="10"/>
    </row>
    <row r="199" spans="20:30" ht="32.5" customHeight="1" x14ac:dyDescent="0.35">
      <c r="T199" s="14"/>
      <c r="AD199" s="10"/>
    </row>
    <row r="200" spans="20:30" ht="32.5" customHeight="1" x14ac:dyDescent="0.35">
      <c r="T200" s="14"/>
      <c r="AD200" s="10"/>
    </row>
    <row r="201" spans="20:30" ht="32.5" customHeight="1" x14ac:dyDescent="0.35">
      <c r="T201" s="14"/>
      <c r="AD201" s="10"/>
    </row>
    <row r="202" spans="20:30" ht="32.5" customHeight="1" x14ac:dyDescent="0.35">
      <c r="T202" s="14"/>
      <c r="AD202" s="10"/>
    </row>
    <row r="203" spans="20:30" ht="32.5" customHeight="1" x14ac:dyDescent="0.35">
      <c r="T203" s="14"/>
      <c r="AD203" s="10"/>
    </row>
    <row r="204" spans="20:30" ht="32.5" customHeight="1" x14ac:dyDescent="0.35">
      <c r="T204" s="14"/>
      <c r="AD204" s="10"/>
    </row>
    <row r="205" spans="20:30" ht="32.5" customHeight="1" x14ac:dyDescent="0.35">
      <c r="T205" s="14"/>
      <c r="AD205" s="10"/>
    </row>
    <row r="206" spans="20:30" ht="32.5" customHeight="1" x14ac:dyDescent="0.35">
      <c r="T206" s="14"/>
      <c r="AD206" s="10"/>
    </row>
    <row r="207" spans="20:30" ht="32.5" customHeight="1" x14ac:dyDescent="0.35">
      <c r="T207" s="14"/>
      <c r="AD207" s="10"/>
    </row>
    <row r="208" spans="20:30" ht="32.5" customHeight="1" x14ac:dyDescent="0.35">
      <c r="T208" s="14"/>
      <c r="AD208" s="10"/>
    </row>
    <row r="209" spans="20:30" ht="32.5" customHeight="1" x14ac:dyDescent="0.35">
      <c r="T209" s="14"/>
      <c r="AD209" s="10"/>
    </row>
    <row r="210" spans="20:30" ht="32.5" customHeight="1" x14ac:dyDescent="0.35">
      <c r="T210" s="14"/>
      <c r="AD210" s="10"/>
    </row>
    <row r="211" spans="20:30" ht="32.5" customHeight="1" x14ac:dyDescent="0.35">
      <c r="T211" s="14"/>
      <c r="AD211" s="10"/>
    </row>
    <row r="212" spans="20:30" ht="32.5" customHeight="1" x14ac:dyDescent="0.35">
      <c r="T212" s="14"/>
      <c r="AD212" s="10"/>
    </row>
    <row r="213" spans="20:30" ht="32.5" customHeight="1" x14ac:dyDescent="0.35">
      <c r="T213" s="14"/>
      <c r="AD213" s="10"/>
    </row>
    <row r="214" spans="20:30" ht="32.5" customHeight="1" x14ac:dyDescent="0.35">
      <c r="T214" s="14"/>
      <c r="AD214" s="10"/>
    </row>
    <row r="215" spans="20:30" ht="32.5" customHeight="1" x14ac:dyDescent="0.35">
      <c r="T215" s="14"/>
      <c r="AD215" s="10"/>
    </row>
    <row r="216" spans="20:30" ht="32.5" customHeight="1" x14ac:dyDescent="0.35">
      <c r="T216" s="14"/>
      <c r="AD216" s="10"/>
    </row>
    <row r="217" spans="20:30" ht="32.5" customHeight="1" x14ac:dyDescent="0.35">
      <c r="T217" s="14"/>
      <c r="AD217" s="10"/>
    </row>
    <row r="218" spans="20:30" ht="32.5" customHeight="1" x14ac:dyDescent="0.35">
      <c r="T218" s="14"/>
      <c r="AD218" s="10"/>
    </row>
    <row r="219" spans="20:30" ht="32.5" customHeight="1" x14ac:dyDescent="0.35">
      <c r="T219" s="14"/>
      <c r="AD219" s="10"/>
    </row>
    <row r="220" spans="20:30" ht="32.5" customHeight="1" x14ac:dyDescent="0.35">
      <c r="T220" s="14"/>
      <c r="AD220" s="10"/>
    </row>
    <row r="221" spans="20:30" ht="32.5" customHeight="1" x14ac:dyDescent="0.35">
      <c r="T221" s="14"/>
      <c r="AD221" s="10"/>
    </row>
    <row r="222" spans="20:30" ht="32.5" customHeight="1" x14ac:dyDescent="0.35">
      <c r="T222" s="14"/>
      <c r="AD222" s="10"/>
    </row>
    <row r="223" spans="20:30" ht="32.5" customHeight="1" x14ac:dyDescent="0.35">
      <c r="T223" s="14"/>
      <c r="AD223" s="10"/>
    </row>
    <row r="224" spans="20:30" ht="32.5" customHeight="1" x14ac:dyDescent="0.35">
      <c r="T224" s="14"/>
      <c r="AD224" s="10"/>
    </row>
    <row r="225" spans="20:30" ht="32.5" customHeight="1" x14ac:dyDescent="0.35">
      <c r="T225" s="14"/>
      <c r="AD225" s="10"/>
    </row>
    <row r="226" spans="20:30" ht="32.5" customHeight="1" x14ac:dyDescent="0.35">
      <c r="T226" s="14"/>
      <c r="AD226" s="10"/>
    </row>
    <row r="227" spans="20:30" ht="32.5" customHeight="1" x14ac:dyDescent="0.35">
      <c r="T227" s="14"/>
      <c r="AD227" s="10"/>
    </row>
    <row r="228" spans="20:30" ht="32.5" customHeight="1" x14ac:dyDescent="0.35">
      <c r="T228" s="14"/>
      <c r="AD228" s="10"/>
    </row>
    <row r="229" spans="20:30" ht="32.5" customHeight="1" x14ac:dyDescent="0.35">
      <c r="T229" s="14"/>
      <c r="AD229" s="10"/>
    </row>
    <row r="230" spans="20:30" ht="32.5" customHeight="1" x14ac:dyDescent="0.35">
      <c r="T230" s="14"/>
      <c r="AD230" s="10"/>
    </row>
    <row r="231" spans="20:30" ht="32.5" customHeight="1" x14ac:dyDescent="0.35">
      <c r="T231" s="14"/>
      <c r="AD231" s="10"/>
    </row>
    <row r="232" spans="20:30" ht="32.5" customHeight="1" x14ac:dyDescent="0.35">
      <c r="T232" s="14"/>
      <c r="AD232" s="10"/>
    </row>
    <row r="233" spans="20:30" ht="32.5" customHeight="1" x14ac:dyDescent="0.35">
      <c r="T233" s="14"/>
      <c r="AD233" s="10"/>
    </row>
    <row r="234" spans="20:30" ht="32.5" customHeight="1" x14ac:dyDescent="0.35">
      <c r="T234" s="14"/>
      <c r="AD234" s="10"/>
    </row>
    <row r="235" spans="20:30" ht="32.5" customHeight="1" x14ac:dyDescent="0.35">
      <c r="T235" s="14"/>
      <c r="AD235" s="10"/>
    </row>
    <row r="236" spans="20:30" ht="32.5" customHeight="1" x14ac:dyDescent="0.35">
      <c r="T236" s="14"/>
      <c r="AD236" s="10"/>
    </row>
    <row r="237" spans="20:30" ht="32.5" customHeight="1" x14ac:dyDescent="0.35">
      <c r="T237" s="14"/>
      <c r="AD237" s="10"/>
    </row>
    <row r="238" spans="20:30" ht="32.5" customHeight="1" x14ac:dyDescent="0.35">
      <c r="T238" s="14"/>
      <c r="AD238" s="10"/>
    </row>
    <row r="239" spans="20:30" ht="32.5" customHeight="1" x14ac:dyDescent="0.35">
      <c r="T239" s="14"/>
      <c r="AD239" s="10"/>
    </row>
    <row r="240" spans="20:30" ht="32.5" customHeight="1" x14ac:dyDescent="0.35">
      <c r="T240" s="14"/>
      <c r="AD240" s="10"/>
    </row>
    <row r="241" spans="20:30" ht="32.5" customHeight="1" x14ac:dyDescent="0.35">
      <c r="T241" s="14"/>
      <c r="AD241" s="10"/>
    </row>
    <row r="242" spans="20:30" ht="32.5" customHeight="1" x14ac:dyDescent="0.35">
      <c r="T242" s="14"/>
      <c r="AD242" s="10"/>
    </row>
    <row r="243" spans="20:30" ht="32.5" customHeight="1" x14ac:dyDescent="0.35">
      <c r="T243" s="14"/>
      <c r="AD243" s="10"/>
    </row>
    <row r="244" spans="20:30" ht="32.5" customHeight="1" x14ac:dyDescent="0.35">
      <c r="T244" s="14"/>
      <c r="AD244" s="10"/>
    </row>
    <row r="245" spans="20:30" ht="32.5" customHeight="1" x14ac:dyDescent="0.35">
      <c r="T245" s="14"/>
      <c r="AD245" s="10"/>
    </row>
    <row r="246" spans="20:30" ht="32.5" customHeight="1" x14ac:dyDescent="0.35">
      <c r="T246" s="14"/>
      <c r="AD246" s="10"/>
    </row>
    <row r="247" spans="20:30" ht="32.5" customHeight="1" x14ac:dyDescent="0.35">
      <c r="T247" s="14"/>
      <c r="AD247" s="10"/>
    </row>
    <row r="248" spans="20:30" ht="32.5" customHeight="1" x14ac:dyDescent="0.35">
      <c r="T248" s="14"/>
      <c r="AD248" s="10"/>
    </row>
    <row r="249" spans="20:30" ht="32.5" customHeight="1" x14ac:dyDescent="0.35">
      <c r="T249" s="14"/>
      <c r="AD249" s="10"/>
    </row>
    <row r="250" spans="20:30" ht="32.5" customHeight="1" x14ac:dyDescent="0.35">
      <c r="T250" s="14"/>
      <c r="AD250" s="10"/>
    </row>
    <row r="251" spans="20:30" ht="32.5" customHeight="1" x14ac:dyDescent="0.35">
      <c r="T251" s="14"/>
      <c r="AD251" s="10"/>
    </row>
    <row r="252" spans="20:30" ht="32.5" customHeight="1" x14ac:dyDescent="0.35">
      <c r="T252" s="14"/>
      <c r="AD252" s="10"/>
    </row>
    <row r="253" spans="20:30" ht="32.5" customHeight="1" x14ac:dyDescent="0.35">
      <c r="T253" s="14"/>
      <c r="AD253" s="10"/>
    </row>
    <row r="254" spans="20:30" ht="32.5" customHeight="1" x14ac:dyDescent="0.35">
      <c r="T254" s="14"/>
      <c r="AD254" s="10"/>
    </row>
    <row r="255" spans="20:30" ht="32.5" customHeight="1" x14ac:dyDescent="0.35">
      <c r="T255" s="14"/>
      <c r="AD255" s="10"/>
    </row>
    <row r="256" spans="20:30" ht="32.5" customHeight="1" x14ac:dyDescent="0.35">
      <c r="T256" s="14"/>
      <c r="AD256" s="10"/>
    </row>
    <row r="257" spans="20:30" ht="32.5" customHeight="1" x14ac:dyDescent="0.35">
      <c r="T257" s="14"/>
      <c r="AD257" s="10"/>
    </row>
    <row r="258" spans="20:30" ht="32.5" customHeight="1" x14ac:dyDescent="0.35">
      <c r="T258" s="14"/>
      <c r="AD258" s="10"/>
    </row>
    <row r="259" spans="20:30" ht="32.5" customHeight="1" x14ac:dyDescent="0.35">
      <c r="T259" s="14"/>
      <c r="AD259" s="10"/>
    </row>
    <row r="260" spans="20:30" ht="32.5" customHeight="1" x14ac:dyDescent="0.35">
      <c r="T260" s="14"/>
      <c r="AD260" s="10"/>
    </row>
    <row r="261" spans="20:30" ht="32.5" customHeight="1" x14ac:dyDescent="0.35">
      <c r="T261" s="14"/>
      <c r="AD261" s="10"/>
    </row>
    <row r="262" spans="20:30" ht="32.5" customHeight="1" x14ac:dyDescent="0.35">
      <c r="T262" s="14"/>
      <c r="AD262" s="10"/>
    </row>
    <row r="263" spans="20:30" ht="32.5" customHeight="1" x14ac:dyDescent="0.35">
      <c r="T263" s="14"/>
      <c r="AD263" s="10"/>
    </row>
    <row r="264" spans="20:30" ht="32.5" customHeight="1" x14ac:dyDescent="0.35">
      <c r="T264" s="14"/>
      <c r="AD264" s="10"/>
    </row>
    <row r="265" spans="20:30" ht="32.5" customHeight="1" x14ac:dyDescent="0.35">
      <c r="T265" s="14"/>
      <c r="AD265" s="10"/>
    </row>
    <row r="266" spans="20:30" ht="32.5" customHeight="1" x14ac:dyDescent="0.35">
      <c r="T266" s="14"/>
      <c r="AD266" s="10"/>
    </row>
    <row r="267" spans="20:30" ht="32.5" customHeight="1" x14ac:dyDescent="0.35">
      <c r="T267" s="14"/>
      <c r="AD267" s="10"/>
    </row>
    <row r="268" spans="20:30" ht="32.5" customHeight="1" x14ac:dyDescent="0.35">
      <c r="T268" s="14"/>
      <c r="AD268" s="10"/>
    </row>
    <row r="269" spans="20:30" ht="32.5" customHeight="1" x14ac:dyDescent="0.35">
      <c r="T269" s="14"/>
      <c r="AD269" s="10"/>
    </row>
    <row r="270" spans="20:30" ht="32.5" customHeight="1" x14ac:dyDescent="0.35">
      <c r="T270" s="14"/>
      <c r="AD270" s="10"/>
    </row>
    <row r="271" spans="20:30" ht="32.5" customHeight="1" x14ac:dyDescent="0.35">
      <c r="T271" s="14"/>
      <c r="AD271" s="10"/>
    </row>
    <row r="272" spans="20:30" ht="32.5" customHeight="1" x14ac:dyDescent="0.35">
      <c r="T272" s="14"/>
      <c r="AD272" s="10"/>
    </row>
    <row r="273" spans="20:30" ht="32.5" customHeight="1" x14ac:dyDescent="0.35">
      <c r="T273" s="14"/>
      <c r="AD273" s="10"/>
    </row>
    <row r="274" spans="20:30" ht="32.5" customHeight="1" x14ac:dyDescent="0.35">
      <c r="T274" s="14"/>
      <c r="AD274" s="10"/>
    </row>
    <row r="275" spans="20:30" ht="32.5" customHeight="1" x14ac:dyDescent="0.35">
      <c r="T275" s="14"/>
      <c r="AD275" s="10"/>
    </row>
    <row r="276" spans="20:30" ht="32.5" customHeight="1" x14ac:dyDescent="0.35">
      <c r="T276" s="14"/>
      <c r="AD276" s="10"/>
    </row>
    <row r="277" spans="20:30" ht="32.5" customHeight="1" x14ac:dyDescent="0.35">
      <c r="T277" s="14"/>
      <c r="AD277" s="10"/>
    </row>
    <row r="278" spans="20:30" ht="32.5" customHeight="1" x14ac:dyDescent="0.35">
      <c r="T278" s="14"/>
      <c r="AD278" s="10"/>
    </row>
    <row r="279" spans="20:30" ht="32.5" customHeight="1" x14ac:dyDescent="0.35">
      <c r="T279" s="14"/>
      <c r="AD279" s="10"/>
    </row>
    <row r="280" spans="20:30" ht="32.5" customHeight="1" x14ac:dyDescent="0.35">
      <c r="T280" s="14"/>
      <c r="AD280" s="10"/>
    </row>
    <row r="281" spans="20:30" ht="32.5" customHeight="1" x14ac:dyDescent="0.35">
      <c r="T281" s="14"/>
      <c r="AD281" s="10"/>
    </row>
    <row r="282" spans="20:30" ht="32.5" customHeight="1" x14ac:dyDescent="0.35">
      <c r="T282" s="14"/>
      <c r="AD282" s="10"/>
    </row>
    <row r="283" spans="20:30" ht="32.5" customHeight="1" x14ac:dyDescent="0.35">
      <c r="T283" s="14"/>
      <c r="AD283" s="10"/>
    </row>
    <row r="284" spans="20:30" ht="32.5" customHeight="1" x14ac:dyDescent="0.35">
      <c r="T284" s="14"/>
      <c r="AD284" s="10"/>
    </row>
    <row r="285" spans="20:30" ht="32.5" customHeight="1" x14ac:dyDescent="0.35">
      <c r="T285" s="14"/>
      <c r="AD285" s="10"/>
    </row>
    <row r="286" spans="20:30" ht="32.5" customHeight="1" x14ac:dyDescent="0.35">
      <c r="T286" s="14"/>
      <c r="AD286" s="10"/>
    </row>
    <row r="287" spans="20:30" ht="32.5" customHeight="1" x14ac:dyDescent="0.35">
      <c r="T287" s="14"/>
      <c r="AD287" s="10"/>
    </row>
    <row r="288" spans="20:30" ht="32.5" customHeight="1" x14ac:dyDescent="0.35">
      <c r="T288" s="14"/>
      <c r="AD288" s="10"/>
    </row>
    <row r="289" spans="20:30" ht="32.5" customHeight="1" x14ac:dyDescent="0.35">
      <c r="T289" s="14"/>
      <c r="AD289" s="10"/>
    </row>
    <row r="290" spans="20:30" ht="32.5" customHeight="1" x14ac:dyDescent="0.35">
      <c r="T290" s="14"/>
      <c r="AD290" s="10"/>
    </row>
    <row r="291" spans="20:30" ht="32.5" customHeight="1" x14ac:dyDescent="0.35">
      <c r="T291" s="14"/>
      <c r="AD291" s="10"/>
    </row>
    <row r="292" spans="20:30" ht="32.5" customHeight="1" x14ac:dyDescent="0.35">
      <c r="T292" s="14"/>
      <c r="AD292" s="10"/>
    </row>
    <row r="293" spans="20:30" ht="32.5" customHeight="1" x14ac:dyDescent="0.35">
      <c r="T293" s="14"/>
      <c r="AD293" s="10"/>
    </row>
    <row r="294" spans="20:30" ht="32.5" customHeight="1" x14ac:dyDescent="0.35">
      <c r="T294" s="14"/>
      <c r="AD294" s="10"/>
    </row>
    <row r="295" spans="20:30" ht="32.5" customHeight="1" x14ac:dyDescent="0.35">
      <c r="T295" s="14"/>
      <c r="AD295" s="10"/>
    </row>
    <row r="296" spans="20:30" ht="32.5" customHeight="1" x14ac:dyDescent="0.35">
      <c r="T296" s="14"/>
      <c r="AD296" s="10"/>
    </row>
    <row r="297" spans="20:30" ht="32.5" customHeight="1" x14ac:dyDescent="0.35">
      <c r="T297" s="14"/>
      <c r="AD297" s="10"/>
    </row>
    <row r="298" spans="20:30" ht="32.5" customHeight="1" x14ac:dyDescent="0.35">
      <c r="T298" s="14"/>
      <c r="AD298" s="10"/>
    </row>
    <row r="299" spans="20:30" ht="32.5" customHeight="1" x14ac:dyDescent="0.35">
      <c r="T299" s="14"/>
      <c r="AD299" s="10"/>
    </row>
    <row r="300" spans="20:30" ht="32.5" customHeight="1" x14ac:dyDescent="0.35">
      <c r="T300" s="14"/>
      <c r="AD300" s="10"/>
    </row>
    <row r="301" spans="20:30" ht="32.5" customHeight="1" x14ac:dyDescent="0.35">
      <c r="T301" s="14"/>
      <c r="AD301" s="10"/>
    </row>
    <row r="302" spans="20:30" ht="32.5" customHeight="1" x14ac:dyDescent="0.35">
      <c r="T302" s="14"/>
      <c r="AD302" s="10"/>
    </row>
    <row r="303" spans="20:30" ht="32.5" customHeight="1" x14ac:dyDescent="0.35">
      <c r="T303" s="14"/>
      <c r="AD303" s="10"/>
    </row>
    <row r="304" spans="20:30" ht="32.5" customHeight="1" x14ac:dyDescent="0.35">
      <c r="T304" s="14"/>
      <c r="AD304" s="10"/>
    </row>
    <row r="305" spans="20:30" ht="32.5" customHeight="1" x14ac:dyDescent="0.35">
      <c r="T305" s="14"/>
      <c r="AD305" s="10"/>
    </row>
    <row r="306" spans="20:30" ht="32.5" customHeight="1" x14ac:dyDescent="0.35">
      <c r="T306" s="14"/>
      <c r="AD306" s="10"/>
    </row>
    <row r="307" spans="20:30" ht="32.5" customHeight="1" x14ac:dyDescent="0.35">
      <c r="T307" s="14"/>
      <c r="AD307" s="10"/>
    </row>
    <row r="308" spans="20:30" ht="32.5" customHeight="1" x14ac:dyDescent="0.35">
      <c r="T308" s="14"/>
      <c r="AD308" s="10"/>
    </row>
    <row r="309" spans="20:30" ht="32.5" customHeight="1" x14ac:dyDescent="0.35">
      <c r="T309" s="14"/>
      <c r="AD309" s="10"/>
    </row>
    <row r="310" spans="20:30" ht="32.5" customHeight="1" x14ac:dyDescent="0.35">
      <c r="T310" s="14"/>
      <c r="AD310" s="10"/>
    </row>
    <row r="311" spans="20:30" ht="32.5" customHeight="1" x14ac:dyDescent="0.35">
      <c r="T311" s="14"/>
      <c r="AD311" s="10"/>
    </row>
    <row r="312" spans="20:30" ht="32.5" customHeight="1" x14ac:dyDescent="0.35">
      <c r="T312" s="14"/>
      <c r="AD312" s="10"/>
    </row>
    <row r="313" spans="20:30" ht="32.5" customHeight="1" x14ac:dyDescent="0.35">
      <c r="T313" s="14"/>
      <c r="AD313" s="10"/>
    </row>
    <row r="314" spans="20:30" ht="32.5" customHeight="1" x14ac:dyDescent="0.35">
      <c r="T314" s="14"/>
      <c r="AD314" s="10"/>
    </row>
    <row r="315" spans="20:30" ht="32.5" customHeight="1" x14ac:dyDescent="0.35">
      <c r="T315" s="14"/>
      <c r="AD315" s="10"/>
    </row>
    <row r="316" spans="20:30" ht="32.5" customHeight="1" x14ac:dyDescent="0.35">
      <c r="T316" s="14"/>
      <c r="AD316" s="10"/>
    </row>
    <row r="317" spans="20:30" ht="32.5" customHeight="1" x14ac:dyDescent="0.35">
      <c r="T317" s="14"/>
      <c r="AD317" s="10"/>
    </row>
    <row r="318" spans="20:30" ht="32.5" customHeight="1" x14ac:dyDescent="0.35">
      <c r="T318" s="14"/>
      <c r="AD318" s="10"/>
    </row>
    <row r="319" spans="20:30" ht="32.5" customHeight="1" x14ac:dyDescent="0.35">
      <c r="T319" s="14"/>
      <c r="AD319" s="10"/>
    </row>
    <row r="320" spans="20:30" ht="32.5" customHeight="1" x14ac:dyDescent="0.35">
      <c r="T320" s="14"/>
      <c r="AD320" s="10"/>
    </row>
    <row r="321" spans="20:30" ht="32.5" customHeight="1" x14ac:dyDescent="0.35">
      <c r="T321" s="14"/>
      <c r="AD321" s="10"/>
    </row>
    <row r="322" spans="20:30" ht="32.5" customHeight="1" x14ac:dyDescent="0.35">
      <c r="T322" s="14"/>
      <c r="AD322" s="10"/>
    </row>
    <row r="323" spans="20:30" ht="32.5" customHeight="1" x14ac:dyDescent="0.35">
      <c r="T323" s="14"/>
      <c r="AD323" s="10"/>
    </row>
    <row r="324" spans="20:30" ht="32.5" customHeight="1" x14ac:dyDescent="0.35">
      <c r="T324" s="14"/>
      <c r="AD324" s="10"/>
    </row>
    <row r="325" spans="20:30" ht="32.5" customHeight="1" x14ac:dyDescent="0.35">
      <c r="T325" s="14"/>
      <c r="AD325" s="10"/>
    </row>
    <row r="326" spans="20:30" ht="32.5" customHeight="1" x14ac:dyDescent="0.35">
      <c r="T326" s="14"/>
      <c r="AD326" s="10"/>
    </row>
    <row r="327" spans="20:30" ht="32.5" customHeight="1" x14ac:dyDescent="0.35">
      <c r="T327" s="14"/>
      <c r="AD327" s="10"/>
    </row>
    <row r="328" spans="20:30" ht="32.5" customHeight="1" x14ac:dyDescent="0.35">
      <c r="T328" s="14"/>
      <c r="AD328" s="10"/>
    </row>
    <row r="329" spans="20:30" ht="32.5" customHeight="1" x14ac:dyDescent="0.35">
      <c r="T329" s="14"/>
      <c r="AD329" s="10"/>
    </row>
    <row r="330" spans="20:30" ht="32.5" customHeight="1" x14ac:dyDescent="0.35">
      <c r="T330" s="14"/>
      <c r="AD330" s="10"/>
    </row>
    <row r="331" spans="20:30" ht="32.5" customHeight="1" x14ac:dyDescent="0.35">
      <c r="T331" s="14"/>
      <c r="AD331" s="10"/>
    </row>
    <row r="332" spans="20:30" ht="32.5" customHeight="1" x14ac:dyDescent="0.35">
      <c r="T332" s="14"/>
      <c r="AD332" s="10"/>
    </row>
    <row r="333" spans="20:30" ht="32.5" customHeight="1" x14ac:dyDescent="0.35">
      <c r="T333" s="14"/>
      <c r="AD333" s="10"/>
    </row>
    <row r="334" spans="20:30" ht="32.5" customHeight="1" x14ac:dyDescent="0.35">
      <c r="T334" s="14"/>
      <c r="AD334" s="10"/>
    </row>
    <row r="335" spans="20:30" ht="32.5" customHeight="1" x14ac:dyDescent="0.35">
      <c r="T335" s="14"/>
      <c r="AD335" s="10"/>
    </row>
    <row r="336" spans="20:30" ht="32.5" customHeight="1" x14ac:dyDescent="0.35">
      <c r="T336" s="14"/>
      <c r="AD336" s="10"/>
    </row>
    <row r="337" spans="20:30" ht="32.5" customHeight="1" x14ac:dyDescent="0.35">
      <c r="T337" s="14"/>
      <c r="AD337" s="10"/>
    </row>
    <row r="338" spans="20:30" ht="32.5" customHeight="1" x14ac:dyDescent="0.35">
      <c r="T338" s="14"/>
      <c r="AD338" s="10"/>
    </row>
    <row r="339" spans="20:30" ht="32.5" customHeight="1" x14ac:dyDescent="0.35">
      <c r="T339" s="14"/>
      <c r="AD339" s="10"/>
    </row>
    <row r="340" spans="20:30" ht="32.5" customHeight="1" x14ac:dyDescent="0.35">
      <c r="T340" s="14"/>
      <c r="AD340" s="10"/>
    </row>
    <row r="341" spans="20:30" ht="32.5" customHeight="1" x14ac:dyDescent="0.35">
      <c r="T341" s="14"/>
      <c r="AD341" s="10"/>
    </row>
    <row r="342" spans="20:30" ht="32.5" customHeight="1" x14ac:dyDescent="0.35">
      <c r="T342" s="14"/>
      <c r="AD342" s="10"/>
    </row>
    <row r="343" spans="20:30" ht="32.5" customHeight="1" x14ac:dyDescent="0.35">
      <c r="T343" s="14"/>
      <c r="AD343" s="10"/>
    </row>
    <row r="344" spans="20:30" ht="32.5" customHeight="1" x14ac:dyDescent="0.35">
      <c r="T344" s="14"/>
      <c r="AD344" s="10"/>
    </row>
    <row r="345" spans="20:30" ht="32.5" customHeight="1" x14ac:dyDescent="0.35">
      <c r="T345" s="14"/>
      <c r="AD345" s="10"/>
    </row>
    <row r="346" spans="20:30" ht="32.5" customHeight="1" x14ac:dyDescent="0.35">
      <c r="T346" s="14"/>
      <c r="AD346" s="10"/>
    </row>
    <row r="347" spans="20:30" ht="32.5" customHeight="1" x14ac:dyDescent="0.35">
      <c r="T347" s="14"/>
      <c r="AD347" s="10"/>
    </row>
    <row r="348" spans="20:30" ht="32.5" customHeight="1" x14ac:dyDescent="0.35">
      <c r="T348" s="14"/>
      <c r="AD348" s="10"/>
    </row>
    <row r="349" spans="20:30" ht="32.5" customHeight="1" x14ac:dyDescent="0.35">
      <c r="T349" s="14"/>
      <c r="AD349" s="10"/>
    </row>
    <row r="350" spans="20:30" ht="32.5" customHeight="1" x14ac:dyDescent="0.35">
      <c r="T350" s="14"/>
      <c r="AD350" s="10"/>
    </row>
    <row r="351" spans="20:30" ht="32.5" customHeight="1" x14ac:dyDescent="0.35">
      <c r="T351" s="14"/>
      <c r="AD351" s="10"/>
    </row>
    <row r="352" spans="20:30" ht="32.5" customHeight="1" x14ac:dyDescent="0.35">
      <c r="T352" s="14"/>
      <c r="AD352" s="10"/>
    </row>
    <row r="353" spans="20:30" ht="32.5" customHeight="1" x14ac:dyDescent="0.35">
      <c r="T353" s="14"/>
      <c r="AD353" s="10"/>
    </row>
    <row r="354" spans="20:30" ht="32.5" customHeight="1" x14ac:dyDescent="0.35">
      <c r="T354" s="14"/>
      <c r="AD354" s="10"/>
    </row>
    <row r="355" spans="20:30" ht="32.5" customHeight="1" x14ac:dyDescent="0.35">
      <c r="T355" s="14"/>
      <c r="AD355" s="10"/>
    </row>
    <row r="356" spans="20:30" ht="32.5" customHeight="1" x14ac:dyDescent="0.35">
      <c r="T356" s="14"/>
      <c r="AD356" s="10"/>
    </row>
    <row r="357" spans="20:30" ht="32.5" customHeight="1" x14ac:dyDescent="0.35">
      <c r="T357" s="14"/>
      <c r="AD357" s="10"/>
    </row>
    <row r="358" spans="20:30" ht="32.5" customHeight="1" x14ac:dyDescent="0.35">
      <c r="T358" s="14"/>
      <c r="AD358" s="10"/>
    </row>
    <row r="359" spans="20:30" ht="32.5" customHeight="1" x14ac:dyDescent="0.35">
      <c r="T359" s="14"/>
      <c r="AD359" s="10"/>
    </row>
    <row r="360" spans="20:30" ht="32.5" customHeight="1" x14ac:dyDescent="0.35">
      <c r="T360" s="14"/>
      <c r="AD360" s="10"/>
    </row>
    <row r="361" spans="20:30" ht="32.5" customHeight="1" x14ac:dyDescent="0.35">
      <c r="T361" s="14"/>
      <c r="AD361" s="10"/>
    </row>
    <row r="362" spans="20:30" ht="32.5" customHeight="1" x14ac:dyDescent="0.35">
      <c r="T362" s="14"/>
      <c r="AD362" s="10"/>
    </row>
    <row r="363" spans="20:30" ht="32.5" customHeight="1" x14ac:dyDescent="0.35">
      <c r="T363" s="14"/>
      <c r="AD363" s="10"/>
    </row>
    <row r="364" spans="20:30" ht="32.5" customHeight="1" x14ac:dyDescent="0.35">
      <c r="T364" s="14"/>
      <c r="AD364" s="10"/>
    </row>
    <row r="365" spans="20:30" ht="32.5" customHeight="1" x14ac:dyDescent="0.35">
      <c r="T365" s="14"/>
      <c r="AD365" s="10"/>
    </row>
    <row r="366" spans="20:30" ht="32.5" customHeight="1" x14ac:dyDescent="0.35">
      <c r="T366" s="14"/>
      <c r="AD366" s="10"/>
    </row>
    <row r="367" spans="20:30" ht="32.5" customHeight="1" x14ac:dyDescent="0.35">
      <c r="T367" s="14"/>
      <c r="AD367" s="10"/>
    </row>
    <row r="368" spans="20:30" ht="32.5" customHeight="1" x14ac:dyDescent="0.35">
      <c r="T368" s="14"/>
      <c r="AD368" s="10"/>
    </row>
    <row r="369" spans="20:30" ht="32.5" customHeight="1" x14ac:dyDescent="0.35">
      <c r="T369" s="14"/>
      <c r="AD369" s="10"/>
    </row>
    <row r="370" spans="20:30" ht="32.5" customHeight="1" x14ac:dyDescent="0.35">
      <c r="T370" s="14"/>
      <c r="AD370" s="10"/>
    </row>
    <row r="371" spans="20:30" ht="32.5" customHeight="1" x14ac:dyDescent="0.35">
      <c r="T371" s="14"/>
      <c r="AD371" s="10"/>
    </row>
    <row r="372" spans="20:30" ht="32.5" customHeight="1" x14ac:dyDescent="0.35">
      <c r="T372" s="14"/>
      <c r="AD372" s="10"/>
    </row>
    <row r="373" spans="20:30" ht="32.5" customHeight="1" x14ac:dyDescent="0.35">
      <c r="T373" s="14"/>
      <c r="AD373" s="10"/>
    </row>
    <row r="374" spans="20:30" ht="32.5" customHeight="1" x14ac:dyDescent="0.35">
      <c r="T374" s="14"/>
      <c r="AD374" s="10"/>
    </row>
    <row r="375" spans="20:30" ht="32.5" customHeight="1" x14ac:dyDescent="0.35">
      <c r="T375" s="14"/>
      <c r="AD375" s="10"/>
    </row>
    <row r="376" spans="20:30" ht="32.5" customHeight="1" x14ac:dyDescent="0.35">
      <c r="T376" s="14"/>
      <c r="AD376" s="10"/>
    </row>
    <row r="377" spans="20:30" ht="32.5" customHeight="1" x14ac:dyDescent="0.35">
      <c r="T377" s="14"/>
      <c r="AD377" s="10"/>
    </row>
    <row r="378" spans="20:30" ht="32.5" customHeight="1" x14ac:dyDescent="0.35">
      <c r="T378" s="14"/>
      <c r="AD378" s="10"/>
    </row>
    <row r="379" spans="20:30" ht="32.5" customHeight="1" x14ac:dyDescent="0.35">
      <c r="T379" s="14"/>
      <c r="AD379" s="10"/>
    </row>
    <row r="380" spans="20:30" ht="32.5" customHeight="1" x14ac:dyDescent="0.35">
      <c r="T380" s="14"/>
      <c r="AD380" s="10"/>
    </row>
    <row r="381" spans="20:30" ht="32.5" customHeight="1" x14ac:dyDescent="0.35">
      <c r="T381" s="14"/>
      <c r="AD381" s="10"/>
    </row>
    <row r="382" spans="20:30" ht="32.5" customHeight="1" x14ac:dyDescent="0.35">
      <c r="T382" s="14"/>
      <c r="AD382" s="10"/>
    </row>
    <row r="383" spans="20:30" ht="32.5" customHeight="1" x14ac:dyDescent="0.35">
      <c r="T383" s="14"/>
      <c r="AD383" s="10"/>
    </row>
    <row r="384" spans="20:30" ht="32.5" customHeight="1" x14ac:dyDescent="0.35">
      <c r="T384" s="14"/>
      <c r="AD384" s="10"/>
    </row>
    <row r="385" spans="20:30" ht="32.5" customHeight="1" x14ac:dyDescent="0.35">
      <c r="T385" s="14"/>
      <c r="AD385" s="10"/>
    </row>
    <row r="386" spans="20:30" ht="32.5" customHeight="1" x14ac:dyDescent="0.35">
      <c r="T386" s="14"/>
      <c r="AD386" s="10"/>
    </row>
    <row r="387" spans="20:30" ht="32.5" customHeight="1" x14ac:dyDescent="0.35">
      <c r="T387" s="14"/>
      <c r="AD387" s="10"/>
    </row>
    <row r="388" spans="20:30" ht="32.5" customHeight="1" x14ac:dyDescent="0.35">
      <c r="T388" s="14"/>
      <c r="AD388" s="10"/>
    </row>
    <row r="389" spans="20:30" ht="32.5" customHeight="1" x14ac:dyDescent="0.35">
      <c r="T389" s="14"/>
      <c r="AD389" s="10"/>
    </row>
    <row r="390" spans="20:30" ht="32.5" customHeight="1" x14ac:dyDescent="0.35">
      <c r="T390" s="14"/>
      <c r="AD390" s="10"/>
    </row>
    <row r="391" spans="20:30" ht="32.5" customHeight="1" x14ac:dyDescent="0.35">
      <c r="T391" s="14"/>
      <c r="AD391" s="10"/>
    </row>
    <row r="392" spans="20:30" ht="32.5" customHeight="1" x14ac:dyDescent="0.35">
      <c r="T392" s="14"/>
      <c r="AD392" s="10"/>
    </row>
    <row r="393" spans="20:30" ht="32.5" customHeight="1" x14ac:dyDescent="0.35">
      <c r="T393" s="14"/>
      <c r="AD393" s="10"/>
    </row>
    <row r="394" spans="20:30" ht="32.5" customHeight="1" x14ac:dyDescent="0.35">
      <c r="T394" s="14"/>
      <c r="AD394" s="10"/>
    </row>
    <row r="395" spans="20:30" ht="32.5" customHeight="1" x14ac:dyDescent="0.35">
      <c r="T395" s="14"/>
      <c r="AD395" s="10"/>
    </row>
    <row r="396" spans="20:30" ht="32.5" customHeight="1" x14ac:dyDescent="0.35">
      <c r="T396" s="14"/>
      <c r="AD396" s="10"/>
    </row>
    <row r="397" spans="20:30" ht="32.5" customHeight="1" x14ac:dyDescent="0.35">
      <c r="T397" s="14"/>
      <c r="AD397" s="10"/>
    </row>
    <row r="398" spans="20:30" ht="32.5" customHeight="1" x14ac:dyDescent="0.35">
      <c r="T398" s="14"/>
      <c r="AD398" s="10"/>
    </row>
    <row r="399" spans="20:30" ht="32.5" customHeight="1" x14ac:dyDescent="0.35">
      <c r="T399" s="14"/>
      <c r="AD399" s="10"/>
    </row>
    <row r="400" spans="20:30" ht="32.5" customHeight="1" x14ac:dyDescent="0.35">
      <c r="T400" s="14"/>
      <c r="AD400" s="10"/>
    </row>
    <row r="401" spans="20:30" ht="32.5" customHeight="1" x14ac:dyDescent="0.35">
      <c r="T401" s="14"/>
      <c r="AD401" s="10"/>
    </row>
    <row r="402" spans="20:30" ht="32.5" customHeight="1" x14ac:dyDescent="0.35">
      <c r="T402" s="14"/>
      <c r="AD402" s="10"/>
    </row>
    <row r="403" spans="20:30" ht="32.5" customHeight="1" x14ac:dyDescent="0.35">
      <c r="T403" s="14"/>
      <c r="AD403" s="10"/>
    </row>
    <row r="404" spans="20:30" ht="32.5" customHeight="1" x14ac:dyDescent="0.35">
      <c r="T404" s="14"/>
      <c r="AD404" s="10"/>
    </row>
    <row r="405" spans="20:30" ht="32.5" customHeight="1" x14ac:dyDescent="0.35">
      <c r="T405" s="14"/>
      <c r="AD405" s="10"/>
    </row>
    <row r="406" spans="20:30" ht="32.5" customHeight="1" x14ac:dyDescent="0.35">
      <c r="T406" s="14"/>
      <c r="AD406" s="10"/>
    </row>
    <row r="407" spans="20:30" ht="32.5" customHeight="1" x14ac:dyDescent="0.35">
      <c r="T407" s="14"/>
      <c r="AD407" s="10"/>
    </row>
    <row r="408" spans="20:30" ht="32.5" customHeight="1" x14ac:dyDescent="0.35">
      <c r="T408" s="14"/>
      <c r="AD408" s="10"/>
    </row>
    <row r="409" spans="20:30" ht="32.5" customHeight="1" x14ac:dyDescent="0.35">
      <c r="T409" s="14"/>
      <c r="AD409" s="10"/>
    </row>
    <row r="410" spans="20:30" ht="32.5" customHeight="1" x14ac:dyDescent="0.35">
      <c r="T410" s="14"/>
      <c r="AD410" s="10"/>
    </row>
    <row r="411" spans="20:30" ht="32.5" customHeight="1" x14ac:dyDescent="0.35">
      <c r="T411" s="14"/>
      <c r="AD411" s="10"/>
    </row>
    <row r="412" spans="20:30" ht="32.5" customHeight="1" x14ac:dyDescent="0.35">
      <c r="T412" s="14"/>
      <c r="AD412" s="10"/>
    </row>
    <row r="413" spans="20:30" ht="32.5" customHeight="1" x14ac:dyDescent="0.35">
      <c r="T413" s="14"/>
      <c r="AD413" s="10"/>
    </row>
    <row r="414" spans="20:30" ht="32.5" customHeight="1" x14ac:dyDescent="0.35">
      <c r="T414" s="14"/>
      <c r="AD414" s="10"/>
    </row>
    <row r="415" spans="20:30" ht="32.5" customHeight="1" x14ac:dyDescent="0.35">
      <c r="T415" s="14"/>
      <c r="AD415" s="10"/>
    </row>
    <row r="416" spans="20:30" ht="32.5" customHeight="1" x14ac:dyDescent="0.35">
      <c r="T416" s="14"/>
      <c r="AD416" s="10"/>
    </row>
    <row r="417" spans="20:30" ht="32.5" customHeight="1" x14ac:dyDescent="0.35">
      <c r="T417" s="14"/>
      <c r="AD417" s="10"/>
    </row>
    <row r="418" spans="20:30" ht="32.5" customHeight="1" x14ac:dyDescent="0.35">
      <c r="T418" s="14"/>
      <c r="AD418" s="10"/>
    </row>
    <row r="419" spans="20:30" ht="32.5" customHeight="1" x14ac:dyDescent="0.35">
      <c r="T419" s="14"/>
      <c r="AD419" s="10"/>
    </row>
    <row r="420" spans="20:30" ht="32.5" customHeight="1" x14ac:dyDescent="0.35">
      <c r="T420" s="14"/>
      <c r="AD420" s="10"/>
    </row>
    <row r="421" spans="20:30" ht="32.5" customHeight="1" x14ac:dyDescent="0.35">
      <c r="T421" s="14"/>
      <c r="AD421" s="10"/>
    </row>
    <row r="422" spans="20:30" ht="32.5" customHeight="1" x14ac:dyDescent="0.35">
      <c r="T422" s="14"/>
      <c r="AD422" s="10"/>
    </row>
    <row r="423" spans="20:30" ht="32.5" customHeight="1" x14ac:dyDescent="0.35">
      <c r="T423" s="14"/>
      <c r="AD423" s="10"/>
    </row>
    <row r="424" spans="20:30" ht="32.5" customHeight="1" x14ac:dyDescent="0.35">
      <c r="T424" s="14"/>
      <c r="AD424" s="10"/>
    </row>
    <row r="425" spans="20:30" ht="32.5" customHeight="1" x14ac:dyDescent="0.35">
      <c r="T425" s="14"/>
      <c r="AD425" s="10"/>
    </row>
    <row r="426" spans="20:30" ht="32.5" customHeight="1" x14ac:dyDescent="0.35">
      <c r="T426" s="14"/>
      <c r="AD426" s="10"/>
    </row>
    <row r="427" spans="20:30" ht="32.5" customHeight="1" x14ac:dyDescent="0.35">
      <c r="T427" s="14"/>
      <c r="AD427" s="10"/>
    </row>
    <row r="428" spans="20:30" ht="32.5" customHeight="1" x14ac:dyDescent="0.35">
      <c r="T428" s="14"/>
      <c r="AD428" s="10"/>
    </row>
    <row r="429" spans="20:30" ht="32.5" customHeight="1" x14ac:dyDescent="0.35">
      <c r="T429" s="14"/>
      <c r="AD429" s="10"/>
    </row>
    <row r="430" spans="20:30" ht="32.5" customHeight="1" x14ac:dyDescent="0.35">
      <c r="T430" s="14"/>
      <c r="AD430" s="10"/>
    </row>
    <row r="431" spans="20:30" ht="32.5" customHeight="1" x14ac:dyDescent="0.35">
      <c r="T431" s="14"/>
      <c r="AD431" s="10"/>
    </row>
    <row r="432" spans="20:30" ht="32.5" customHeight="1" x14ac:dyDescent="0.35">
      <c r="T432" s="14"/>
      <c r="AD432" s="10"/>
    </row>
    <row r="433" spans="20:30" ht="32.5" customHeight="1" x14ac:dyDescent="0.35">
      <c r="T433" s="14"/>
      <c r="AD433" s="10"/>
    </row>
    <row r="434" spans="20:30" ht="32.5" customHeight="1" x14ac:dyDescent="0.35">
      <c r="T434" s="14"/>
      <c r="AD434" s="10"/>
    </row>
    <row r="435" spans="20:30" ht="32.5" customHeight="1" x14ac:dyDescent="0.35">
      <c r="T435" s="14"/>
      <c r="AD435" s="10"/>
    </row>
    <row r="436" spans="20:30" ht="32.5" customHeight="1" x14ac:dyDescent="0.35">
      <c r="T436" s="14"/>
      <c r="AD436" s="10"/>
    </row>
    <row r="437" spans="20:30" ht="32.5" customHeight="1" x14ac:dyDescent="0.35">
      <c r="T437" s="14"/>
      <c r="AD437" s="10"/>
    </row>
    <row r="438" spans="20:30" ht="32.5" customHeight="1" x14ac:dyDescent="0.35">
      <c r="T438" s="14"/>
      <c r="AD438" s="10"/>
    </row>
    <row r="439" spans="20:30" ht="32.5" customHeight="1" x14ac:dyDescent="0.35">
      <c r="T439" s="14"/>
      <c r="AD439" s="10"/>
    </row>
    <row r="440" spans="20:30" ht="32.5" customHeight="1" x14ac:dyDescent="0.35">
      <c r="T440" s="14"/>
      <c r="AD440" s="10"/>
    </row>
    <row r="441" spans="20:30" ht="32.5" customHeight="1" x14ac:dyDescent="0.35">
      <c r="T441" s="14"/>
      <c r="AD441" s="10"/>
    </row>
    <row r="442" spans="20:30" ht="32.5" customHeight="1" x14ac:dyDescent="0.35">
      <c r="T442" s="14"/>
      <c r="AD442" s="10"/>
    </row>
    <row r="443" spans="20:30" ht="32.5" customHeight="1" x14ac:dyDescent="0.35">
      <c r="T443" s="14"/>
      <c r="AD443" s="10"/>
    </row>
    <row r="444" spans="20:30" ht="32.5" customHeight="1" x14ac:dyDescent="0.35">
      <c r="T444" s="14"/>
      <c r="AD444" s="10"/>
    </row>
    <row r="445" spans="20:30" ht="32.5" customHeight="1" x14ac:dyDescent="0.35">
      <c r="T445" s="14"/>
      <c r="AD445" s="10"/>
    </row>
    <row r="446" spans="20:30" ht="32.5" customHeight="1" x14ac:dyDescent="0.35">
      <c r="T446" s="14"/>
      <c r="AD446" s="10"/>
    </row>
    <row r="447" spans="20:30" ht="32.5" customHeight="1" x14ac:dyDescent="0.35">
      <c r="T447" s="14"/>
      <c r="AD447" s="10"/>
    </row>
    <row r="448" spans="20:30" ht="32.5" customHeight="1" x14ac:dyDescent="0.35">
      <c r="T448" s="14"/>
      <c r="AD448" s="10"/>
    </row>
    <row r="449" spans="20:30" ht="32.5" customHeight="1" x14ac:dyDescent="0.35">
      <c r="T449" s="14"/>
      <c r="AD449" s="10"/>
    </row>
    <row r="450" spans="20:30" ht="32.5" customHeight="1" x14ac:dyDescent="0.35">
      <c r="T450" s="14"/>
      <c r="AD450" s="10"/>
    </row>
    <row r="451" spans="20:30" ht="32.5" customHeight="1" x14ac:dyDescent="0.35">
      <c r="T451" s="14"/>
      <c r="AD451" s="10"/>
    </row>
    <row r="452" spans="20:30" ht="32.5" customHeight="1" x14ac:dyDescent="0.35">
      <c r="T452" s="14"/>
      <c r="AD452" s="10"/>
    </row>
    <row r="453" spans="20:30" ht="32.5" customHeight="1" x14ac:dyDescent="0.35">
      <c r="T453" s="14"/>
      <c r="AD453" s="10"/>
    </row>
    <row r="454" spans="20:30" ht="32.5" customHeight="1" x14ac:dyDescent="0.35">
      <c r="T454" s="14"/>
      <c r="AD454" s="10"/>
    </row>
    <row r="455" spans="20:30" ht="32.5" customHeight="1" x14ac:dyDescent="0.35">
      <c r="T455" s="14"/>
      <c r="AD455" s="10"/>
    </row>
    <row r="456" spans="20:30" ht="32.5" customHeight="1" x14ac:dyDescent="0.35">
      <c r="T456" s="14"/>
      <c r="AD456" s="10"/>
    </row>
    <row r="457" spans="20:30" ht="32.5" customHeight="1" x14ac:dyDescent="0.35">
      <c r="T457" s="14"/>
      <c r="AD457" s="10"/>
    </row>
    <row r="458" spans="20:30" ht="32.5" customHeight="1" x14ac:dyDescent="0.35">
      <c r="T458" s="14"/>
      <c r="AD458" s="10"/>
    </row>
    <row r="459" spans="20:30" ht="32.5" customHeight="1" x14ac:dyDescent="0.35">
      <c r="T459" s="14"/>
      <c r="AD459" s="10"/>
    </row>
    <row r="460" spans="20:30" ht="32.5" customHeight="1" x14ac:dyDescent="0.35">
      <c r="T460" s="14"/>
      <c r="AD460" s="10"/>
    </row>
    <row r="461" spans="20:30" ht="32.5" customHeight="1" x14ac:dyDescent="0.35">
      <c r="T461" s="14"/>
      <c r="AD461" s="10"/>
    </row>
    <row r="462" spans="20:30" ht="32.5" customHeight="1" x14ac:dyDescent="0.35">
      <c r="T462" s="14"/>
      <c r="AD462" s="10"/>
    </row>
    <row r="463" spans="20:30" ht="32.5" customHeight="1" x14ac:dyDescent="0.35">
      <c r="T463" s="14"/>
      <c r="AD463" s="10"/>
    </row>
    <row r="464" spans="20:30" ht="32.5" customHeight="1" x14ac:dyDescent="0.35">
      <c r="T464" s="14"/>
      <c r="AD464" s="10"/>
    </row>
    <row r="465" spans="20:30" ht="32.5" customHeight="1" x14ac:dyDescent="0.35">
      <c r="T465" s="14"/>
      <c r="AD465" s="10"/>
    </row>
    <row r="466" spans="20:30" ht="32.5" customHeight="1" x14ac:dyDescent="0.35">
      <c r="T466" s="14"/>
      <c r="AD466" s="10"/>
    </row>
    <row r="467" spans="20:30" ht="32.5" customHeight="1" x14ac:dyDescent="0.35">
      <c r="T467" s="14"/>
      <c r="AD467" s="10"/>
    </row>
    <row r="468" spans="20:30" ht="32.5" customHeight="1" x14ac:dyDescent="0.35">
      <c r="T468" s="14"/>
      <c r="AD468" s="10"/>
    </row>
    <row r="469" spans="20:30" ht="32.5" customHeight="1" x14ac:dyDescent="0.35">
      <c r="T469" s="14"/>
      <c r="AD469" s="10"/>
    </row>
    <row r="470" spans="20:30" ht="32.5" customHeight="1" x14ac:dyDescent="0.35">
      <c r="T470" s="14"/>
      <c r="AD470" s="10"/>
    </row>
    <row r="471" spans="20:30" ht="32.5" customHeight="1" x14ac:dyDescent="0.35">
      <c r="T471" s="14"/>
      <c r="AD471" s="10"/>
    </row>
    <row r="472" spans="20:30" ht="32.5" customHeight="1" x14ac:dyDescent="0.35">
      <c r="T472" s="14"/>
      <c r="AD472" s="10"/>
    </row>
    <row r="473" spans="20:30" ht="32.5" customHeight="1" x14ac:dyDescent="0.35">
      <c r="T473" s="14"/>
      <c r="AD473" s="10"/>
    </row>
    <row r="474" spans="20:30" ht="32.5" customHeight="1" x14ac:dyDescent="0.35">
      <c r="T474" s="14"/>
      <c r="AD474" s="10"/>
    </row>
    <row r="475" spans="20:30" ht="32.5" customHeight="1" x14ac:dyDescent="0.35">
      <c r="T475" s="14"/>
      <c r="AD475" s="10"/>
    </row>
    <row r="476" spans="20:30" ht="32.5" customHeight="1" x14ac:dyDescent="0.35">
      <c r="T476" s="14"/>
      <c r="AD476" s="10"/>
    </row>
    <row r="477" spans="20:30" ht="32.5" customHeight="1" x14ac:dyDescent="0.35">
      <c r="T477" s="14"/>
      <c r="AD477" s="10"/>
    </row>
    <row r="478" spans="20:30" ht="32.5" customHeight="1" x14ac:dyDescent="0.35">
      <c r="T478" s="14"/>
      <c r="AD478" s="10"/>
    </row>
    <row r="479" spans="20:30" ht="32.5" customHeight="1" x14ac:dyDescent="0.35">
      <c r="T479" s="14"/>
      <c r="AD479" s="10"/>
    </row>
    <row r="480" spans="20:30" ht="32.5" customHeight="1" x14ac:dyDescent="0.35">
      <c r="T480" s="14"/>
      <c r="AD480" s="10"/>
    </row>
    <row r="481" spans="20:30" ht="32.5" customHeight="1" x14ac:dyDescent="0.35">
      <c r="T481" s="14"/>
      <c r="AD481" s="10"/>
    </row>
    <row r="482" spans="20:30" ht="32.5" customHeight="1" x14ac:dyDescent="0.35">
      <c r="T482" s="14"/>
      <c r="AD482" s="10"/>
    </row>
    <row r="483" spans="20:30" ht="32.5" customHeight="1" x14ac:dyDescent="0.35">
      <c r="T483" s="14"/>
      <c r="AD483" s="10"/>
    </row>
    <row r="484" spans="20:30" ht="32.5" customHeight="1" x14ac:dyDescent="0.35">
      <c r="T484" s="14"/>
      <c r="AD484" s="10"/>
    </row>
    <row r="485" spans="20:30" ht="32.5" customHeight="1" x14ac:dyDescent="0.35">
      <c r="T485" s="14"/>
      <c r="AD485" s="10"/>
    </row>
    <row r="486" spans="20:30" ht="32.5" customHeight="1" x14ac:dyDescent="0.35">
      <c r="T486" s="14"/>
      <c r="AD486" s="10"/>
    </row>
    <row r="487" spans="20:30" ht="32.5" customHeight="1" x14ac:dyDescent="0.35">
      <c r="T487" s="14"/>
      <c r="AD487" s="10"/>
    </row>
    <row r="488" spans="20:30" ht="32.5" customHeight="1" x14ac:dyDescent="0.35">
      <c r="T488" s="14"/>
      <c r="AD488" s="10"/>
    </row>
    <row r="489" spans="20:30" ht="32.5" customHeight="1" x14ac:dyDescent="0.35">
      <c r="T489" s="14"/>
      <c r="AD489" s="10"/>
    </row>
    <row r="490" spans="20:30" ht="32.5" customHeight="1" x14ac:dyDescent="0.35">
      <c r="T490" s="14"/>
      <c r="AD490" s="10"/>
    </row>
    <row r="491" spans="20:30" ht="32.5" customHeight="1" x14ac:dyDescent="0.35">
      <c r="T491" s="14"/>
      <c r="AD491" s="10"/>
    </row>
    <row r="492" spans="20:30" ht="32.5" customHeight="1" x14ac:dyDescent="0.35">
      <c r="T492" s="14"/>
      <c r="AD492" s="10"/>
    </row>
    <row r="493" spans="20:30" ht="32.5" customHeight="1" x14ac:dyDescent="0.35">
      <c r="T493" s="14"/>
      <c r="AD493" s="10"/>
    </row>
    <row r="494" spans="20:30" ht="32.5" customHeight="1" x14ac:dyDescent="0.35">
      <c r="T494" s="14"/>
      <c r="AD494" s="10"/>
    </row>
    <row r="495" spans="20:30" ht="32.5" customHeight="1" x14ac:dyDescent="0.35">
      <c r="T495" s="14"/>
      <c r="AD495" s="10"/>
    </row>
    <row r="496" spans="20:30" ht="32.5" customHeight="1" x14ac:dyDescent="0.35">
      <c r="T496" s="14"/>
      <c r="AD496" s="10"/>
    </row>
    <row r="497" spans="20:30" ht="32.5" customHeight="1" x14ac:dyDescent="0.35">
      <c r="T497" s="14"/>
      <c r="AD497" s="10"/>
    </row>
    <row r="498" spans="20:30" ht="32.5" customHeight="1" x14ac:dyDescent="0.35">
      <c r="T498" s="14"/>
      <c r="AD498" s="10"/>
    </row>
    <row r="499" spans="20:30" ht="32.5" customHeight="1" x14ac:dyDescent="0.35">
      <c r="T499" s="14"/>
      <c r="AD499" s="10"/>
    </row>
    <row r="500" spans="20:30" ht="32.5" customHeight="1" x14ac:dyDescent="0.35">
      <c r="T500" s="14"/>
      <c r="AD500" s="10"/>
    </row>
    <row r="501" spans="20:30" ht="32.5" customHeight="1" x14ac:dyDescent="0.35">
      <c r="T501" s="14"/>
      <c r="AD501" s="10"/>
    </row>
    <row r="502" spans="20:30" ht="32.5" customHeight="1" x14ac:dyDescent="0.35">
      <c r="T502" s="14"/>
      <c r="AD502" s="10"/>
    </row>
    <row r="503" spans="20:30" ht="32.5" customHeight="1" x14ac:dyDescent="0.35">
      <c r="T503" s="14"/>
      <c r="AD503" s="10"/>
    </row>
    <row r="504" spans="20:30" ht="32.5" customHeight="1" x14ac:dyDescent="0.35">
      <c r="T504" s="14"/>
      <c r="AD504" s="10"/>
    </row>
    <row r="505" spans="20:30" ht="32.5" customHeight="1" x14ac:dyDescent="0.35">
      <c r="T505" s="14"/>
      <c r="AD505" s="10"/>
    </row>
    <row r="506" spans="20:30" ht="32.5" customHeight="1" x14ac:dyDescent="0.35">
      <c r="T506" s="14"/>
      <c r="AD506" s="10"/>
    </row>
    <row r="507" spans="20:30" ht="32.5" customHeight="1" x14ac:dyDescent="0.35">
      <c r="T507" s="14"/>
      <c r="AD507" s="10"/>
    </row>
    <row r="508" spans="20:30" ht="32.5" customHeight="1" x14ac:dyDescent="0.35">
      <c r="T508" s="14"/>
      <c r="AD508" s="10"/>
    </row>
    <row r="509" spans="20:30" ht="32.5" customHeight="1" x14ac:dyDescent="0.35">
      <c r="T509" s="14"/>
      <c r="AD509" s="10"/>
    </row>
    <row r="510" spans="20:30" ht="32.5" customHeight="1" x14ac:dyDescent="0.35">
      <c r="T510" s="14"/>
      <c r="AD510" s="10"/>
    </row>
    <row r="511" spans="20:30" ht="32.5" customHeight="1" x14ac:dyDescent="0.35">
      <c r="T511" s="14"/>
      <c r="AD511" s="10"/>
    </row>
    <row r="512" spans="20:30" ht="32.5" customHeight="1" x14ac:dyDescent="0.35">
      <c r="T512" s="14"/>
      <c r="AD512" s="10"/>
    </row>
    <row r="513" spans="20:30" ht="32.5" customHeight="1" x14ac:dyDescent="0.35">
      <c r="T513" s="14"/>
      <c r="AD513" s="10"/>
    </row>
    <row r="514" spans="20:30" ht="32.5" customHeight="1" x14ac:dyDescent="0.35">
      <c r="T514" s="14"/>
      <c r="AD514" s="10"/>
    </row>
    <row r="515" spans="20:30" ht="32.5" customHeight="1" x14ac:dyDescent="0.35">
      <c r="T515" s="14"/>
      <c r="AD515" s="10"/>
    </row>
    <row r="516" spans="20:30" ht="32.5" customHeight="1" x14ac:dyDescent="0.35">
      <c r="T516" s="14"/>
      <c r="AD516" s="10"/>
    </row>
    <row r="517" spans="20:30" ht="32.5" customHeight="1" x14ac:dyDescent="0.35">
      <c r="T517" s="14"/>
      <c r="AD517" s="10"/>
    </row>
    <row r="518" spans="20:30" ht="32.5" customHeight="1" x14ac:dyDescent="0.35">
      <c r="T518" s="14"/>
      <c r="AD518" s="10"/>
    </row>
    <row r="519" spans="20:30" ht="32.5" customHeight="1" x14ac:dyDescent="0.35">
      <c r="T519" s="14"/>
      <c r="AD519" s="10"/>
    </row>
    <row r="520" spans="20:30" ht="32.5" customHeight="1" x14ac:dyDescent="0.35">
      <c r="T520" s="14"/>
      <c r="AD520" s="10"/>
    </row>
    <row r="521" spans="20:30" ht="32.5" customHeight="1" x14ac:dyDescent="0.35">
      <c r="T521" s="14"/>
      <c r="AD521" s="10"/>
    </row>
    <row r="522" spans="20:30" ht="32.5" customHeight="1" x14ac:dyDescent="0.35">
      <c r="T522" s="14"/>
      <c r="AD522" s="10"/>
    </row>
    <row r="523" spans="20:30" ht="32.5" customHeight="1" x14ac:dyDescent="0.35">
      <c r="T523" s="14"/>
      <c r="AD523" s="10"/>
    </row>
    <row r="524" spans="20:30" ht="32.5" customHeight="1" x14ac:dyDescent="0.35">
      <c r="T524" s="14"/>
      <c r="AD524" s="10"/>
    </row>
    <row r="525" spans="20:30" ht="32.5" customHeight="1" x14ac:dyDescent="0.35">
      <c r="T525" s="14"/>
      <c r="AD525" s="10"/>
    </row>
    <row r="526" spans="20:30" ht="32.5" customHeight="1" x14ac:dyDescent="0.35">
      <c r="T526" s="14"/>
      <c r="AD526" s="10"/>
    </row>
    <row r="527" spans="20:30" ht="32.5" customHeight="1" x14ac:dyDescent="0.35">
      <c r="T527" s="14"/>
      <c r="AD527" s="10"/>
    </row>
    <row r="528" spans="20:30" ht="32.5" customHeight="1" x14ac:dyDescent="0.35">
      <c r="T528" s="14"/>
      <c r="AD528" s="10"/>
    </row>
    <row r="529" spans="20:30" ht="32.5" customHeight="1" x14ac:dyDescent="0.35">
      <c r="T529" s="14"/>
      <c r="AD529" s="10"/>
    </row>
    <row r="530" spans="20:30" ht="32.5" customHeight="1" x14ac:dyDescent="0.35">
      <c r="T530" s="14"/>
      <c r="AD530" s="10"/>
    </row>
    <row r="531" spans="20:30" ht="32.5" customHeight="1" x14ac:dyDescent="0.35">
      <c r="T531" s="14"/>
      <c r="AD531" s="10"/>
    </row>
    <row r="532" spans="20:30" ht="32.5" customHeight="1" x14ac:dyDescent="0.35">
      <c r="T532" s="14"/>
      <c r="AD532" s="10"/>
    </row>
    <row r="533" spans="20:30" ht="32.5" customHeight="1" x14ac:dyDescent="0.35">
      <c r="T533" s="14"/>
      <c r="AD533" s="10"/>
    </row>
    <row r="534" spans="20:30" ht="32.5" customHeight="1" x14ac:dyDescent="0.35">
      <c r="T534" s="14"/>
      <c r="AD534" s="10"/>
    </row>
    <row r="535" spans="20:30" ht="32.5" customHeight="1" x14ac:dyDescent="0.35">
      <c r="T535" s="14"/>
      <c r="AD535" s="10"/>
    </row>
    <row r="536" spans="20:30" ht="32.5" customHeight="1" x14ac:dyDescent="0.35">
      <c r="T536" s="14"/>
      <c r="AD536" s="10"/>
    </row>
    <row r="537" spans="20:30" ht="32.5" customHeight="1" x14ac:dyDescent="0.35">
      <c r="T537" s="14"/>
      <c r="AD537" s="10"/>
    </row>
    <row r="538" spans="20:30" ht="32.5" customHeight="1" x14ac:dyDescent="0.35">
      <c r="T538" s="14"/>
      <c r="AD538" s="10"/>
    </row>
    <row r="539" spans="20:30" ht="32.5" customHeight="1" x14ac:dyDescent="0.35">
      <c r="T539" s="14"/>
      <c r="AD539" s="10"/>
    </row>
    <row r="540" spans="20:30" ht="32.5" customHeight="1" x14ac:dyDescent="0.35">
      <c r="T540" s="14"/>
      <c r="AD540" s="10"/>
    </row>
    <row r="541" spans="20:30" ht="32.5" customHeight="1" x14ac:dyDescent="0.35">
      <c r="T541" s="14"/>
      <c r="AD541" s="10"/>
    </row>
    <row r="542" spans="20:30" ht="32.5" customHeight="1" x14ac:dyDescent="0.35">
      <c r="T542" s="14"/>
      <c r="AD542" s="10"/>
    </row>
    <row r="543" spans="20:30" ht="32.5" customHeight="1" x14ac:dyDescent="0.35">
      <c r="T543" s="14"/>
      <c r="AD543" s="10"/>
    </row>
    <row r="544" spans="20:30" ht="32.5" customHeight="1" x14ac:dyDescent="0.35">
      <c r="T544" s="14"/>
      <c r="AD544" s="10"/>
    </row>
    <row r="545" spans="20:30" ht="32.5" customHeight="1" x14ac:dyDescent="0.35">
      <c r="T545" s="14"/>
      <c r="AD545" s="10"/>
    </row>
    <row r="546" spans="20:30" ht="32.5" customHeight="1" x14ac:dyDescent="0.35">
      <c r="T546" s="14"/>
      <c r="AD546" s="10"/>
    </row>
    <row r="547" spans="20:30" ht="32.5" customHeight="1" x14ac:dyDescent="0.35">
      <c r="T547" s="14"/>
      <c r="AD547" s="10"/>
    </row>
    <row r="548" spans="20:30" ht="32.5" customHeight="1" x14ac:dyDescent="0.35">
      <c r="T548" s="14"/>
      <c r="AD548" s="10"/>
    </row>
    <row r="549" spans="20:30" ht="32.5" customHeight="1" x14ac:dyDescent="0.35">
      <c r="T549" s="14"/>
      <c r="AD549" s="10"/>
    </row>
    <row r="550" spans="20:30" ht="32.5" customHeight="1" x14ac:dyDescent="0.35">
      <c r="T550" s="14"/>
      <c r="AD550" s="10"/>
    </row>
    <row r="551" spans="20:30" ht="32.5" customHeight="1" x14ac:dyDescent="0.35">
      <c r="T551" s="14"/>
      <c r="AD551" s="10"/>
    </row>
    <row r="552" spans="20:30" ht="32.5" customHeight="1" x14ac:dyDescent="0.35">
      <c r="T552" s="14"/>
      <c r="AD552" s="10"/>
    </row>
    <row r="553" spans="20:30" ht="32.5" customHeight="1" x14ac:dyDescent="0.35">
      <c r="T553" s="14"/>
      <c r="AD553" s="10"/>
    </row>
    <row r="554" spans="20:30" ht="32.5" customHeight="1" x14ac:dyDescent="0.35">
      <c r="T554" s="14"/>
      <c r="AD554" s="10"/>
    </row>
    <row r="555" spans="20:30" ht="32.5" customHeight="1" x14ac:dyDescent="0.35">
      <c r="T555" s="14"/>
      <c r="AD555" s="10"/>
    </row>
    <row r="556" spans="20:30" ht="32.5" customHeight="1" x14ac:dyDescent="0.35">
      <c r="T556" s="14"/>
      <c r="AD556" s="10"/>
    </row>
    <row r="557" spans="20:30" ht="32.5" customHeight="1" x14ac:dyDescent="0.35">
      <c r="T557" s="14"/>
      <c r="AD557" s="10"/>
    </row>
    <row r="558" spans="20:30" ht="32.5" customHeight="1" x14ac:dyDescent="0.35">
      <c r="T558" s="14"/>
      <c r="AD558" s="10"/>
    </row>
    <row r="559" spans="20:30" ht="32.5" customHeight="1" x14ac:dyDescent="0.35">
      <c r="T559" s="14"/>
      <c r="AD559" s="10"/>
    </row>
    <row r="560" spans="20:30" ht="32.5" customHeight="1" x14ac:dyDescent="0.35">
      <c r="T560" s="14"/>
      <c r="AD560" s="10"/>
    </row>
    <row r="561" spans="20:30" ht="32.5" customHeight="1" x14ac:dyDescent="0.35">
      <c r="T561" s="14"/>
      <c r="AD561" s="10"/>
    </row>
    <row r="562" spans="20:30" ht="32.5" customHeight="1" x14ac:dyDescent="0.35">
      <c r="T562" s="14"/>
      <c r="AD562" s="10"/>
    </row>
    <row r="563" spans="20:30" ht="32.5" customHeight="1" x14ac:dyDescent="0.35">
      <c r="T563" s="14"/>
      <c r="AD563" s="10"/>
    </row>
    <row r="564" spans="20:30" ht="32.5" customHeight="1" x14ac:dyDescent="0.35">
      <c r="T564" s="14"/>
      <c r="AD564" s="10"/>
    </row>
    <row r="565" spans="20:30" ht="32.5" customHeight="1" x14ac:dyDescent="0.35">
      <c r="T565" s="14"/>
      <c r="AD565" s="10"/>
    </row>
    <row r="566" spans="20:30" ht="32.5" customHeight="1" x14ac:dyDescent="0.35">
      <c r="T566" s="14"/>
      <c r="AD566" s="10"/>
    </row>
    <row r="567" spans="20:30" ht="32.5" customHeight="1" x14ac:dyDescent="0.35">
      <c r="T567" s="14"/>
      <c r="AD567" s="10"/>
    </row>
    <row r="568" spans="20:30" ht="32.5" customHeight="1" x14ac:dyDescent="0.35">
      <c r="T568" s="14"/>
      <c r="AD568" s="10"/>
    </row>
    <row r="569" spans="20:30" ht="32.5" customHeight="1" x14ac:dyDescent="0.35">
      <c r="T569" s="14"/>
      <c r="AD569" s="10"/>
    </row>
    <row r="570" spans="20:30" ht="32.5" customHeight="1" x14ac:dyDescent="0.35">
      <c r="T570" s="14"/>
      <c r="AD570" s="10"/>
    </row>
    <row r="571" spans="20:30" ht="32.5" customHeight="1" x14ac:dyDescent="0.35">
      <c r="T571" s="14"/>
      <c r="AD571" s="10"/>
    </row>
    <row r="572" spans="20:30" ht="32.5" customHeight="1" x14ac:dyDescent="0.35">
      <c r="T572" s="14"/>
      <c r="AD572" s="10"/>
    </row>
    <row r="573" spans="20:30" ht="32.5" customHeight="1" x14ac:dyDescent="0.35">
      <c r="T573" s="14"/>
      <c r="AD573" s="10"/>
    </row>
    <row r="574" spans="20:30" ht="32.5" customHeight="1" x14ac:dyDescent="0.35">
      <c r="T574" s="14"/>
      <c r="AD574" s="10"/>
    </row>
    <row r="575" spans="20:30" ht="32.5" customHeight="1" x14ac:dyDescent="0.35">
      <c r="T575" s="14"/>
      <c r="AD575" s="10"/>
    </row>
    <row r="576" spans="20:30" ht="32.5" customHeight="1" x14ac:dyDescent="0.35">
      <c r="T576" s="14"/>
      <c r="AD576" s="10"/>
    </row>
    <row r="577" spans="20:30" ht="32.5" customHeight="1" x14ac:dyDescent="0.35">
      <c r="T577" s="14"/>
      <c r="AD577" s="10"/>
    </row>
    <row r="578" spans="20:30" ht="32.5" customHeight="1" x14ac:dyDescent="0.35">
      <c r="T578" s="14"/>
      <c r="AD578" s="10"/>
    </row>
    <row r="579" spans="20:30" ht="32.5" customHeight="1" x14ac:dyDescent="0.35">
      <c r="T579" s="14"/>
      <c r="AD579" s="10"/>
    </row>
    <row r="580" spans="20:30" ht="32.5" customHeight="1" x14ac:dyDescent="0.35">
      <c r="T580" s="14"/>
      <c r="AD580" s="10"/>
    </row>
    <row r="581" spans="20:30" ht="32.5" customHeight="1" x14ac:dyDescent="0.35">
      <c r="T581" s="14"/>
      <c r="AD581" s="10"/>
    </row>
    <row r="582" spans="20:30" ht="32.5" customHeight="1" x14ac:dyDescent="0.35">
      <c r="T582" s="14"/>
      <c r="AD582" s="10"/>
    </row>
    <row r="583" spans="20:30" ht="32.5" customHeight="1" x14ac:dyDescent="0.35">
      <c r="T583" s="14"/>
      <c r="AD583" s="10"/>
    </row>
    <row r="584" spans="20:30" ht="32.5" customHeight="1" x14ac:dyDescent="0.35">
      <c r="T584" s="14"/>
      <c r="AD584" s="10"/>
    </row>
    <row r="585" spans="20:30" ht="32.5" customHeight="1" x14ac:dyDescent="0.35">
      <c r="T585" s="14"/>
      <c r="AD585" s="10"/>
    </row>
    <row r="586" spans="20:30" ht="32.5" customHeight="1" x14ac:dyDescent="0.35">
      <c r="T586" s="14"/>
      <c r="AD586" s="10"/>
    </row>
    <row r="587" spans="20:30" ht="32.5" customHeight="1" x14ac:dyDescent="0.35">
      <c r="T587" s="14"/>
      <c r="AD587" s="10"/>
    </row>
    <row r="588" spans="20:30" ht="32.5" customHeight="1" x14ac:dyDescent="0.35">
      <c r="T588" s="14"/>
      <c r="AD588" s="10"/>
    </row>
    <row r="589" spans="20:30" ht="32.5" customHeight="1" x14ac:dyDescent="0.35">
      <c r="T589" s="14"/>
      <c r="AD589" s="10"/>
    </row>
    <row r="590" spans="20:30" ht="32.5" customHeight="1" x14ac:dyDescent="0.35">
      <c r="T590" s="14"/>
      <c r="AD590" s="10"/>
    </row>
    <row r="591" spans="20:30" ht="32.5" customHeight="1" x14ac:dyDescent="0.35">
      <c r="T591" s="14"/>
      <c r="AD591" s="10"/>
    </row>
    <row r="592" spans="20:30" ht="32.5" customHeight="1" x14ac:dyDescent="0.35">
      <c r="T592" s="14"/>
      <c r="AD592" s="10"/>
    </row>
    <row r="593" spans="20:30" ht="32.5" customHeight="1" x14ac:dyDescent="0.35">
      <c r="T593" s="14"/>
      <c r="AD593" s="10"/>
    </row>
    <row r="594" spans="20:30" ht="32.5" customHeight="1" x14ac:dyDescent="0.35">
      <c r="T594" s="14"/>
      <c r="AD594" s="10"/>
    </row>
    <row r="595" spans="20:30" ht="32.5" customHeight="1" x14ac:dyDescent="0.35">
      <c r="T595" s="14"/>
      <c r="AD595" s="10"/>
    </row>
    <row r="596" spans="20:30" ht="32.5" customHeight="1" x14ac:dyDescent="0.35">
      <c r="T596" s="14"/>
      <c r="AD596" s="10"/>
    </row>
    <row r="597" spans="20:30" ht="32.5" customHeight="1" x14ac:dyDescent="0.35">
      <c r="T597" s="14"/>
      <c r="AD597" s="10"/>
    </row>
    <row r="598" spans="20:30" ht="32.5" customHeight="1" x14ac:dyDescent="0.35">
      <c r="T598" s="14"/>
      <c r="AD598" s="10"/>
    </row>
    <row r="599" spans="20:30" ht="32.5" customHeight="1" x14ac:dyDescent="0.35">
      <c r="T599" s="14"/>
      <c r="AD599" s="10"/>
    </row>
    <row r="600" spans="20:30" ht="32.5" customHeight="1" x14ac:dyDescent="0.35">
      <c r="T600" s="14"/>
      <c r="AD600" s="10"/>
    </row>
    <row r="601" spans="20:30" ht="32.5" customHeight="1" x14ac:dyDescent="0.35">
      <c r="T601" s="14"/>
      <c r="AD601" s="10"/>
    </row>
    <row r="602" spans="20:30" ht="32.5" customHeight="1" x14ac:dyDescent="0.35">
      <c r="T602" s="14"/>
      <c r="AD602" s="10"/>
    </row>
    <row r="603" spans="20:30" ht="32.5" customHeight="1" x14ac:dyDescent="0.35">
      <c r="T603" s="14"/>
      <c r="AD603" s="10"/>
    </row>
    <row r="604" spans="20:30" ht="32.5" customHeight="1" x14ac:dyDescent="0.35">
      <c r="T604" s="14"/>
      <c r="AD604" s="10"/>
    </row>
    <row r="605" spans="20:30" ht="32.5" customHeight="1" x14ac:dyDescent="0.35">
      <c r="T605" s="14"/>
      <c r="AD605" s="10"/>
    </row>
    <row r="606" spans="20:30" ht="32.5" customHeight="1" x14ac:dyDescent="0.35">
      <c r="T606" s="14"/>
      <c r="AD606" s="10"/>
    </row>
    <row r="607" spans="20:30" ht="32.5" customHeight="1" x14ac:dyDescent="0.35">
      <c r="T607" s="14"/>
      <c r="AD607" s="10"/>
    </row>
    <row r="608" spans="20:30" ht="32.5" customHeight="1" x14ac:dyDescent="0.35">
      <c r="T608" s="14"/>
      <c r="AD608" s="10"/>
    </row>
    <row r="609" spans="20:30" ht="32.5" customHeight="1" x14ac:dyDescent="0.35">
      <c r="T609" s="14"/>
      <c r="AD609" s="10"/>
    </row>
    <row r="610" spans="20:30" ht="32.5" customHeight="1" x14ac:dyDescent="0.35">
      <c r="T610" s="14"/>
      <c r="AD610" s="10"/>
    </row>
    <row r="611" spans="20:30" ht="32.5" customHeight="1" x14ac:dyDescent="0.35">
      <c r="T611" s="14"/>
      <c r="AD611" s="10"/>
    </row>
    <row r="612" spans="20:30" ht="32.5" customHeight="1" x14ac:dyDescent="0.35">
      <c r="T612" s="14"/>
      <c r="AD612" s="10"/>
    </row>
    <row r="613" spans="20:30" ht="32.5" customHeight="1" x14ac:dyDescent="0.35">
      <c r="T613" s="14"/>
      <c r="AD613" s="10"/>
    </row>
    <row r="614" spans="20:30" ht="32.5" customHeight="1" x14ac:dyDescent="0.35">
      <c r="T614" s="14"/>
      <c r="AD614" s="10"/>
    </row>
    <row r="615" spans="20:30" ht="32.5" customHeight="1" x14ac:dyDescent="0.35">
      <c r="T615" s="14"/>
      <c r="AD615" s="10"/>
    </row>
    <row r="616" spans="20:30" ht="32.5" customHeight="1" x14ac:dyDescent="0.35">
      <c r="T616" s="14"/>
      <c r="AD616" s="10"/>
    </row>
    <row r="617" spans="20:30" ht="32.5" customHeight="1" x14ac:dyDescent="0.35">
      <c r="T617" s="14"/>
      <c r="AD617" s="10"/>
    </row>
    <row r="618" spans="20:30" ht="32.5" customHeight="1" x14ac:dyDescent="0.35">
      <c r="T618" s="14"/>
      <c r="AD618" s="10"/>
    </row>
    <row r="619" spans="20:30" ht="32.5" customHeight="1" x14ac:dyDescent="0.35">
      <c r="T619" s="14"/>
      <c r="AD619" s="10"/>
    </row>
    <row r="620" spans="20:30" ht="32.5" customHeight="1" x14ac:dyDescent="0.35">
      <c r="T620" s="14"/>
      <c r="AD620" s="10"/>
    </row>
    <row r="621" spans="20:30" ht="32.5" customHeight="1" x14ac:dyDescent="0.35">
      <c r="T621" s="14"/>
      <c r="AD621" s="10"/>
    </row>
    <row r="622" spans="20:30" ht="32.5" customHeight="1" x14ac:dyDescent="0.35">
      <c r="T622" s="14"/>
      <c r="AD622" s="10"/>
    </row>
    <row r="623" spans="20:30" ht="32.5" customHeight="1" x14ac:dyDescent="0.35">
      <c r="T623" s="14"/>
      <c r="AD623" s="10"/>
    </row>
    <row r="624" spans="20:30" ht="32.5" customHeight="1" x14ac:dyDescent="0.35">
      <c r="T624" s="14"/>
      <c r="AD624" s="10"/>
    </row>
    <row r="625" spans="20:30" ht="32.5" customHeight="1" x14ac:dyDescent="0.35">
      <c r="T625" s="14"/>
      <c r="AD625" s="10"/>
    </row>
    <row r="626" spans="20:30" ht="32.5" customHeight="1" x14ac:dyDescent="0.35">
      <c r="T626" s="14"/>
      <c r="AD626" s="10"/>
    </row>
    <row r="627" spans="20:30" ht="32.5" customHeight="1" x14ac:dyDescent="0.35">
      <c r="T627" s="14"/>
      <c r="AD627" s="10"/>
    </row>
    <row r="628" spans="20:30" ht="32.5" customHeight="1" x14ac:dyDescent="0.35">
      <c r="T628" s="14"/>
      <c r="AD628" s="10"/>
    </row>
    <row r="629" spans="20:30" ht="32.5" customHeight="1" x14ac:dyDescent="0.35">
      <c r="T629" s="14"/>
      <c r="AD629" s="10"/>
    </row>
    <row r="630" spans="20:30" ht="32.5" customHeight="1" x14ac:dyDescent="0.35">
      <c r="T630" s="14"/>
      <c r="AD630" s="10"/>
    </row>
    <row r="631" spans="20:30" ht="32.5" customHeight="1" x14ac:dyDescent="0.35">
      <c r="T631" s="14"/>
      <c r="AD631" s="10"/>
    </row>
    <row r="632" spans="20:30" ht="32.5" customHeight="1" x14ac:dyDescent="0.35">
      <c r="T632" s="14"/>
      <c r="AD632" s="10"/>
    </row>
    <row r="633" spans="20:30" ht="32.5" customHeight="1" x14ac:dyDescent="0.35">
      <c r="T633" s="14"/>
      <c r="AD633" s="10"/>
    </row>
    <row r="634" spans="20:30" ht="32.5" customHeight="1" x14ac:dyDescent="0.35">
      <c r="T634" s="14"/>
      <c r="AD634" s="10"/>
    </row>
    <row r="635" spans="20:30" ht="32.5" customHeight="1" x14ac:dyDescent="0.35">
      <c r="T635" s="14"/>
      <c r="AD635" s="10"/>
    </row>
    <row r="636" spans="20:30" ht="32.5" customHeight="1" x14ac:dyDescent="0.35">
      <c r="T636" s="14"/>
      <c r="AD636" s="10"/>
    </row>
    <row r="637" spans="20:30" ht="32.5" customHeight="1" x14ac:dyDescent="0.35">
      <c r="T637" s="14"/>
      <c r="AD637" s="10"/>
    </row>
    <row r="638" spans="20:30" ht="32.5" customHeight="1" x14ac:dyDescent="0.35">
      <c r="T638" s="14"/>
      <c r="AD638" s="10"/>
    </row>
    <row r="639" spans="20:30" ht="32.5" customHeight="1" x14ac:dyDescent="0.35">
      <c r="T639" s="14"/>
      <c r="AD639" s="10"/>
    </row>
    <row r="640" spans="20:30" ht="32.5" customHeight="1" x14ac:dyDescent="0.35">
      <c r="T640" s="14"/>
      <c r="AD640" s="10"/>
    </row>
    <row r="641" spans="20:30" ht="32.5" customHeight="1" x14ac:dyDescent="0.35">
      <c r="T641" s="14"/>
      <c r="AD641" s="10"/>
    </row>
    <row r="642" spans="20:30" ht="32.5" customHeight="1" x14ac:dyDescent="0.35">
      <c r="T642" s="14"/>
      <c r="AD642" s="10"/>
    </row>
    <row r="643" spans="20:30" ht="32.5" customHeight="1" x14ac:dyDescent="0.35">
      <c r="T643" s="14"/>
      <c r="AD643" s="10"/>
    </row>
    <row r="644" spans="20:30" ht="32.5" customHeight="1" x14ac:dyDescent="0.35">
      <c r="T644" s="14"/>
      <c r="AD644" s="10"/>
    </row>
    <row r="645" spans="20:30" ht="32.5" customHeight="1" x14ac:dyDescent="0.35">
      <c r="T645" s="14"/>
      <c r="AD645" s="10"/>
    </row>
    <row r="646" spans="20:30" ht="32.5" customHeight="1" x14ac:dyDescent="0.35">
      <c r="T646" s="14"/>
      <c r="AD646" s="10"/>
    </row>
    <row r="647" spans="20:30" ht="32.5" customHeight="1" x14ac:dyDescent="0.35">
      <c r="T647" s="14"/>
      <c r="AD647" s="10"/>
    </row>
    <row r="648" spans="20:30" ht="32.5" customHeight="1" x14ac:dyDescent="0.35">
      <c r="T648" s="14"/>
      <c r="AD648" s="10"/>
    </row>
    <row r="649" spans="20:30" ht="32.5" customHeight="1" x14ac:dyDescent="0.35">
      <c r="T649" s="14"/>
      <c r="AD649" s="10"/>
    </row>
    <row r="650" spans="20:30" ht="32.5" customHeight="1" x14ac:dyDescent="0.35">
      <c r="T650" s="14"/>
      <c r="AD650" s="10"/>
    </row>
    <row r="651" spans="20:30" ht="32.5" customHeight="1" x14ac:dyDescent="0.35">
      <c r="T651" s="14"/>
      <c r="AD651" s="10"/>
    </row>
    <row r="652" spans="20:30" ht="32.5" customHeight="1" x14ac:dyDescent="0.35">
      <c r="T652" s="14"/>
      <c r="AD652" s="10"/>
    </row>
    <row r="653" spans="20:30" ht="32.5" customHeight="1" x14ac:dyDescent="0.35">
      <c r="T653" s="14"/>
      <c r="AD653" s="10"/>
    </row>
    <row r="654" spans="20:30" ht="32.5" customHeight="1" x14ac:dyDescent="0.35">
      <c r="T654" s="14"/>
      <c r="AD654" s="10"/>
    </row>
    <row r="655" spans="20:30" ht="32.5" customHeight="1" x14ac:dyDescent="0.35">
      <c r="T655" s="14"/>
      <c r="AD655" s="10"/>
    </row>
    <row r="656" spans="20:30" ht="32.5" customHeight="1" x14ac:dyDescent="0.35">
      <c r="T656" s="14"/>
      <c r="AD656" s="10"/>
    </row>
    <row r="657" spans="20:30" ht="32.5" customHeight="1" x14ac:dyDescent="0.35">
      <c r="T657" s="14"/>
      <c r="AD657" s="10"/>
    </row>
    <row r="658" spans="20:30" ht="32.5" customHeight="1" x14ac:dyDescent="0.35">
      <c r="T658" s="14"/>
      <c r="AD658" s="10"/>
    </row>
    <row r="659" spans="20:30" ht="32.5" customHeight="1" x14ac:dyDescent="0.35">
      <c r="T659" s="14"/>
      <c r="AD659" s="10"/>
    </row>
    <row r="660" spans="20:30" ht="32.5" customHeight="1" x14ac:dyDescent="0.35">
      <c r="T660" s="14"/>
      <c r="AD660" s="10"/>
    </row>
    <row r="661" spans="20:30" ht="32.5" customHeight="1" x14ac:dyDescent="0.35">
      <c r="T661" s="14"/>
      <c r="AD661" s="10"/>
    </row>
    <row r="662" spans="20:30" ht="32.5" customHeight="1" x14ac:dyDescent="0.35">
      <c r="T662" s="14"/>
      <c r="AD662" s="10"/>
    </row>
    <row r="663" spans="20:30" ht="32.5" customHeight="1" x14ac:dyDescent="0.35">
      <c r="T663" s="14"/>
      <c r="AD663" s="10"/>
    </row>
    <row r="664" spans="20:30" ht="32.5" customHeight="1" x14ac:dyDescent="0.35">
      <c r="T664" s="14"/>
      <c r="AD664" s="10"/>
    </row>
    <row r="665" spans="20:30" ht="32.5" customHeight="1" x14ac:dyDescent="0.35">
      <c r="T665" s="14"/>
      <c r="AD665" s="10"/>
    </row>
    <row r="666" spans="20:30" ht="32.5" customHeight="1" x14ac:dyDescent="0.35">
      <c r="T666" s="14"/>
      <c r="AD666" s="10"/>
    </row>
    <row r="667" spans="20:30" ht="32.5" customHeight="1" x14ac:dyDescent="0.35">
      <c r="T667" s="14"/>
      <c r="AD667" s="10"/>
    </row>
    <row r="668" spans="20:30" ht="32.5" customHeight="1" x14ac:dyDescent="0.35">
      <c r="T668" s="14"/>
      <c r="AD668" s="10"/>
    </row>
    <row r="669" spans="20:30" ht="32.5" customHeight="1" x14ac:dyDescent="0.35">
      <c r="T669" s="14"/>
      <c r="AD669" s="10"/>
    </row>
    <row r="670" spans="20:30" ht="32.5" customHeight="1" x14ac:dyDescent="0.35">
      <c r="T670" s="14"/>
      <c r="AD670" s="10"/>
    </row>
    <row r="671" spans="20:30" ht="32.5" customHeight="1" x14ac:dyDescent="0.35">
      <c r="T671" s="14"/>
      <c r="AD671" s="10"/>
    </row>
    <row r="672" spans="20:30" ht="32.5" customHeight="1" x14ac:dyDescent="0.35">
      <c r="T672" s="14"/>
      <c r="AD672" s="10"/>
    </row>
    <row r="673" spans="20:30" ht="32.5" customHeight="1" x14ac:dyDescent="0.35">
      <c r="T673" s="14"/>
      <c r="AD673" s="10"/>
    </row>
    <row r="674" spans="20:30" ht="32.5" customHeight="1" x14ac:dyDescent="0.35">
      <c r="T674" s="14"/>
      <c r="AD674" s="10"/>
    </row>
    <row r="675" spans="20:30" ht="32.5" customHeight="1" x14ac:dyDescent="0.35">
      <c r="T675" s="14"/>
      <c r="AD675" s="10"/>
    </row>
    <row r="676" spans="20:30" ht="32.5" customHeight="1" x14ac:dyDescent="0.35">
      <c r="T676" s="14"/>
      <c r="AD676" s="10"/>
    </row>
    <row r="677" spans="20:30" ht="32.5" customHeight="1" x14ac:dyDescent="0.35">
      <c r="T677" s="14"/>
      <c r="AD677" s="10"/>
    </row>
    <row r="678" spans="20:30" ht="32.5" customHeight="1" x14ac:dyDescent="0.35">
      <c r="T678" s="14"/>
      <c r="AD678" s="10"/>
    </row>
    <row r="679" spans="20:30" ht="32.5" customHeight="1" x14ac:dyDescent="0.35">
      <c r="T679" s="14"/>
      <c r="AD679" s="10"/>
    </row>
    <row r="680" spans="20:30" ht="32.5" customHeight="1" x14ac:dyDescent="0.35">
      <c r="T680" s="14"/>
      <c r="AD680" s="10"/>
    </row>
    <row r="681" spans="20:30" ht="32.5" customHeight="1" x14ac:dyDescent="0.35">
      <c r="T681" s="14"/>
      <c r="AD681" s="10"/>
    </row>
    <row r="682" spans="20:30" ht="32.5" customHeight="1" x14ac:dyDescent="0.35">
      <c r="T682" s="14"/>
      <c r="AD682" s="10"/>
    </row>
    <row r="683" spans="20:30" ht="32.5" customHeight="1" x14ac:dyDescent="0.35">
      <c r="T683" s="14"/>
      <c r="AD683" s="10"/>
    </row>
    <row r="684" spans="20:30" ht="32.5" customHeight="1" x14ac:dyDescent="0.35">
      <c r="T684" s="14"/>
      <c r="AD684" s="10"/>
    </row>
    <row r="685" spans="20:30" ht="32.5" customHeight="1" x14ac:dyDescent="0.35">
      <c r="T685" s="14"/>
      <c r="AD685" s="10"/>
    </row>
    <row r="686" spans="20:30" ht="32.5" customHeight="1" x14ac:dyDescent="0.35">
      <c r="T686" s="14"/>
      <c r="AD686" s="10"/>
    </row>
    <row r="687" spans="20:30" ht="32.5" customHeight="1" x14ac:dyDescent="0.35">
      <c r="T687" s="14"/>
      <c r="AD687" s="10"/>
    </row>
    <row r="688" spans="20:30" ht="32.5" customHeight="1" x14ac:dyDescent="0.35">
      <c r="T688" s="14"/>
      <c r="AD688" s="10"/>
    </row>
    <row r="689" spans="20:30" ht="32.5" customHeight="1" x14ac:dyDescent="0.35">
      <c r="T689" s="14"/>
      <c r="AD689" s="10"/>
    </row>
    <row r="690" spans="20:30" ht="32.5" customHeight="1" x14ac:dyDescent="0.35">
      <c r="T690" s="14"/>
      <c r="AD690" s="10"/>
    </row>
    <row r="691" spans="20:30" ht="32.5" customHeight="1" x14ac:dyDescent="0.35">
      <c r="T691" s="14"/>
      <c r="AD691" s="10"/>
    </row>
    <row r="692" spans="20:30" ht="32.5" customHeight="1" x14ac:dyDescent="0.35">
      <c r="T692" s="14"/>
      <c r="AD692" s="10"/>
    </row>
    <row r="693" spans="20:30" ht="32.5" customHeight="1" x14ac:dyDescent="0.35">
      <c r="T693" s="14"/>
      <c r="AD693" s="10"/>
    </row>
    <row r="694" spans="20:30" ht="32.5" customHeight="1" x14ac:dyDescent="0.35">
      <c r="T694" s="14"/>
      <c r="AD694" s="10"/>
    </row>
    <row r="695" spans="20:30" ht="32.5" customHeight="1" x14ac:dyDescent="0.35">
      <c r="T695" s="14"/>
      <c r="AD695" s="10"/>
    </row>
    <row r="696" spans="20:30" ht="32.5" customHeight="1" x14ac:dyDescent="0.35">
      <c r="T696" s="14"/>
      <c r="AD696" s="10"/>
    </row>
    <row r="697" spans="20:30" ht="32.5" customHeight="1" x14ac:dyDescent="0.35">
      <c r="T697" s="14"/>
      <c r="AD697" s="10"/>
    </row>
    <row r="698" spans="20:30" ht="32.5" customHeight="1" x14ac:dyDescent="0.35">
      <c r="T698" s="14"/>
      <c r="AD698" s="10"/>
    </row>
    <row r="699" spans="20:30" ht="32.5" customHeight="1" x14ac:dyDescent="0.35">
      <c r="T699" s="14"/>
      <c r="AD699" s="10"/>
    </row>
    <row r="700" spans="20:30" ht="32.5" customHeight="1" x14ac:dyDescent="0.35">
      <c r="T700" s="14"/>
      <c r="AD700" s="10"/>
    </row>
    <row r="701" spans="20:30" ht="32.5" customHeight="1" x14ac:dyDescent="0.35">
      <c r="T701" s="14"/>
      <c r="AD701" s="10"/>
    </row>
    <row r="702" spans="20:30" ht="32.5" customHeight="1" x14ac:dyDescent="0.35">
      <c r="T702" s="14"/>
      <c r="AD702" s="10"/>
    </row>
    <row r="703" spans="20:30" ht="32.5" customHeight="1" x14ac:dyDescent="0.35">
      <c r="T703" s="14"/>
      <c r="AD703" s="10"/>
    </row>
    <row r="704" spans="20:30" ht="32.5" customHeight="1" x14ac:dyDescent="0.35">
      <c r="T704" s="14"/>
      <c r="AD704" s="10"/>
    </row>
    <row r="705" spans="20:30" ht="32.5" customHeight="1" x14ac:dyDescent="0.35">
      <c r="T705" s="14"/>
      <c r="AD705" s="10"/>
    </row>
    <row r="706" spans="20:30" ht="32.5" customHeight="1" x14ac:dyDescent="0.35">
      <c r="T706" s="14"/>
      <c r="AD706" s="10"/>
    </row>
    <row r="707" spans="20:30" ht="32.5" customHeight="1" x14ac:dyDescent="0.35">
      <c r="T707" s="14"/>
      <c r="AD707" s="10"/>
    </row>
    <row r="708" spans="20:30" ht="32.5" customHeight="1" x14ac:dyDescent="0.35">
      <c r="T708" s="14"/>
      <c r="AD708" s="10"/>
    </row>
    <row r="709" spans="20:30" ht="32.5" customHeight="1" x14ac:dyDescent="0.35">
      <c r="T709" s="14"/>
      <c r="AD709" s="10"/>
    </row>
    <row r="710" spans="20:30" ht="32.5" customHeight="1" x14ac:dyDescent="0.35">
      <c r="T710" s="14"/>
      <c r="AD710" s="10"/>
    </row>
    <row r="711" spans="20:30" ht="32.5" customHeight="1" x14ac:dyDescent="0.35">
      <c r="T711" s="14"/>
      <c r="AD711" s="10"/>
    </row>
    <row r="712" spans="20:30" ht="32.5" customHeight="1" x14ac:dyDescent="0.35">
      <c r="T712" s="14"/>
      <c r="AD712" s="10"/>
    </row>
    <row r="713" spans="20:30" ht="32.5" customHeight="1" x14ac:dyDescent="0.35">
      <c r="T713" s="14"/>
      <c r="AD713" s="10"/>
    </row>
    <row r="714" spans="20:30" ht="32.5" customHeight="1" x14ac:dyDescent="0.35">
      <c r="T714" s="14"/>
      <c r="AD714" s="10"/>
    </row>
    <row r="715" spans="20:30" ht="32.5" customHeight="1" x14ac:dyDescent="0.35">
      <c r="T715" s="14"/>
      <c r="AD715" s="10"/>
    </row>
    <row r="716" spans="20:30" ht="32.5" customHeight="1" x14ac:dyDescent="0.35">
      <c r="T716" s="14"/>
      <c r="AD716" s="10"/>
    </row>
    <row r="717" spans="20:30" ht="32.5" customHeight="1" x14ac:dyDescent="0.35">
      <c r="T717" s="14"/>
      <c r="AD717" s="10"/>
    </row>
    <row r="718" spans="20:30" ht="32.5" customHeight="1" x14ac:dyDescent="0.35">
      <c r="T718" s="14"/>
      <c r="AD718" s="10"/>
    </row>
    <row r="719" spans="20:30" ht="32.5" customHeight="1" x14ac:dyDescent="0.35">
      <c r="T719" s="14"/>
      <c r="AD719" s="10"/>
    </row>
    <row r="720" spans="20:30" ht="32.5" customHeight="1" x14ac:dyDescent="0.35">
      <c r="T720" s="14"/>
      <c r="AD720" s="10"/>
    </row>
    <row r="721" spans="20:30" ht="32.5" customHeight="1" x14ac:dyDescent="0.35">
      <c r="T721" s="14"/>
      <c r="AD721" s="10"/>
    </row>
    <row r="722" spans="20:30" ht="32.5" customHeight="1" x14ac:dyDescent="0.35">
      <c r="T722" s="14"/>
      <c r="AD722" s="10"/>
    </row>
    <row r="723" spans="20:30" ht="32.5" customHeight="1" x14ac:dyDescent="0.35">
      <c r="T723" s="14"/>
      <c r="AD723" s="10"/>
    </row>
    <row r="724" spans="20:30" ht="32.5" customHeight="1" x14ac:dyDescent="0.35">
      <c r="T724" s="14"/>
      <c r="AD724" s="10"/>
    </row>
    <row r="725" spans="20:30" ht="32.5" customHeight="1" x14ac:dyDescent="0.35">
      <c r="T725" s="14"/>
      <c r="AD725" s="10"/>
    </row>
    <row r="726" spans="20:30" ht="32.5" customHeight="1" x14ac:dyDescent="0.35">
      <c r="T726" s="14"/>
      <c r="AD726" s="10"/>
    </row>
    <row r="727" spans="20:30" ht="32.5" customHeight="1" x14ac:dyDescent="0.35">
      <c r="T727" s="14"/>
      <c r="AD727" s="10"/>
    </row>
    <row r="728" spans="20:30" ht="32.5" customHeight="1" x14ac:dyDescent="0.35">
      <c r="T728" s="14"/>
      <c r="AD728" s="10"/>
    </row>
    <row r="729" spans="20:30" ht="32.5" customHeight="1" x14ac:dyDescent="0.35">
      <c r="T729" s="14"/>
      <c r="AD729" s="10"/>
    </row>
    <row r="730" spans="20:30" ht="32.5" customHeight="1" x14ac:dyDescent="0.35">
      <c r="T730" s="14"/>
      <c r="AD730" s="10"/>
    </row>
    <row r="731" spans="20:30" ht="32.5" customHeight="1" x14ac:dyDescent="0.35">
      <c r="T731" s="14"/>
      <c r="AD731" s="10"/>
    </row>
    <row r="732" spans="20:30" ht="32.5" customHeight="1" x14ac:dyDescent="0.35">
      <c r="T732" s="14"/>
      <c r="AD732" s="10"/>
    </row>
    <row r="733" spans="20:30" ht="32.5" customHeight="1" x14ac:dyDescent="0.35">
      <c r="T733" s="14"/>
      <c r="AD733" s="10"/>
    </row>
    <row r="734" spans="20:30" ht="32.5" customHeight="1" x14ac:dyDescent="0.35">
      <c r="T734" s="14"/>
      <c r="AD734" s="10"/>
    </row>
    <row r="735" spans="20:30" ht="32.5" customHeight="1" x14ac:dyDescent="0.35">
      <c r="T735" s="14"/>
      <c r="AD735" s="10"/>
    </row>
    <row r="736" spans="20:30" ht="32.5" customHeight="1" x14ac:dyDescent="0.35">
      <c r="T736" s="14"/>
      <c r="AD736" s="10"/>
    </row>
    <row r="737" spans="20:30" ht="32.5" customHeight="1" x14ac:dyDescent="0.35">
      <c r="T737" s="14"/>
      <c r="AD737" s="10"/>
    </row>
    <row r="738" spans="20:30" ht="32.5" customHeight="1" x14ac:dyDescent="0.35">
      <c r="T738" s="14"/>
      <c r="AD738" s="10"/>
    </row>
    <row r="739" spans="20:30" ht="32.5" customHeight="1" x14ac:dyDescent="0.35">
      <c r="T739" s="14"/>
      <c r="AD739" s="10"/>
    </row>
    <row r="740" spans="20:30" ht="32.5" customHeight="1" x14ac:dyDescent="0.35">
      <c r="T740" s="14"/>
      <c r="AD740" s="10"/>
    </row>
    <row r="741" spans="20:30" ht="32.5" customHeight="1" x14ac:dyDescent="0.35">
      <c r="T741" s="14"/>
      <c r="AD741" s="10"/>
    </row>
    <row r="742" spans="20:30" ht="32.5" customHeight="1" x14ac:dyDescent="0.35">
      <c r="T742" s="14"/>
      <c r="AD742" s="10"/>
    </row>
    <row r="743" spans="20:30" ht="32.5" customHeight="1" x14ac:dyDescent="0.35">
      <c r="T743" s="14"/>
      <c r="AD743" s="10"/>
    </row>
    <row r="744" spans="20:30" ht="32.5" customHeight="1" x14ac:dyDescent="0.35">
      <c r="T744" s="14"/>
      <c r="AD744" s="10"/>
    </row>
    <row r="745" spans="20:30" ht="32.5" customHeight="1" x14ac:dyDescent="0.35">
      <c r="T745" s="14"/>
      <c r="AD745" s="10"/>
    </row>
    <row r="746" spans="20:30" ht="32.5" customHeight="1" x14ac:dyDescent="0.35">
      <c r="T746" s="14"/>
      <c r="AD746" s="10"/>
    </row>
    <row r="747" spans="20:30" ht="32.5" customHeight="1" x14ac:dyDescent="0.35">
      <c r="T747" s="14"/>
      <c r="AD747" s="10"/>
    </row>
    <row r="748" spans="20:30" ht="32.5" customHeight="1" x14ac:dyDescent="0.35">
      <c r="T748" s="14"/>
      <c r="AD748" s="10"/>
    </row>
    <row r="749" spans="20:30" ht="32.5" customHeight="1" x14ac:dyDescent="0.35">
      <c r="T749" s="14"/>
      <c r="AD749" s="10"/>
    </row>
    <row r="750" spans="20:30" ht="32.5" customHeight="1" x14ac:dyDescent="0.35">
      <c r="T750" s="14"/>
      <c r="AD750" s="10"/>
    </row>
    <row r="751" spans="20:30" ht="32.5" customHeight="1" x14ac:dyDescent="0.35">
      <c r="T751" s="14"/>
      <c r="AD751" s="10"/>
    </row>
    <row r="752" spans="20:30" ht="32.5" customHeight="1" x14ac:dyDescent="0.35">
      <c r="T752" s="14"/>
      <c r="AD752" s="10"/>
    </row>
    <row r="753" spans="20:30" ht="32.5" customHeight="1" x14ac:dyDescent="0.35">
      <c r="T753" s="14"/>
      <c r="AD753" s="10"/>
    </row>
    <row r="754" spans="20:30" ht="32.5" customHeight="1" x14ac:dyDescent="0.35">
      <c r="T754" s="14"/>
      <c r="AD754" s="10"/>
    </row>
    <row r="755" spans="20:30" ht="32.5" customHeight="1" x14ac:dyDescent="0.35">
      <c r="T755" s="14"/>
      <c r="AD755" s="10"/>
    </row>
    <row r="756" spans="20:30" ht="32.5" customHeight="1" x14ac:dyDescent="0.35">
      <c r="T756" s="14"/>
      <c r="AD756" s="10"/>
    </row>
    <row r="757" spans="20:30" ht="32.5" customHeight="1" x14ac:dyDescent="0.35">
      <c r="T757" s="14"/>
      <c r="AD757" s="10"/>
    </row>
    <row r="758" spans="20:30" ht="32.5" customHeight="1" x14ac:dyDescent="0.35">
      <c r="T758" s="14"/>
      <c r="AD758" s="10"/>
    </row>
    <row r="759" spans="20:30" ht="32.5" customHeight="1" x14ac:dyDescent="0.35">
      <c r="T759" s="14"/>
      <c r="AD759" s="10"/>
    </row>
    <row r="760" spans="20:30" ht="32.5" customHeight="1" x14ac:dyDescent="0.35">
      <c r="T760" s="14"/>
      <c r="AD760" s="10"/>
    </row>
    <row r="761" spans="20:30" ht="32.5" customHeight="1" x14ac:dyDescent="0.35">
      <c r="T761" s="14"/>
      <c r="AD761" s="10"/>
    </row>
    <row r="762" spans="20:30" ht="32.5" customHeight="1" x14ac:dyDescent="0.35">
      <c r="T762" s="14"/>
      <c r="AD762" s="10"/>
    </row>
    <row r="763" spans="20:30" ht="32.5" customHeight="1" x14ac:dyDescent="0.35">
      <c r="T763" s="14"/>
      <c r="AD763" s="10"/>
    </row>
    <row r="764" spans="20:30" ht="32.5" customHeight="1" x14ac:dyDescent="0.35">
      <c r="T764" s="14"/>
      <c r="AD764" s="10"/>
    </row>
    <row r="765" spans="20:30" ht="32.5" customHeight="1" x14ac:dyDescent="0.35">
      <c r="T765" s="14"/>
      <c r="AD765" s="10"/>
    </row>
    <row r="766" spans="20:30" ht="32.5" customHeight="1" x14ac:dyDescent="0.35">
      <c r="T766" s="14"/>
      <c r="AD766" s="10"/>
    </row>
    <row r="767" spans="20:30" ht="32.5" customHeight="1" x14ac:dyDescent="0.35">
      <c r="T767" s="14"/>
      <c r="AD767" s="10"/>
    </row>
    <row r="768" spans="20:30" ht="32.5" customHeight="1" x14ac:dyDescent="0.35">
      <c r="T768" s="14"/>
      <c r="AD768" s="10"/>
    </row>
    <row r="769" spans="20:30" ht="32.5" customHeight="1" x14ac:dyDescent="0.35">
      <c r="T769" s="14"/>
      <c r="AD769" s="10"/>
    </row>
    <row r="770" spans="20:30" ht="32.5" customHeight="1" x14ac:dyDescent="0.35">
      <c r="T770" s="14"/>
      <c r="AD770" s="10"/>
    </row>
    <row r="771" spans="20:30" ht="32.5" customHeight="1" x14ac:dyDescent="0.35">
      <c r="T771" s="14"/>
      <c r="AD771" s="10"/>
    </row>
    <row r="772" spans="20:30" ht="32.5" customHeight="1" x14ac:dyDescent="0.35">
      <c r="T772" s="14"/>
      <c r="AD772" s="10"/>
    </row>
    <row r="773" spans="20:30" ht="32.5" customHeight="1" x14ac:dyDescent="0.35">
      <c r="T773" s="14"/>
      <c r="AD773" s="10"/>
    </row>
    <row r="774" spans="20:30" ht="32.5" customHeight="1" x14ac:dyDescent="0.35">
      <c r="T774" s="14"/>
      <c r="AD774" s="10"/>
    </row>
    <row r="775" spans="20:30" ht="32.5" customHeight="1" x14ac:dyDescent="0.35">
      <c r="T775" s="14"/>
      <c r="AD775" s="10"/>
    </row>
    <row r="776" spans="20:30" ht="32.5" customHeight="1" x14ac:dyDescent="0.35">
      <c r="T776" s="14"/>
      <c r="AD776" s="10"/>
    </row>
    <row r="777" spans="20:30" ht="32.5" customHeight="1" x14ac:dyDescent="0.35">
      <c r="T777" s="14"/>
      <c r="AD777" s="10"/>
    </row>
    <row r="778" spans="20:30" ht="32.5" customHeight="1" x14ac:dyDescent="0.35">
      <c r="T778" s="14"/>
      <c r="AD778" s="10"/>
    </row>
    <row r="779" spans="20:30" ht="32.5" customHeight="1" x14ac:dyDescent="0.35">
      <c r="T779" s="14"/>
      <c r="AD779" s="10"/>
    </row>
    <row r="780" spans="20:30" ht="32.5" customHeight="1" x14ac:dyDescent="0.35">
      <c r="T780" s="14"/>
      <c r="AD780" s="10"/>
    </row>
    <row r="781" spans="20:30" ht="32.5" customHeight="1" x14ac:dyDescent="0.35">
      <c r="T781" s="14"/>
      <c r="AD781" s="10"/>
    </row>
    <row r="782" spans="20:30" ht="32.5" customHeight="1" x14ac:dyDescent="0.35">
      <c r="T782" s="14"/>
      <c r="AD782" s="10"/>
    </row>
    <row r="783" spans="20:30" ht="32.5" customHeight="1" x14ac:dyDescent="0.35">
      <c r="T783" s="14"/>
      <c r="AD783" s="10"/>
    </row>
    <row r="784" spans="20:30" ht="32.5" customHeight="1" x14ac:dyDescent="0.35">
      <c r="T784" s="14"/>
      <c r="AD784" s="10"/>
    </row>
    <row r="785" spans="20:30" ht="32.5" customHeight="1" x14ac:dyDescent="0.35">
      <c r="T785" s="14"/>
      <c r="AD785" s="10"/>
    </row>
    <row r="786" spans="20:30" ht="32.5" customHeight="1" x14ac:dyDescent="0.35">
      <c r="T786" s="14"/>
      <c r="AD786" s="10"/>
    </row>
    <row r="787" spans="20:30" ht="32.5" customHeight="1" x14ac:dyDescent="0.35">
      <c r="T787" s="14"/>
      <c r="AD787" s="10"/>
    </row>
    <row r="788" spans="20:30" ht="32.5" customHeight="1" x14ac:dyDescent="0.35">
      <c r="T788" s="14"/>
      <c r="AD788" s="10"/>
    </row>
    <row r="789" spans="20:30" ht="32.5" customHeight="1" x14ac:dyDescent="0.35">
      <c r="T789" s="14"/>
      <c r="AD789" s="10"/>
    </row>
    <row r="790" spans="20:30" ht="32.5" customHeight="1" x14ac:dyDescent="0.35">
      <c r="T790" s="14"/>
      <c r="AD790" s="10"/>
    </row>
    <row r="791" spans="20:30" ht="32.5" customHeight="1" x14ac:dyDescent="0.35">
      <c r="T791" s="14"/>
      <c r="AD791" s="10"/>
    </row>
    <row r="792" spans="20:30" ht="32.5" customHeight="1" x14ac:dyDescent="0.35">
      <c r="T792" s="14"/>
      <c r="AD792" s="10"/>
    </row>
    <row r="793" spans="20:30" ht="32.5" customHeight="1" x14ac:dyDescent="0.35">
      <c r="T793" s="14"/>
      <c r="AD793" s="10"/>
    </row>
    <row r="794" spans="20:30" ht="32.5" customHeight="1" x14ac:dyDescent="0.35">
      <c r="T794" s="14"/>
      <c r="AD794" s="10"/>
    </row>
    <row r="795" spans="20:30" ht="32.5" customHeight="1" x14ac:dyDescent="0.35">
      <c r="T795" s="14"/>
      <c r="AD795" s="10"/>
    </row>
    <row r="796" spans="20:30" ht="32.5" customHeight="1" x14ac:dyDescent="0.35">
      <c r="T796" s="14"/>
      <c r="AD796" s="10"/>
    </row>
    <row r="797" spans="20:30" ht="32.5" customHeight="1" x14ac:dyDescent="0.35">
      <c r="T797" s="14"/>
      <c r="AD797" s="10"/>
    </row>
    <row r="798" spans="20:30" ht="32.5" customHeight="1" x14ac:dyDescent="0.35">
      <c r="T798" s="14"/>
      <c r="AD798" s="10"/>
    </row>
    <row r="799" spans="20:30" ht="32.5" customHeight="1" x14ac:dyDescent="0.35">
      <c r="T799" s="14"/>
      <c r="AD799" s="10"/>
    </row>
    <row r="800" spans="20:30" ht="32.5" customHeight="1" x14ac:dyDescent="0.35">
      <c r="T800" s="14"/>
      <c r="AD800" s="10"/>
    </row>
    <row r="801" spans="20:30" ht="32.5" customHeight="1" x14ac:dyDescent="0.35">
      <c r="T801" s="14"/>
      <c r="AD801" s="10"/>
    </row>
    <row r="802" spans="20:30" ht="32.5" customHeight="1" x14ac:dyDescent="0.35">
      <c r="T802" s="14"/>
      <c r="AD802" s="10"/>
    </row>
    <row r="803" spans="20:30" ht="32.5" customHeight="1" x14ac:dyDescent="0.35">
      <c r="T803" s="14"/>
      <c r="AD803" s="10"/>
    </row>
    <row r="804" spans="20:30" ht="32.5" customHeight="1" x14ac:dyDescent="0.35">
      <c r="T804" s="14"/>
      <c r="AD804" s="10"/>
    </row>
    <row r="805" spans="20:30" ht="32.5" customHeight="1" x14ac:dyDescent="0.35">
      <c r="T805" s="14"/>
      <c r="AD805" s="10"/>
    </row>
    <row r="806" spans="20:30" ht="32.5" customHeight="1" x14ac:dyDescent="0.35">
      <c r="T806" s="14"/>
      <c r="AD806" s="10"/>
    </row>
    <row r="807" spans="20:30" ht="32.5" customHeight="1" x14ac:dyDescent="0.35">
      <c r="T807" s="14"/>
      <c r="AD807" s="10"/>
    </row>
    <row r="808" spans="20:30" ht="32.5" customHeight="1" x14ac:dyDescent="0.35">
      <c r="T808" s="14"/>
      <c r="AD808" s="10"/>
    </row>
    <row r="809" spans="20:30" ht="32.5" customHeight="1" x14ac:dyDescent="0.35">
      <c r="T809" s="14"/>
      <c r="AD809" s="10"/>
    </row>
    <row r="810" spans="20:30" ht="32.5" customHeight="1" x14ac:dyDescent="0.35">
      <c r="T810" s="14"/>
      <c r="AD810" s="10"/>
    </row>
    <row r="811" spans="20:30" ht="32.5" customHeight="1" x14ac:dyDescent="0.35">
      <c r="T811" s="14"/>
      <c r="AD811" s="10"/>
    </row>
    <row r="812" spans="20:30" ht="32.5" customHeight="1" x14ac:dyDescent="0.35">
      <c r="T812" s="14"/>
      <c r="AD812" s="10"/>
    </row>
    <row r="813" spans="20:30" ht="32.5" customHeight="1" x14ac:dyDescent="0.35">
      <c r="T813" s="14"/>
      <c r="AD813" s="10"/>
    </row>
    <row r="814" spans="20:30" ht="32.5" customHeight="1" x14ac:dyDescent="0.35">
      <c r="T814" s="14"/>
      <c r="AD814" s="10"/>
    </row>
    <row r="815" spans="20:30" ht="32.5" customHeight="1" x14ac:dyDescent="0.35">
      <c r="T815" s="14"/>
      <c r="AD815" s="10"/>
    </row>
    <row r="816" spans="20:30" ht="32.5" customHeight="1" x14ac:dyDescent="0.35">
      <c r="T816" s="14"/>
      <c r="AD816" s="10"/>
    </row>
    <row r="817" spans="20:30" ht="32.5" customHeight="1" x14ac:dyDescent="0.35">
      <c r="T817" s="14"/>
      <c r="AD817" s="10"/>
    </row>
    <row r="818" spans="20:30" ht="32.5" customHeight="1" x14ac:dyDescent="0.35">
      <c r="T818" s="14"/>
      <c r="AD818" s="10"/>
    </row>
    <row r="819" spans="20:30" ht="32.5" customHeight="1" x14ac:dyDescent="0.35">
      <c r="T819" s="14"/>
      <c r="AD819" s="10"/>
    </row>
    <row r="820" spans="20:30" ht="32.5" customHeight="1" x14ac:dyDescent="0.35">
      <c r="T820" s="14"/>
      <c r="AD820" s="10"/>
    </row>
    <row r="821" spans="20:30" ht="32.5" customHeight="1" x14ac:dyDescent="0.35">
      <c r="T821" s="14"/>
      <c r="AD821" s="10"/>
    </row>
    <row r="822" spans="20:30" ht="32.5" customHeight="1" x14ac:dyDescent="0.35">
      <c r="T822" s="14"/>
      <c r="AD822" s="10"/>
    </row>
    <row r="823" spans="20:30" ht="32.5" customHeight="1" x14ac:dyDescent="0.35">
      <c r="T823" s="14"/>
      <c r="AD823" s="10"/>
    </row>
    <row r="824" spans="20:30" ht="32.5" customHeight="1" x14ac:dyDescent="0.35">
      <c r="T824" s="14"/>
      <c r="AD824" s="10"/>
    </row>
    <row r="825" spans="20:30" ht="32.5" customHeight="1" x14ac:dyDescent="0.35">
      <c r="T825" s="14"/>
      <c r="AD825" s="10"/>
    </row>
    <row r="826" spans="20:30" ht="32.5" customHeight="1" x14ac:dyDescent="0.35">
      <c r="T826" s="14"/>
      <c r="AD826" s="10"/>
    </row>
    <row r="827" spans="20:30" ht="32.5" customHeight="1" x14ac:dyDescent="0.35">
      <c r="T827" s="14"/>
      <c r="AD827" s="10"/>
    </row>
    <row r="828" spans="20:30" ht="32.5" customHeight="1" x14ac:dyDescent="0.35">
      <c r="T828" s="14"/>
      <c r="AD828" s="10"/>
    </row>
    <row r="829" spans="20:30" ht="32.5" customHeight="1" x14ac:dyDescent="0.35">
      <c r="T829" s="14"/>
      <c r="AD829" s="10"/>
    </row>
    <row r="830" spans="20:30" ht="32.5" customHeight="1" x14ac:dyDescent="0.35">
      <c r="T830" s="14"/>
      <c r="AD830" s="10"/>
    </row>
    <row r="831" spans="20:30" ht="32.5" customHeight="1" x14ac:dyDescent="0.35">
      <c r="T831" s="14"/>
      <c r="AD831" s="10"/>
    </row>
    <row r="832" spans="20:30" ht="32.5" customHeight="1" x14ac:dyDescent="0.35">
      <c r="T832" s="14"/>
      <c r="AD832" s="10"/>
    </row>
    <row r="833" spans="20:30" ht="32.5" customHeight="1" x14ac:dyDescent="0.35">
      <c r="T833" s="14"/>
      <c r="AD833" s="10"/>
    </row>
    <row r="834" spans="20:30" ht="32.5" customHeight="1" x14ac:dyDescent="0.35">
      <c r="T834" s="14"/>
      <c r="AD834" s="10"/>
    </row>
    <row r="835" spans="20:30" ht="32.5" customHeight="1" x14ac:dyDescent="0.35">
      <c r="T835" s="14"/>
      <c r="AD835" s="10"/>
    </row>
    <row r="836" spans="20:30" ht="32.5" customHeight="1" x14ac:dyDescent="0.35">
      <c r="T836" s="14"/>
      <c r="AD836" s="10"/>
    </row>
    <row r="837" spans="20:30" ht="32.5" customHeight="1" x14ac:dyDescent="0.35">
      <c r="T837" s="14"/>
      <c r="AD837" s="10"/>
    </row>
    <row r="838" spans="20:30" ht="32.5" customHeight="1" x14ac:dyDescent="0.35">
      <c r="T838" s="14"/>
      <c r="AD838" s="10"/>
    </row>
    <row r="839" spans="20:30" ht="32.5" customHeight="1" x14ac:dyDescent="0.35">
      <c r="T839" s="14"/>
      <c r="AD839" s="10"/>
    </row>
    <row r="840" spans="20:30" ht="32.5" customHeight="1" x14ac:dyDescent="0.35">
      <c r="T840" s="14"/>
      <c r="AD840" s="10"/>
    </row>
    <row r="841" spans="20:30" ht="32.5" customHeight="1" x14ac:dyDescent="0.35">
      <c r="T841" s="14"/>
      <c r="AD841" s="10"/>
    </row>
    <row r="842" spans="20:30" ht="32.5" customHeight="1" x14ac:dyDescent="0.35">
      <c r="T842" s="14"/>
      <c r="AD842" s="10"/>
    </row>
    <row r="843" spans="20:30" ht="32.5" customHeight="1" x14ac:dyDescent="0.35">
      <c r="T843" s="14"/>
      <c r="AD843" s="10"/>
    </row>
    <row r="844" spans="20:30" ht="32.5" customHeight="1" x14ac:dyDescent="0.35">
      <c r="T844" s="14"/>
      <c r="AD844" s="10"/>
    </row>
    <row r="845" spans="20:30" ht="32.5" customHeight="1" x14ac:dyDescent="0.35">
      <c r="T845" s="14"/>
      <c r="AD845" s="10"/>
    </row>
    <row r="846" spans="20:30" ht="32.5" customHeight="1" x14ac:dyDescent="0.35">
      <c r="T846" s="14"/>
      <c r="AD846" s="10"/>
    </row>
    <row r="847" spans="20:30" ht="32.5" customHeight="1" x14ac:dyDescent="0.35">
      <c r="T847" s="14"/>
      <c r="AD847" s="10"/>
    </row>
    <row r="848" spans="20:30" ht="32.5" customHeight="1" x14ac:dyDescent="0.35">
      <c r="T848" s="14"/>
      <c r="AD848" s="10"/>
    </row>
    <row r="849" spans="20:30" ht="32.5" customHeight="1" x14ac:dyDescent="0.35">
      <c r="T849" s="14"/>
      <c r="AD849" s="10"/>
    </row>
    <row r="850" spans="20:30" ht="32.5" customHeight="1" x14ac:dyDescent="0.35">
      <c r="T850" s="14"/>
      <c r="AD850" s="10"/>
    </row>
    <row r="851" spans="20:30" ht="32.5" customHeight="1" x14ac:dyDescent="0.35">
      <c r="T851" s="14"/>
      <c r="AD851" s="10"/>
    </row>
  </sheetData>
  <autoFilter ref="A3:AT3" xr:uid="{00000000-0001-0000-0000-000000000000}"/>
  <mergeCells count="45">
    <mergeCell ref="A4:A11"/>
    <mergeCell ref="B4:B11"/>
    <mergeCell ref="D4:D11"/>
    <mergeCell ref="A1:C1"/>
    <mergeCell ref="D1:I1"/>
    <mergeCell ref="J1:S1"/>
    <mergeCell ref="A2:B2"/>
    <mergeCell ref="E2:S2"/>
    <mergeCell ref="A12:A13"/>
    <mergeCell ref="B12:B13"/>
    <mergeCell ref="D12:D13"/>
    <mergeCell ref="A14:A16"/>
    <mergeCell ref="B14:B16"/>
    <mergeCell ref="D14:D16"/>
    <mergeCell ref="A17:A18"/>
    <mergeCell ref="B17:B18"/>
    <mergeCell ref="D17:D18"/>
    <mergeCell ref="A22:A23"/>
    <mergeCell ref="B22:B23"/>
    <mergeCell ref="D22:D23"/>
    <mergeCell ref="A25:A28"/>
    <mergeCell ref="B25:B28"/>
    <mergeCell ref="D25:D28"/>
    <mergeCell ref="A29:A31"/>
    <mergeCell ref="B29:B31"/>
    <mergeCell ref="D29:D31"/>
    <mergeCell ref="A32:A33"/>
    <mergeCell ref="B32:B33"/>
    <mergeCell ref="D32:D33"/>
    <mergeCell ref="A34:A35"/>
    <mergeCell ref="B34:B35"/>
    <mergeCell ref="D34:D35"/>
    <mergeCell ref="A46:A47"/>
    <mergeCell ref="B46:B47"/>
    <mergeCell ref="D46:D47"/>
    <mergeCell ref="A49:A51"/>
    <mergeCell ref="B49:B51"/>
    <mergeCell ref="D49:D51"/>
    <mergeCell ref="C66:G67"/>
    <mergeCell ref="A52:A54"/>
    <mergeCell ref="B52:B54"/>
    <mergeCell ref="D52:D54"/>
    <mergeCell ref="A55:A58"/>
    <mergeCell ref="B55:B58"/>
    <mergeCell ref="D55:D58"/>
  </mergeCells>
  <conditionalFormatting sqref="R4:R63">
    <cfRule type="cellIs" dxfId="90" priority="3" operator="lessThan">
      <formula>0</formula>
    </cfRule>
  </conditionalFormatting>
  <conditionalFormatting sqref="T4:AS63">
    <cfRule type="cellIs" dxfId="89" priority="1" operator="greaterThan">
      <formula>0</formula>
    </cfRule>
  </conditionalFormatting>
  <conditionalFormatting sqref="U4:AC63 AE4:AS63 T17:T18">
    <cfRule type="cellIs" dxfId="88" priority="2" operator="greater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40</vt:i4>
      </vt:variant>
    </vt:vector>
  </HeadingPairs>
  <TitlesOfParts>
    <vt:vector size="40" baseType="lpstr">
      <vt:lpstr>REITORIA-SECOM</vt:lpstr>
      <vt:lpstr>CEART-SECOM</vt:lpstr>
      <vt:lpstr>CEART-CSEG</vt:lpstr>
      <vt:lpstr>CEART-DMU</vt:lpstr>
      <vt:lpstr>CEFID</vt:lpstr>
      <vt:lpstr>MESC</vt:lpstr>
      <vt:lpstr>PROEX</vt:lpstr>
      <vt:lpstr>PROEN</vt:lpstr>
      <vt:lpstr>ESAG 11038</vt:lpstr>
      <vt:lpstr>ESAG 3201</vt:lpstr>
      <vt:lpstr>ESAG 14842</vt:lpstr>
      <vt:lpstr>ESAG 12758 PAEX</vt:lpstr>
      <vt:lpstr>FAED-DPPG</vt:lpstr>
      <vt:lpstr>BU</vt:lpstr>
      <vt:lpstr>CAV Seminário de Agroecologia</vt:lpstr>
      <vt:lpstr>CAV PAEX</vt:lpstr>
      <vt:lpstr>CAV PRAPEG</vt:lpstr>
      <vt:lpstr>CAV Administração</vt:lpstr>
      <vt:lpstr>CCT</vt:lpstr>
      <vt:lpstr>CEAD AÇÕES AFIRMATIVAS</vt:lpstr>
      <vt:lpstr>CEAD EXTENSÃO </vt:lpstr>
      <vt:lpstr>CEAD EXTENSÃO MUSEU ESCOLA</vt:lpstr>
      <vt:lpstr>CEAVI</vt:lpstr>
      <vt:lpstr>CEO PROCULT</vt:lpstr>
      <vt:lpstr>CEO PAEX</vt:lpstr>
      <vt:lpstr>CEO </vt:lpstr>
      <vt:lpstr>CEPLAN</vt:lpstr>
      <vt:lpstr>CERES CLAUDIONE</vt:lpstr>
      <vt:lpstr>CERES DEX</vt:lpstr>
      <vt:lpstr>CERES ERIC</vt:lpstr>
      <vt:lpstr>CERES JULIANO</vt:lpstr>
      <vt:lpstr>CERES PATRÍCIA</vt:lpstr>
      <vt:lpstr>CERES DAD</vt:lpstr>
      <vt:lpstr>CESFI</vt:lpstr>
      <vt:lpstr>CESMO</vt:lpstr>
      <vt:lpstr>SIPE</vt:lpstr>
      <vt:lpstr>CDH CAPACITAÇÃO - 5852</vt:lpstr>
      <vt:lpstr>CDH SAÚDE E SEG. TRAB. -14843</vt:lpstr>
      <vt:lpstr>GESTOR</vt:lpstr>
      <vt:lpstr>CARONA-uso exclusivo do Gestor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AKAUA FLORES ARROYO</dc:creator>
  <cp:lastModifiedBy>GUSTAVO ANTONIO PERARDT FARIAS</cp:lastModifiedBy>
  <dcterms:created xsi:type="dcterms:W3CDTF">2015-06-05T18:19:34Z</dcterms:created>
  <dcterms:modified xsi:type="dcterms:W3CDTF">2026-08-17T19:48:25Z</dcterms:modified>
</cp:coreProperties>
</file>