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\\10.16.11.2\cont\REGISTRO DE PREÇOS\PE 1070.2026 - RECARGA MANUT. EXTINTORES - 22-10-27\"/>
    </mc:Choice>
  </mc:AlternateContent>
  <xr:revisionPtr revIDLastSave="0" documentId="13_ncr:1_{313CB008-ABDF-44C7-B8E4-B0E63CD63F67}" xr6:coauthVersionLast="36" xr6:coauthVersionMax="47" xr10:uidLastSave="{00000000-0000-0000-0000-000000000000}"/>
  <bookViews>
    <workbookView xWindow="0" yWindow="0" windowWidth="23040" windowHeight="8940" tabRatio="686" activeTab="13" xr2:uid="{00000000-000D-0000-FFFF-FFFF00000000}"/>
  </bookViews>
  <sheets>
    <sheet name="GESTOR DA ATA" sheetId="128" r:id="rId1"/>
    <sheet name="REITORIA" sheetId="145" r:id="rId2"/>
    <sheet name="FAED" sheetId="152" r:id="rId3"/>
    <sheet name="CEART" sheetId="153" r:id="rId4"/>
    <sheet name="CERES" sheetId="154" r:id="rId5"/>
    <sheet name="CEAD" sheetId="155" r:id="rId6"/>
    <sheet name="CESFI" sheetId="156" r:id="rId7"/>
    <sheet name="CEFID" sheetId="157" r:id="rId8"/>
    <sheet name="MUSEU" sheetId="158" r:id="rId9"/>
    <sheet name="ESAG" sheetId="159" r:id="rId10"/>
    <sheet name="CCT" sheetId="160" r:id="rId11"/>
    <sheet name="CEPLAN" sheetId="161" r:id="rId12"/>
    <sheet name="CEAVI" sheetId="162" r:id="rId13"/>
    <sheet name="CEO" sheetId="163" r:id="rId14"/>
    <sheet name="CAV" sheetId="164" r:id="rId15"/>
    <sheet name="CESMO" sheetId="165" r:id="rId16"/>
    <sheet name="(CARONA-USO DO GESTOR)" sheetId="142" r:id="rId17"/>
  </sheets>
  <definedNames>
    <definedName name="_xlnm._FilterDatabase" localSheetId="16" hidden="1">'(CARONA-USO DO GESTOR)'!$A$3:$AG$17</definedName>
    <definedName name="_xlnm._FilterDatabase" localSheetId="14" hidden="1">CAV!$A$3:$AK$19</definedName>
    <definedName name="_xlnm._FilterDatabase" localSheetId="10" hidden="1">CCT!$A$3:$AK$19</definedName>
    <definedName name="_xlnm._FilterDatabase" localSheetId="5" hidden="1">CEAD!$A$3:$AK$19</definedName>
    <definedName name="_xlnm._FilterDatabase" localSheetId="3" hidden="1">CEART!$A$3:$AK$19</definedName>
    <definedName name="_xlnm._FilterDatabase" localSheetId="12" hidden="1">CEAVI!$A$3:$AK$19</definedName>
    <definedName name="_xlnm._FilterDatabase" localSheetId="7" hidden="1">CEFID!$A$3:$AK$19</definedName>
    <definedName name="_xlnm._FilterDatabase" localSheetId="13" hidden="1">CEO!$A$3:$AK$19</definedName>
    <definedName name="_xlnm._FilterDatabase" localSheetId="11" hidden="1">CEPLAN!$A$3:$AK$19</definedName>
    <definedName name="_xlnm._FilterDatabase" localSheetId="4" hidden="1">CERES!$A$3:$AK$19</definedName>
    <definedName name="_xlnm._FilterDatabase" localSheetId="6" hidden="1">CESFI!$A$3:$AK$19</definedName>
    <definedName name="_xlnm._FilterDatabase" localSheetId="15" hidden="1">CESMO!$A$3:$AK$19</definedName>
    <definedName name="_xlnm._FilterDatabase" localSheetId="9" hidden="1">ESAG!$A$3:$AK$19</definedName>
    <definedName name="_xlnm._FilterDatabase" localSheetId="2" hidden="1">FAED!$A$3:$AK$19</definedName>
    <definedName name="_xlnm._FilterDatabase" localSheetId="0" hidden="1">'GESTOR DA ATA'!$A$3:$Q$3</definedName>
    <definedName name="_xlnm._FilterDatabase" localSheetId="8" hidden="1">MUSEU!$A$3:$AK$19</definedName>
    <definedName name="_xlnm._FilterDatabase" localSheetId="1" hidden="1">REITORIA!$A$3:$AK$19</definedName>
    <definedName name="CEPLAN" localSheetId="16">#REF!</definedName>
    <definedName name="CEPLAN" localSheetId="0">#REF!</definedName>
    <definedName name="CEPLAN">#REF!</definedName>
    <definedName name="diasuteis" localSheetId="16">#REF!</definedName>
    <definedName name="diasuteis" localSheetId="0">#REF!</definedName>
    <definedName name="diasuteis">#REF!</definedName>
    <definedName name="Ferias" localSheetId="16">#REF!</definedName>
    <definedName name="Ferias" localSheetId="0">#REF!</definedName>
    <definedName name="Ferias">#REF!</definedName>
    <definedName name="RD" localSheetId="16">OFFSET(#REF!,(MATCH(SMALL(#REF!,ROW()-10),#REF!,0)-1),0)</definedName>
    <definedName name="RD" localSheetId="0">OFFSET(#REF!,(MATCH(SMALL(#REF!,ROW()-10),#REF!,0)-1),0)</definedName>
    <definedName name="RD">OFFSET(#REF!,(MATCH(SMALL(#REF!,ROW()-10),#REF!,0)-1),0)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83" i="128" l="1"/>
  <c r="L182" i="128"/>
  <c r="L181" i="128"/>
  <c r="L180" i="128"/>
  <c r="L179" i="128"/>
  <c r="L178" i="128"/>
  <c r="L177" i="128"/>
  <c r="L176" i="128"/>
  <c r="L175" i="128"/>
  <c r="L174" i="128"/>
  <c r="L173" i="128"/>
  <c r="L172" i="128"/>
  <c r="L171" i="128"/>
  <c r="L170" i="128"/>
  <c r="L169" i="128"/>
  <c r="N38" i="165"/>
  <c r="J183" i="128"/>
  <c r="J182" i="128"/>
  <c r="J181" i="128"/>
  <c r="N22" i="162"/>
  <c r="J180" i="128" s="1"/>
  <c r="J179" i="128"/>
  <c r="J178" i="128"/>
  <c r="N61" i="159"/>
  <c r="O61" i="159"/>
  <c r="J176" i="128"/>
  <c r="J175" i="128"/>
  <c r="J174" i="128"/>
  <c r="J173" i="128"/>
  <c r="J172" i="128"/>
  <c r="J171" i="128"/>
  <c r="J170" i="128"/>
  <c r="J169" i="128"/>
  <c r="I183" i="128"/>
  <c r="I182" i="128"/>
  <c r="I181" i="128"/>
  <c r="I180" i="128"/>
  <c r="I179" i="128"/>
  <c r="I178" i="128"/>
  <c r="I177" i="128"/>
  <c r="I176" i="128"/>
  <c r="I175" i="128"/>
  <c r="I174" i="128"/>
  <c r="I173" i="128"/>
  <c r="I172" i="128"/>
  <c r="I171" i="128"/>
  <c r="I170" i="128"/>
  <c r="I169" i="128"/>
  <c r="G183" i="128"/>
  <c r="G182" i="128"/>
  <c r="G181" i="128"/>
  <c r="G180" i="128"/>
  <c r="G179" i="128"/>
  <c r="G178" i="128"/>
  <c r="G177" i="128"/>
  <c r="G176" i="128"/>
  <c r="G175" i="128"/>
  <c r="G174" i="128"/>
  <c r="G173" i="128"/>
  <c r="G172" i="128"/>
  <c r="G171" i="128"/>
  <c r="G170" i="128"/>
  <c r="G169" i="128"/>
  <c r="F183" i="128"/>
  <c r="F182" i="128"/>
  <c r="F181" i="128"/>
  <c r="F180" i="128"/>
  <c r="F179" i="128"/>
  <c r="F178" i="128"/>
  <c r="F177" i="128"/>
  <c r="F176" i="128"/>
  <c r="F175" i="128"/>
  <c r="F174" i="128"/>
  <c r="F173" i="128"/>
  <c r="F172" i="128"/>
  <c r="F171" i="128"/>
  <c r="F170" i="128"/>
  <c r="F169" i="128"/>
  <c r="J37" i="165"/>
  <c r="K37" i="165"/>
  <c r="L37" i="165"/>
  <c r="M37" i="165"/>
  <c r="N37" i="165"/>
  <c r="O37" i="165"/>
  <c r="P37" i="165"/>
  <c r="Q37" i="165"/>
  <c r="J38" i="165"/>
  <c r="K38" i="165"/>
  <c r="L38" i="165"/>
  <c r="M38" i="165"/>
  <c r="O38" i="165"/>
  <c r="P38" i="165"/>
  <c r="I38" i="165"/>
  <c r="I37" i="165"/>
  <c r="J37" i="164"/>
  <c r="K37" i="164"/>
  <c r="L37" i="164"/>
  <c r="M37" i="164"/>
  <c r="N37" i="164"/>
  <c r="O37" i="164"/>
  <c r="P37" i="164"/>
  <c r="Q37" i="164"/>
  <c r="J38" i="164"/>
  <c r="K38" i="164"/>
  <c r="L38" i="164"/>
  <c r="M38" i="164"/>
  <c r="N38" i="164"/>
  <c r="O38" i="164"/>
  <c r="P38" i="164"/>
  <c r="I38" i="164"/>
  <c r="I37" i="164"/>
  <c r="J36" i="163"/>
  <c r="K36" i="163"/>
  <c r="L36" i="163"/>
  <c r="M36" i="163"/>
  <c r="N36" i="163"/>
  <c r="O36" i="163"/>
  <c r="P36" i="163"/>
  <c r="Q36" i="163"/>
  <c r="J37" i="163"/>
  <c r="K37" i="163"/>
  <c r="L37" i="163"/>
  <c r="M37" i="163"/>
  <c r="N37" i="163"/>
  <c r="O37" i="163"/>
  <c r="P37" i="163"/>
  <c r="I37" i="163"/>
  <c r="I36" i="163"/>
  <c r="J21" i="162"/>
  <c r="K21" i="162"/>
  <c r="L21" i="162"/>
  <c r="M21" i="162"/>
  <c r="N21" i="162"/>
  <c r="O21" i="162"/>
  <c r="P21" i="162"/>
  <c r="Q21" i="162"/>
  <c r="J22" i="162"/>
  <c r="K22" i="162"/>
  <c r="L22" i="162"/>
  <c r="M22" i="162"/>
  <c r="O22" i="162"/>
  <c r="P22" i="162"/>
  <c r="I22" i="162"/>
  <c r="I21" i="162"/>
  <c r="J26" i="161"/>
  <c r="K26" i="161"/>
  <c r="L26" i="161"/>
  <c r="M26" i="161"/>
  <c r="N26" i="161"/>
  <c r="O26" i="161"/>
  <c r="P26" i="161"/>
  <c r="Q26" i="161"/>
  <c r="J27" i="161"/>
  <c r="K27" i="161"/>
  <c r="L27" i="161"/>
  <c r="M27" i="161"/>
  <c r="N27" i="161"/>
  <c r="O27" i="161"/>
  <c r="P27" i="161"/>
  <c r="I27" i="161"/>
  <c r="I26" i="161"/>
  <c r="J26" i="160"/>
  <c r="K26" i="160"/>
  <c r="L26" i="160"/>
  <c r="M26" i="160"/>
  <c r="N26" i="160"/>
  <c r="O26" i="160"/>
  <c r="P26" i="160"/>
  <c r="Q26" i="160"/>
  <c r="J27" i="160"/>
  <c r="K27" i="160"/>
  <c r="L27" i="160"/>
  <c r="M27" i="160"/>
  <c r="N27" i="160"/>
  <c r="O27" i="160"/>
  <c r="P27" i="160"/>
  <c r="I27" i="160"/>
  <c r="I26" i="160"/>
  <c r="J60" i="159"/>
  <c r="K60" i="159"/>
  <c r="L60" i="159"/>
  <c r="M60" i="159"/>
  <c r="N60" i="159"/>
  <c r="O60" i="159"/>
  <c r="P60" i="159"/>
  <c r="Q60" i="159"/>
  <c r="J61" i="159"/>
  <c r="K61" i="159"/>
  <c r="L61" i="159"/>
  <c r="M61" i="159"/>
  <c r="P61" i="159"/>
  <c r="I61" i="159"/>
  <c r="I60" i="159"/>
  <c r="J60" i="158"/>
  <c r="K60" i="158"/>
  <c r="L60" i="158"/>
  <c r="M60" i="158"/>
  <c r="N60" i="158"/>
  <c r="O60" i="158"/>
  <c r="P60" i="158"/>
  <c r="Q60" i="158"/>
  <c r="J61" i="158"/>
  <c r="K61" i="158"/>
  <c r="L61" i="158"/>
  <c r="M61" i="158"/>
  <c r="N61" i="158"/>
  <c r="O61" i="158"/>
  <c r="P61" i="158"/>
  <c r="I61" i="158"/>
  <c r="I60" i="158"/>
  <c r="J60" i="157"/>
  <c r="K60" i="157"/>
  <c r="L60" i="157"/>
  <c r="M60" i="157"/>
  <c r="N60" i="157"/>
  <c r="O60" i="157"/>
  <c r="P60" i="157"/>
  <c r="Q60" i="157"/>
  <c r="J61" i="157"/>
  <c r="K61" i="157"/>
  <c r="L61" i="157"/>
  <c r="M61" i="157"/>
  <c r="N61" i="157"/>
  <c r="O61" i="157"/>
  <c r="P61" i="157"/>
  <c r="I61" i="157"/>
  <c r="I60" i="157"/>
  <c r="J60" i="156"/>
  <c r="K60" i="156"/>
  <c r="L60" i="156"/>
  <c r="M60" i="156"/>
  <c r="N60" i="156"/>
  <c r="O60" i="156"/>
  <c r="P60" i="156"/>
  <c r="Q60" i="156"/>
  <c r="J61" i="156"/>
  <c r="K61" i="156"/>
  <c r="L61" i="156"/>
  <c r="M61" i="156"/>
  <c r="N61" i="156"/>
  <c r="O61" i="156"/>
  <c r="P61" i="156"/>
  <c r="I61" i="156"/>
  <c r="I60" i="156"/>
  <c r="J60" i="155"/>
  <c r="K60" i="155"/>
  <c r="L60" i="155"/>
  <c r="M60" i="155"/>
  <c r="N60" i="155"/>
  <c r="O60" i="155"/>
  <c r="P60" i="155"/>
  <c r="Q60" i="155"/>
  <c r="J61" i="155"/>
  <c r="K61" i="155"/>
  <c r="L61" i="155"/>
  <c r="M61" i="155"/>
  <c r="N61" i="155"/>
  <c r="O61" i="155"/>
  <c r="P61" i="155"/>
  <c r="I61" i="155"/>
  <c r="I60" i="155"/>
  <c r="J60" i="154"/>
  <c r="K60" i="154"/>
  <c r="L60" i="154"/>
  <c r="M60" i="154"/>
  <c r="N60" i="154"/>
  <c r="O60" i="154"/>
  <c r="P60" i="154"/>
  <c r="Q60" i="154"/>
  <c r="J61" i="154"/>
  <c r="K61" i="154"/>
  <c r="L61" i="154"/>
  <c r="M61" i="154"/>
  <c r="N61" i="154"/>
  <c r="O61" i="154"/>
  <c r="P61" i="154"/>
  <c r="I61" i="154"/>
  <c r="I60" i="154"/>
  <c r="J60" i="153"/>
  <c r="K60" i="153"/>
  <c r="L60" i="153"/>
  <c r="M60" i="153"/>
  <c r="N60" i="153"/>
  <c r="O60" i="153"/>
  <c r="P60" i="153"/>
  <c r="Q60" i="153"/>
  <c r="J61" i="153"/>
  <c r="K61" i="153"/>
  <c r="L61" i="153"/>
  <c r="M61" i="153"/>
  <c r="N61" i="153"/>
  <c r="O61" i="153"/>
  <c r="P61" i="153"/>
  <c r="I61" i="153"/>
  <c r="I60" i="153"/>
  <c r="J177" i="128" l="1"/>
  <c r="J60" i="152"/>
  <c r="K60" i="152"/>
  <c r="L60" i="152"/>
  <c r="M60" i="152"/>
  <c r="N60" i="152"/>
  <c r="O60" i="152"/>
  <c r="P60" i="152"/>
  <c r="Q60" i="152"/>
  <c r="J61" i="152"/>
  <c r="K61" i="152"/>
  <c r="L61" i="152"/>
  <c r="M61" i="152"/>
  <c r="N61" i="152"/>
  <c r="O61" i="152"/>
  <c r="P61" i="152"/>
  <c r="I61" i="152"/>
  <c r="I60" i="152"/>
  <c r="I61" i="145"/>
  <c r="J61" i="145"/>
  <c r="K61" i="145"/>
  <c r="L61" i="145"/>
  <c r="M61" i="145"/>
  <c r="N61" i="145"/>
  <c r="O61" i="145"/>
  <c r="P61" i="145"/>
  <c r="Q60" i="145"/>
  <c r="P60" i="145"/>
  <c r="O60" i="145"/>
  <c r="N60" i="145"/>
  <c r="M60" i="145"/>
  <c r="L60" i="145"/>
  <c r="K60" i="145"/>
  <c r="J60" i="145"/>
  <c r="I60" i="145" l="1"/>
  <c r="N182" i="128"/>
  <c r="E167" i="128"/>
  <c r="E166" i="128"/>
  <c r="V4" i="142"/>
  <c r="T4" i="142"/>
  <c r="I4" i="142"/>
  <c r="T9" i="142"/>
  <c r="T8" i="142"/>
  <c r="T7" i="142"/>
  <c r="T6" i="142"/>
  <c r="T5" i="142"/>
  <c r="M176" i="128" l="1"/>
  <c r="N178" i="128"/>
  <c r="H182" i="128"/>
  <c r="K182" i="128"/>
  <c r="M182" i="128"/>
  <c r="N176" i="128"/>
  <c r="M181" i="128"/>
  <c r="H181" i="128"/>
  <c r="L184" i="128"/>
  <c r="N181" i="128"/>
  <c r="K174" i="128"/>
  <c r="M174" i="128"/>
  <c r="H176" i="128"/>
  <c r="H170" i="128"/>
  <c r="H179" i="128"/>
  <c r="N172" i="128"/>
  <c r="M172" i="128"/>
  <c r="M179" i="128"/>
  <c r="M177" i="128"/>
  <c r="F184" i="128"/>
  <c r="N175" i="128"/>
  <c r="H180" i="128"/>
  <c r="K183" i="128"/>
  <c r="N174" i="128"/>
  <c r="N179" i="128"/>
  <c r="H171" i="128"/>
  <c r="N173" i="128"/>
  <c r="M175" i="128"/>
  <c r="H178" i="128"/>
  <c r="M183" i="128"/>
  <c r="M170" i="128"/>
  <c r="H183" i="128"/>
  <c r="H169" i="128"/>
  <c r="M173" i="128"/>
  <c r="N180" i="128"/>
  <c r="N183" i="128"/>
  <c r="H172" i="128"/>
  <c r="K170" i="128"/>
  <c r="N177" i="128"/>
  <c r="H173" i="128"/>
  <c r="I184" i="128"/>
  <c r="N171" i="128"/>
  <c r="K178" i="128"/>
  <c r="M180" i="128"/>
  <c r="H177" i="128"/>
  <c r="H175" i="128"/>
  <c r="N170" i="128"/>
  <c r="K169" i="128"/>
  <c r="M171" i="128"/>
  <c r="H174" i="128"/>
  <c r="M178" i="128"/>
  <c r="K177" i="128"/>
  <c r="K181" i="128"/>
  <c r="G184" i="128"/>
  <c r="M169" i="128"/>
  <c r="N169" i="128"/>
  <c r="K172" i="128"/>
  <c r="K180" i="128"/>
  <c r="J184" i="128"/>
  <c r="K175" i="128"/>
  <c r="K173" i="128"/>
  <c r="K176" i="128"/>
  <c r="K171" i="128"/>
  <c r="K179" i="128"/>
  <c r="Y4" i="142"/>
  <c r="R4" i="142"/>
  <c r="O4" i="142"/>
  <c r="L4" i="142"/>
  <c r="V5" i="142"/>
  <c r="I32" i="142"/>
  <c r="L32" i="142"/>
  <c r="O32" i="142"/>
  <c r="R32" i="142"/>
  <c r="T32" i="142"/>
  <c r="V32" i="142"/>
  <c r="Y32" i="142"/>
  <c r="I33" i="142"/>
  <c r="L33" i="142"/>
  <c r="O33" i="142"/>
  <c r="R33" i="142"/>
  <c r="T33" i="142"/>
  <c r="V33" i="142"/>
  <c r="Y33" i="142"/>
  <c r="I34" i="142"/>
  <c r="L34" i="142"/>
  <c r="O34" i="142"/>
  <c r="R34" i="142"/>
  <c r="T34" i="142"/>
  <c r="V34" i="142"/>
  <c r="Y34" i="142"/>
  <c r="I35" i="142"/>
  <c r="L35" i="142"/>
  <c r="O35" i="142"/>
  <c r="R35" i="142"/>
  <c r="T35" i="142"/>
  <c r="V35" i="142"/>
  <c r="Y35" i="142"/>
  <c r="I36" i="142"/>
  <c r="L36" i="142"/>
  <c r="O36" i="142"/>
  <c r="R36" i="142"/>
  <c r="T36" i="142"/>
  <c r="V36" i="142"/>
  <c r="Y36" i="142"/>
  <c r="I37" i="142"/>
  <c r="L37" i="142"/>
  <c r="O37" i="142"/>
  <c r="R37" i="142"/>
  <c r="T37" i="142"/>
  <c r="V37" i="142"/>
  <c r="Y37" i="142"/>
  <c r="I38" i="142"/>
  <c r="L38" i="142"/>
  <c r="O38" i="142"/>
  <c r="R38" i="142"/>
  <c r="T38" i="142"/>
  <c r="V38" i="142"/>
  <c r="Y38" i="142"/>
  <c r="I39" i="142"/>
  <c r="L39" i="142"/>
  <c r="O39" i="142"/>
  <c r="R39" i="142"/>
  <c r="T39" i="142"/>
  <c r="V39" i="142"/>
  <c r="Y39" i="142"/>
  <c r="I40" i="142"/>
  <c r="L40" i="142"/>
  <c r="O40" i="142"/>
  <c r="R40" i="142"/>
  <c r="T40" i="142"/>
  <c r="V40" i="142"/>
  <c r="Y40" i="142"/>
  <c r="I41" i="142"/>
  <c r="L41" i="142"/>
  <c r="O41" i="142"/>
  <c r="R41" i="142"/>
  <c r="T41" i="142"/>
  <c r="V41" i="142"/>
  <c r="Y41" i="142"/>
  <c r="I42" i="142"/>
  <c r="L42" i="142"/>
  <c r="O42" i="142"/>
  <c r="R42" i="142"/>
  <c r="T42" i="142"/>
  <c r="V42" i="142"/>
  <c r="Y42" i="142"/>
  <c r="I43" i="142"/>
  <c r="L43" i="142"/>
  <c r="O43" i="142"/>
  <c r="R43" i="142"/>
  <c r="T43" i="142"/>
  <c r="V43" i="142"/>
  <c r="Y43" i="142"/>
  <c r="I44" i="142"/>
  <c r="L44" i="142"/>
  <c r="O44" i="142"/>
  <c r="R44" i="142"/>
  <c r="T44" i="142"/>
  <c r="V44" i="142"/>
  <c r="Y44" i="142"/>
  <c r="I45" i="142"/>
  <c r="L45" i="142"/>
  <c r="O45" i="142"/>
  <c r="R45" i="142"/>
  <c r="T45" i="142"/>
  <c r="V45" i="142"/>
  <c r="Y45" i="142"/>
  <c r="I46" i="142"/>
  <c r="L46" i="142"/>
  <c r="O46" i="142"/>
  <c r="R46" i="142"/>
  <c r="T46" i="142"/>
  <c r="V46" i="142"/>
  <c r="Y46" i="142"/>
  <c r="I47" i="142"/>
  <c r="L47" i="142"/>
  <c r="O47" i="142"/>
  <c r="R47" i="142"/>
  <c r="T47" i="142"/>
  <c r="V47" i="142"/>
  <c r="Y47" i="142"/>
  <c r="I48" i="142"/>
  <c r="L48" i="142"/>
  <c r="O48" i="142"/>
  <c r="R48" i="142"/>
  <c r="T48" i="142"/>
  <c r="V48" i="142"/>
  <c r="Y48" i="142"/>
  <c r="I49" i="142"/>
  <c r="L49" i="142"/>
  <c r="O49" i="142"/>
  <c r="R49" i="142"/>
  <c r="T49" i="142"/>
  <c r="V49" i="142"/>
  <c r="Y49" i="142"/>
  <c r="I50" i="142"/>
  <c r="L50" i="142"/>
  <c r="O50" i="142"/>
  <c r="R50" i="142"/>
  <c r="T50" i="142"/>
  <c r="V50" i="142"/>
  <c r="Y50" i="142"/>
  <c r="I51" i="142"/>
  <c r="L51" i="142"/>
  <c r="O51" i="142"/>
  <c r="R51" i="142"/>
  <c r="T51" i="142"/>
  <c r="V51" i="142"/>
  <c r="Y51" i="142"/>
  <c r="I52" i="142"/>
  <c r="L52" i="142"/>
  <c r="O52" i="142"/>
  <c r="R52" i="142"/>
  <c r="T52" i="142"/>
  <c r="V52" i="142"/>
  <c r="Y52" i="142"/>
  <c r="I53" i="142"/>
  <c r="L53" i="142"/>
  <c r="O53" i="142"/>
  <c r="R53" i="142"/>
  <c r="T53" i="142"/>
  <c r="V53" i="142"/>
  <c r="Y53" i="142"/>
  <c r="I54" i="142"/>
  <c r="L54" i="142"/>
  <c r="O54" i="142"/>
  <c r="R54" i="142"/>
  <c r="T54" i="142"/>
  <c r="V54" i="142"/>
  <c r="Y54" i="142"/>
  <c r="I55" i="142"/>
  <c r="L55" i="142"/>
  <c r="O55" i="142"/>
  <c r="R55" i="142"/>
  <c r="T55" i="142"/>
  <c r="V55" i="142"/>
  <c r="Y55" i="142"/>
  <c r="I56" i="142"/>
  <c r="L56" i="142"/>
  <c r="O56" i="142"/>
  <c r="R56" i="142"/>
  <c r="T56" i="142"/>
  <c r="V56" i="142"/>
  <c r="Y56" i="142"/>
  <c r="I57" i="142"/>
  <c r="L57" i="142"/>
  <c r="O57" i="142"/>
  <c r="R57" i="142"/>
  <c r="T57" i="142"/>
  <c r="V57" i="142"/>
  <c r="Y57" i="142"/>
  <c r="I58" i="142"/>
  <c r="L58" i="142"/>
  <c r="O58" i="142"/>
  <c r="R58" i="142"/>
  <c r="T58" i="142"/>
  <c r="V58" i="142"/>
  <c r="Y58" i="142"/>
  <c r="I59" i="142"/>
  <c r="L59" i="142"/>
  <c r="O59" i="142"/>
  <c r="R59" i="142"/>
  <c r="T59" i="142"/>
  <c r="V59" i="142"/>
  <c r="Y59" i="142"/>
  <c r="I60" i="142"/>
  <c r="L60" i="142"/>
  <c r="O60" i="142"/>
  <c r="R60" i="142"/>
  <c r="T60" i="142"/>
  <c r="V60" i="142"/>
  <c r="Y60" i="142"/>
  <c r="I61" i="142"/>
  <c r="L61" i="142"/>
  <c r="O61" i="142"/>
  <c r="R61" i="142"/>
  <c r="T61" i="142"/>
  <c r="V61" i="142"/>
  <c r="Y61" i="142"/>
  <c r="I62" i="142"/>
  <c r="L62" i="142"/>
  <c r="O62" i="142"/>
  <c r="R62" i="142"/>
  <c r="T62" i="142"/>
  <c r="V62" i="142"/>
  <c r="Y62" i="142"/>
  <c r="I63" i="142"/>
  <c r="L63" i="142"/>
  <c r="O63" i="142"/>
  <c r="R63" i="142"/>
  <c r="T63" i="142"/>
  <c r="V63" i="142"/>
  <c r="Y63" i="142"/>
  <c r="I64" i="142"/>
  <c r="L64" i="142"/>
  <c r="O64" i="142"/>
  <c r="R64" i="142"/>
  <c r="T64" i="142"/>
  <c r="V64" i="142"/>
  <c r="Y64" i="142"/>
  <c r="I65" i="142"/>
  <c r="L65" i="142"/>
  <c r="O65" i="142"/>
  <c r="R65" i="142"/>
  <c r="T65" i="142"/>
  <c r="V65" i="142"/>
  <c r="Y65" i="142"/>
  <c r="I66" i="142"/>
  <c r="L66" i="142"/>
  <c r="O66" i="142"/>
  <c r="R66" i="142"/>
  <c r="T66" i="142"/>
  <c r="V66" i="142"/>
  <c r="Y66" i="142"/>
  <c r="I67" i="142"/>
  <c r="L67" i="142"/>
  <c r="O67" i="142"/>
  <c r="R67" i="142"/>
  <c r="T67" i="142"/>
  <c r="V67" i="142"/>
  <c r="Y67" i="142"/>
  <c r="I68" i="142"/>
  <c r="L68" i="142"/>
  <c r="O68" i="142"/>
  <c r="R68" i="142"/>
  <c r="T68" i="142"/>
  <c r="V68" i="142"/>
  <c r="Y68" i="142"/>
  <c r="I69" i="142"/>
  <c r="L69" i="142"/>
  <c r="O69" i="142"/>
  <c r="R69" i="142"/>
  <c r="T69" i="142"/>
  <c r="V69" i="142"/>
  <c r="Y69" i="142"/>
  <c r="I70" i="142"/>
  <c r="L70" i="142"/>
  <c r="O70" i="142"/>
  <c r="R70" i="142"/>
  <c r="T70" i="142"/>
  <c r="V70" i="142"/>
  <c r="Y70" i="142"/>
  <c r="I71" i="142"/>
  <c r="L71" i="142"/>
  <c r="O71" i="142"/>
  <c r="R71" i="142"/>
  <c r="T71" i="142"/>
  <c r="V71" i="142"/>
  <c r="Y71" i="142"/>
  <c r="I72" i="142"/>
  <c r="L72" i="142"/>
  <c r="O72" i="142"/>
  <c r="R72" i="142"/>
  <c r="T72" i="142"/>
  <c r="V72" i="142"/>
  <c r="Y72" i="142"/>
  <c r="I73" i="142"/>
  <c r="L73" i="142"/>
  <c r="O73" i="142"/>
  <c r="R73" i="142"/>
  <c r="T73" i="142"/>
  <c r="V73" i="142"/>
  <c r="Y73" i="142"/>
  <c r="I74" i="142"/>
  <c r="L74" i="142"/>
  <c r="O74" i="142"/>
  <c r="R74" i="142"/>
  <c r="T74" i="142"/>
  <c r="V74" i="142"/>
  <c r="Y74" i="142"/>
  <c r="I75" i="142"/>
  <c r="L75" i="142"/>
  <c r="O75" i="142"/>
  <c r="R75" i="142"/>
  <c r="T75" i="142"/>
  <c r="V75" i="142"/>
  <c r="Y75" i="142"/>
  <c r="I76" i="142"/>
  <c r="L76" i="142"/>
  <c r="O76" i="142"/>
  <c r="R76" i="142"/>
  <c r="T76" i="142"/>
  <c r="V76" i="142"/>
  <c r="Y76" i="142"/>
  <c r="I77" i="142"/>
  <c r="L77" i="142"/>
  <c r="O77" i="142"/>
  <c r="R77" i="142"/>
  <c r="T77" i="142"/>
  <c r="V77" i="142"/>
  <c r="Y77" i="142"/>
  <c r="I78" i="142"/>
  <c r="L78" i="142"/>
  <c r="O78" i="142"/>
  <c r="R78" i="142"/>
  <c r="T78" i="142"/>
  <c r="V78" i="142"/>
  <c r="Y78" i="142"/>
  <c r="I79" i="142"/>
  <c r="L79" i="142"/>
  <c r="O79" i="142"/>
  <c r="R79" i="142"/>
  <c r="T79" i="142"/>
  <c r="V79" i="142"/>
  <c r="Y79" i="142"/>
  <c r="I80" i="142"/>
  <c r="L80" i="142"/>
  <c r="O80" i="142"/>
  <c r="R80" i="142"/>
  <c r="T80" i="142"/>
  <c r="V80" i="142"/>
  <c r="Y80" i="142"/>
  <c r="I81" i="142"/>
  <c r="L81" i="142"/>
  <c r="O81" i="142"/>
  <c r="R81" i="142"/>
  <c r="T81" i="142"/>
  <c r="V81" i="142"/>
  <c r="Y81" i="142"/>
  <c r="I82" i="142"/>
  <c r="L82" i="142"/>
  <c r="O82" i="142"/>
  <c r="R82" i="142"/>
  <c r="T82" i="142"/>
  <c r="V82" i="142"/>
  <c r="Y82" i="142"/>
  <c r="I83" i="142"/>
  <c r="L83" i="142"/>
  <c r="O83" i="142"/>
  <c r="R83" i="142"/>
  <c r="T83" i="142"/>
  <c r="V83" i="142"/>
  <c r="Y83" i="142"/>
  <c r="I84" i="142"/>
  <c r="L84" i="142"/>
  <c r="O84" i="142"/>
  <c r="R84" i="142"/>
  <c r="T84" i="142"/>
  <c r="V84" i="142"/>
  <c r="Y84" i="142"/>
  <c r="I85" i="142"/>
  <c r="L85" i="142"/>
  <c r="O85" i="142"/>
  <c r="R85" i="142"/>
  <c r="T85" i="142"/>
  <c r="V85" i="142"/>
  <c r="Y85" i="142"/>
  <c r="I86" i="142"/>
  <c r="L86" i="142"/>
  <c r="O86" i="142"/>
  <c r="R86" i="142"/>
  <c r="T86" i="142"/>
  <c r="V86" i="142"/>
  <c r="Y86" i="142"/>
  <c r="I87" i="142"/>
  <c r="L87" i="142"/>
  <c r="O87" i="142"/>
  <c r="R87" i="142"/>
  <c r="T87" i="142"/>
  <c r="V87" i="142"/>
  <c r="Y87" i="142"/>
  <c r="I88" i="142"/>
  <c r="L88" i="142"/>
  <c r="O88" i="142"/>
  <c r="R88" i="142"/>
  <c r="T88" i="142"/>
  <c r="V88" i="142"/>
  <c r="Y88" i="142"/>
  <c r="I89" i="142"/>
  <c r="L89" i="142"/>
  <c r="O89" i="142"/>
  <c r="R89" i="142"/>
  <c r="T89" i="142"/>
  <c r="V89" i="142"/>
  <c r="Y89" i="142"/>
  <c r="I90" i="142"/>
  <c r="L90" i="142"/>
  <c r="O90" i="142"/>
  <c r="R90" i="142"/>
  <c r="T90" i="142"/>
  <c r="V90" i="142"/>
  <c r="Y90" i="142"/>
  <c r="I91" i="142"/>
  <c r="L91" i="142"/>
  <c r="O91" i="142"/>
  <c r="R91" i="142"/>
  <c r="T91" i="142"/>
  <c r="V91" i="142"/>
  <c r="Y91" i="142"/>
  <c r="I92" i="142"/>
  <c r="L92" i="142"/>
  <c r="O92" i="142"/>
  <c r="R92" i="142"/>
  <c r="T92" i="142"/>
  <c r="V92" i="142"/>
  <c r="Y92" i="142"/>
  <c r="I93" i="142"/>
  <c r="L93" i="142"/>
  <c r="O93" i="142"/>
  <c r="R93" i="142"/>
  <c r="T93" i="142"/>
  <c r="V93" i="142"/>
  <c r="Y93" i="142"/>
  <c r="I94" i="142"/>
  <c r="L94" i="142"/>
  <c r="O94" i="142"/>
  <c r="R94" i="142"/>
  <c r="T94" i="142"/>
  <c r="V94" i="142"/>
  <c r="Y94" i="142"/>
  <c r="I95" i="142"/>
  <c r="L95" i="142"/>
  <c r="O95" i="142"/>
  <c r="R95" i="142"/>
  <c r="T95" i="142"/>
  <c r="V95" i="142"/>
  <c r="Y95" i="142"/>
  <c r="I96" i="142"/>
  <c r="L96" i="142"/>
  <c r="O96" i="142"/>
  <c r="R96" i="142"/>
  <c r="T96" i="142"/>
  <c r="V96" i="142"/>
  <c r="Y96" i="142"/>
  <c r="I97" i="142"/>
  <c r="L97" i="142"/>
  <c r="O97" i="142"/>
  <c r="R97" i="142"/>
  <c r="T97" i="142"/>
  <c r="V97" i="142"/>
  <c r="Y97" i="142"/>
  <c r="I98" i="142"/>
  <c r="L98" i="142"/>
  <c r="O98" i="142"/>
  <c r="R98" i="142"/>
  <c r="T98" i="142"/>
  <c r="V98" i="142"/>
  <c r="Y98" i="142"/>
  <c r="I99" i="142"/>
  <c r="L99" i="142"/>
  <c r="O99" i="142"/>
  <c r="R99" i="142"/>
  <c r="T99" i="142"/>
  <c r="V99" i="142"/>
  <c r="Y99" i="142"/>
  <c r="I100" i="142"/>
  <c r="L100" i="142"/>
  <c r="O100" i="142"/>
  <c r="R100" i="142"/>
  <c r="T100" i="142"/>
  <c r="V100" i="142"/>
  <c r="Y100" i="142"/>
  <c r="I101" i="142"/>
  <c r="L101" i="142"/>
  <c r="O101" i="142"/>
  <c r="R101" i="142"/>
  <c r="T101" i="142"/>
  <c r="V101" i="142"/>
  <c r="Y101" i="142"/>
  <c r="I102" i="142"/>
  <c r="L102" i="142"/>
  <c r="O102" i="142"/>
  <c r="R102" i="142"/>
  <c r="T102" i="142"/>
  <c r="V102" i="142"/>
  <c r="Y102" i="142"/>
  <c r="I103" i="142"/>
  <c r="L103" i="142"/>
  <c r="O103" i="142"/>
  <c r="R103" i="142"/>
  <c r="T103" i="142"/>
  <c r="V103" i="142"/>
  <c r="Y103" i="142"/>
  <c r="I104" i="142"/>
  <c r="L104" i="142"/>
  <c r="O104" i="142"/>
  <c r="R104" i="142"/>
  <c r="T104" i="142"/>
  <c r="V104" i="142"/>
  <c r="Y104" i="142"/>
  <c r="I105" i="142"/>
  <c r="L105" i="142"/>
  <c r="O105" i="142"/>
  <c r="R105" i="142"/>
  <c r="T105" i="142"/>
  <c r="V105" i="142"/>
  <c r="Y105" i="142"/>
  <c r="I106" i="142"/>
  <c r="L106" i="142"/>
  <c r="O106" i="142"/>
  <c r="R106" i="142"/>
  <c r="T106" i="142"/>
  <c r="V106" i="142"/>
  <c r="Y106" i="142"/>
  <c r="I107" i="142"/>
  <c r="L107" i="142"/>
  <c r="O107" i="142"/>
  <c r="R107" i="142"/>
  <c r="T107" i="142"/>
  <c r="V107" i="142"/>
  <c r="Y107" i="142"/>
  <c r="I108" i="142"/>
  <c r="L108" i="142"/>
  <c r="O108" i="142"/>
  <c r="R108" i="142"/>
  <c r="T108" i="142"/>
  <c r="V108" i="142"/>
  <c r="Y108" i="142"/>
  <c r="I109" i="142"/>
  <c r="L109" i="142"/>
  <c r="O109" i="142"/>
  <c r="R109" i="142"/>
  <c r="T109" i="142"/>
  <c r="V109" i="142"/>
  <c r="Y109" i="142"/>
  <c r="I110" i="142"/>
  <c r="L110" i="142"/>
  <c r="O110" i="142"/>
  <c r="R110" i="142"/>
  <c r="T110" i="142"/>
  <c r="V110" i="142"/>
  <c r="Y110" i="142"/>
  <c r="I111" i="142"/>
  <c r="L111" i="142"/>
  <c r="O111" i="142"/>
  <c r="R111" i="142"/>
  <c r="T111" i="142"/>
  <c r="V111" i="142"/>
  <c r="Y111" i="142"/>
  <c r="I112" i="142"/>
  <c r="L112" i="142"/>
  <c r="O112" i="142"/>
  <c r="R112" i="142"/>
  <c r="T112" i="142"/>
  <c r="V112" i="142"/>
  <c r="Y112" i="142"/>
  <c r="I113" i="142"/>
  <c r="L113" i="142"/>
  <c r="O113" i="142"/>
  <c r="R113" i="142"/>
  <c r="T113" i="142"/>
  <c r="V113" i="142"/>
  <c r="Y113" i="142"/>
  <c r="I114" i="142"/>
  <c r="L114" i="142"/>
  <c r="O114" i="142"/>
  <c r="R114" i="142"/>
  <c r="T114" i="142"/>
  <c r="V114" i="142"/>
  <c r="Y114" i="142"/>
  <c r="I115" i="142"/>
  <c r="L115" i="142"/>
  <c r="O115" i="142"/>
  <c r="R115" i="142"/>
  <c r="T115" i="142"/>
  <c r="V115" i="142"/>
  <c r="Y115" i="142"/>
  <c r="I116" i="142"/>
  <c r="L116" i="142"/>
  <c r="O116" i="142"/>
  <c r="R116" i="142"/>
  <c r="T116" i="142"/>
  <c r="V116" i="142"/>
  <c r="Y116" i="142"/>
  <c r="I117" i="142"/>
  <c r="L117" i="142"/>
  <c r="O117" i="142"/>
  <c r="R117" i="142"/>
  <c r="T117" i="142"/>
  <c r="V117" i="142"/>
  <c r="Y117" i="142"/>
  <c r="I118" i="142"/>
  <c r="L118" i="142"/>
  <c r="O118" i="142"/>
  <c r="R118" i="142"/>
  <c r="T118" i="142"/>
  <c r="V118" i="142"/>
  <c r="Y118" i="142"/>
  <c r="I119" i="142"/>
  <c r="L119" i="142"/>
  <c r="O119" i="142"/>
  <c r="R119" i="142"/>
  <c r="T119" i="142"/>
  <c r="V119" i="142"/>
  <c r="Y119" i="142"/>
  <c r="I120" i="142"/>
  <c r="L120" i="142"/>
  <c r="O120" i="142"/>
  <c r="R120" i="142"/>
  <c r="T120" i="142"/>
  <c r="V120" i="142"/>
  <c r="Y120" i="142"/>
  <c r="I121" i="142"/>
  <c r="L121" i="142"/>
  <c r="O121" i="142"/>
  <c r="R121" i="142"/>
  <c r="T121" i="142"/>
  <c r="V121" i="142"/>
  <c r="Y121" i="142"/>
  <c r="I122" i="142"/>
  <c r="L122" i="142"/>
  <c r="O122" i="142"/>
  <c r="R122" i="142"/>
  <c r="T122" i="142"/>
  <c r="V122" i="142"/>
  <c r="Y122" i="142"/>
  <c r="I123" i="142"/>
  <c r="L123" i="142"/>
  <c r="O123" i="142"/>
  <c r="R123" i="142"/>
  <c r="T123" i="142"/>
  <c r="V123" i="142"/>
  <c r="Y123" i="142"/>
  <c r="I124" i="142"/>
  <c r="L124" i="142"/>
  <c r="O124" i="142"/>
  <c r="R124" i="142"/>
  <c r="T124" i="142"/>
  <c r="U124" i="142"/>
  <c r="W124" i="142" s="1"/>
  <c r="H124" i="142" s="1"/>
  <c r="V124" i="142"/>
  <c r="Y124" i="142"/>
  <c r="I125" i="142"/>
  <c r="L125" i="142"/>
  <c r="O125" i="142"/>
  <c r="R125" i="142"/>
  <c r="T125" i="142"/>
  <c r="V125" i="142"/>
  <c r="Y125" i="142"/>
  <c r="I126" i="142"/>
  <c r="L126" i="142"/>
  <c r="O126" i="142"/>
  <c r="R126" i="142"/>
  <c r="T126" i="142"/>
  <c r="U126" i="142"/>
  <c r="W126" i="142" s="1"/>
  <c r="H126" i="142" s="1"/>
  <c r="V126" i="142"/>
  <c r="Y126" i="142"/>
  <c r="I127" i="142"/>
  <c r="L127" i="142"/>
  <c r="O127" i="142"/>
  <c r="R127" i="142"/>
  <c r="T127" i="142"/>
  <c r="U127" i="142"/>
  <c r="W127" i="142" s="1"/>
  <c r="H127" i="142" s="1"/>
  <c r="V127" i="142"/>
  <c r="Y127" i="142"/>
  <c r="I128" i="142"/>
  <c r="L128" i="142"/>
  <c r="O128" i="142"/>
  <c r="R128" i="142"/>
  <c r="T128" i="142"/>
  <c r="V128" i="142"/>
  <c r="Y128" i="142"/>
  <c r="I129" i="142"/>
  <c r="L129" i="142"/>
  <c r="O129" i="142"/>
  <c r="R129" i="142"/>
  <c r="T129" i="142"/>
  <c r="V129" i="142"/>
  <c r="Y129" i="142"/>
  <c r="I130" i="142"/>
  <c r="L130" i="142"/>
  <c r="O130" i="142"/>
  <c r="R130" i="142"/>
  <c r="T130" i="142"/>
  <c r="V130" i="142"/>
  <c r="Y130" i="142"/>
  <c r="I131" i="142"/>
  <c r="L131" i="142"/>
  <c r="O131" i="142"/>
  <c r="R131" i="142"/>
  <c r="T131" i="142"/>
  <c r="V131" i="142"/>
  <c r="Y131" i="142"/>
  <c r="I132" i="142"/>
  <c r="L132" i="142"/>
  <c r="O132" i="142"/>
  <c r="R132" i="142"/>
  <c r="T132" i="142"/>
  <c r="V132" i="142"/>
  <c r="Y132" i="142"/>
  <c r="I133" i="142"/>
  <c r="L133" i="142"/>
  <c r="O133" i="142"/>
  <c r="R133" i="142"/>
  <c r="T133" i="142"/>
  <c r="V133" i="142"/>
  <c r="Y133" i="142"/>
  <c r="I134" i="142"/>
  <c r="L134" i="142"/>
  <c r="O134" i="142"/>
  <c r="R134" i="142"/>
  <c r="T134" i="142"/>
  <c r="V134" i="142"/>
  <c r="Y134" i="142"/>
  <c r="I135" i="142"/>
  <c r="L135" i="142"/>
  <c r="O135" i="142"/>
  <c r="R135" i="142"/>
  <c r="T135" i="142"/>
  <c r="V135" i="142"/>
  <c r="Y135" i="142"/>
  <c r="I136" i="142"/>
  <c r="L136" i="142"/>
  <c r="O136" i="142"/>
  <c r="R136" i="142"/>
  <c r="T136" i="142"/>
  <c r="V136" i="142"/>
  <c r="Y136" i="142"/>
  <c r="I137" i="142"/>
  <c r="L137" i="142"/>
  <c r="O137" i="142"/>
  <c r="R137" i="142"/>
  <c r="T137" i="142"/>
  <c r="V137" i="142"/>
  <c r="Y137" i="142"/>
  <c r="I138" i="142"/>
  <c r="L138" i="142"/>
  <c r="O138" i="142"/>
  <c r="R138" i="142"/>
  <c r="T138" i="142"/>
  <c r="V138" i="142"/>
  <c r="Y138" i="142"/>
  <c r="I139" i="142"/>
  <c r="L139" i="142"/>
  <c r="O139" i="142"/>
  <c r="R139" i="142"/>
  <c r="T139" i="142"/>
  <c r="V139" i="142"/>
  <c r="Y139" i="142"/>
  <c r="I140" i="142"/>
  <c r="L140" i="142"/>
  <c r="O140" i="142"/>
  <c r="R140" i="142"/>
  <c r="T140" i="142"/>
  <c r="V140" i="142"/>
  <c r="Y140" i="142"/>
  <c r="I141" i="142"/>
  <c r="L141" i="142"/>
  <c r="O141" i="142"/>
  <c r="R141" i="142"/>
  <c r="T141" i="142"/>
  <c r="U141" i="142"/>
  <c r="W141" i="142" s="1"/>
  <c r="H141" i="142" s="1"/>
  <c r="V141" i="142"/>
  <c r="Y141" i="142"/>
  <c r="I142" i="142"/>
  <c r="L142" i="142"/>
  <c r="O142" i="142"/>
  <c r="R142" i="142"/>
  <c r="T142" i="142"/>
  <c r="V142" i="142"/>
  <c r="Y142" i="142"/>
  <c r="I143" i="142"/>
  <c r="L143" i="142"/>
  <c r="O143" i="142"/>
  <c r="R143" i="142"/>
  <c r="T143" i="142"/>
  <c r="V143" i="142"/>
  <c r="Y143" i="142"/>
  <c r="I144" i="142"/>
  <c r="L144" i="142"/>
  <c r="O144" i="142"/>
  <c r="R144" i="142"/>
  <c r="T144" i="142"/>
  <c r="V144" i="142"/>
  <c r="Y144" i="142"/>
  <c r="I145" i="142"/>
  <c r="L145" i="142"/>
  <c r="O145" i="142"/>
  <c r="R145" i="142"/>
  <c r="T145" i="142"/>
  <c r="V145" i="142"/>
  <c r="Y145" i="142"/>
  <c r="I146" i="142"/>
  <c r="L146" i="142"/>
  <c r="O146" i="142"/>
  <c r="R146" i="142"/>
  <c r="T146" i="142"/>
  <c r="V146" i="142"/>
  <c r="Y146" i="142"/>
  <c r="I147" i="142"/>
  <c r="L147" i="142"/>
  <c r="O147" i="142"/>
  <c r="R147" i="142"/>
  <c r="T147" i="142"/>
  <c r="V147" i="142"/>
  <c r="Y147" i="142"/>
  <c r="I148" i="142"/>
  <c r="L148" i="142"/>
  <c r="O148" i="142"/>
  <c r="R148" i="142"/>
  <c r="T148" i="142"/>
  <c r="U148" i="142"/>
  <c r="W148" i="142" s="1"/>
  <c r="H148" i="142" s="1"/>
  <c r="V148" i="142"/>
  <c r="Y148" i="142"/>
  <c r="I149" i="142"/>
  <c r="L149" i="142"/>
  <c r="O149" i="142"/>
  <c r="R149" i="142"/>
  <c r="T149" i="142"/>
  <c r="V149" i="142"/>
  <c r="Y149" i="142"/>
  <c r="I150" i="142"/>
  <c r="L150" i="142"/>
  <c r="O150" i="142"/>
  <c r="R150" i="142"/>
  <c r="T150" i="142"/>
  <c r="V150" i="142"/>
  <c r="Y150" i="142"/>
  <c r="I151" i="142"/>
  <c r="L151" i="142"/>
  <c r="O151" i="142"/>
  <c r="R151" i="142"/>
  <c r="T151" i="142"/>
  <c r="V151" i="142"/>
  <c r="Y151" i="142"/>
  <c r="I152" i="142"/>
  <c r="L152" i="142"/>
  <c r="O152" i="142"/>
  <c r="R152" i="142"/>
  <c r="T152" i="142"/>
  <c r="V152" i="142"/>
  <c r="Y152" i="142"/>
  <c r="I153" i="142"/>
  <c r="L153" i="142"/>
  <c r="O153" i="142"/>
  <c r="R153" i="142"/>
  <c r="T153" i="142"/>
  <c r="V153" i="142"/>
  <c r="Y153" i="142"/>
  <c r="I154" i="142"/>
  <c r="L154" i="142"/>
  <c r="O154" i="142"/>
  <c r="R154" i="142"/>
  <c r="T154" i="142"/>
  <c r="V154" i="142"/>
  <c r="Y154" i="142"/>
  <c r="I155" i="142"/>
  <c r="L155" i="142"/>
  <c r="O155" i="142"/>
  <c r="R155" i="142"/>
  <c r="T155" i="142"/>
  <c r="V155" i="142"/>
  <c r="Y155" i="142"/>
  <c r="I156" i="142"/>
  <c r="L156" i="142"/>
  <c r="O156" i="142"/>
  <c r="R156" i="142"/>
  <c r="T156" i="142"/>
  <c r="V156" i="142"/>
  <c r="Y156" i="142"/>
  <c r="I157" i="142"/>
  <c r="L157" i="142"/>
  <c r="O157" i="142"/>
  <c r="R157" i="142"/>
  <c r="T157" i="142"/>
  <c r="V157" i="142"/>
  <c r="Y157" i="142"/>
  <c r="I158" i="142"/>
  <c r="L158" i="142"/>
  <c r="O158" i="142"/>
  <c r="R158" i="142"/>
  <c r="T158" i="142"/>
  <c r="V158" i="142"/>
  <c r="Y158" i="142"/>
  <c r="I159" i="142"/>
  <c r="L159" i="142"/>
  <c r="O159" i="142"/>
  <c r="R159" i="142"/>
  <c r="T159" i="142"/>
  <c r="V159" i="142"/>
  <c r="Y159" i="142"/>
  <c r="I160" i="142"/>
  <c r="L160" i="142"/>
  <c r="O160" i="142"/>
  <c r="R160" i="142"/>
  <c r="T160" i="142"/>
  <c r="V160" i="142"/>
  <c r="Y160" i="142"/>
  <c r="I161" i="142"/>
  <c r="L161" i="142"/>
  <c r="O161" i="142"/>
  <c r="R161" i="142"/>
  <c r="T161" i="142"/>
  <c r="V161" i="142"/>
  <c r="Y161" i="142"/>
  <c r="I162" i="142"/>
  <c r="L162" i="142"/>
  <c r="O162" i="142"/>
  <c r="R162" i="142"/>
  <c r="T162" i="142"/>
  <c r="V162" i="142"/>
  <c r="Y162" i="142"/>
  <c r="I163" i="142"/>
  <c r="L163" i="142"/>
  <c r="O163" i="142"/>
  <c r="R163" i="142"/>
  <c r="T163" i="142"/>
  <c r="V163" i="142"/>
  <c r="Y163" i="142"/>
  <c r="L145" i="128"/>
  <c r="K145" i="128" s="1"/>
  <c r="L146" i="128"/>
  <c r="U146" i="142" s="1"/>
  <c r="W146" i="142" s="1"/>
  <c r="H146" i="142" s="1"/>
  <c r="L147" i="128"/>
  <c r="P147" i="128" s="1"/>
  <c r="L148" i="128"/>
  <c r="K148" i="128" s="1"/>
  <c r="L149" i="128"/>
  <c r="K149" i="128" s="1"/>
  <c r="L150" i="128"/>
  <c r="K150" i="128" s="1"/>
  <c r="L151" i="128"/>
  <c r="P151" i="128" s="1"/>
  <c r="L152" i="128"/>
  <c r="K152" i="128" s="1"/>
  <c r="L153" i="128"/>
  <c r="K153" i="128" s="1"/>
  <c r="L154" i="128"/>
  <c r="P154" i="128" s="1"/>
  <c r="L155" i="128"/>
  <c r="K155" i="128" s="1"/>
  <c r="L156" i="128"/>
  <c r="P156" i="128" s="1"/>
  <c r="L157" i="128"/>
  <c r="K157" i="128" s="1"/>
  <c r="L158" i="128"/>
  <c r="U158" i="142" s="1"/>
  <c r="W158" i="142" s="1"/>
  <c r="H158" i="142" s="1"/>
  <c r="L159" i="128"/>
  <c r="K159" i="128" s="1"/>
  <c r="L160" i="128"/>
  <c r="K160" i="128" s="1"/>
  <c r="L161" i="128"/>
  <c r="K161" i="128" s="1"/>
  <c r="L162" i="128"/>
  <c r="K162" i="128" s="1"/>
  <c r="L163" i="128"/>
  <c r="U163" i="142" s="1"/>
  <c r="W163" i="142" s="1"/>
  <c r="H163" i="142" s="1"/>
  <c r="L132" i="128"/>
  <c r="P132" i="128" s="1"/>
  <c r="L133" i="128"/>
  <c r="K133" i="128" s="1"/>
  <c r="L134" i="128"/>
  <c r="K134" i="128" s="1"/>
  <c r="L135" i="128"/>
  <c r="P135" i="128" s="1"/>
  <c r="L136" i="128"/>
  <c r="P136" i="128" s="1"/>
  <c r="L137" i="128"/>
  <c r="K137" i="128" s="1"/>
  <c r="L138" i="128"/>
  <c r="K138" i="128" s="1"/>
  <c r="L139" i="128"/>
  <c r="P139" i="128" s="1"/>
  <c r="L140" i="128"/>
  <c r="K140" i="128" s="1"/>
  <c r="L141" i="128"/>
  <c r="P141" i="128" s="1"/>
  <c r="L142" i="128"/>
  <c r="P142" i="128" s="1"/>
  <c r="L143" i="128"/>
  <c r="P143" i="128" s="1"/>
  <c r="L144" i="128"/>
  <c r="P144" i="128" s="1"/>
  <c r="L131" i="128"/>
  <c r="L127" i="128"/>
  <c r="L128" i="128"/>
  <c r="K128" i="128" s="1"/>
  <c r="L129" i="128"/>
  <c r="L130" i="128"/>
  <c r="P130" i="128" s="1"/>
  <c r="L100" i="128"/>
  <c r="K100" i="128" s="1"/>
  <c r="L101" i="128"/>
  <c r="U101" i="142" s="1"/>
  <c r="W101" i="142" s="1"/>
  <c r="H101" i="142" s="1"/>
  <c r="L102" i="128"/>
  <c r="U102" i="142" s="1"/>
  <c r="W102" i="142" s="1"/>
  <c r="H102" i="142" s="1"/>
  <c r="L103" i="128"/>
  <c r="K103" i="128" s="1"/>
  <c r="L104" i="128"/>
  <c r="P104" i="128" s="1"/>
  <c r="L105" i="128"/>
  <c r="P105" i="128" s="1"/>
  <c r="L106" i="128"/>
  <c r="U106" i="142" s="1"/>
  <c r="W106" i="142" s="1"/>
  <c r="H106" i="142" s="1"/>
  <c r="L107" i="128"/>
  <c r="P107" i="128" s="1"/>
  <c r="L108" i="128"/>
  <c r="K108" i="128" s="1"/>
  <c r="L109" i="128"/>
  <c r="K109" i="128" s="1"/>
  <c r="L110" i="128"/>
  <c r="K110" i="128" s="1"/>
  <c r="L111" i="128"/>
  <c r="P111" i="128" s="1"/>
  <c r="L112" i="128"/>
  <c r="P112" i="128" s="1"/>
  <c r="L113" i="128"/>
  <c r="U113" i="142" s="1"/>
  <c r="W113" i="142" s="1"/>
  <c r="H113" i="142" s="1"/>
  <c r="L114" i="128"/>
  <c r="U114" i="142" s="1"/>
  <c r="W114" i="142" s="1"/>
  <c r="H114" i="142" s="1"/>
  <c r="L115" i="128"/>
  <c r="P115" i="128" s="1"/>
  <c r="L116" i="128"/>
  <c r="L117" i="128"/>
  <c r="P117" i="128" s="1"/>
  <c r="L118" i="128"/>
  <c r="P118" i="128" s="1"/>
  <c r="L119" i="128"/>
  <c r="P119" i="128" s="1"/>
  <c r="L120" i="128"/>
  <c r="K120" i="128" s="1"/>
  <c r="L121" i="128"/>
  <c r="K121" i="128" s="1"/>
  <c r="L122" i="128"/>
  <c r="P122" i="128" s="1"/>
  <c r="L123" i="128"/>
  <c r="P123" i="128" s="1"/>
  <c r="L124" i="128"/>
  <c r="K124" i="128" s="1"/>
  <c r="L125" i="128"/>
  <c r="U125" i="142" s="1"/>
  <c r="W125" i="142" s="1"/>
  <c r="H125" i="142" s="1"/>
  <c r="L126" i="128"/>
  <c r="L99" i="128"/>
  <c r="P99" i="128" s="1"/>
  <c r="L95" i="128"/>
  <c r="K95" i="128" s="1"/>
  <c r="L96" i="128"/>
  <c r="K96" i="128" s="1"/>
  <c r="L97" i="128"/>
  <c r="K97" i="128" s="1"/>
  <c r="L98" i="128"/>
  <c r="K98" i="128" s="1"/>
  <c r="L83" i="128"/>
  <c r="P83" i="128" s="1"/>
  <c r="L84" i="128"/>
  <c r="P84" i="128" s="1"/>
  <c r="L85" i="128"/>
  <c r="K85" i="128" s="1"/>
  <c r="L86" i="128"/>
  <c r="K86" i="128" s="1"/>
  <c r="L87" i="128"/>
  <c r="P87" i="128" s="1"/>
  <c r="L88" i="128"/>
  <c r="K88" i="128" s="1"/>
  <c r="L89" i="128"/>
  <c r="K89" i="128" s="1"/>
  <c r="L90" i="128"/>
  <c r="U90" i="142" s="1"/>
  <c r="W90" i="142" s="1"/>
  <c r="H90" i="142" s="1"/>
  <c r="L91" i="128"/>
  <c r="P91" i="128" s="1"/>
  <c r="L92" i="128"/>
  <c r="P92" i="128" s="1"/>
  <c r="L93" i="128"/>
  <c r="M93" i="128" s="1"/>
  <c r="L94" i="128"/>
  <c r="K94" i="128" s="1"/>
  <c r="L82" i="128"/>
  <c r="P82" i="128" s="1"/>
  <c r="I132" i="128"/>
  <c r="J132" i="128"/>
  <c r="Q132" i="128" s="1"/>
  <c r="I133" i="128"/>
  <c r="J133" i="128"/>
  <c r="I134" i="128"/>
  <c r="J134" i="128"/>
  <c r="I135" i="128"/>
  <c r="J135" i="128"/>
  <c r="Q135" i="128" s="1"/>
  <c r="I136" i="128"/>
  <c r="J136" i="128"/>
  <c r="Q136" i="128" s="1"/>
  <c r="I137" i="128"/>
  <c r="J137" i="128"/>
  <c r="Q137" i="128" s="1"/>
  <c r="I138" i="128"/>
  <c r="J138" i="128"/>
  <c r="Q138" i="128" s="1"/>
  <c r="I139" i="128"/>
  <c r="J139" i="128"/>
  <c r="Q139" i="128" s="1"/>
  <c r="I140" i="128"/>
  <c r="J140" i="128"/>
  <c r="Q140" i="128" s="1"/>
  <c r="I141" i="128"/>
  <c r="J141" i="128"/>
  <c r="Q141" i="128" s="1"/>
  <c r="I142" i="128"/>
  <c r="J142" i="128"/>
  <c r="Q142" i="128" s="1"/>
  <c r="I143" i="128"/>
  <c r="J143" i="128"/>
  <c r="I144" i="128"/>
  <c r="J144" i="128"/>
  <c r="Q144" i="128" s="1"/>
  <c r="I145" i="128"/>
  <c r="J145" i="128"/>
  <c r="I146" i="128"/>
  <c r="J146" i="128"/>
  <c r="Q146" i="128" s="1"/>
  <c r="I147" i="128"/>
  <c r="J147" i="128"/>
  <c r="M147" i="128" s="1"/>
  <c r="I148" i="128"/>
  <c r="J148" i="128"/>
  <c r="I149" i="128"/>
  <c r="J149" i="128"/>
  <c r="I150" i="128"/>
  <c r="J150" i="128"/>
  <c r="I151" i="128"/>
  <c r="J151" i="128"/>
  <c r="Q151" i="128" s="1"/>
  <c r="I152" i="128"/>
  <c r="J152" i="128"/>
  <c r="I153" i="128"/>
  <c r="J153" i="128"/>
  <c r="Q153" i="128" s="1"/>
  <c r="I154" i="128"/>
  <c r="J154" i="128"/>
  <c r="Q154" i="128" s="1"/>
  <c r="I155" i="128"/>
  <c r="J155" i="128"/>
  <c r="I156" i="128"/>
  <c r="J156" i="128"/>
  <c r="Q156" i="128" s="1"/>
  <c r="I157" i="128"/>
  <c r="J157" i="128"/>
  <c r="Q157" i="128" s="1"/>
  <c r="I158" i="128"/>
  <c r="J158" i="128"/>
  <c r="Q158" i="128" s="1"/>
  <c r="I159" i="128"/>
  <c r="J159" i="128"/>
  <c r="Q159" i="128" s="1"/>
  <c r="I160" i="128"/>
  <c r="J160" i="128"/>
  <c r="I161" i="128"/>
  <c r="J161" i="128"/>
  <c r="Q161" i="128" s="1"/>
  <c r="I162" i="128"/>
  <c r="J162" i="128"/>
  <c r="Q162" i="128" s="1"/>
  <c r="I163" i="128"/>
  <c r="J163" i="128"/>
  <c r="Q163" i="128" s="1"/>
  <c r="J131" i="128"/>
  <c r="I131" i="128"/>
  <c r="I127" i="128"/>
  <c r="J127" i="128"/>
  <c r="Q127" i="128" s="1"/>
  <c r="I128" i="128"/>
  <c r="J128" i="128"/>
  <c r="Q128" i="128" s="1"/>
  <c r="I129" i="128"/>
  <c r="J129" i="128"/>
  <c r="Q129" i="128" s="1"/>
  <c r="I130" i="128"/>
  <c r="J130" i="128"/>
  <c r="I116" i="128"/>
  <c r="J116" i="128"/>
  <c r="Q116" i="128" s="1"/>
  <c r="I117" i="128"/>
  <c r="J117" i="128"/>
  <c r="Q117" i="128" s="1"/>
  <c r="I118" i="128"/>
  <c r="J118" i="128"/>
  <c r="I119" i="128"/>
  <c r="J119" i="128"/>
  <c r="Q119" i="128" s="1"/>
  <c r="I120" i="128"/>
  <c r="J120" i="128"/>
  <c r="Q120" i="128" s="1"/>
  <c r="I121" i="128"/>
  <c r="J121" i="128"/>
  <c r="Q121" i="128" s="1"/>
  <c r="I122" i="128"/>
  <c r="J122" i="128"/>
  <c r="Q122" i="128" s="1"/>
  <c r="I123" i="128"/>
  <c r="J123" i="128"/>
  <c r="Q123" i="128" s="1"/>
  <c r="I124" i="128"/>
  <c r="J124" i="128"/>
  <c r="Q124" i="128" s="1"/>
  <c r="I125" i="128"/>
  <c r="J125" i="128"/>
  <c r="Q125" i="128" s="1"/>
  <c r="I126" i="128"/>
  <c r="J126" i="128"/>
  <c r="Q126" i="128" s="1"/>
  <c r="I100" i="128"/>
  <c r="J100" i="128"/>
  <c r="Q100" i="128" s="1"/>
  <c r="I101" i="128"/>
  <c r="J101" i="128"/>
  <c r="Q101" i="128" s="1"/>
  <c r="I102" i="128"/>
  <c r="J102" i="128"/>
  <c r="Q102" i="128" s="1"/>
  <c r="I103" i="128"/>
  <c r="J103" i="128"/>
  <c r="Q103" i="128" s="1"/>
  <c r="I104" i="128"/>
  <c r="J104" i="128"/>
  <c r="I105" i="128"/>
  <c r="J105" i="128"/>
  <c r="I106" i="128"/>
  <c r="J106" i="128"/>
  <c r="Q106" i="128" s="1"/>
  <c r="I107" i="128"/>
  <c r="J107" i="128"/>
  <c r="Q107" i="128" s="1"/>
  <c r="I108" i="128"/>
  <c r="J108" i="128"/>
  <c r="Q108" i="128" s="1"/>
  <c r="I109" i="128"/>
  <c r="J109" i="128"/>
  <c r="Q109" i="128" s="1"/>
  <c r="I110" i="128"/>
  <c r="J110" i="128"/>
  <c r="Q110" i="128" s="1"/>
  <c r="I111" i="128"/>
  <c r="J111" i="128"/>
  <c r="Q111" i="128" s="1"/>
  <c r="I112" i="128"/>
  <c r="J112" i="128"/>
  <c r="Q112" i="128" s="1"/>
  <c r="I113" i="128"/>
  <c r="J113" i="128"/>
  <c r="I114" i="128"/>
  <c r="J114" i="128"/>
  <c r="Q114" i="128" s="1"/>
  <c r="I115" i="128"/>
  <c r="J115" i="128"/>
  <c r="Q115" i="128" s="1"/>
  <c r="J99" i="128"/>
  <c r="Q99" i="128" s="1"/>
  <c r="I99" i="128"/>
  <c r="I83" i="128"/>
  <c r="J83" i="128"/>
  <c r="Q83" i="128" s="1"/>
  <c r="I84" i="128"/>
  <c r="J84" i="128"/>
  <c r="Q84" i="128" s="1"/>
  <c r="I85" i="128"/>
  <c r="J85" i="128"/>
  <c r="Q85" i="128" s="1"/>
  <c r="I86" i="128"/>
  <c r="J86" i="128"/>
  <c r="I87" i="128"/>
  <c r="J87" i="128"/>
  <c r="Q87" i="128" s="1"/>
  <c r="I88" i="128"/>
  <c r="J88" i="128"/>
  <c r="Q88" i="128" s="1"/>
  <c r="I89" i="128"/>
  <c r="J89" i="128"/>
  <c r="Q89" i="128" s="1"/>
  <c r="I90" i="128"/>
  <c r="J90" i="128"/>
  <c r="Q90" i="128" s="1"/>
  <c r="I91" i="128"/>
  <c r="J91" i="128"/>
  <c r="Q91" i="128" s="1"/>
  <c r="I92" i="128"/>
  <c r="J92" i="128"/>
  <c r="Q92" i="128" s="1"/>
  <c r="I93" i="128"/>
  <c r="J93" i="128"/>
  <c r="Q93" i="128" s="1"/>
  <c r="I94" i="128"/>
  <c r="J94" i="128"/>
  <c r="I95" i="128"/>
  <c r="J95" i="128"/>
  <c r="Q95" i="128" s="1"/>
  <c r="I96" i="128"/>
  <c r="J96" i="128"/>
  <c r="I97" i="128"/>
  <c r="J97" i="128"/>
  <c r="Q97" i="128" s="1"/>
  <c r="I98" i="128"/>
  <c r="J98" i="128"/>
  <c r="K4" i="162"/>
  <c r="J82" i="128"/>
  <c r="I82" i="128"/>
  <c r="L75" i="128"/>
  <c r="P75" i="128" s="1"/>
  <c r="L76" i="128"/>
  <c r="K76" i="128" s="1"/>
  <c r="L77" i="128"/>
  <c r="K77" i="128" s="1"/>
  <c r="L78" i="128"/>
  <c r="K78" i="128" s="1"/>
  <c r="L79" i="128"/>
  <c r="P79" i="128" s="1"/>
  <c r="L80" i="128"/>
  <c r="P80" i="128" s="1"/>
  <c r="L81" i="128"/>
  <c r="K81" i="128" s="1"/>
  <c r="L61" i="128"/>
  <c r="P61" i="128" s="1"/>
  <c r="L62" i="128"/>
  <c r="U62" i="142" s="1"/>
  <c r="W62" i="142" s="1"/>
  <c r="H62" i="142" s="1"/>
  <c r="L63" i="128"/>
  <c r="P63" i="128" s="1"/>
  <c r="L64" i="128"/>
  <c r="K64" i="128" s="1"/>
  <c r="L65" i="128"/>
  <c r="K65" i="128" s="1"/>
  <c r="L66" i="128"/>
  <c r="K66" i="128" s="1"/>
  <c r="L67" i="128"/>
  <c r="P67" i="128" s="1"/>
  <c r="L68" i="128"/>
  <c r="K68" i="128" s="1"/>
  <c r="L69" i="128"/>
  <c r="U69" i="142" s="1"/>
  <c r="W69" i="142" s="1"/>
  <c r="H69" i="142" s="1"/>
  <c r="L70" i="128"/>
  <c r="L71" i="128"/>
  <c r="L72" i="128"/>
  <c r="K72" i="128" s="1"/>
  <c r="L73" i="128"/>
  <c r="K73" i="128" s="1"/>
  <c r="L74" i="128"/>
  <c r="U74" i="142" s="1"/>
  <c r="W74" i="142" s="1"/>
  <c r="H74" i="142" s="1"/>
  <c r="L60" i="128"/>
  <c r="K60" i="128" s="1"/>
  <c r="J70" i="128"/>
  <c r="Q70" i="128" s="1"/>
  <c r="J71" i="128"/>
  <c r="Q71" i="128" s="1"/>
  <c r="J72" i="128"/>
  <c r="Q72" i="128" s="1"/>
  <c r="J73" i="128"/>
  <c r="J74" i="128"/>
  <c r="J75" i="128"/>
  <c r="Q75" i="128" s="1"/>
  <c r="J76" i="128"/>
  <c r="Q76" i="128" s="1"/>
  <c r="J77" i="128"/>
  <c r="Q77" i="128" s="1"/>
  <c r="J78" i="128"/>
  <c r="J79" i="128"/>
  <c r="Q79" i="128" s="1"/>
  <c r="J80" i="128"/>
  <c r="Q80" i="128" s="1"/>
  <c r="J81" i="128"/>
  <c r="Q81" i="128" s="1"/>
  <c r="J61" i="128"/>
  <c r="Q61" i="128" s="1"/>
  <c r="J62" i="128"/>
  <c r="M62" i="128" s="1"/>
  <c r="J63" i="128"/>
  <c r="Q63" i="128" s="1"/>
  <c r="J64" i="128"/>
  <c r="J65" i="128"/>
  <c r="Q65" i="128" s="1"/>
  <c r="J66" i="128"/>
  <c r="Q66" i="128" s="1"/>
  <c r="J67" i="128"/>
  <c r="Q67" i="128" s="1"/>
  <c r="J68" i="128"/>
  <c r="Q68" i="128" s="1"/>
  <c r="J69" i="128"/>
  <c r="Q69" i="128" s="1"/>
  <c r="J60" i="128"/>
  <c r="Q60" i="128" s="1"/>
  <c r="I61" i="128"/>
  <c r="I62" i="128"/>
  <c r="I63" i="128"/>
  <c r="I64" i="128"/>
  <c r="I65" i="128"/>
  <c r="I66" i="128"/>
  <c r="I67" i="128"/>
  <c r="I68" i="128"/>
  <c r="I69" i="128"/>
  <c r="I70" i="128"/>
  <c r="I71" i="128"/>
  <c r="I72" i="128"/>
  <c r="I73" i="128"/>
  <c r="I74" i="128"/>
  <c r="I75" i="128"/>
  <c r="I76" i="128"/>
  <c r="I77" i="128"/>
  <c r="I78" i="128"/>
  <c r="I79" i="128"/>
  <c r="I80" i="128"/>
  <c r="I81" i="128"/>
  <c r="I60" i="128"/>
  <c r="K101" i="128"/>
  <c r="K102" i="128"/>
  <c r="K112" i="128"/>
  <c r="K113" i="128"/>
  <c r="K114" i="128"/>
  <c r="K119" i="128"/>
  <c r="L59" i="128"/>
  <c r="K59" i="128" s="1"/>
  <c r="L58" i="128"/>
  <c r="U58" i="142" s="1"/>
  <c r="W58" i="142" s="1"/>
  <c r="H58" i="142" s="1"/>
  <c r="L57" i="128"/>
  <c r="P57" i="128" s="1"/>
  <c r="L56" i="128"/>
  <c r="K56" i="128" s="1"/>
  <c r="L55" i="128"/>
  <c r="K55" i="128" s="1"/>
  <c r="L54" i="128"/>
  <c r="P54" i="128" s="1"/>
  <c r="L53" i="128"/>
  <c r="P53" i="128" s="1"/>
  <c r="L52" i="128"/>
  <c r="K52" i="128" s="1"/>
  <c r="L51" i="128"/>
  <c r="P51" i="128" s="1"/>
  <c r="L50" i="128"/>
  <c r="P50" i="128" s="1"/>
  <c r="L49" i="128"/>
  <c r="P49" i="128" s="1"/>
  <c r="L48" i="128"/>
  <c r="P48" i="128" s="1"/>
  <c r="L47" i="128"/>
  <c r="K47" i="128" s="1"/>
  <c r="L46" i="128"/>
  <c r="P46" i="128" s="1"/>
  <c r="L45" i="128"/>
  <c r="K45" i="128" s="1"/>
  <c r="L44" i="128"/>
  <c r="P44" i="128" s="1"/>
  <c r="L43" i="128"/>
  <c r="P43" i="128" s="1"/>
  <c r="L42" i="128"/>
  <c r="P42" i="128" s="1"/>
  <c r="L41" i="128"/>
  <c r="P41" i="128" s="1"/>
  <c r="L40" i="128"/>
  <c r="P40" i="128" s="1"/>
  <c r="L39" i="128"/>
  <c r="K39" i="128" s="1"/>
  <c r="L38" i="128"/>
  <c r="P38" i="128" s="1"/>
  <c r="L37" i="128"/>
  <c r="P37" i="128" s="1"/>
  <c r="L36" i="128"/>
  <c r="P36" i="128" s="1"/>
  <c r="L35" i="128"/>
  <c r="K35" i="128" s="1"/>
  <c r="L34" i="128"/>
  <c r="P34" i="128" s="1"/>
  <c r="L33" i="128"/>
  <c r="K33" i="128" s="1"/>
  <c r="L32" i="128"/>
  <c r="P32" i="128" s="1"/>
  <c r="L31" i="128"/>
  <c r="P31" i="128" s="1"/>
  <c r="L30" i="128"/>
  <c r="P30" i="128" s="1"/>
  <c r="L29" i="128"/>
  <c r="P29" i="128" s="1"/>
  <c r="L28" i="128"/>
  <c r="P28" i="128" s="1"/>
  <c r="L27" i="128"/>
  <c r="P27" i="128" s="1"/>
  <c r="L26" i="128"/>
  <c r="P26" i="128" s="1"/>
  <c r="L25" i="128"/>
  <c r="P25" i="128" s="1"/>
  <c r="L24" i="128"/>
  <c r="K24" i="128" s="1"/>
  <c r="L23" i="128"/>
  <c r="K23" i="128" s="1"/>
  <c r="L22" i="128"/>
  <c r="U22" i="142" s="1"/>
  <c r="W22" i="142" s="1"/>
  <c r="H22" i="142" s="1"/>
  <c r="L21" i="128"/>
  <c r="U21" i="142" s="1"/>
  <c r="W21" i="142" s="1"/>
  <c r="H21" i="142" s="1"/>
  <c r="L20" i="128"/>
  <c r="U20" i="142" s="1"/>
  <c r="W20" i="142" s="1"/>
  <c r="H20" i="142" s="1"/>
  <c r="L19" i="128"/>
  <c r="K19" i="128" s="1"/>
  <c r="L18" i="128"/>
  <c r="P18" i="128" s="1"/>
  <c r="L17" i="128"/>
  <c r="P17" i="128" s="1"/>
  <c r="L16" i="128"/>
  <c r="U16" i="142" s="1"/>
  <c r="W16" i="142" s="1"/>
  <c r="H16" i="142" s="1"/>
  <c r="L15" i="128"/>
  <c r="P15" i="128" s="1"/>
  <c r="L14" i="128"/>
  <c r="P14" i="128" s="1"/>
  <c r="L13" i="128"/>
  <c r="P13" i="128" s="1"/>
  <c r="L12" i="128"/>
  <c r="P12" i="128" s="1"/>
  <c r="L11" i="128"/>
  <c r="K11" i="128" s="1"/>
  <c r="L10" i="128"/>
  <c r="L9" i="128"/>
  <c r="U9" i="142" s="1"/>
  <c r="W9" i="142" s="1"/>
  <c r="H9" i="142" s="1"/>
  <c r="L8" i="128"/>
  <c r="P8" i="128" s="1"/>
  <c r="L7" i="128"/>
  <c r="U7" i="142" s="1"/>
  <c r="W7" i="142" s="1"/>
  <c r="H7" i="142" s="1"/>
  <c r="L6" i="128"/>
  <c r="U6" i="142" s="1"/>
  <c r="W6" i="142" s="1"/>
  <c r="H6" i="142" s="1"/>
  <c r="L5" i="128"/>
  <c r="U5" i="142" s="1"/>
  <c r="W5" i="142" s="1"/>
  <c r="H5" i="142" s="1"/>
  <c r="L4" i="128"/>
  <c r="U4" i="142" s="1"/>
  <c r="W4" i="142" s="1"/>
  <c r="H4" i="142" s="1"/>
  <c r="J57" i="128"/>
  <c r="Q57" i="128" s="1"/>
  <c r="I56" i="128"/>
  <c r="I44" i="128"/>
  <c r="J4" i="145"/>
  <c r="AG37" i="165"/>
  <c r="AF37" i="165"/>
  <c r="AE37" i="165"/>
  <c r="AD37" i="165"/>
  <c r="AC37" i="165"/>
  <c r="AB37" i="165"/>
  <c r="AA37" i="165"/>
  <c r="Z37" i="165"/>
  <c r="Y37" i="165"/>
  <c r="X37" i="165"/>
  <c r="W37" i="165"/>
  <c r="V37" i="165"/>
  <c r="Q32" i="165" s="1"/>
  <c r="R32" i="165" s="1"/>
  <c r="U37" i="165"/>
  <c r="K32" i="165" s="1"/>
  <c r="T37" i="165"/>
  <c r="S37" i="165"/>
  <c r="Q36" i="165"/>
  <c r="R36" i="165" s="1"/>
  <c r="M36" i="165"/>
  <c r="K36" i="165"/>
  <c r="J36" i="165"/>
  <c r="Q35" i="165"/>
  <c r="R35" i="165" s="1"/>
  <c r="M35" i="165"/>
  <c r="K35" i="165"/>
  <c r="J35" i="165"/>
  <c r="Q34" i="165"/>
  <c r="R34" i="165" s="1"/>
  <c r="M34" i="165"/>
  <c r="K34" i="165"/>
  <c r="J34" i="165"/>
  <c r="Q33" i="165"/>
  <c r="R33" i="165" s="1"/>
  <c r="M33" i="165"/>
  <c r="K33" i="165"/>
  <c r="J33" i="165"/>
  <c r="M32" i="165"/>
  <c r="Q31" i="165"/>
  <c r="R31" i="165" s="1"/>
  <c r="M31" i="165"/>
  <c r="K31" i="165"/>
  <c r="J31" i="165"/>
  <c r="Q30" i="165"/>
  <c r="R30" i="165" s="1"/>
  <c r="M30" i="165"/>
  <c r="K30" i="165"/>
  <c r="J30" i="165"/>
  <c r="Q29" i="165"/>
  <c r="R29" i="165" s="1"/>
  <c r="M29" i="165"/>
  <c r="K29" i="165"/>
  <c r="J29" i="165"/>
  <c r="Q28" i="165"/>
  <c r="R28" i="165" s="1"/>
  <c r="M28" i="165"/>
  <c r="K28" i="165"/>
  <c r="J28" i="165"/>
  <c r="Q27" i="165"/>
  <c r="R27" i="165" s="1"/>
  <c r="M27" i="165"/>
  <c r="K27" i="165"/>
  <c r="J27" i="165"/>
  <c r="Q26" i="165"/>
  <c r="R26" i="165" s="1"/>
  <c r="M26" i="165"/>
  <c r="K26" i="165"/>
  <c r="J26" i="165"/>
  <c r="Q25" i="165"/>
  <c r="R25" i="165" s="1"/>
  <c r="M25" i="165"/>
  <c r="K25" i="165"/>
  <c r="J25" i="165"/>
  <c r="Q24" i="165"/>
  <c r="R24" i="165" s="1"/>
  <c r="M24" i="165"/>
  <c r="K24" i="165"/>
  <c r="J24" i="165"/>
  <c r="Q23" i="165"/>
  <c r="R23" i="165" s="1"/>
  <c r="M23" i="165"/>
  <c r="K23" i="165"/>
  <c r="J23" i="165"/>
  <c r="Q22" i="165"/>
  <c r="R22" i="165" s="1"/>
  <c r="M22" i="165"/>
  <c r="K22" i="165"/>
  <c r="J22" i="165"/>
  <c r="Q21" i="165"/>
  <c r="R21" i="165" s="1"/>
  <c r="M21" i="165"/>
  <c r="K21" i="165"/>
  <c r="J21" i="165"/>
  <c r="Q20" i="165"/>
  <c r="R20" i="165" s="1"/>
  <c r="M20" i="165"/>
  <c r="K20" i="165"/>
  <c r="J20" i="165"/>
  <c r="Q19" i="165"/>
  <c r="R19" i="165" s="1"/>
  <c r="M19" i="165"/>
  <c r="K19" i="165"/>
  <c r="J19" i="165"/>
  <c r="Q18" i="165"/>
  <c r="R18" i="165" s="1"/>
  <c r="M18" i="165"/>
  <c r="K18" i="165"/>
  <c r="J18" i="165"/>
  <c r="Q17" i="165"/>
  <c r="R17" i="165" s="1"/>
  <c r="M17" i="165"/>
  <c r="K17" i="165"/>
  <c r="J17" i="165"/>
  <c r="R16" i="165"/>
  <c r="Q16" i="165"/>
  <c r="M16" i="165"/>
  <c r="K16" i="165"/>
  <c r="J16" i="165"/>
  <c r="Q15" i="165"/>
  <c r="R15" i="165" s="1"/>
  <c r="M15" i="165"/>
  <c r="K15" i="165"/>
  <c r="J15" i="165"/>
  <c r="Q14" i="165"/>
  <c r="R14" i="165" s="1"/>
  <c r="M14" i="165"/>
  <c r="K14" i="165"/>
  <c r="J14" i="165"/>
  <c r="Q13" i="165"/>
  <c r="R13" i="165" s="1"/>
  <c r="M13" i="165"/>
  <c r="K13" i="165"/>
  <c r="J13" i="165"/>
  <c r="Q12" i="165"/>
  <c r="R12" i="165" s="1"/>
  <c r="M12" i="165"/>
  <c r="K12" i="165"/>
  <c r="J12" i="165"/>
  <c r="Q11" i="165"/>
  <c r="R11" i="165" s="1"/>
  <c r="M11" i="165"/>
  <c r="K11" i="165"/>
  <c r="J11" i="165"/>
  <c r="Q10" i="165"/>
  <c r="R10" i="165" s="1"/>
  <c r="M10" i="165"/>
  <c r="K10" i="165"/>
  <c r="J10" i="165"/>
  <c r="Q9" i="165"/>
  <c r="R9" i="165" s="1"/>
  <c r="M9" i="165"/>
  <c r="K9" i="165"/>
  <c r="J9" i="165"/>
  <c r="Q8" i="165"/>
  <c r="R8" i="165" s="1"/>
  <c r="M8" i="165"/>
  <c r="K8" i="165"/>
  <c r="J8" i="165"/>
  <c r="Q7" i="165"/>
  <c r="R7" i="165" s="1"/>
  <c r="M7" i="165"/>
  <c r="K7" i="165"/>
  <c r="J7" i="165"/>
  <c r="Q6" i="165"/>
  <c r="R6" i="165" s="1"/>
  <c r="M6" i="165"/>
  <c r="K6" i="165"/>
  <c r="J6" i="165"/>
  <c r="Q5" i="165"/>
  <c r="R5" i="165" s="1"/>
  <c r="M5" i="165"/>
  <c r="K5" i="165"/>
  <c r="J5" i="165"/>
  <c r="Q4" i="165"/>
  <c r="R4" i="165" s="1"/>
  <c r="M4" i="165"/>
  <c r="K4" i="165"/>
  <c r="J4" i="165"/>
  <c r="Q33" i="164"/>
  <c r="R33" i="164" s="1"/>
  <c r="M33" i="164"/>
  <c r="K33" i="164"/>
  <c r="J33" i="164"/>
  <c r="AG37" i="164"/>
  <c r="AF37" i="164"/>
  <c r="AE37" i="164"/>
  <c r="AD37" i="164"/>
  <c r="AC37" i="164"/>
  <c r="AB37" i="164"/>
  <c r="AA37" i="164"/>
  <c r="Z37" i="164"/>
  <c r="Y37" i="164"/>
  <c r="X37" i="164"/>
  <c r="W37" i="164"/>
  <c r="V37" i="164"/>
  <c r="U37" i="164"/>
  <c r="T37" i="164"/>
  <c r="S37" i="164"/>
  <c r="Q36" i="164"/>
  <c r="R36" i="164" s="1"/>
  <c r="M36" i="164"/>
  <c r="K36" i="164"/>
  <c r="J36" i="164"/>
  <c r="Q35" i="164"/>
  <c r="R35" i="164" s="1"/>
  <c r="M35" i="164"/>
  <c r="K35" i="164"/>
  <c r="J35" i="164"/>
  <c r="Q34" i="164"/>
  <c r="R34" i="164" s="1"/>
  <c r="M34" i="164"/>
  <c r="K34" i="164"/>
  <c r="J34" i="164"/>
  <c r="M32" i="164"/>
  <c r="Q31" i="164"/>
  <c r="R31" i="164" s="1"/>
  <c r="M31" i="164"/>
  <c r="K31" i="164"/>
  <c r="J31" i="164"/>
  <c r="Q30" i="164"/>
  <c r="R30" i="164" s="1"/>
  <c r="M30" i="164"/>
  <c r="K30" i="164"/>
  <c r="J30" i="164"/>
  <c r="Q29" i="164"/>
  <c r="R29" i="164" s="1"/>
  <c r="M29" i="164"/>
  <c r="K29" i="164"/>
  <c r="J29" i="164"/>
  <c r="Q28" i="164"/>
  <c r="R28" i="164" s="1"/>
  <c r="M28" i="164"/>
  <c r="K28" i="164"/>
  <c r="J28" i="164"/>
  <c r="Q27" i="164"/>
  <c r="R27" i="164" s="1"/>
  <c r="M27" i="164"/>
  <c r="K27" i="164"/>
  <c r="J27" i="164"/>
  <c r="Q26" i="164"/>
  <c r="R26" i="164" s="1"/>
  <c r="M26" i="164"/>
  <c r="K26" i="164"/>
  <c r="J26" i="164"/>
  <c r="Q25" i="164"/>
  <c r="R25" i="164" s="1"/>
  <c r="M25" i="164"/>
  <c r="K25" i="164"/>
  <c r="J25" i="164"/>
  <c r="Q24" i="164"/>
  <c r="R24" i="164" s="1"/>
  <c r="M24" i="164"/>
  <c r="K24" i="164"/>
  <c r="J24" i="164"/>
  <c r="Q23" i="164"/>
  <c r="R23" i="164" s="1"/>
  <c r="M23" i="164"/>
  <c r="K23" i="164"/>
  <c r="J23" i="164"/>
  <c r="Q22" i="164"/>
  <c r="R22" i="164" s="1"/>
  <c r="M22" i="164"/>
  <c r="K22" i="164"/>
  <c r="J22" i="164"/>
  <c r="Q21" i="164"/>
  <c r="R21" i="164" s="1"/>
  <c r="M21" i="164"/>
  <c r="K21" i="164"/>
  <c r="J21" i="164"/>
  <c r="Q20" i="164"/>
  <c r="R20" i="164" s="1"/>
  <c r="M20" i="164"/>
  <c r="K20" i="164"/>
  <c r="J20" i="164"/>
  <c r="Q19" i="164"/>
  <c r="R19" i="164" s="1"/>
  <c r="M19" i="164"/>
  <c r="K19" i="164"/>
  <c r="J19" i="164"/>
  <c r="Q18" i="164"/>
  <c r="R18" i="164" s="1"/>
  <c r="M18" i="164"/>
  <c r="K18" i="164"/>
  <c r="J18" i="164"/>
  <c r="Q17" i="164"/>
  <c r="R17" i="164" s="1"/>
  <c r="M17" i="164"/>
  <c r="K17" i="164"/>
  <c r="J17" i="164"/>
  <c r="Q16" i="164"/>
  <c r="R16" i="164" s="1"/>
  <c r="M16" i="164"/>
  <c r="K16" i="164"/>
  <c r="J16" i="164"/>
  <c r="Q15" i="164"/>
  <c r="R15" i="164" s="1"/>
  <c r="M15" i="164"/>
  <c r="K15" i="164"/>
  <c r="J15" i="164"/>
  <c r="Q14" i="164"/>
  <c r="R14" i="164" s="1"/>
  <c r="M14" i="164"/>
  <c r="K14" i="164"/>
  <c r="J14" i="164"/>
  <c r="Q13" i="164"/>
  <c r="R13" i="164" s="1"/>
  <c r="M13" i="164"/>
  <c r="K13" i="164"/>
  <c r="J13" i="164"/>
  <c r="Q12" i="164"/>
  <c r="R12" i="164" s="1"/>
  <c r="M12" i="164"/>
  <c r="K12" i="164"/>
  <c r="J12" i="164"/>
  <c r="Q11" i="164"/>
  <c r="R11" i="164" s="1"/>
  <c r="M11" i="164"/>
  <c r="K11" i="164"/>
  <c r="J11" i="164"/>
  <c r="Q10" i="164"/>
  <c r="R10" i="164" s="1"/>
  <c r="M10" i="164"/>
  <c r="K10" i="164"/>
  <c r="J10" i="164"/>
  <c r="Q9" i="164"/>
  <c r="R9" i="164" s="1"/>
  <c r="M9" i="164"/>
  <c r="K9" i="164"/>
  <c r="J9" i="164"/>
  <c r="Q8" i="164"/>
  <c r="R8" i="164" s="1"/>
  <c r="M8" i="164"/>
  <c r="K8" i="164"/>
  <c r="J8" i="164"/>
  <c r="Q7" i="164"/>
  <c r="R7" i="164" s="1"/>
  <c r="M7" i="164"/>
  <c r="K7" i="164"/>
  <c r="J7" i="164"/>
  <c r="Q6" i="164"/>
  <c r="R6" i="164" s="1"/>
  <c r="M6" i="164"/>
  <c r="K6" i="164"/>
  <c r="J6" i="164"/>
  <c r="Q5" i="164"/>
  <c r="R5" i="164" s="1"/>
  <c r="M5" i="164"/>
  <c r="K5" i="164"/>
  <c r="J5" i="164"/>
  <c r="Q4" i="164"/>
  <c r="R4" i="164" s="1"/>
  <c r="M4" i="164"/>
  <c r="K4" i="164"/>
  <c r="J4" i="164"/>
  <c r="AG36" i="163"/>
  <c r="AF36" i="163"/>
  <c r="AE36" i="163"/>
  <c r="AD36" i="163"/>
  <c r="AC36" i="163"/>
  <c r="AB36" i="163"/>
  <c r="AA36" i="163"/>
  <c r="Z36" i="163"/>
  <c r="Y36" i="163"/>
  <c r="X36" i="163"/>
  <c r="W36" i="163"/>
  <c r="V36" i="163"/>
  <c r="U36" i="163"/>
  <c r="T36" i="163"/>
  <c r="S36" i="163"/>
  <c r="Q35" i="163"/>
  <c r="R35" i="163" s="1"/>
  <c r="M35" i="163"/>
  <c r="K35" i="163"/>
  <c r="J35" i="163"/>
  <c r="Q34" i="163"/>
  <c r="R34" i="163" s="1"/>
  <c r="M34" i="163"/>
  <c r="K34" i="163"/>
  <c r="J34" i="163"/>
  <c r="Q33" i="163"/>
  <c r="R33" i="163" s="1"/>
  <c r="M33" i="163"/>
  <c r="K33" i="163"/>
  <c r="J33" i="163"/>
  <c r="M32" i="163"/>
  <c r="Q31" i="163"/>
  <c r="R31" i="163" s="1"/>
  <c r="M31" i="163"/>
  <c r="K31" i="163"/>
  <c r="J31" i="163"/>
  <c r="Q30" i="163"/>
  <c r="R30" i="163" s="1"/>
  <c r="M30" i="163"/>
  <c r="K30" i="163"/>
  <c r="J30" i="163"/>
  <c r="Q29" i="163"/>
  <c r="R29" i="163" s="1"/>
  <c r="M29" i="163"/>
  <c r="K29" i="163"/>
  <c r="J29" i="163"/>
  <c r="Q28" i="163"/>
  <c r="R28" i="163" s="1"/>
  <c r="M28" i="163"/>
  <c r="K28" i="163"/>
  <c r="J28" i="163"/>
  <c r="Q27" i="163"/>
  <c r="R27" i="163" s="1"/>
  <c r="M27" i="163"/>
  <c r="K27" i="163"/>
  <c r="J27" i="163"/>
  <c r="R26" i="163"/>
  <c r="Q26" i="163"/>
  <c r="M26" i="163"/>
  <c r="K26" i="163"/>
  <c r="J26" i="163"/>
  <c r="Q25" i="163"/>
  <c r="R25" i="163" s="1"/>
  <c r="M25" i="163"/>
  <c r="K25" i="163"/>
  <c r="J25" i="163"/>
  <c r="Q24" i="163"/>
  <c r="R24" i="163" s="1"/>
  <c r="M24" i="163"/>
  <c r="K24" i="163"/>
  <c r="J24" i="163"/>
  <c r="Q23" i="163"/>
  <c r="R23" i="163" s="1"/>
  <c r="M23" i="163"/>
  <c r="K23" i="163"/>
  <c r="J23" i="163"/>
  <c r="Q22" i="163"/>
  <c r="R22" i="163" s="1"/>
  <c r="M22" i="163"/>
  <c r="K22" i="163"/>
  <c r="J22" i="163"/>
  <c r="Q21" i="163"/>
  <c r="R21" i="163" s="1"/>
  <c r="M21" i="163"/>
  <c r="K21" i="163"/>
  <c r="J21" i="163"/>
  <c r="Q20" i="163"/>
  <c r="R20" i="163" s="1"/>
  <c r="M20" i="163"/>
  <c r="K20" i="163"/>
  <c r="J20" i="163"/>
  <c r="Q19" i="163"/>
  <c r="R19" i="163" s="1"/>
  <c r="M19" i="163"/>
  <c r="K19" i="163"/>
  <c r="J19" i="163"/>
  <c r="Q18" i="163"/>
  <c r="R18" i="163" s="1"/>
  <c r="M18" i="163"/>
  <c r="K18" i="163"/>
  <c r="J18" i="163"/>
  <c r="Q17" i="163"/>
  <c r="R17" i="163" s="1"/>
  <c r="M17" i="163"/>
  <c r="K17" i="163"/>
  <c r="J17" i="163"/>
  <c r="Q16" i="163"/>
  <c r="R16" i="163" s="1"/>
  <c r="M16" i="163"/>
  <c r="K16" i="163"/>
  <c r="J16" i="163"/>
  <c r="Q15" i="163"/>
  <c r="R15" i="163" s="1"/>
  <c r="M15" i="163"/>
  <c r="K15" i="163"/>
  <c r="J15" i="163"/>
  <c r="Q14" i="163"/>
  <c r="R14" i="163" s="1"/>
  <c r="M14" i="163"/>
  <c r="K14" i="163"/>
  <c r="J14" i="163"/>
  <c r="Q13" i="163"/>
  <c r="R13" i="163" s="1"/>
  <c r="M13" i="163"/>
  <c r="K13" i="163"/>
  <c r="J13" i="163"/>
  <c r="Q12" i="163"/>
  <c r="R12" i="163" s="1"/>
  <c r="M12" i="163"/>
  <c r="K12" i="163"/>
  <c r="J12" i="163"/>
  <c r="Q11" i="163"/>
  <c r="R11" i="163" s="1"/>
  <c r="M11" i="163"/>
  <c r="K11" i="163"/>
  <c r="J11" i="163"/>
  <c r="Q10" i="163"/>
  <c r="R10" i="163" s="1"/>
  <c r="M10" i="163"/>
  <c r="K10" i="163"/>
  <c r="J10" i="163"/>
  <c r="Q9" i="163"/>
  <c r="R9" i="163" s="1"/>
  <c r="M9" i="163"/>
  <c r="K9" i="163"/>
  <c r="J9" i="163"/>
  <c r="Q8" i="163"/>
  <c r="R8" i="163" s="1"/>
  <c r="M8" i="163"/>
  <c r="K8" i="163"/>
  <c r="J8" i="163"/>
  <c r="Q7" i="163"/>
  <c r="R7" i="163" s="1"/>
  <c r="M7" i="163"/>
  <c r="K7" i="163"/>
  <c r="J7" i="163"/>
  <c r="Q6" i="163"/>
  <c r="R6" i="163" s="1"/>
  <c r="M6" i="163"/>
  <c r="K6" i="163"/>
  <c r="J6" i="163"/>
  <c r="Q5" i="163"/>
  <c r="R5" i="163" s="1"/>
  <c r="M5" i="163"/>
  <c r="K5" i="163"/>
  <c r="J5" i="163"/>
  <c r="Q4" i="163"/>
  <c r="R4" i="163" s="1"/>
  <c r="M4" i="163"/>
  <c r="K4" i="163"/>
  <c r="J4" i="163"/>
  <c r="AG21" i="162"/>
  <c r="AF21" i="162"/>
  <c r="AE21" i="162"/>
  <c r="AD21" i="162"/>
  <c r="AC21" i="162"/>
  <c r="AB21" i="162"/>
  <c r="AA21" i="162"/>
  <c r="Z21" i="162"/>
  <c r="Y21" i="162"/>
  <c r="X21" i="162"/>
  <c r="W21" i="162"/>
  <c r="V21" i="162"/>
  <c r="U21" i="162"/>
  <c r="T21" i="162"/>
  <c r="S21" i="162"/>
  <c r="Q20" i="162"/>
  <c r="R20" i="162" s="1"/>
  <c r="M20" i="162"/>
  <c r="K20" i="162"/>
  <c r="J20" i="162"/>
  <c r="Q19" i="162"/>
  <c r="R19" i="162" s="1"/>
  <c r="M19" i="162"/>
  <c r="K19" i="162"/>
  <c r="J19" i="162"/>
  <c r="Q18" i="162"/>
  <c r="R18" i="162" s="1"/>
  <c r="M18" i="162"/>
  <c r="K18" i="162"/>
  <c r="J18" i="162"/>
  <c r="Q17" i="162"/>
  <c r="R17" i="162" s="1"/>
  <c r="M17" i="162"/>
  <c r="K17" i="162"/>
  <c r="J17" i="162"/>
  <c r="Q16" i="162"/>
  <c r="R16" i="162" s="1"/>
  <c r="M16" i="162"/>
  <c r="K16" i="162"/>
  <c r="J16" i="162"/>
  <c r="Q15" i="162"/>
  <c r="R15" i="162" s="1"/>
  <c r="M15" i="162"/>
  <c r="K15" i="162"/>
  <c r="J15" i="162"/>
  <c r="Q14" i="162"/>
  <c r="R14" i="162" s="1"/>
  <c r="M14" i="162"/>
  <c r="K14" i="162"/>
  <c r="J14" i="162"/>
  <c r="Q13" i="162"/>
  <c r="R13" i="162" s="1"/>
  <c r="M13" i="162"/>
  <c r="K13" i="162"/>
  <c r="J13" i="162"/>
  <c r="Q12" i="162"/>
  <c r="R12" i="162" s="1"/>
  <c r="M12" i="162"/>
  <c r="K12" i="162"/>
  <c r="J12" i="162"/>
  <c r="Q11" i="162"/>
  <c r="R11" i="162" s="1"/>
  <c r="M11" i="162"/>
  <c r="K11" i="162"/>
  <c r="J11" i="162"/>
  <c r="Q10" i="162"/>
  <c r="R10" i="162" s="1"/>
  <c r="M10" i="162"/>
  <c r="K10" i="162"/>
  <c r="J10" i="162"/>
  <c r="R9" i="162"/>
  <c r="Q9" i="162"/>
  <c r="M9" i="162"/>
  <c r="K9" i="162"/>
  <c r="J9" i="162"/>
  <c r="Q8" i="162"/>
  <c r="R8" i="162" s="1"/>
  <c r="M8" i="162"/>
  <c r="K8" i="162"/>
  <c r="J8" i="162"/>
  <c r="Q7" i="162"/>
  <c r="R7" i="162" s="1"/>
  <c r="M7" i="162"/>
  <c r="K7" i="162"/>
  <c r="J7" i="162"/>
  <c r="Q6" i="162"/>
  <c r="R6" i="162" s="1"/>
  <c r="M6" i="162"/>
  <c r="K6" i="162"/>
  <c r="J6" i="162"/>
  <c r="Q5" i="162"/>
  <c r="R5" i="162" s="1"/>
  <c r="M5" i="162"/>
  <c r="K5" i="162"/>
  <c r="J5" i="162"/>
  <c r="Q4" i="162"/>
  <c r="R4" i="162" s="1"/>
  <c r="M4" i="162"/>
  <c r="J4" i="162"/>
  <c r="AG26" i="161"/>
  <c r="AF26" i="161"/>
  <c r="AE26" i="161"/>
  <c r="AD26" i="161"/>
  <c r="AC26" i="161"/>
  <c r="AB26" i="161"/>
  <c r="AA26" i="161"/>
  <c r="Z26" i="161"/>
  <c r="Y26" i="161"/>
  <c r="X26" i="161"/>
  <c r="W26" i="161"/>
  <c r="V26" i="161"/>
  <c r="U26" i="161"/>
  <c r="T26" i="161"/>
  <c r="S26" i="161"/>
  <c r="Q25" i="161"/>
  <c r="R25" i="161" s="1"/>
  <c r="M25" i="161"/>
  <c r="K25" i="161"/>
  <c r="J25" i="161"/>
  <c r="Q24" i="161"/>
  <c r="R24" i="161" s="1"/>
  <c r="M24" i="161"/>
  <c r="K24" i="161"/>
  <c r="J24" i="161"/>
  <c r="Q23" i="161"/>
  <c r="R23" i="161" s="1"/>
  <c r="M23" i="161"/>
  <c r="K23" i="161"/>
  <c r="J23" i="161"/>
  <c r="Q22" i="161"/>
  <c r="R22" i="161" s="1"/>
  <c r="M22" i="161"/>
  <c r="K22" i="161"/>
  <c r="J22" i="161"/>
  <c r="Q21" i="161"/>
  <c r="R21" i="161" s="1"/>
  <c r="M21" i="161"/>
  <c r="K21" i="161"/>
  <c r="J21" i="161"/>
  <c r="Q20" i="161"/>
  <c r="R20" i="161" s="1"/>
  <c r="M20" i="161"/>
  <c r="K20" i="161"/>
  <c r="J20" i="161"/>
  <c r="Q19" i="161"/>
  <c r="R19" i="161" s="1"/>
  <c r="M19" i="161"/>
  <c r="K19" i="161"/>
  <c r="J19" i="161"/>
  <c r="Q18" i="161"/>
  <c r="R18" i="161" s="1"/>
  <c r="M18" i="161"/>
  <c r="K18" i="161"/>
  <c r="J18" i="161"/>
  <c r="Q17" i="161"/>
  <c r="R17" i="161" s="1"/>
  <c r="M17" i="161"/>
  <c r="K17" i="161"/>
  <c r="J17" i="161"/>
  <c r="Q16" i="161"/>
  <c r="R16" i="161" s="1"/>
  <c r="M16" i="161"/>
  <c r="K16" i="161"/>
  <c r="J16" i="161"/>
  <c r="Q15" i="161"/>
  <c r="R15" i="161" s="1"/>
  <c r="M15" i="161"/>
  <c r="K15" i="161"/>
  <c r="J15" i="161"/>
  <c r="Q14" i="161"/>
  <c r="R14" i="161" s="1"/>
  <c r="M14" i="161"/>
  <c r="K14" i="161"/>
  <c r="J14" i="161"/>
  <c r="Q13" i="161"/>
  <c r="R13" i="161" s="1"/>
  <c r="M13" i="161"/>
  <c r="K13" i="161"/>
  <c r="J13" i="161"/>
  <c r="Q12" i="161"/>
  <c r="R12" i="161" s="1"/>
  <c r="M12" i="161"/>
  <c r="K12" i="161"/>
  <c r="J12" i="161"/>
  <c r="Q11" i="161"/>
  <c r="R11" i="161" s="1"/>
  <c r="M11" i="161"/>
  <c r="K11" i="161"/>
  <c r="J11" i="161"/>
  <c r="Q10" i="161"/>
  <c r="R10" i="161" s="1"/>
  <c r="M10" i="161"/>
  <c r="K10" i="161"/>
  <c r="J10" i="161"/>
  <c r="Q9" i="161"/>
  <c r="R9" i="161" s="1"/>
  <c r="M9" i="161"/>
  <c r="K9" i="161"/>
  <c r="J9" i="161"/>
  <c r="Q8" i="161"/>
  <c r="R8" i="161" s="1"/>
  <c r="M8" i="161"/>
  <c r="K8" i="161"/>
  <c r="J8" i="161"/>
  <c r="Q7" i="161"/>
  <c r="R7" i="161" s="1"/>
  <c r="M7" i="161"/>
  <c r="K7" i="161"/>
  <c r="J7" i="161"/>
  <c r="Q6" i="161"/>
  <c r="R6" i="161" s="1"/>
  <c r="M6" i="161"/>
  <c r="K6" i="161"/>
  <c r="J6" i="161"/>
  <c r="Q5" i="161"/>
  <c r="R5" i="161" s="1"/>
  <c r="M5" i="161"/>
  <c r="K5" i="161"/>
  <c r="J5" i="161"/>
  <c r="Q4" i="161"/>
  <c r="R4" i="161" s="1"/>
  <c r="M4" i="161"/>
  <c r="K4" i="161"/>
  <c r="J4" i="161"/>
  <c r="AG26" i="160"/>
  <c r="AF26" i="160"/>
  <c r="AE26" i="160"/>
  <c r="AD26" i="160"/>
  <c r="AC26" i="160"/>
  <c r="AB26" i="160"/>
  <c r="AA26" i="160"/>
  <c r="Z26" i="160"/>
  <c r="Y26" i="160"/>
  <c r="X26" i="160"/>
  <c r="W26" i="160"/>
  <c r="V26" i="160"/>
  <c r="U26" i="160"/>
  <c r="T26" i="160"/>
  <c r="S26" i="160"/>
  <c r="Q25" i="160"/>
  <c r="R25" i="160" s="1"/>
  <c r="M25" i="160"/>
  <c r="K25" i="160"/>
  <c r="J25" i="160"/>
  <c r="Q24" i="160"/>
  <c r="R24" i="160" s="1"/>
  <c r="M24" i="160"/>
  <c r="K24" i="160"/>
  <c r="J24" i="160"/>
  <c r="Q23" i="160"/>
  <c r="R23" i="160" s="1"/>
  <c r="M23" i="160"/>
  <c r="K23" i="160"/>
  <c r="J23" i="160"/>
  <c r="Q22" i="160"/>
  <c r="R22" i="160" s="1"/>
  <c r="M22" i="160"/>
  <c r="K22" i="160"/>
  <c r="J22" i="160"/>
  <c r="Q21" i="160"/>
  <c r="R21" i="160" s="1"/>
  <c r="M21" i="160"/>
  <c r="K21" i="160"/>
  <c r="J21" i="160"/>
  <c r="Q20" i="160"/>
  <c r="R20" i="160" s="1"/>
  <c r="M20" i="160"/>
  <c r="K20" i="160"/>
  <c r="J20" i="160"/>
  <c r="Q19" i="160"/>
  <c r="R19" i="160" s="1"/>
  <c r="M19" i="160"/>
  <c r="K19" i="160"/>
  <c r="J19" i="160"/>
  <c r="Q18" i="160"/>
  <c r="R18" i="160" s="1"/>
  <c r="M18" i="160"/>
  <c r="K18" i="160"/>
  <c r="J18" i="160"/>
  <c r="Q17" i="160"/>
  <c r="R17" i="160" s="1"/>
  <c r="M17" i="160"/>
  <c r="K17" i="160"/>
  <c r="J17" i="160"/>
  <c r="Q16" i="160"/>
  <c r="R16" i="160" s="1"/>
  <c r="M16" i="160"/>
  <c r="K16" i="160"/>
  <c r="J16" i="160"/>
  <c r="Q15" i="160"/>
  <c r="R15" i="160" s="1"/>
  <c r="M15" i="160"/>
  <c r="K15" i="160"/>
  <c r="J15" i="160"/>
  <c r="Q14" i="160"/>
  <c r="R14" i="160" s="1"/>
  <c r="M14" i="160"/>
  <c r="K14" i="160"/>
  <c r="J14" i="160"/>
  <c r="Q13" i="160"/>
  <c r="R13" i="160" s="1"/>
  <c r="M13" i="160"/>
  <c r="K13" i="160"/>
  <c r="J13" i="160"/>
  <c r="Q12" i="160"/>
  <c r="R12" i="160" s="1"/>
  <c r="M12" i="160"/>
  <c r="K12" i="160"/>
  <c r="J12" i="160"/>
  <c r="Q11" i="160"/>
  <c r="R11" i="160" s="1"/>
  <c r="M11" i="160"/>
  <c r="K11" i="160"/>
  <c r="J11" i="160"/>
  <c r="Q10" i="160"/>
  <c r="R10" i="160" s="1"/>
  <c r="M10" i="160"/>
  <c r="K10" i="160"/>
  <c r="J10" i="160"/>
  <c r="Q9" i="160"/>
  <c r="R9" i="160" s="1"/>
  <c r="M9" i="160"/>
  <c r="K9" i="160"/>
  <c r="J9" i="160"/>
  <c r="Q8" i="160"/>
  <c r="R8" i="160" s="1"/>
  <c r="M8" i="160"/>
  <c r="K8" i="160"/>
  <c r="J8" i="160"/>
  <c r="Q7" i="160"/>
  <c r="R7" i="160" s="1"/>
  <c r="M7" i="160"/>
  <c r="K7" i="160"/>
  <c r="J7" i="160"/>
  <c r="Q6" i="160"/>
  <c r="R6" i="160" s="1"/>
  <c r="M6" i="160"/>
  <c r="K6" i="160"/>
  <c r="J6" i="160"/>
  <c r="Q5" i="160"/>
  <c r="R5" i="160" s="1"/>
  <c r="M5" i="160"/>
  <c r="K5" i="160"/>
  <c r="J5" i="160"/>
  <c r="Q4" i="160"/>
  <c r="R4" i="160" s="1"/>
  <c r="M4" i="160"/>
  <c r="K4" i="160"/>
  <c r="J4" i="160"/>
  <c r="AG60" i="159"/>
  <c r="AF60" i="159"/>
  <c r="AE60" i="159"/>
  <c r="AD60" i="159"/>
  <c r="AC60" i="159"/>
  <c r="AB60" i="159"/>
  <c r="AA60" i="159"/>
  <c r="Z60" i="159"/>
  <c r="Y60" i="159"/>
  <c r="X60" i="159"/>
  <c r="W60" i="159"/>
  <c r="V60" i="159"/>
  <c r="J32" i="159" s="1"/>
  <c r="U60" i="159"/>
  <c r="T60" i="159"/>
  <c r="S60" i="159"/>
  <c r="Q59" i="159"/>
  <c r="R59" i="159" s="1"/>
  <c r="M59" i="159"/>
  <c r="K59" i="159"/>
  <c r="J59" i="159"/>
  <c r="Q58" i="159"/>
  <c r="R58" i="159" s="1"/>
  <c r="M58" i="159"/>
  <c r="K58" i="159"/>
  <c r="J58" i="159"/>
  <c r="R57" i="159"/>
  <c r="Q57" i="159"/>
  <c r="M57" i="159"/>
  <c r="K57" i="159"/>
  <c r="J57" i="159"/>
  <c r="Q56" i="159"/>
  <c r="R56" i="159" s="1"/>
  <c r="M56" i="159"/>
  <c r="K56" i="159"/>
  <c r="J56" i="159"/>
  <c r="Q55" i="159"/>
  <c r="R55" i="159" s="1"/>
  <c r="M55" i="159"/>
  <c r="K55" i="159"/>
  <c r="J55" i="159"/>
  <c r="Q54" i="159"/>
  <c r="R54" i="159" s="1"/>
  <c r="M54" i="159"/>
  <c r="K54" i="159"/>
  <c r="J54" i="159"/>
  <c r="Q53" i="159"/>
  <c r="R53" i="159" s="1"/>
  <c r="M53" i="159"/>
  <c r="K53" i="159"/>
  <c r="J53" i="159"/>
  <c r="Q52" i="159"/>
  <c r="R52" i="159" s="1"/>
  <c r="M52" i="159"/>
  <c r="K52" i="159"/>
  <c r="J52" i="159"/>
  <c r="Q51" i="159"/>
  <c r="R51" i="159" s="1"/>
  <c r="M51" i="159"/>
  <c r="K51" i="159"/>
  <c r="J51" i="159"/>
  <c r="Q50" i="159"/>
  <c r="R50" i="159" s="1"/>
  <c r="M50" i="159"/>
  <c r="K50" i="159"/>
  <c r="J50" i="159"/>
  <c r="Q49" i="159"/>
  <c r="R49" i="159" s="1"/>
  <c r="M49" i="159"/>
  <c r="K49" i="159"/>
  <c r="J49" i="159"/>
  <c r="Q48" i="159"/>
  <c r="R48" i="159" s="1"/>
  <c r="M48" i="159"/>
  <c r="K48" i="159"/>
  <c r="J48" i="159"/>
  <c r="Q47" i="159"/>
  <c r="R47" i="159" s="1"/>
  <c r="M47" i="159"/>
  <c r="K47" i="159"/>
  <c r="J47" i="159"/>
  <c r="Q46" i="159"/>
  <c r="R46" i="159" s="1"/>
  <c r="M46" i="159"/>
  <c r="K46" i="159"/>
  <c r="J46" i="159"/>
  <c r="Q45" i="159"/>
  <c r="R45" i="159" s="1"/>
  <c r="M45" i="159"/>
  <c r="K45" i="159"/>
  <c r="J45" i="159"/>
  <c r="Q44" i="159"/>
  <c r="R44" i="159" s="1"/>
  <c r="M44" i="159"/>
  <c r="K44" i="159"/>
  <c r="J44" i="159"/>
  <c r="Q43" i="159"/>
  <c r="R43" i="159" s="1"/>
  <c r="M43" i="159"/>
  <c r="K43" i="159"/>
  <c r="J43" i="159"/>
  <c r="Q42" i="159"/>
  <c r="R42" i="159" s="1"/>
  <c r="M42" i="159"/>
  <c r="K42" i="159"/>
  <c r="J42" i="159"/>
  <c r="Q41" i="159"/>
  <c r="R41" i="159" s="1"/>
  <c r="M41" i="159"/>
  <c r="K41" i="159"/>
  <c r="J41" i="159"/>
  <c r="Q40" i="159"/>
  <c r="R40" i="159" s="1"/>
  <c r="M40" i="159"/>
  <c r="K40" i="159"/>
  <c r="J40" i="159"/>
  <c r="Q39" i="159"/>
  <c r="R39" i="159" s="1"/>
  <c r="M39" i="159"/>
  <c r="K39" i="159"/>
  <c r="J39" i="159"/>
  <c r="Q38" i="159"/>
  <c r="R38" i="159" s="1"/>
  <c r="M38" i="159"/>
  <c r="K38" i="159"/>
  <c r="J38" i="159"/>
  <c r="Q37" i="159"/>
  <c r="R37" i="159" s="1"/>
  <c r="M37" i="159"/>
  <c r="K37" i="159"/>
  <c r="J37" i="159"/>
  <c r="Q36" i="159"/>
  <c r="R36" i="159" s="1"/>
  <c r="M36" i="159"/>
  <c r="K36" i="159"/>
  <c r="J36" i="159"/>
  <c r="Q35" i="159"/>
  <c r="R35" i="159" s="1"/>
  <c r="M35" i="159"/>
  <c r="K35" i="159"/>
  <c r="J35" i="159"/>
  <c r="Q34" i="159"/>
  <c r="R34" i="159" s="1"/>
  <c r="M34" i="159"/>
  <c r="K34" i="159"/>
  <c r="J34" i="159"/>
  <c r="Q33" i="159"/>
  <c r="R33" i="159" s="1"/>
  <c r="M33" i="159"/>
  <c r="K33" i="159"/>
  <c r="J33" i="159"/>
  <c r="M32" i="159"/>
  <c r="Q31" i="159"/>
  <c r="R31" i="159" s="1"/>
  <c r="M31" i="159"/>
  <c r="K31" i="159"/>
  <c r="J31" i="159"/>
  <c r="Q30" i="159"/>
  <c r="R30" i="159" s="1"/>
  <c r="M30" i="159"/>
  <c r="K30" i="159"/>
  <c r="J30" i="159"/>
  <c r="Q29" i="159"/>
  <c r="R29" i="159" s="1"/>
  <c r="M29" i="159"/>
  <c r="K29" i="159"/>
  <c r="J29" i="159"/>
  <c r="Q28" i="159"/>
  <c r="R28" i="159" s="1"/>
  <c r="M28" i="159"/>
  <c r="K28" i="159"/>
  <c r="J28" i="159"/>
  <c r="Q27" i="159"/>
  <c r="R27" i="159" s="1"/>
  <c r="M27" i="159"/>
  <c r="K27" i="159"/>
  <c r="J27" i="159"/>
  <c r="Q26" i="159"/>
  <c r="R26" i="159" s="1"/>
  <c r="M26" i="159"/>
  <c r="K26" i="159"/>
  <c r="J26" i="159"/>
  <c r="Q25" i="159"/>
  <c r="R25" i="159" s="1"/>
  <c r="M25" i="159"/>
  <c r="K25" i="159"/>
  <c r="J25" i="159"/>
  <c r="Q24" i="159"/>
  <c r="R24" i="159" s="1"/>
  <c r="M24" i="159"/>
  <c r="K24" i="159"/>
  <c r="J24" i="159"/>
  <c r="Q23" i="159"/>
  <c r="R23" i="159" s="1"/>
  <c r="M23" i="159"/>
  <c r="K23" i="159"/>
  <c r="J23" i="159"/>
  <c r="Q22" i="159"/>
  <c r="R22" i="159" s="1"/>
  <c r="M22" i="159"/>
  <c r="K22" i="159"/>
  <c r="J22" i="159"/>
  <c r="R21" i="159"/>
  <c r="Q21" i="159"/>
  <c r="M21" i="159"/>
  <c r="K21" i="159"/>
  <c r="J21" i="159"/>
  <c r="Q20" i="159"/>
  <c r="R20" i="159" s="1"/>
  <c r="M20" i="159"/>
  <c r="K20" i="159"/>
  <c r="J20" i="159"/>
  <c r="Q19" i="159"/>
  <c r="R19" i="159" s="1"/>
  <c r="M19" i="159"/>
  <c r="K19" i="159"/>
  <c r="J19" i="159"/>
  <c r="Q18" i="159"/>
  <c r="R18" i="159" s="1"/>
  <c r="M18" i="159"/>
  <c r="K18" i="159"/>
  <c r="J18" i="159"/>
  <c r="Q17" i="159"/>
  <c r="R17" i="159" s="1"/>
  <c r="M17" i="159"/>
  <c r="K17" i="159"/>
  <c r="J17" i="159"/>
  <c r="Q16" i="159"/>
  <c r="R16" i="159" s="1"/>
  <c r="M16" i="159"/>
  <c r="K16" i="159"/>
  <c r="J16" i="159"/>
  <c r="Q15" i="159"/>
  <c r="R15" i="159" s="1"/>
  <c r="M15" i="159"/>
  <c r="K15" i="159"/>
  <c r="J15" i="159"/>
  <c r="Q14" i="159"/>
  <c r="R14" i="159" s="1"/>
  <c r="M14" i="159"/>
  <c r="K14" i="159"/>
  <c r="J14" i="159"/>
  <c r="Q13" i="159"/>
  <c r="R13" i="159" s="1"/>
  <c r="M13" i="159"/>
  <c r="K13" i="159"/>
  <c r="J13" i="159"/>
  <c r="Q12" i="159"/>
  <c r="R12" i="159" s="1"/>
  <c r="M12" i="159"/>
  <c r="K12" i="159"/>
  <c r="J12" i="159"/>
  <c r="Q11" i="159"/>
  <c r="R11" i="159" s="1"/>
  <c r="M11" i="159"/>
  <c r="K11" i="159"/>
  <c r="J11" i="159"/>
  <c r="Q10" i="159"/>
  <c r="R10" i="159" s="1"/>
  <c r="M10" i="159"/>
  <c r="K10" i="159"/>
  <c r="J10" i="159"/>
  <c r="Q9" i="159"/>
  <c r="R9" i="159" s="1"/>
  <c r="M9" i="159"/>
  <c r="K9" i="159"/>
  <c r="J9" i="159"/>
  <c r="Q8" i="159"/>
  <c r="R8" i="159" s="1"/>
  <c r="M8" i="159"/>
  <c r="K8" i="159"/>
  <c r="J8" i="159"/>
  <c r="Q7" i="159"/>
  <c r="R7" i="159" s="1"/>
  <c r="M7" i="159"/>
  <c r="K7" i="159"/>
  <c r="J7" i="159"/>
  <c r="Q6" i="159"/>
  <c r="R6" i="159" s="1"/>
  <c r="M6" i="159"/>
  <c r="K6" i="159"/>
  <c r="J6" i="159"/>
  <c r="Q5" i="159"/>
  <c r="R5" i="159" s="1"/>
  <c r="M5" i="159"/>
  <c r="K5" i="159"/>
  <c r="J5" i="159"/>
  <c r="Q4" i="159"/>
  <c r="R4" i="159" s="1"/>
  <c r="M4" i="159"/>
  <c r="K4" i="159"/>
  <c r="J4" i="159"/>
  <c r="AG60" i="158"/>
  <c r="AF60" i="158"/>
  <c r="AE60" i="158"/>
  <c r="AD60" i="158"/>
  <c r="AC60" i="158"/>
  <c r="AB60" i="158"/>
  <c r="AA60" i="158"/>
  <c r="Z60" i="158"/>
  <c r="Y60" i="158"/>
  <c r="X60" i="158"/>
  <c r="W60" i="158"/>
  <c r="V60" i="158"/>
  <c r="Q32" i="158" s="1"/>
  <c r="R32" i="158" s="1"/>
  <c r="U60" i="158"/>
  <c r="T60" i="158"/>
  <c r="S60" i="158"/>
  <c r="Q59" i="158"/>
  <c r="R59" i="158" s="1"/>
  <c r="M59" i="158"/>
  <c r="K59" i="158"/>
  <c r="J59" i="158"/>
  <c r="Q58" i="158"/>
  <c r="R58" i="158" s="1"/>
  <c r="M58" i="158"/>
  <c r="K58" i="158"/>
  <c r="J58" i="158"/>
  <c r="Q57" i="158"/>
  <c r="R57" i="158" s="1"/>
  <c r="M57" i="158"/>
  <c r="K57" i="158"/>
  <c r="J57" i="158"/>
  <c r="Q56" i="158"/>
  <c r="R56" i="158" s="1"/>
  <c r="M56" i="158"/>
  <c r="K56" i="158"/>
  <c r="J56" i="158"/>
  <c r="R55" i="158"/>
  <c r="Q55" i="158"/>
  <c r="M55" i="158"/>
  <c r="K55" i="158"/>
  <c r="J55" i="158"/>
  <c r="Q54" i="158"/>
  <c r="R54" i="158" s="1"/>
  <c r="M54" i="158"/>
  <c r="K54" i="158"/>
  <c r="J54" i="158"/>
  <c r="Q53" i="158"/>
  <c r="R53" i="158" s="1"/>
  <c r="M53" i="158"/>
  <c r="K53" i="158"/>
  <c r="J53" i="158"/>
  <c r="Q52" i="158"/>
  <c r="R52" i="158" s="1"/>
  <c r="M52" i="158"/>
  <c r="K52" i="158"/>
  <c r="J52" i="158"/>
  <c r="Q51" i="158"/>
  <c r="R51" i="158" s="1"/>
  <c r="M51" i="158"/>
  <c r="K51" i="158"/>
  <c r="J51" i="158"/>
  <c r="Q50" i="158"/>
  <c r="R50" i="158" s="1"/>
  <c r="M50" i="158"/>
  <c r="K50" i="158"/>
  <c r="J50" i="158"/>
  <c r="Q49" i="158"/>
  <c r="R49" i="158" s="1"/>
  <c r="M49" i="158"/>
  <c r="K49" i="158"/>
  <c r="J49" i="158"/>
  <c r="Q48" i="158"/>
  <c r="R48" i="158" s="1"/>
  <c r="M48" i="158"/>
  <c r="K48" i="158"/>
  <c r="J48" i="158"/>
  <c r="Q47" i="158"/>
  <c r="R47" i="158" s="1"/>
  <c r="M47" i="158"/>
  <c r="K47" i="158"/>
  <c r="J47" i="158"/>
  <c r="Q46" i="158"/>
  <c r="R46" i="158" s="1"/>
  <c r="M46" i="158"/>
  <c r="K46" i="158"/>
  <c r="J46" i="158"/>
  <c r="Q45" i="158"/>
  <c r="R45" i="158" s="1"/>
  <c r="M45" i="158"/>
  <c r="K45" i="158"/>
  <c r="J45" i="158"/>
  <c r="Q44" i="158"/>
  <c r="R44" i="158" s="1"/>
  <c r="M44" i="158"/>
  <c r="K44" i="158"/>
  <c r="J44" i="158"/>
  <c r="Q43" i="158"/>
  <c r="R43" i="158" s="1"/>
  <c r="M43" i="158"/>
  <c r="K43" i="158"/>
  <c r="J43" i="158"/>
  <c r="Q42" i="158"/>
  <c r="R42" i="158" s="1"/>
  <c r="M42" i="158"/>
  <c r="K42" i="158"/>
  <c r="J42" i="158"/>
  <c r="Q41" i="158"/>
  <c r="R41" i="158" s="1"/>
  <c r="M41" i="158"/>
  <c r="K41" i="158"/>
  <c r="J41" i="158"/>
  <c r="Q40" i="158"/>
  <c r="R40" i="158" s="1"/>
  <c r="M40" i="158"/>
  <c r="K40" i="158"/>
  <c r="J40" i="158"/>
  <c r="Q39" i="158"/>
  <c r="R39" i="158" s="1"/>
  <c r="M39" i="158"/>
  <c r="K39" i="158"/>
  <c r="J39" i="158"/>
  <c r="Q38" i="158"/>
  <c r="R38" i="158" s="1"/>
  <c r="M38" i="158"/>
  <c r="K38" i="158"/>
  <c r="J38" i="158"/>
  <c r="Q37" i="158"/>
  <c r="R37" i="158" s="1"/>
  <c r="M37" i="158"/>
  <c r="K37" i="158"/>
  <c r="J37" i="158"/>
  <c r="Q36" i="158"/>
  <c r="R36" i="158" s="1"/>
  <c r="M36" i="158"/>
  <c r="K36" i="158"/>
  <c r="J36" i="158"/>
  <c r="Q35" i="158"/>
  <c r="R35" i="158" s="1"/>
  <c r="M35" i="158"/>
  <c r="K35" i="158"/>
  <c r="J35" i="158"/>
  <c r="Q34" i="158"/>
  <c r="R34" i="158" s="1"/>
  <c r="M34" i="158"/>
  <c r="K34" i="158"/>
  <c r="J34" i="158"/>
  <c r="Q33" i="158"/>
  <c r="R33" i="158" s="1"/>
  <c r="M33" i="158"/>
  <c r="K33" i="158"/>
  <c r="J33" i="158"/>
  <c r="M32" i="158"/>
  <c r="Q31" i="158"/>
  <c r="R31" i="158" s="1"/>
  <c r="M31" i="158"/>
  <c r="K31" i="158"/>
  <c r="J31" i="158"/>
  <c r="Q30" i="158"/>
  <c r="R30" i="158" s="1"/>
  <c r="M30" i="158"/>
  <c r="K30" i="158"/>
  <c r="J30" i="158"/>
  <c r="Q29" i="158"/>
  <c r="R29" i="158" s="1"/>
  <c r="M29" i="158"/>
  <c r="K29" i="158"/>
  <c r="J29" i="158"/>
  <c r="Q28" i="158"/>
  <c r="R28" i="158" s="1"/>
  <c r="M28" i="158"/>
  <c r="K28" i="158"/>
  <c r="J28" i="158"/>
  <c r="Q27" i="158"/>
  <c r="R27" i="158" s="1"/>
  <c r="M27" i="158"/>
  <c r="K27" i="158"/>
  <c r="J27" i="158"/>
  <c r="Q26" i="158"/>
  <c r="R26" i="158" s="1"/>
  <c r="M26" i="158"/>
  <c r="K26" i="158"/>
  <c r="J26" i="158"/>
  <c r="Q25" i="158"/>
  <c r="R25" i="158" s="1"/>
  <c r="M25" i="158"/>
  <c r="K25" i="158"/>
  <c r="J25" i="158"/>
  <c r="Q24" i="158"/>
  <c r="R24" i="158" s="1"/>
  <c r="M24" i="158"/>
  <c r="K24" i="158"/>
  <c r="J24" i="158"/>
  <c r="Q23" i="158"/>
  <c r="R23" i="158" s="1"/>
  <c r="M23" i="158"/>
  <c r="K23" i="158"/>
  <c r="J23" i="158"/>
  <c r="Q22" i="158"/>
  <c r="R22" i="158" s="1"/>
  <c r="M22" i="158"/>
  <c r="K22" i="158"/>
  <c r="J22" i="158"/>
  <c r="Q21" i="158"/>
  <c r="R21" i="158" s="1"/>
  <c r="M21" i="158"/>
  <c r="K21" i="158"/>
  <c r="J21" i="158"/>
  <c r="Q20" i="158"/>
  <c r="R20" i="158" s="1"/>
  <c r="M20" i="158"/>
  <c r="K20" i="158"/>
  <c r="J20" i="158"/>
  <c r="R19" i="158"/>
  <c r="Q19" i="158"/>
  <c r="M19" i="158"/>
  <c r="K19" i="158"/>
  <c r="J19" i="158"/>
  <c r="Q18" i="158"/>
  <c r="R18" i="158" s="1"/>
  <c r="M18" i="158"/>
  <c r="K18" i="158"/>
  <c r="J18" i="158"/>
  <c r="Q17" i="158"/>
  <c r="R17" i="158" s="1"/>
  <c r="M17" i="158"/>
  <c r="K17" i="158"/>
  <c r="J17" i="158"/>
  <c r="Q16" i="158"/>
  <c r="R16" i="158" s="1"/>
  <c r="M16" i="158"/>
  <c r="K16" i="158"/>
  <c r="J16" i="158"/>
  <c r="Q15" i="158"/>
  <c r="R15" i="158" s="1"/>
  <c r="M15" i="158"/>
  <c r="K15" i="158"/>
  <c r="J15" i="158"/>
  <c r="Q14" i="158"/>
  <c r="R14" i="158" s="1"/>
  <c r="M14" i="158"/>
  <c r="K14" i="158"/>
  <c r="J14" i="158"/>
  <c r="Q13" i="158"/>
  <c r="R13" i="158" s="1"/>
  <c r="M13" i="158"/>
  <c r="K13" i="158"/>
  <c r="J13" i="158"/>
  <c r="Q12" i="158"/>
  <c r="R12" i="158" s="1"/>
  <c r="M12" i="158"/>
  <c r="K12" i="158"/>
  <c r="J12" i="158"/>
  <c r="Q11" i="158"/>
  <c r="R11" i="158" s="1"/>
  <c r="M11" i="158"/>
  <c r="K11" i="158"/>
  <c r="J11" i="158"/>
  <c r="Q10" i="158"/>
  <c r="R10" i="158" s="1"/>
  <c r="M10" i="158"/>
  <c r="K10" i="158"/>
  <c r="J10" i="158"/>
  <c r="Q9" i="158"/>
  <c r="R9" i="158" s="1"/>
  <c r="M9" i="158"/>
  <c r="K9" i="158"/>
  <c r="J9" i="158"/>
  <c r="Q8" i="158"/>
  <c r="R8" i="158" s="1"/>
  <c r="M8" i="158"/>
  <c r="K8" i="158"/>
  <c r="J8" i="158"/>
  <c r="Q7" i="158"/>
  <c r="R7" i="158" s="1"/>
  <c r="M7" i="158"/>
  <c r="K7" i="158"/>
  <c r="J7" i="158"/>
  <c r="Q6" i="158"/>
  <c r="R6" i="158" s="1"/>
  <c r="M6" i="158"/>
  <c r="K6" i="158"/>
  <c r="J6" i="158"/>
  <c r="Q5" i="158"/>
  <c r="R5" i="158" s="1"/>
  <c r="M5" i="158"/>
  <c r="K5" i="158"/>
  <c r="J5" i="158"/>
  <c r="Q4" i="158"/>
  <c r="R4" i="158" s="1"/>
  <c r="M4" i="158"/>
  <c r="K4" i="158"/>
  <c r="J4" i="158"/>
  <c r="AG60" i="157"/>
  <c r="AF60" i="157"/>
  <c r="AE60" i="157"/>
  <c r="AD60" i="157"/>
  <c r="AC60" i="157"/>
  <c r="AB60" i="157"/>
  <c r="AA60" i="157"/>
  <c r="Z60" i="157"/>
  <c r="Y60" i="157"/>
  <c r="X60" i="157"/>
  <c r="W60" i="157"/>
  <c r="V60" i="157"/>
  <c r="Q32" i="157" s="1"/>
  <c r="R32" i="157" s="1"/>
  <c r="U60" i="157"/>
  <c r="T60" i="157"/>
  <c r="S60" i="157"/>
  <c r="Q59" i="157"/>
  <c r="R59" i="157" s="1"/>
  <c r="M59" i="157"/>
  <c r="K59" i="157"/>
  <c r="J59" i="157"/>
  <c r="Q58" i="157"/>
  <c r="R58" i="157" s="1"/>
  <c r="M58" i="157"/>
  <c r="K58" i="157"/>
  <c r="J58" i="157"/>
  <c r="Q57" i="157"/>
  <c r="R57" i="157" s="1"/>
  <c r="M57" i="157"/>
  <c r="K57" i="157"/>
  <c r="J57" i="157"/>
  <c r="Q56" i="157"/>
  <c r="R56" i="157" s="1"/>
  <c r="M56" i="157"/>
  <c r="K56" i="157"/>
  <c r="J56" i="157"/>
  <c r="Q55" i="157"/>
  <c r="R55" i="157" s="1"/>
  <c r="M55" i="157"/>
  <c r="K55" i="157"/>
  <c r="J55" i="157"/>
  <c r="Q54" i="157"/>
  <c r="R54" i="157" s="1"/>
  <c r="M54" i="157"/>
  <c r="K54" i="157"/>
  <c r="J54" i="157"/>
  <c r="Q53" i="157"/>
  <c r="R53" i="157" s="1"/>
  <c r="M53" i="157"/>
  <c r="K53" i="157"/>
  <c r="J53" i="157"/>
  <c r="Q52" i="157"/>
  <c r="R52" i="157" s="1"/>
  <c r="M52" i="157"/>
  <c r="K52" i="157"/>
  <c r="J52" i="157"/>
  <c r="R51" i="157"/>
  <c r="Q51" i="157"/>
  <c r="M51" i="157"/>
  <c r="K51" i="157"/>
  <c r="J51" i="157"/>
  <c r="Q50" i="157"/>
  <c r="R50" i="157" s="1"/>
  <c r="M50" i="157"/>
  <c r="K50" i="157"/>
  <c r="J50" i="157"/>
  <c r="Q49" i="157"/>
  <c r="R49" i="157" s="1"/>
  <c r="M49" i="157"/>
  <c r="K49" i="157"/>
  <c r="J49" i="157"/>
  <c r="Q48" i="157"/>
  <c r="R48" i="157" s="1"/>
  <c r="M48" i="157"/>
  <c r="K48" i="157"/>
  <c r="J48" i="157"/>
  <c r="Q47" i="157"/>
  <c r="R47" i="157" s="1"/>
  <c r="M47" i="157"/>
  <c r="K47" i="157"/>
  <c r="J47" i="157"/>
  <c r="Q46" i="157"/>
  <c r="R46" i="157" s="1"/>
  <c r="M46" i="157"/>
  <c r="K46" i="157"/>
  <c r="J46" i="157"/>
  <c r="Q45" i="157"/>
  <c r="R45" i="157" s="1"/>
  <c r="M45" i="157"/>
  <c r="K45" i="157"/>
  <c r="J45" i="157"/>
  <c r="Q44" i="157"/>
  <c r="R44" i="157" s="1"/>
  <c r="M44" i="157"/>
  <c r="K44" i="157"/>
  <c r="J44" i="157"/>
  <c r="Q43" i="157"/>
  <c r="R43" i="157" s="1"/>
  <c r="M43" i="157"/>
  <c r="K43" i="157"/>
  <c r="J43" i="157"/>
  <c r="Q42" i="157"/>
  <c r="R42" i="157" s="1"/>
  <c r="M42" i="157"/>
  <c r="K42" i="157"/>
  <c r="J42" i="157"/>
  <c r="Q41" i="157"/>
  <c r="R41" i="157" s="1"/>
  <c r="M41" i="157"/>
  <c r="K41" i="157"/>
  <c r="J41" i="157"/>
  <c r="Q40" i="157"/>
  <c r="R40" i="157" s="1"/>
  <c r="M40" i="157"/>
  <c r="K40" i="157"/>
  <c r="J40" i="157"/>
  <c r="Q39" i="157"/>
  <c r="R39" i="157" s="1"/>
  <c r="M39" i="157"/>
  <c r="K39" i="157"/>
  <c r="J39" i="157"/>
  <c r="Q38" i="157"/>
  <c r="R38" i="157" s="1"/>
  <c r="M38" i="157"/>
  <c r="K38" i="157"/>
  <c r="J38" i="157"/>
  <c r="Q37" i="157"/>
  <c r="R37" i="157" s="1"/>
  <c r="M37" i="157"/>
  <c r="K37" i="157"/>
  <c r="J37" i="157"/>
  <c r="Q36" i="157"/>
  <c r="R36" i="157" s="1"/>
  <c r="M36" i="157"/>
  <c r="K36" i="157"/>
  <c r="J36" i="157"/>
  <c r="Q35" i="157"/>
  <c r="R35" i="157" s="1"/>
  <c r="M35" i="157"/>
  <c r="K35" i="157"/>
  <c r="J35" i="157"/>
  <c r="Q34" i="157"/>
  <c r="R34" i="157" s="1"/>
  <c r="M34" i="157"/>
  <c r="K34" i="157"/>
  <c r="J34" i="157"/>
  <c r="Q33" i="157"/>
  <c r="R33" i="157" s="1"/>
  <c r="M33" i="157"/>
  <c r="K33" i="157"/>
  <c r="J33" i="157"/>
  <c r="M32" i="157"/>
  <c r="R31" i="157"/>
  <c r="Q31" i="157"/>
  <c r="M31" i="157"/>
  <c r="K31" i="157"/>
  <c r="J31" i="157"/>
  <c r="Q30" i="157"/>
  <c r="R30" i="157" s="1"/>
  <c r="M30" i="157"/>
  <c r="K30" i="157"/>
  <c r="J30" i="157"/>
  <c r="Q29" i="157"/>
  <c r="R29" i="157" s="1"/>
  <c r="M29" i="157"/>
  <c r="K29" i="157"/>
  <c r="J29" i="157"/>
  <c r="Q28" i="157"/>
  <c r="R28" i="157" s="1"/>
  <c r="M28" i="157"/>
  <c r="K28" i="157"/>
  <c r="J28" i="157"/>
  <c r="Q27" i="157"/>
  <c r="R27" i="157" s="1"/>
  <c r="M27" i="157"/>
  <c r="K27" i="157"/>
  <c r="J27" i="157"/>
  <c r="Q26" i="157"/>
  <c r="R26" i="157" s="1"/>
  <c r="M26" i="157"/>
  <c r="K26" i="157"/>
  <c r="J26" i="157"/>
  <c r="Q25" i="157"/>
  <c r="R25" i="157" s="1"/>
  <c r="M25" i="157"/>
  <c r="K25" i="157"/>
  <c r="J25" i="157"/>
  <c r="Q24" i="157"/>
  <c r="R24" i="157" s="1"/>
  <c r="M24" i="157"/>
  <c r="K24" i="157"/>
  <c r="J24" i="157"/>
  <c r="Q23" i="157"/>
  <c r="R23" i="157" s="1"/>
  <c r="M23" i="157"/>
  <c r="K23" i="157"/>
  <c r="J23" i="157"/>
  <c r="Q22" i="157"/>
  <c r="R22" i="157" s="1"/>
  <c r="M22" i="157"/>
  <c r="K22" i="157"/>
  <c r="J22" i="157"/>
  <c r="Q21" i="157"/>
  <c r="R21" i="157" s="1"/>
  <c r="M21" i="157"/>
  <c r="K21" i="157"/>
  <c r="J21" i="157"/>
  <c r="Q20" i="157"/>
  <c r="R20" i="157" s="1"/>
  <c r="M20" i="157"/>
  <c r="K20" i="157"/>
  <c r="J20" i="157"/>
  <c r="Q19" i="157"/>
  <c r="R19" i="157" s="1"/>
  <c r="M19" i="157"/>
  <c r="K19" i="157"/>
  <c r="J19" i="157"/>
  <c r="Q18" i="157"/>
  <c r="R18" i="157" s="1"/>
  <c r="M18" i="157"/>
  <c r="K18" i="157"/>
  <c r="J18" i="157"/>
  <c r="Q17" i="157"/>
  <c r="R17" i="157" s="1"/>
  <c r="M17" i="157"/>
  <c r="K17" i="157"/>
  <c r="J17" i="157"/>
  <c r="Q16" i="157"/>
  <c r="R16" i="157" s="1"/>
  <c r="M16" i="157"/>
  <c r="K16" i="157"/>
  <c r="J16" i="157"/>
  <c r="Q15" i="157"/>
  <c r="R15" i="157" s="1"/>
  <c r="M15" i="157"/>
  <c r="K15" i="157"/>
  <c r="J15" i="157"/>
  <c r="R14" i="157"/>
  <c r="Q14" i="157"/>
  <c r="M14" i="157"/>
  <c r="K14" i="157"/>
  <c r="J14" i="157"/>
  <c r="Q13" i="157"/>
  <c r="R13" i="157" s="1"/>
  <c r="M13" i="157"/>
  <c r="K13" i="157"/>
  <c r="J13" i="157"/>
  <c r="Q12" i="157"/>
  <c r="R12" i="157" s="1"/>
  <c r="M12" i="157"/>
  <c r="K12" i="157"/>
  <c r="J12" i="157"/>
  <c r="Q11" i="157"/>
  <c r="R11" i="157" s="1"/>
  <c r="M11" i="157"/>
  <c r="K11" i="157"/>
  <c r="J11" i="157"/>
  <c r="Q10" i="157"/>
  <c r="R10" i="157" s="1"/>
  <c r="M10" i="157"/>
  <c r="K10" i="157"/>
  <c r="J10" i="157"/>
  <c r="Q9" i="157"/>
  <c r="R9" i="157" s="1"/>
  <c r="M9" i="157"/>
  <c r="K9" i="157"/>
  <c r="J9" i="157"/>
  <c r="Q8" i="157"/>
  <c r="R8" i="157" s="1"/>
  <c r="M8" i="157"/>
  <c r="K8" i="157"/>
  <c r="J8" i="157"/>
  <c r="Q7" i="157"/>
  <c r="R7" i="157" s="1"/>
  <c r="M7" i="157"/>
  <c r="K7" i="157"/>
  <c r="J7" i="157"/>
  <c r="Q6" i="157"/>
  <c r="R6" i="157" s="1"/>
  <c r="M6" i="157"/>
  <c r="K6" i="157"/>
  <c r="J6" i="157"/>
  <c r="Q5" i="157"/>
  <c r="R5" i="157" s="1"/>
  <c r="M5" i="157"/>
  <c r="K5" i="157"/>
  <c r="J5" i="157"/>
  <c r="Q4" i="157"/>
  <c r="R4" i="157" s="1"/>
  <c r="M4" i="157"/>
  <c r="K4" i="157"/>
  <c r="J4" i="157"/>
  <c r="AG60" i="156"/>
  <c r="AF60" i="156"/>
  <c r="AE60" i="156"/>
  <c r="AD60" i="156"/>
  <c r="AC60" i="156"/>
  <c r="AB60" i="156"/>
  <c r="AA60" i="156"/>
  <c r="Z60" i="156"/>
  <c r="Y60" i="156"/>
  <c r="X60" i="156"/>
  <c r="W60" i="156"/>
  <c r="V60" i="156"/>
  <c r="Q32" i="156" s="1"/>
  <c r="R32" i="156" s="1"/>
  <c r="U60" i="156"/>
  <c r="T60" i="156"/>
  <c r="S60" i="156"/>
  <c r="Q59" i="156"/>
  <c r="R59" i="156" s="1"/>
  <c r="M59" i="156"/>
  <c r="K59" i="156"/>
  <c r="J59" i="156"/>
  <c r="Q58" i="156"/>
  <c r="R58" i="156" s="1"/>
  <c r="M58" i="156"/>
  <c r="K58" i="156"/>
  <c r="J58" i="156"/>
  <c r="Q57" i="156"/>
  <c r="R57" i="156" s="1"/>
  <c r="M57" i="156"/>
  <c r="K57" i="156"/>
  <c r="J57" i="156"/>
  <c r="Q56" i="156"/>
  <c r="R56" i="156" s="1"/>
  <c r="M56" i="156"/>
  <c r="K56" i="156"/>
  <c r="J56" i="156"/>
  <c r="R55" i="156"/>
  <c r="Q55" i="156"/>
  <c r="M55" i="156"/>
  <c r="K55" i="156"/>
  <c r="J55" i="156"/>
  <c r="Q54" i="156"/>
  <c r="R54" i="156" s="1"/>
  <c r="M54" i="156"/>
  <c r="K54" i="156"/>
  <c r="J54" i="156"/>
  <c r="Q53" i="156"/>
  <c r="R53" i="156" s="1"/>
  <c r="M53" i="156"/>
  <c r="K53" i="156"/>
  <c r="J53" i="156"/>
  <c r="Q52" i="156"/>
  <c r="R52" i="156" s="1"/>
  <c r="M52" i="156"/>
  <c r="K52" i="156"/>
  <c r="J52" i="156"/>
  <c r="R51" i="156"/>
  <c r="Q51" i="156"/>
  <c r="M51" i="156"/>
  <c r="K51" i="156"/>
  <c r="J51" i="156"/>
  <c r="Q50" i="156"/>
  <c r="R50" i="156" s="1"/>
  <c r="M50" i="156"/>
  <c r="K50" i="156"/>
  <c r="J50" i="156"/>
  <c r="Q49" i="156"/>
  <c r="R49" i="156" s="1"/>
  <c r="M49" i="156"/>
  <c r="K49" i="156"/>
  <c r="J49" i="156"/>
  <c r="Q48" i="156"/>
  <c r="R48" i="156" s="1"/>
  <c r="M48" i="156"/>
  <c r="K48" i="156"/>
  <c r="J48" i="156"/>
  <c r="Q47" i="156"/>
  <c r="R47" i="156" s="1"/>
  <c r="M47" i="156"/>
  <c r="K47" i="156"/>
  <c r="J47" i="156"/>
  <c r="Q46" i="156"/>
  <c r="R46" i="156" s="1"/>
  <c r="M46" i="156"/>
  <c r="K46" i="156"/>
  <c r="J46" i="156"/>
  <c r="Q45" i="156"/>
  <c r="R45" i="156" s="1"/>
  <c r="M45" i="156"/>
  <c r="K45" i="156"/>
  <c r="J45" i="156"/>
  <c r="Q44" i="156"/>
  <c r="R44" i="156" s="1"/>
  <c r="M44" i="156"/>
  <c r="K44" i="156"/>
  <c r="J44" i="156"/>
  <c r="Q43" i="156"/>
  <c r="R43" i="156" s="1"/>
  <c r="M43" i="156"/>
  <c r="K43" i="156"/>
  <c r="J43" i="156"/>
  <c r="Q42" i="156"/>
  <c r="R42" i="156" s="1"/>
  <c r="M42" i="156"/>
  <c r="K42" i="156"/>
  <c r="J42" i="156"/>
  <c r="Q41" i="156"/>
  <c r="R41" i="156" s="1"/>
  <c r="M41" i="156"/>
  <c r="K41" i="156"/>
  <c r="J41" i="156"/>
  <c r="Q40" i="156"/>
  <c r="R40" i="156" s="1"/>
  <c r="M40" i="156"/>
  <c r="K40" i="156"/>
  <c r="J40" i="156"/>
  <c r="Q39" i="156"/>
  <c r="R39" i="156" s="1"/>
  <c r="M39" i="156"/>
  <c r="K39" i="156"/>
  <c r="J39" i="156"/>
  <c r="Q38" i="156"/>
  <c r="R38" i="156" s="1"/>
  <c r="M38" i="156"/>
  <c r="K38" i="156"/>
  <c r="J38" i="156"/>
  <c r="Q37" i="156"/>
  <c r="R37" i="156" s="1"/>
  <c r="M37" i="156"/>
  <c r="K37" i="156"/>
  <c r="J37" i="156"/>
  <c r="Q36" i="156"/>
  <c r="R36" i="156" s="1"/>
  <c r="M36" i="156"/>
  <c r="K36" i="156"/>
  <c r="J36" i="156"/>
  <c r="Q35" i="156"/>
  <c r="R35" i="156" s="1"/>
  <c r="M35" i="156"/>
  <c r="K35" i="156"/>
  <c r="J35" i="156"/>
  <c r="Q34" i="156"/>
  <c r="R34" i="156" s="1"/>
  <c r="M34" i="156"/>
  <c r="K34" i="156"/>
  <c r="J34" i="156"/>
  <c r="Q33" i="156"/>
  <c r="R33" i="156" s="1"/>
  <c r="M33" i="156"/>
  <c r="K33" i="156"/>
  <c r="J33" i="156"/>
  <c r="M32" i="156"/>
  <c r="Q31" i="156"/>
  <c r="R31" i="156" s="1"/>
  <c r="M31" i="156"/>
  <c r="K31" i="156"/>
  <c r="J31" i="156"/>
  <c r="Q30" i="156"/>
  <c r="R30" i="156" s="1"/>
  <c r="M30" i="156"/>
  <c r="K30" i="156"/>
  <c r="J30" i="156"/>
  <c r="Q29" i="156"/>
  <c r="R29" i="156" s="1"/>
  <c r="M29" i="156"/>
  <c r="K29" i="156"/>
  <c r="J29" i="156"/>
  <c r="Q28" i="156"/>
  <c r="R28" i="156" s="1"/>
  <c r="M28" i="156"/>
  <c r="K28" i="156"/>
  <c r="J28" i="156"/>
  <c r="Q27" i="156"/>
  <c r="R27" i="156" s="1"/>
  <c r="M27" i="156"/>
  <c r="K27" i="156"/>
  <c r="J27" i="156"/>
  <c r="Q26" i="156"/>
  <c r="R26" i="156" s="1"/>
  <c r="M26" i="156"/>
  <c r="K26" i="156"/>
  <c r="J26" i="156"/>
  <c r="Q25" i="156"/>
  <c r="R25" i="156" s="1"/>
  <c r="M25" i="156"/>
  <c r="K25" i="156"/>
  <c r="J25" i="156"/>
  <c r="Q24" i="156"/>
  <c r="R24" i="156" s="1"/>
  <c r="M24" i="156"/>
  <c r="K24" i="156"/>
  <c r="J24" i="156"/>
  <c r="Q23" i="156"/>
  <c r="R23" i="156" s="1"/>
  <c r="M23" i="156"/>
  <c r="K23" i="156"/>
  <c r="J23" i="156"/>
  <c r="Q22" i="156"/>
  <c r="R22" i="156" s="1"/>
  <c r="M22" i="156"/>
  <c r="K22" i="156"/>
  <c r="J22" i="156"/>
  <c r="Q21" i="156"/>
  <c r="R21" i="156" s="1"/>
  <c r="M21" i="156"/>
  <c r="K21" i="156"/>
  <c r="J21" i="156"/>
  <c r="Q20" i="156"/>
  <c r="R20" i="156" s="1"/>
  <c r="M20" i="156"/>
  <c r="K20" i="156"/>
  <c r="J20" i="156"/>
  <c r="Q19" i="156"/>
  <c r="R19" i="156" s="1"/>
  <c r="M19" i="156"/>
  <c r="K19" i="156"/>
  <c r="J19" i="156"/>
  <c r="Q18" i="156"/>
  <c r="R18" i="156" s="1"/>
  <c r="M18" i="156"/>
  <c r="K18" i="156"/>
  <c r="J18" i="156"/>
  <c r="Q17" i="156"/>
  <c r="R17" i="156" s="1"/>
  <c r="M17" i="156"/>
  <c r="K17" i="156"/>
  <c r="J17" i="156"/>
  <c r="Q16" i="156"/>
  <c r="R16" i="156" s="1"/>
  <c r="M16" i="156"/>
  <c r="K16" i="156"/>
  <c r="J16" i="156"/>
  <c r="Q15" i="156"/>
  <c r="R15" i="156" s="1"/>
  <c r="M15" i="156"/>
  <c r="K15" i="156"/>
  <c r="J15" i="156"/>
  <c r="Q14" i="156"/>
  <c r="R14" i="156" s="1"/>
  <c r="M14" i="156"/>
  <c r="K14" i="156"/>
  <c r="J14" i="156"/>
  <c r="Q13" i="156"/>
  <c r="R13" i="156" s="1"/>
  <c r="M13" i="156"/>
  <c r="K13" i="156"/>
  <c r="J13" i="156"/>
  <c r="Q12" i="156"/>
  <c r="R12" i="156" s="1"/>
  <c r="M12" i="156"/>
  <c r="K12" i="156"/>
  <c r="J12" i="156"/>
  <c r="Q11" i="156"/>
  <c r="R11" i="156" s="1"/>
  <c r="M11" i="156"/>
  <c r="K11" i="156"/>
  <c r="J11" i="156"/>
  <c r="Q10" i="156"/>
  <c r="R10" i="156" s="1"/>
  <c r="M10" i="156"/>
  <c r="K10" i="156"/>
  <c r="J10" i="156"/>
  <c r="Q9" i="156"/>
  <c r="R9" i="156" s="1"/>
  <c r="M9" i="156"/>
  <c r="K9" i="156"/>
  <c r="J9" i="156"/>
  <c r="Q8" i="156"/>
  <c r="R8" i="156" s="1"/>
  <c r="M8" i="156"/>
  <c r="K8" i="156"/>
  <c r="J8" i="156"/>
  <c r="Q7" i="156"/>
  <c r="R7" i="156" s="1"/>
  <c r="M7" i="156"/>
  <c r="K7" i="156"/>
  <c r="J7" i="156"/>
  <c r="Q6" i="156"/>
  <c r="R6" i="156" s="1"/>
  <c r="M6" i="156"/>
  <c r="K6" i="156"/>
  <c r="J6" i="156"/>
  <c r="Q5" i="156"/>
  <c r="R5" i="156" s="1"/>
  <c r="M5" i="156"/>
  <c r="K5" i="156"/>
  <c r="J5" i="156"/>
  <c r="Q4" i="156"/>
  <c r="R4" i="156" s="1"/>
  <c r="M4" i="156"/>
  <c r="K4" i="156"/>
  <c r="J4" i="156"/>
  <c r="AG60" i="155"/>
  <c r="AF60" i="155"/>
  <c r="AE60" i="155"/>
  <c r="AD60" i="155"/>
  <c r="AC60" i="155"/>
  <c r="AB60" i="155"/>
  <c r="AA60" i="155"/>
  <c r="Z60" i="155"/>
  <c r="Y60" i="155"/>
  <c r="X60" i="155"/>
  <c r="W60" i="155"/>
  <c r="V60" i="155"/>
  <c r="Q32" i="155" s="1"/>
  <c r="R32" i="155" s="1"/>
  <c r="U60" i="155"/>
  <c r="T60" i="155"/>
  <c r="S60" i="155"/>
  <c r="Q59" i="155"/>
  <c r="R59" i="155" s="1"/>
  <c r="M59" i="155"/>
  <c r="K59" i="155"/>
  <c r="J59" i="155"/>
  <c r="Q58" i="155"/>
  <c r="R58" i="155" s="1"/>
  <c r="M58" i="155"/>
  <c r="K58" i="155"/>
  <c r="J58" i="155"/>
  <c r="Q57" i="155"/>
  <c r="R57" i="155" s="1"/>
  <c r="M57" i="155"/>
  <c r="K57" i="155"/>
  <c r="J57" i="155"/>
  <c r="Q56" i="155"/>
  <c r="R56" i="155" s="1"/>
  <c r="M56" i="155"/>
  <c r="K56" i="155"/>
  <c r="J56" i="155"/>
  <c r="R55" i="155"/>
  <c r="Q55" i="155"/>
  <c r="M55" i="155"/>
  <c r="K55" i="155"/>
  <c r="J55" i="155"/>
  <c r="Q54" i="155"/>
  <c r="R54" i="155" s="1"/>
  <c r="M54" i="155"/>
  <c r="K54" i="155"/>
  <c r="J54" i="155"/>
  <c r="Q53" i="155"/>
  <c r="R53" i="155" s="1"/>
  <c r="M53" i="155"/>
  <c r="K53" i="155"/>
  <c r="J53" i="155"/>
  <c r="Q52" i="155"/>
  <c r="R52" i="155" s="1"/>
  <c r="M52" i="155"/>
  <c r="K52" i="155"/>
  <c r="J52" i="155"/>
  <c r="Q51" i="155"/>
  <c r="R51" i="155" s="1"/>
  <c r="M51" i="155"/>
  <c r="K51" i="155"/>
  <c r="J51" i="155"/>
  <c r="Q50" i="155"/>
  <c r="R50" i="155" s="1"/>
  <c r="M50" i="155"/>
  <c r="K50" i="155"/>
  <c r="J50" i="155"/>
  <c r="Q49" i="155"/>
  <c r="R49" i="155" s="1"/>
  <c r="M49" i="155"/>
  <c r="K49" i="155"/>
  <c r="J49" i="155"/>
  <c r="Q48" i="155"/>
  <c r="R48" i="155" s="1"/>
  <c r="M48" i="155"/>
  <c r="K48" i="155"/>
  <c r="J48" i="155"/>
  <c r="Q47" i="155"/>
  <c r="R47" i="155" s="1"/>
  <c r="M47" i="155"/>
  <c r="K47" i="155"/>
  <c r="J47" i="155"/>
  <c r="Q46" i="155"/>
  <c r="R46" i="155" s="1"/>
  <c r="M46" i="155"/>
  <c r="K46" i="155"/>
  <c r="J46" i="155"/>
  <c r="Q45" i="155"/>
  <c r="R45" i="155" s="1"/>
  <c r="M45" i="155"/>
  <c r="K45" i="155"/>
  <c r="J45" i="155"/>
  <c r="Q44" i="155"/>
  <c r="R44" i="155" s="1"/>
  <c r="M44" i="155"/>
  <c r="K44" i="155"/>
  <c r="J44" i="155"/>
  <c r="Q43" i="155"/>
  <c r="R43" i="155" s="1"/>
  <c r="M43" i="155"/>
  <c r="K43" i="155"/>
  <c r="J43" i="155"/>
  <c r="Q42" i="155"/>
  <c r="R42" i="155" s="1"/>
  <c r="M42" i="155"/>
  <c r="K42" i="155"/>
  <c r="J42" i="155"/>
  <c r="Q41" i="155"/>
  <c r="R41" i="155" s="1"/>
  <c r="M41" i="155"/>
  <c r="K41" i="155"/>
  <c r="J41" i="155"/>
  <c r="Q40" i="155"/>
  <c r="R40" i="155" s="1"/>
  <c r="M40" i="155"/>
  <c r="K40" i="155"/>
  <c r="J40" i="155"/>
  <c r="Q39" i="155"/>
  <c r="R39" i="155" s="1"/>
  <c r="M39" i="155"/>
  <c r="K39" i="155"/>
  <c r="J39" i="155"/>
  <c r="Q38" i="155"/>
  <c r="R38" i="155" s="1"/>
  <c r="M38" i="155"/>
  <c r="K38" i="155"/>
  <c r="J38" i="155"/>
  <c r="Q37" i="155"/>
  <c r="R37" i="155" s="1"/>
  <c r="M37" i="155"/>
  <c r="K37" i="155"/>
  <c r="J37" i="155"/>
  <c r="Q36" i="155"/>
  <c r="R36" i="155" s="1"/>
  <c r="M36" i="155"/>
  <c r="K36" i="155"/>
  <c r="J36" i="155"/>
  <c r="Q35" i="155"/>
  <c r="R35" i="155" s="1"/>
  <c r="M35" i="155"/>
  <c r="K35" i="155"/>
  <c r="J35" i="155"/>
  <c r="Q34" i="155"/>
  <c r="R34" i="155" s="1"/>
  <c r="M34" i="155"/>
  <c r="K34" i="155"/>
  <c r="J34" i="155"/>
  <c r="Q33" i="155"/>
  <c r="R33" i="155" s="1"/>
  <c r="M33" i="155"/>
  <c r="K33" i="155"/>
  <c r="J33" i="155"/>
  <c r="M32" i="155"/>
  <c r="Q31" i="155"/>
  <c r="R31" i="155" s="1"/>
  <c r="M31" i="155"/>
  <c r="K31" i="155"/>
  <c r="J31" i="155"/>
  <c r="Q30" i="155"/>
  <c r="R30" i="155" s="1"/>
  <c r="M30" i="155"/>
  <c r="K30" i="155"/>
  <c r="J30" i="155"/>
  <c r="Q29" i="155"/>
  <c r="R29" i="155" s="1"/>
  <c r="M29" i="155"/>
  <c r="K29" i="155"/>
  <c r="J29" i="155"/>
  <c r="Q28" i="155"/>
  <c r="R28" i="155" s="1"/>
  <c r="M28" i="155"/>
  <c r="K28" i="155"/>
  <c r="J28" i="155"/>
  <c r="Q27" i="155"/>
  <c r="R27" i="155" s="1"/>
  <c r="M27" i="155"/>
  <c r="K27" i="155"/>
  <c r="J27" i="155"/>
  <c r="Q26" i="155"/>
  <c r="R26" i="155" s="1"/>
  <c r="M26" i="155"/>
  <c r="K26" i="155"/>
  <c r="J26" i="155"/>
  <c r="Q25" i="155"/>
  <c r="R25" i="155" s="1"/>
  <c r="M25" i="155"/>
  <c r="K25" i="155"/>
  <c r="J25" i="155"/>
  <c r="Q24" i="155"/>
  <c r="R24" i="155" s="1"/>
  <c r="M24" i="155"/>
  <c r="K24" i="155"/>
  <c r="J24" i="155"/>
  <c r="Q23" i="155"/>
  <c r="R23" i="155" s="1"/>
  <c r="M23" i="155"/>
  <c r="K23" i="155"/>
  <c r="J23" i="155"/>
  <c r="Q22" i="155"/>
  <c r="R22" i="155" s="1"/>
  <c r="M22" i="155"/>
  <c r="K22" i="155"/>
  <c r="J22" i="155"/>
  <c r="Q21" i="155"/>
  <c r="R21" i="155" s="1"/>
  <c r="M21" i="155"/>
  <c r="K21" i="155"/>
  <c r="J21" i="155"/>
  <c r="Q20" i="155"/>
  <c r="R20" i="155" s="1"/>
  <c r="M20" i="155"/>
  <c r="K20" i="155"/>
  <c r="J20" i="155"/>
  <c r="R19" i="155"/>
  <c r="Q19" i="155"/>
  <c r="M19" i="155"/>
  <c r="K19" i="155"/>
  <c r="J19" i="155"/>
  <c r="Q18" i="155"/>
  <c r="R18" i="155" s="1"/>
  <c r="M18" i="155"/>
  <c r="K18" i="155"/>
  <c r="J18" i="155"/>
  <c r="Q17" i="155"/>
  <c r="R17" i="155" s="1"/>
  <c r="M17" i="155"/>
  <c r="K17" i="155"/>
  <c r="J17" i="155"/>
  <c r="Q16" i="155"/>
  <c r="R16" i="155" s="1"/>
  <c r="M16" i="155"/>
  <c r="K16" i="155"/>
  <c r="J16" i="155"/>
  <c r="Q15" i="155"/>
  <c r="R15" i="155" s="1"/>
  <c r="M15" i="155"/>
  <c r="K15" i="155"/>
  <c r="J15" i="155"/>
  <c r="Q14" i="155"/>
  <c r="R14" i="155" s="1"/>
  <c r="M14" i="155"/>
  <c r="K14" i="155"/>
  <c r="J14" i="155"/>
  <c r="Q13" i="155"/>
  <c r="R13" i="155" s="1"/>
  <c r="M13" i="155"/>
  <c r="K13" i="155"/>
  <c r="J13" i="155"/>
  <c r="Q12" i="155"/>
  <c r="R12" i="155" s="1"/>
  <c r="M12" i="155"/>
  <c r="K12" i="155"/>
  <c r="J12" i="155"/>
  <c r="Q11" i="155"/>
  <c r="R11" i="155" s="1"/>
  <c r="M11" i="155"/>
  <c r="K11" i="155"/>
  <c r="J11" i="155"/>
  <c r="Q10" i="155"/>
  <c r="R10" i="155" s="1"/>
  <c r="M10" i="155"/>
  <c r="K10" i="155"/>
  <c r="J10" i="155"/>
  <c r="Q9" i="155"/>
  <c r="R9" i="155" s="1"/>
  <c r="M9" i="155"/>
  <c r="K9" i="155"/>
  <c r="J9" i="155"/>
  <c r="Q8" i="155"/>
  <c r="R8" i="155" s="1"/>
  <c r="M8" i="155"/>
  <c r="K8" i="155"/>
  <c r="J8" i="155"/>
  <c r="Q7" i="155"/>
  <c r="R7" i="155" s="1"/>
  <c r="M7" i="155"/>
  <c r="K7" i="155"/>
  <c r="J7" i="155"/>
  <c r="Q6" i="155"/>
  <c r="R6" i="155" s="1"/>
  <c r="M6" i="155"/>
  <c r="K6" i="155"/>
  <c r="J6" i="155"/>
  <c r="Q5" i="155"/>
  <c r="R5" i="155" s="1"/>
  <c r="M5" i="155"/>
  <c r="K5" i="155"/>
  <c r="J5" i="155"/>
  <c r="Q4" i="155"/>
  <c r="R4" i="155" s="1"/>
  <c r="M4" i="155"/>
  <c r="K4" i="155"/>
  <c r="J4" i="155"/>
  <c r="AG60" i="154"/>
  <c r="AF60" i="154"/>
  <c r="AE60" i="154"/>
  <c r="AD60" i="154"/>
  <c r="AC60" i="154"/>
  <c r="AB60" i="154"/>
  <c r="AA60" i="154"/>
  <c r="Z60" i="154"/>
  <c r="Y60" i="154"/>
  <c r="X60" i="154"/>
  <c r="W60" i="154"/>
  <c r="V60" i="154"/>
  <c r="J32" i="154" s="1"/>
  <c r="U60" i="154"/>
  <c r="T60" i="154"/>
  <c r="S60" i="154"/>
  <c r="Q59" i="154"/>
  <c r="R59" i="154" s="1"/>
  <c r="M59" i="154"/>
  <c r="K59" i="154"/>
  <c r="J59" i="154"/>
  <c r="Q58" i="154"/>
  <c r="R58" i="154" s="1"/>
  <c r="M58" i="154"/>
  <c r="K58" i="154"/>
  <c r="J58" i="154"/>
  <c r="R57" i="154"/>
  <c r="Q57" i="154"/>
  <c r="M57" i="154"/>
  <c r="K57" i="154"/>
  <c r="J57" i="154"/>
  <c r="Q56" i="154"/>
  <c r="R56" i="154" s="1"/>
  <c r="M56" i="154"/>
  <c r="K56" i="154"/>
  <c r="J56" i="154"/>
  <c r="Q55" i="154"/>
  <c r="R55" i="154" s="1"/>
  <c r="M55" i="154"/>
  <c r="K55" i="154"/>
  <c r="J55" i="154"/>
  <c r="Q54" i="154"/>
  <c r="R54" i="154" s="1"/>
  <c r="M54" i="154"/>
  <c r="K54" i="154"/>
  <c r="J54" i="154"/>
  <c r="Q53" i="154"/>
  <c r="R53" i="154" s="1"/>
  <c r="M53" i="154"/>
  <c r="K53" i="154"/>
  <c r="J53" i="154"/>
  <c r="Q52" i="154"/>
  <c r="R52" i="154" s="1"/>
  <c r="M52" i="154"/>
  <c r="K52" i="154"/>
  <c r="J52" i="154"/>
  <c r="Q51" i="154"/>
  <c r="R51" i="154" s="1"/>
  <c r="M51" i="154"/>
  <c r="K51" i="154"/>
  <c r="J51" i="154"/>
  <c r="Q50" i="154"/>
  <c r="R50" i="154" s="1"/>
  <c r="M50" i="154"/>
  <c r="K50" i="154"/>
  <c r="J50" i="154"/>
  <c r="Q49" i="154"/>
  <c r="R49" i="154" s="1"/>
  <c r="M49" i="154"/>
  <c r="K49" i="154"/>
  <c r="J49" i="154"/>
  <c r="Q48" i="154"/>
  <c r="R48" i="154" s="1"/>
  <c r="M48" i="154"/>
  <c r="K48" i="154"/>
  <c r="J48" i="154"/>
  <c r="Q47" i="154"/>
  <c r="R47" i="154" s="1"/>
  <c r="M47" i="154"/>
  <c r="K47" i="154"/>
  <c r="J47" i="154"/>
  <c r="Q46" i="154"/>
  <c r="R46" i="154" s="1"/>
  <c r="M46" i="154"/>
  <c r="K46" i="154"/>
  <c r="J46" i="154"/>
  <c r="R45" i="154"/>
  <c r="Q45" i="154"/>
  <c r="M45" i="154"/>
  <c r="K45" i="154"/>
  <c r="J45" i="154"/>
  <c r="Q44" i="154"/>
  <c r="R44" i="154" s="1"/>
  <c r="M44" i="154"/>
  <c r="K44" i="154"/>
  <c r="J44" i="154"/>
  <c r="Q43" i="154"/>
  <c r="R43" i="154" s="1"/>
  <c r="M43" i="154"/>
  <c r="K43" i="154"/>
  <c r="J43" i="154"/>
  <c r="Q42" i="154"/>
  <c r="R42" i="154" s="1"/>
  <c r="M42" i="154"/>
  <c r="K42" i="154"/>
  <c r="J42" i="154"/>
  <c r="Q41" i="154"/>
  <c r="R41" i="154" s="1"/>
  <c r="M41" i="154"/>
  <c r="K41" i="154"/>
  <c r="J41" i="154"/>
  <c r="R40" i="154"/>
  <c r="Q40" i="154"/>
  <c r="M40" i="154"/>
  <c r="K40" i="154"/>
  <c r="J40" i="154"/>
  <c r="Q39" i="154"/>
  <c r="R39" i="154" s="1"/>
  <c r="M39" i="154"/>
  <c r="K39" i="154"/>
  <c r="J39" i="154"/>
  <c r="Q38" i="154"/>
  <c r="R38" i="154" s="1"/>
  <c r="M38" i="154"/>
  <c r="K38" i="154"/>
  <c r="J38" i="154"/>
  <c r="Q37" i="154"/>
  <c r="R37" i="154" s="1"/>
  <c r="M37" i="154"/>
  <c r="K37" i="154"/>
  <c r="J37" i="154"/>
  <c r="Q36" i="154"/>
  <c r="R36" i="154" s="1"/>
  <c r="M36" i="154"/>
  <c r="K36" i="154"/>
  <c r="J36" i="154"/>
  <c r="Q35" i="154"/>
  <c r="R35" i="154" s="1"/>
  <c r="M35" i="154"/>
  <c r="K35" i="154"/>
  <c r="J35" i="154"/>
  <c r="Q34" i="154"/>
  <c r="R34" i="154" s="1"/>
  <c r="M34" i="154"/>
  <c r="K34" i="154"/>
  <c r="J34" i="154"/>
  <c r="Q33" i="154"/>
  <c r="R33" i="154" s="1"/>
  <c r="M33" i="154"/>
  <c r="K33" i="154"/>
  <c r="J33" i="154"/>
  <c r="M32" i="154"/>
  <c r="Q31" i="154"/>
  <c r="R31" i="154" s="1"/>
  <c r="M31" i="154"/>
  <c r="K31" i="154"/>
  <c r="J31" i="154"/>
  <c r="Q30" i="154"/>
  <c r="R30" i="154" s="1"/>
  <c r="M30" i="154"/>
  <c r="K30" i="154"/>
  <c r="J30" i="154"/>
  <c r="Q29" i="154"/>
  <c r="R29" i="154" s="1"/>
  <c r="M29" i="154"/>
  <c r="K29" i="154"/>
  <c r="J29" i="154"/>
  <c r="R28" i="154"/>
  <c r="Q28" i="154"/>
  <c r="M28" i="154"/>
  <c r="K28" i="154"/>
  <c r="J28" i="154"/>
  <c r="Q27" i="154"/>
  <c r="R27" i="154" s="1"/>
  <c r="M27" i="154"/>
  <c r="K27" i="154"/>
  <c r="J27" i="154"/>
  <c r="Q26" i="154"/>
  <c r="R26" i="154" s="1"/>
  <c r="M26" i="154"/>
  <c r="K26" i="154"/>
  <c r="J26" i="154"/>
  <c r="Q25" i="154"/>
  <c r="R25" i="154" s="1"/>
  <c r="M25" i="154"/>
  <c r="K25" i="154"/>
  <c r="J25" i="154"/>
  <c r="Q24" i="154"/>
  <c r="R24" i="154" s="1"/>
  <c r="M24" i="154"/>
  <c r="K24" i="154"/>
  <c r="J24" i="154"/>
  <c r="Q23" i="154"/>
  <c r="R23" i="154" s="1"/>
  <c r="M23" i="154"/>
  <c r="K23" i="154"/>
  <c r="J23" i="154"/>
  <c r="Q22" i="154"/>
  <c r="R22" i="154" s="1"/>
  <c r="M22" i="154"/>
  <c r="K22" i="154"/>
  <c r="J22" i="154"/>
  <c r="Q21" i="154"/>
  <c r="R21" i="154" s="1"/>
  <c r="M21" i="154"/>
  <c r="K21" i="154"/>
  <c r="J21" i="154"/>
  <c r="Q20" i="154"/>
  <c r="R20" i="154" s="1"/>
  <c r="M20" i="154"/>
  <c r="K20" i="154"/>
  <c r="J20" i="154"/>
  <c r="R19" i="154"/>
  <c r="Q19" i="154"/>
  <c r="M19" i="154"/>
  <c r="K19" i="154"/>
  <c r="J19" i="154"/>
  <c r="Q18" i="154"/>
  <c r="R18" i="154" s="1"/>
  <c r="M18" i="154"/>
  <c r="K18" i="154"/>
  <c r="J18" i="154"/>
  <c r="Q17" i="154"/>
  <c r="R17" i="154" s="1"/>
  <c r="M17" i="154"/>
  <c r="K17" i="154"/>
  <c r="J17" i="154"/>
  <c r="Q16" i="154"/>
  <c r="R16" i="154" s="1"/>
  <c r="M16" i="154"/>
  <c r="K16" i="154"/>
  <c r="J16" i="154"/>
  <c r="Q15" i="154"/>
  <c r="R15" i="154" s="1"/>
  <c r="M15" i="154"/>
  <c r="K15" i="154"/>
  <c r="J15" i="154"/>
  <c r="Q14" i="154"/>
  <c r="R14" i="154" s="1"/>
  <c r="M14" i="154"/>
  <c r="K14" i="154"/>
  <c r="J14" i="154"/>
  <c r="Q13" i="154"/>
  <c r="R13" i="154" s="1"/>
  <c r="M13" i="154"/>
  <c r="K13" i="154"/>
  <c r="J13" i="154"/>
  <c r="Q12" i="154"/>
  <c r="R12" i="154" s="1"/>
  <c r="M12" i="154"/>
  <c r="K12" i="154"/>
  <c r="J12" i="154"/>
  <c r="Q11" i="154"/>
  <c r="R11" i="154" s="1"/>
  <c r="M11" i="154"/>
  <c r="K11" i="154"/>
  <c r="J11" i="154"/>
  <c r="Q10" i="154"/>
  <c r="R10" i="154" s="1"/>
  <c r="M10" i="154"/>
  <c r="K10" i="154"/>
  <c r="J10" i="154"/>
  <c r="Q9" i="154"/>
  <c r="R9" i="154" s="1"/>
  <c r="M9" i="154"/>
  <c r="K9" i="154"/>
  <c r="J9" i="154"/>
  <c r="Q8" i="154"/>
  <c r="R8" i="154" s="1"/>
  <c r="M8" i="154"/>
  <c r="K8" i="154"/>
  <c r="J8" i="154"/>
  <c r="Q7" i="154"/>
  <c r="R7" i="154" s="1"/>
  <c r="M7" i="154"/>
  <c r="K7" i="154"/>
  <c r="J7" i="154"/>
  <c r="Q6" i="154"/>
  <c r="R6" i="154" s="1"/>
  <c r="M6" i="154"/>
  <c r="K6" i="154"/>
  <c r="J6" i="154"/>
  <c r="Q5" i="154"/>
  <c r="R5" i="154" s="1"/>
  <c r="M5" i="154"/>
  <c r="K5" i="154"/>
  <c r="J5" i="154"/>
  <c r="Q4" i="154"/>
  <c r="R4" i="154" s="1"/>
  <c r="M4" i="154"/>
  <c r="K4" i="154"/>
  <c r="J4" i="154"/>
  <c r="AG60" i="153"/>
  <c r="AF60" i="153"/>
  <c r="AE60" i="153"/>
  <c r="AD60" i="153"/>
  <c r="AC60" i="153"/>
  <c r="AB60" i="153"/>
  <c r="AA60" i="153"/>
  <c r="Z60" i="153"/>
  <c r="Y60" i="153"/>
  <c r="X60" i="153"/>
  <c r="W60" i="153"/>
  <c r="V60" i="153"/>
  <c r="Q32" i="153" s="1"/>
  <c r="R32" i="153" s="1"/>
  <c r="U60" i="153"/>
  <c r="T60" i="153"/>
  <c r="S60" i="153"/>
  <c r="Q59" i="153"/>
  <c r="R59" i="153" s="1"/>
  <c r="M59" i="153"/>
  <c r="K59" i="153"/>
  <c r="J59" i="153"/>
  <c r="Q58" i="153"/>
  <c r="R58" i="153" s="1"/>
  <c r="M58" i="153"/>
  <c r="K58" i="153"/>
  <c r="J58" i="153"/>
  <c r="Q57" i="153"/>
  <c r="R57" i="153" s="1"/>
  <c r="M57" i="153"/>
  <c r="K57" i="153"/>
  <c r="J57" i="153"/>
  <c r="Q56" i="153"/>
  <c r="R56" i="153" s="1"/>
  <c r="M56" i="153"/>
  <c r="K56" i="153"/>
  <c r="J56" i="153"/>
  <c r="Q55" i="153"/>
  <c r="R55" i="153" s="1"/>
  <c r="M55" i="153"/>
  <c r="K55" i="153"/>
  <c r="J55" i="153"/>
  <c r="Q54" i="153"/>
  <c r="R54" i="153" s="1"/>
  <c r="M54" i="153"/>
  <c r="K54" i="153"/>
  <c r="J54" i="153"/>
  <c r="Q53" i="153"/>
  <c r="R53" i="153" s="1"/>
  <c r="M53" i="153"/>
  <c r="K53" i="153"/>
  <c r="J53" i="153"/>
  <c r="Q52" i="153"/>
  <c r="R52" i="153" s="1"/>
  <c r="M52" i="153"/>
  <c r="K52" i="153"/>
  <c r="J52" i="153"/>
  <c r="Q51" i="153"/>
  <c r="R51" i="153" s="1"/>
  <c r="M51" i="153"/>
  <c r="K51" i="153"/>
  <c r="J51" i="153"/>
  <c r="Q50" i="153"/>
  <c r="R50" i="153" s="1"/>
  <c r="M50" i="153"/>
  <c r="K50" i="153"/>
  <c r="J50" i="153"/>
  <c r="Q49" i="153"/>
  <c r="R49" i="153" s="1"/>
  <c r="M49" i="153"/>
  <c r="K49" i="153"/>
  <c r="J49" i="153"/>
  <c r="Q48" i="153"/>
  <c r="R48" i="153" s="1"/>
  <c r="M48" i="153"/>
  <c r="K48" i="153"/>
  <c r="J48" i="153"/>
  <c r="Q47" i="153"/>
  <c r="R47" i="153" s="1"/>
  <c r="M47" i="153"/>
  <c r="K47" i="153"/>
  <c r="J47" i="153"/>
  <c r="Q46" i="153"/>
  <c r="R46" i="153" s="1"/>
  <c r="M46" i="153"/>
  <c r="K46" i="153"/>
  <c r="J46" i="153"/>
  <c r="Q45" i="153"/>
  <c r="R45" i="153" s="1"/>
  <c r="M45" i="153"/>
  <c r="K45" i="153"/>
  <c r="J45" i="153"/>
  <c r="Q44" i="153"/>
  <c r="R44" i="153" s="1"/>
  <c r="M44" i="153"/>
  <c r="K44" i="153"/>
  <c r="J44" i="153"/>
  <c r="Q43" i="153"/>
  <c r="R43" i="153" s="1"/>
  <c r="M43" i="153"/>
  <c r="K43" i="153"/>
  <c r="J43" i="153"/>
  <c r="Q42" i="153"/>
  <c r="R42" i="153" s="1"/>
  <c r="M42" i="153"/>
  <c r="K42" i="153"/>
  <c r="J42" i="153"/>
  <c r="Q41" i="153"/>
  <c r="R41" i="153" s="1"/>
  <c r="M41" i="153"/>
  <c r="K41" i="153"/>
  <c r="J41" i="153"/>
  <c r="Q40" i="153"/>
  <c r="R40" i="153" s="1"/>
  <c r="M40" i="153"/>
  <c r="K40" i="153"/>
  <c r="J40" i="153"/>
  <c r="Q39" i="153"/>
  <c r="R39" i="153" s="1"/>
  <c r="M39" i="153"/>
  <c r="K39" i="153"/>
  <c r="J39" i="153"/>
  <c r="Q38" i="153"/>
  <c r="R38" i="153" s="1"/>
  <c r="M38" i="153"/>
  <c r="K38" i="153"/>
  <c r="J38" i="153"/>
  <c r="Q37" i="153"/>
  <c r="R37" i="153" s="1"/>
  <c r="M37" i="153"/>
  <c r="K37" i="153"/>
  <c r="J37" i="153"/>
  <c r="Q36" i="153"/>
  <c r="R36" i="153" s="1"/>
  <c r="M36" i="153"/>
  <c r="K36" i="153"/>
  <c r="J36" i="153"/>
  <c r="Q35" i="153"/>
  <c r="R35" i="153" s="1"/>
  <c r="M35" i="153"/>
  <c r="K35" i="153"/>
  <c r="J35" i="153"/>
  <c r="Q34" i="153"/>
  <c r="R34" i="153" s="1"/>
  <c r="M34" i="153"/>
  <c r="K34" i="153"/>
  <c r="J34" i="153"/>
  <c r="Q33" i="153"/>
  <c r="R33" i="153" s="1"/>
  <c r="M33" i="153"/>
  <c r="K33" i="153"/>
  <c r="J33" i="153"/>
  <c r="M32" i="153"/>
  <c r="Q31" i="153"/>
  <c r="R31" i="153" s="1"/>
  <c r="M31" i="153"/>
  <c r="K31" i="153"/>
  <c r="J31" i="153"/>
  <c r="Q30" i="153"/>
  <c r="R30" i="153" s="1"/>
  <c r="M30" i="153"/>
  <c r="K30" i="153"/>
  <c r="J30" i="153"/>
  <c r="Q29" i="153"/>
  <c r="R29" i="153" s="1"/>
  <c r="M29" i="153"/>
  <c r="K29" i="153"/>
  <c r="J29" i="153"/>
  <c r="Q28" i="153"/>
  <c r="R28" i="153" s="1"/>
  <c r="M28" i="153"/>
  <c r="K28" i="153"/>
  <c r="J28" i="153"/>
  <c r="Q27" i="153"/>
  <c r="R27" i="153" s="1"/>
  <c r="M27" i="153"/>
  <c r="K27" i="153"/>
  <c r="J27" i="153"/>
  <c r="Q26" i="153"/>
  <c r="R26" i="153" s="1"/>
  <c r="M26" i="153"/>
  <c r="K26" i="153"/>
  <c r="J26" i="153"/>
  <c r="Q25" i="153"/>
  <c r="R25" i="153" s="1"/>
  <c r="M25" i="153"/>
  <c r="K25" i="153"/>
  <c r="J25" i="153"/>
  <c r="Q24" i="153"/>
  <c r="R24" i="153" s="1"/>
  <c r="M24" i="153"/>
  <c r="K24" i="153"/>
  <c r="J24" i="153"/>
  <c r="Q23" i="153"/>
  <c r="R23" i="153" s="1"/>
  <c r="M23" i="153"/>
  <c r="K23" i="153"/>
  <c r="J23" i="153"/>
  <c r="Q22" i="153"/>
  <c r="R22" i="153" s="1"/>
  <c r="M22" i="153"/>
  <c r="K22" i="153"/>
  <c r="J22" i="153"/>
  <c r="Q21" i="153"/>
  <c r="R21" i="153" s="1"/>
  <c r="M21" i="153"/>
  <c r="K21" i="153"/>
  <c r="J21" i="153"/>
  <c r="Q20" i="153"/>
  <c r="R20" i="153" s="1"/>
  <c r="M20" i="153"/>
  <c r="K20" i="153"/>
  <c r="J20" i="153"/>
  <c r="Q19" i="153"/>
  <c r="R19" i="153" s="1"/>
  <c r="M19" i="153"/>
  <c r="K19" i="153"/>
  <c r="J19" i="153"/>
  <c r="Q18" i="153"/>
  <c r="R18" i="153" s="1"/>
  <c r="M18" i="153"/>
  <c r="K18" i="153"/>
  <c r="J18" i="153"/>
  <c r="Q17" i="153"/>
  <c r="R17" i="153" s="1"/>
  <c r="M17" i="153"/>
  <c r="K17" i="153"/>
  <c r="J17" i="153"/>
  <c r="Q16" i="153"/>
  <c r="R16" i="153" s="1"/>
  <c r="M16" i="153"/>
  <c r="K16" i="153"/>
  <c r="J16" i="153"/>
  <c r="Q15" i="153"/>
  <c r="R15" i="153" s="1"/>
  <c r="M15" i="153"/>
  <c r="K15" i="153"/>
  <c r="J15" i="153"/>
  <c r="Q14" i="153"/>
  <c r="R14" i="153" s="1"/>
  <c r="M14" i="153"/>
  <c r="K14" i="153"/>
  <c r="J14" i="153"/>
  <c r="Q13" i="153"/>
  <c r="R13" i="153" s="1"/>
  <c r="M13" i="153"/>
  <c r="K13" i="153"/>
  <c r="J13" i="153"/>
  <c r="Q12" i="153"/>
  <c r="R12" i="153" s="1"/>
  <c r="M12" i="153"/>
  <c r="K12" i="153"/>
  <c r="J12" i="153"/>
  <c r="Q11" i="153"/>
  <c r="R11" i="153" s="1"/>
  <c r="M11" i="153"/>
  <c r="K11" i="153"/>
  <c r="J11" i="153"/>
  <c r="Q10" i="153"/>
  <c r="R10" i="153" s="1"/>
  <c r="M10" i="153"/>
  <c r="K10" i="153"/>
  <c r="J10" i="153"/>
  <c r="Q9" i="153"/>
  <c r="R9" i="153" s="1"/>
  <c r="M9" i="153"/>
  <c r="K9" i="153"/>
  <c r="J9" i="153"/>
  <c r="Q8" i="153"/>
  <c r="R8" i="153" s="1"/>
  <c r="M8" i="153"/>
  <c r="K8" i="153"/>
  <c r="J8" i="153"/>
  <c r="Q7" i="153"/>
  <c r="R7" i="153" s="1"/>
  <c r="M7" i="153"/>
  <c r="K7" i="153"/>
  <c r="J7" i="153"/>
  <c r="Q6" i="153"/>
  <c r="R6" i="153" s="1"/>
  <c r="M6" i="153"/>
  <c r="K6" i="153"/>
  <c r="J6" i="153"/>
  <c r="Q5" i="153"/>
  <c r="R5" i="153" s="1"/>
  <c r="M5" i="153"/>
  <c r="K5" i="153"/>
  <c r="J5" i="153"/>
  <c r="Q4" i="153"/>
  <c r="R4" i="153" s="1"/>
  <c r="M4" i="153"/>
  <c r="K4" i="153"/>
  <c r="J4" i="153"/>
  <c r="AG60" i="152"/>
  <c r="AF60" i="152"/>
  <c r="AE60" i="152"/>
  <c r="AD60" i="152"/>
  <c r="AC60" i="152"/>
  <c r="AB60" i="152"/>
  <c r="AA60" i="152"/>
  <c r="Z60" i="152"/>
  <c r="Y60" i="152"/>
  <c r="X60" i="152"/>
  <c r="W60" i="152"/>
  <c r="V60" i="152"/>
  <c r="U60" i="152"/>
  <c r="T60" i="152"/>
  <c r="S60" i="152"/>
  <c r="Q59" i="152"/>
  <c r="R59" i="152" s="1"/>
  <c r="M59" i="152"/>
  <c r="K59" i="152"/>
  <c r="J59" i="152"/>
  <c r="Q58" i="152"/>
  <c r="R58" i="152" s="1"/>
  <c r="M58" i="152"/>
  <c r="K58" i="152"/>
  <c r="J58" i="152"/>
  <c r="I58" i="128" s="1"/>
  <c r="Q57" i="152"/>
  <c r="R57" i="152" s="1"/>
  <c r="M57" i="152"/>
  <c r="K57" i="152"/>
  <c r="J57" i="152"/>
  <c r="Q56" i="152"/>
  <c r="R56" i="152" s="1"/>
  <c r="M56" i="152"/>
  <c r="K56" i="152"/>
  <c r="J56" i="152"/>
  <c r="Q55" i="152"/>
  <c r="R55" i="152" s="1"/>
  <c r="M55" i="152"/>
  <c r="K55" i="152"/>
  <c r="J55" i="152"/>
  <c r="Q54" i="152"/>
  <c r="R54" i="152" s="1"/>
  <c r="M54" i="152"/>
  <c r="K54" i="152"/>
  <c r="J54" i="152"/>
  <c r="Q53" i="152"/>
  <c r="R53" i="152" s="1"/>
  <c r="M53" i="152"/>
  <c r="K53" i="152"/>
  <c r="J53" i="152"/>
  <c r="Q52" i="152"/>
  <c r="R52" i="152" s="1"/>
  <c r="M52" i="152"/>
  <c r="K52" i="152"/>
  <c r="J52" i="152"/>
  <c r="Q51" i="152"/>
  <c r="R51" i="152" s="1"/>
  <c r="M51" i="152"/>
  <c r="K51" i="152"/>
  <c r="J51" i="152"/>
  <c r="Q50" i="152"/>
  <c r="R50" i="152" s="1"/>
  <c r="M50" i="152"/>
  <c r="K50" i="152"/>
  <c r="J50" i="152"/>
  <c r="Q49" i="152"/>
  <c r="R49" i="152" s="1"/>
  <c r="M49" i="152"/>
  <c r="K49" i="152"/>
  <c r="J49" i="152"/>
  <c r="Q48" i="152"/>
  <c r="R48" i="152" s="1"/>
  <c r="M48" i="152"/>
  <c r="K48" i="152"/>
  <c r="J48" i="152"/>
  <c r="Q47" i="152"/>
  <c r="R47" i="152" s="1"/>
  <c r="M47" i="152"/>
  <c r="K47" i="152"/>
  <c r="J47" i="152"/>
  <c r="Q46" i="152"/>
  <c r="R46" i="152" s="1"/>
  <c r="M46" i="152"/>
  <c r="K46" i="152"/>
  <c r="J46" i="152"/>
  <c r="Q45" i="152"/>
  <c r="R45" i="152" s="1"/>
  <c r="M45" i="152"/>
  <c r="K45" i="152"/>
  <c r="J45" i="152"/>
  <c r="Q44" i="152"/>
  <c r="R44" i="152" s="1"/>
  <c r="M44" i="152"/>
  <c r="K44" i="152"/>
  <c r="J44" i="152"/>
  <c r="Q43" i="152"/>
  <c r="R43" i="152" s="1"/>
  <c r="M43" i="152"/>
  <c r="K43" i="152"/>
  <c r="J43" i="152"/>
  <c r="Q42" i="152"/>
  <c r="R42" i="152" s="1"/>
  <c r="M42" i="152"/>
  <c r="K42" i="152"/>
  <c r="J42" i="152"/>
  <c r="Q41" i="152"/>
  <c r="R41" i="152" s="1"/>
  <c r="M41" i="152"/>
  <c r="K41" i="152"/>
  <c r="J41" i="152"/>
  <c r="I41" i="128" s="1"/>
  <c r="Q40" i="152"/>
  <c r="R40" i="152" s="1"/>
  <c r="M40" i="152"/>
  <c r="K40" i="152"/>
  <c r="J40" i="152"/>
  <c r="Q39" i="152"/>
  <c r="R39" i="152" s="1"/>
  <c r="M39" i="152"/>
  <c r="K39" i="152"/>
  <c r="J39" i="152"/>
  <c r="Q38" i="152"/>
  <c r="R38" i="152" s="1"/>
  <c r="M38" i="152"/>
  <c r="K38" i="152"/>
  <c r="J38" i="152"/>
  <c r="Q37" i="152"/>
  <c r="R37" i="152" s="1"/>
  <c r="M37" i="152"/>
  <c r="K37" i="152"/>
  <c r="J37" i="152"/>
  <c r="Q36" i="152"/>
  <c r="R36" i="152" s="1"/>
  <c r="M36" i="152"/>
  <c r="K36" i="152"/>
  <c r="J36" i="152"/>
  <c r="Q35" i="152"/>
  <c r="R35" i="152" s="1"/>
  <c r="M35" i="152"/>
  <c r="K35" i="152"/>
  <c r="J35" i="152"/>
  <c r="Q34" i="152"/>
  <c r="R34" i="152" s="1"/>
  <c r="M34" i="152"/>
  <c r="K34" i="152"/>
  <c r="J34" i="152"/>
  <c r="Q33" i="152"/>
  <c r="R33" i="152" s="1"/>
  <c r="M33" i="152"/>
  <c r="K33" i="152"/>
  <c r="J33" i="128" s="1"/>
  <c r="Q33" i="128" s="1"/>
  <c r="J33" i="152"/>
  <c r="M32" i="152"/>
  <c r="Q31" i="152"/>
  <c r="R31" i="152" s="1"/>
  <c r="M31" i="152"/>
  <c r="K31" i="152"/>
  <c r="J31" i="152"/>
  <c r="Q30" i="152"/>
  <c r="R30" i="152" s="1"/>
  <c r="M30" i="152"/>
  <c r="K30" i="152"/>
  <c r="J30" i="152"/>
  <c r="Q29" i="152"/>
  <c r="R29" i="152" s="1"/>
  <c r="M29" i="152"/>
  <c r="K29" i="152"/>
  <c r="J29" i="152"/>
  <c r="Q28" i="152"/>
  <c r="R28" i="152" s="1"/>
  <c r="M28" i="152"/>
  <c r="K28" i="152"/>
  <c r="J28" i="152"/>
  <c r="Q27" i="152"/>
  <c r="R27" i="152" s="1"/>
  <c r="M27" i="152"/>
  <c r="K27" i="152"/>
  <c r="J27" i="152"/>
  <c r="Q26" i="152"/>
  <c r="R26" i="152" s="1"/>
  <c r="M26" i="152"/>
  <c r="K26" i="152"/>
  <c r="J26" i="152"/>
  <c r="Q25" i="152"/>
  <c r="R25" i="152" s="1"/>
  <c r="M25" i="152"/>
  <c r="K25" i="152"/>
  <c r="J25" i="152"/>
  <c r="Q24" i="152"/>
  <c r="R24" i="152" s="1"/>
  <c r="M24" i="152"/>
  <c r="K24" i="152"/>
  <c r="J24" i="152"/>
  <c r="Q23" i="152"/>
  <c r="R23" i="152" s="1"/>
  <c r="M23" i="152"/>
  <c r="K23" i="152"/>
  <c r="J23" i="152"/>
  <c r="Q22" i="152"/>
  <c r="R22" i="152" s="1"/>
  <c r="M22" i="152"/>
  <c r="K22" i="152"/>
  <c r="J22" i="152"/>
  <c r="Q21" i="152"/>
  <c r="R21" i="152" s="1"/>
  <c r="M21" i="152"/>
  <c r="K21" i="152"/>
  <c r="J21" i="152"/>
  <c r="Q20" i="152"/>
  <c r="R20" i="152" s="1"/>
  <c r="M20" i="152"/>
  <c r="K20" i="152"/>
  <c r="J20" i="152"/>
  <c r="Q19" i="152"/>
  <c r="R19" i="152" s="1"/>
  <c r="M19" i="152"/>
  <c r="K19" i="152"/>
  <c r="J19" i="152"/>
  <c r="Q18" i="152"/>
  <c r="R18" i="152" s="1"/>
  <c r="M18" i="152"/>
  <c r="K18" i="152"/>
  <c r="J18" i="152"/>
  <c r="Q17" i="152"/>
  <c r="R17" i="152" s="1"/>
  <c r="M17" i="152"/>
  <c r="K17" i="152"/>
  <c r="J17" i="152"/>
  <c r="Q16" i="152"/>
  <c r="R16" i="152" s="1"/>
  <c r="M16" i="152"/>
  <c r="K16" i="152"/>
  <c r="J16" i="152"/>
  <c r="Q15" i="152"/>
  <c r="R15" i="152" s="1"/>
  <c r="M15" i="152"/>
  <c r="K15" i="152"/>
  <c r="J15" i="152"/>
  <c r="Q14" i="152"/>
  <c r="R14" i="152" s="1"/>
  <c r="M14" i="152"/>
  <c r="K14" i="152"/>
  <c r="J14" i="152"/>
  <c r="Q13" i="152"/>
  <c r="R13" i="152" s="1"/>
  <c r="M13" i="152"/>
  <c r="K13" i="152"/>
  <c r="J13" i="152"/>
  <c r="Q12" i="152"/>
  <c r="R12" i="152" s="1"/>
  <c r="M12" i="152"/>
  <c r="K12" i="152"/>
  <c r="J12" i="152"/>
  <c r="Q11" i="152"/>
  <c r="R11" i="152" s="1"/>
  <c r="M11" i="152"/>
  <c r="K11" i="152"/>
  <c r="J11" i="152"/>
  <c r="Q10" i="152"/>
  <c r="R10" i="152" s="1"/>
  <c r="M10" i="152"/>
  <c r="K10" i="152"/>
  <c r="J10" i="152"/>
  <c r="Q9" i="152"/>
  <c r="R9" i="152" s="1"/>
  <c r="M9" i="152"/>
  <c r="K9" i="152"/>
  <c r="J9" i="152"/>
  <c r="Q8" i="152"/>
  <c r="R8" i="152" s="1"/>
  <c r="M8" i="152"/>
  <c r="K8" i="152"/>
  <c r="J8" i="152"/>
  <c r="Q7" i="152"/>
  <c r="R7" i="152" s="1"/>
  <c r="M7" i="152"/>
  <c r="K7" i="152"/>
  <c r="J7" i="152"/>
  <c r="Q6" i="152"/>
  <c r="R6" i="152" s="1"/>
  <c r="M6" i="152"/>
  <c r="K6" i="152"/>
  <c r="J6" i="152"/>
  <c r="Q5" i="152"/>
  <c r="R5" i="152" s="1"/>
  <c r="M5" i="152"/>
  <c r="K5" i="152"/>
  <c r="J5" i="152"/>
  <c r="Q4" i="152"/>
  <c r="R4" i="152" s="1"/>
  <c r="M4" i="152"/>
  <c r="K4" i="152"/>
  <c r="J4" i="152"/>
  <c r="I4" i="128" s="1"/>
  <c r="Y60" i="145"/>
  <c r="Z60" i="145"/>
  <c r="AA60" i="145"/>
  <c r="AB60" i="145"/>
  <c r="AC60" i="145"/>
  <c r="AD60" i="145"/>
  <c r="AE60" i="145"/>
  <c r="AF60" i="145"/>
  <c r="AG60" i="145"/>
  <c r="X60" i="145"/>
  <c r="W60" i="145"/>
  <c r="V60" i="145"/>
  <c r="U60" i="145"/>
  <c r="T60" i="145"/>
  <c r="S60" i="145"/>
  <c r="Q59" i="145"/>
  <c r="R59" i="145" s="1"/>
  <c r="M59" i="145"/>
  <c r="K59" i="145"/>
  <c r="J59" i="145"/>
  <c r="Q58" i="145"/>
  <c r="R58" i="145" s="1"/>
  <c r="M58" i="145"/>
  <c r="K58" i="145"/>
  <c r="J58" i="145"/>
  <c r="Q57" i="145"/>
  <c r="R57" i="145" s="1"/>
  <c r="M57" i="145"/>
  <c r="K57" i="145"/>
  <c r="J57" i="145"/>
  <c r="Q56" i="145"/>
  <c r="R56" i="145" s="1"/>
  <c r="M56" i="145"/>
  <c r="K56" i="145"/>
  <c r="J56" i="145"/>
  <c r="Q55" i="145"/>
  <c r="R55" i="145" s="1"/>
  <c r="M55" i="145"/>
  <c r="K55" i="145"/>
  <c r="J55" i="145"/>
  <c r="Q54" i="145"/>
  <c r="R54" i="145" s="1"/>
  <c r="M54" i="145"/>
  <c r="K54" i="145"/>
  <c r="J54" i="145"/>
  <c r="Q53" i="145"/>
  <c r="R53" i="145" s="1"/>
  <c r="M53" i="145"/>
  <c r="K53" i="145"/>
  <c r="J53" i="145"/>
  <c r="Q52" i="145"/>
  <c r="R52" i="145" s="1"/>
  <c r="M52" i="145"/>
  <c r="K52" i="145"/>
  <c r="J52" i="145"/>
  <c r="Q51" i="145"/>
  <c r="R51" i="145" s="1"/>
  <c r="M51" i="145"/>
  <c r="K51" i="145"/>
  <c r="J51" i="145"/>
  <c r="Q50" i="145"/>
  <c r="R50" i="145" s="1"/>
  <c r="M50" i="145"/>
  <c r="K50" i="145"/>
  <c r="J50" i="145"/>
  <c r="Q49" i="145"/>
  <c r="R49" i="145" s="1"/>
  <c r="M49" i="145"/>
  <c r="K49" i="145"/>
  <c r="J49" i="145"/>
  <c r="Q48" i="145"/>
  <c r="R48" i="145" s="1"/>
  <c r="M48" i="145"/>
  <c r="K48" i="145"/>
  <c r="J48" i="145"/>
  <c r="Q47" i="145"/>
  <c r="R47" i="145" s="1"/>
  <c r="M47" i="145"/>
  <c r="K47" i="145"/>
  <c r="J47" i="145"/>
  <c r="Q46" i="145"/>
  <c r="R46" i="145" s="1"/>
  <c r="M46" i="145"/>
  <c r="K46" i="145"/>
  <c r="J46" i="145"/>
  <c r="Q45" i="145"/>
  <c r="R45" i="145" s="1"/>
  <c r="M45" i="145"/>
  <c r="K45" i="145"/>
  <c r="J45" i="145"/>
  <c r="Q44" i="145"/>
  <c r="R44" i="145" s="1"/>
  <c r="M44" i="145"/>
  <c r="K44" i="145"/>
  <c r="J44" i="145"/>
  <c r="Q43" i="145"/>
  <c r="R43" i="145" s="1"/>
  <c r="M43" i="145"/>
  <c r="K43" i="145"/>
  <c r="J43" i="145"/>
  <c r="Q42" i="145"/>
  <c r="R42" i="145" s="1"/>
  <c r="M42" i="145"/>
  <c r="K42" i="145"/>
  <c r="J42" i="145"/>
  <c r="Q41" i="145"/>
  <c r="R41" i="145" s="1"/>
  <c r="M41" i="145"/>
  <c r="K41" i="145"/>
  <c r="J41" i="145"/>
  <c r="Q40" i="145"/>
  <c r="R40" i="145" s="1"/>
  <c r="M40" i="145"/>
  <c r="K40" i="145"/>
  <c r="J40" i="145"/>
  <c r="Q39" i="145"/>
  <c r="R39" i="145" s="1"/>
  <c r="M39" i="145"/>
  <c r="K39" i="145"/>
  <c r="J39" i="145"/>
  <c r="Q38" i="145"/>
  <c r="R38" i="145" s="1"/>
  <c r="M38" i="145"/>
  <c r="K38" i="145"/>
  <c r="J38" i="145"/>
  <c r="Q37" i="145"/>
  <c r="R37" i="145" s="1"/>
  <c r="M37" i="145"/>
  <c r="K37" i="145"/>
  <c r="J37" i="145"/>
  <c r="Q36" i="145"/>
  <c r="R36" i="145" s="1"/>
  <c r="M36" i="145"/>
  <c r="K36" i="145"/>
  <c r="J36" i="145"/>
  <c r="Q35" i="145"/>
  <c r="R35" i="145" s="1"/>
  <c r="M35" i="145"/>
  <c r="K35" i="145"/>
  <c r="J35" i="145"/>
  <c r="Q34" i="145"/>
  <c r="R34" i="145" s="1"/>
  <c r="M34" i="145"/>
  <c r="K34" i="145"/>
  <c r="J34" i="145"/>
  <c r="Q33" i="145"/>
  <c r="R33" i="145" s="1"/>
  <c r="M33" i="145"/>
  <c r="K33" i="145"/>
  <c r="J33" i="145"/>
  <c r="M32" i="145"/>
  <c r="J31" i="145"/>
  <c r="O163" i="128"/>
  <c r="O162" i="128"/>
  <c r="O161" i="128"/>
  <c r="P160" i="128"/>
  <c r="O160" i="128"/>
  <c r="P159" i="128"/>
  <c r="O159" i="128"/>
  <c r="O158" i="128"/>
  <c r="O157" i="128"/>
  <c r="O156" i="128"/>
  <c r="O155" i="128"/>
  <c r="O154" i="128"/>
  <c r="O153" i="128"/>
  <c r="Q152" i="128"/>
  <c r="O152" i="128"/>
  <c r="O151" i="128"/>
  <c r="O150" i="128"/>
  <c r="O149" i="128"/>
  <c r="O148" i="128"/>
  <c r="O147" i="128"/>
  <c r="O146" i="128"/>
  <c r="Q145" i="128"/>
  <c r="O145" i="128"/>
  <c r="O144" i="128"/>
  <c r="O143" i="128"/>
  <c r="O142" i="128"/>
  <c r="O141" i="128"/>
  <c r="O140" i="128"/>
  <c r="O139" i="128"/>
  <c r="O138" i="128"/>
  <c r="O137" i="128"/>
  <c r="O136" i="128"/>
  <c r="O135" i="128"/>
  <c r="Q134" i="128"/>
  <c r="O134" i="128"/>
  <c r="Q133" i="128"/>
  <c r="O133" i="128"/>
  <c r="O132" i="128"/>
  <c r="O131" i="128"/>
  <c r="O130" i="128"/>
  <c r="O129" i="128"/>
  <c r="O128" i="128"/>
  <c r="O127" i="128"/>
  <c r="O126" i="128"/>
  <c r="P125" i="128"/>
  <c r="O125" i="128"/>
  <c r="P124" i="128"/>
  <c r="O124" i="128"/>
  <c r="O123" i="128"/>
  <c r="O122" i="128"/>
  <c r="O121" i="128"/>
  <c r="O120" i="128"/>
  <c r="O119" i="128"/>
  <c r="O118" i="128"/>
  <c r="O117" i="128"/>
  <c r="O116" i="128"/>
  <c r="O115" i="128"/>
  <c r="P114" i="128"/>
  <c r="O114" i="128"/>
  <c r="Q113" i="128"/>
  <c r="P113" i="128"/>
  <c r="O113" i="128"/>
  <c r="O112" i="128"/>
  <c r="O111" i="128"/>
  <c r="O110" i="128"/>
  <c r="O109" i="128"/>
  <c r="O108" i="128"/>
  <c r="O107" i="128"/>
  <c r="O106" i="128"/>
  <c r="O105" i="128"/>
  <c r="O104" i="128"/>
  <c r="O103" i="128"/>
  <c r="P102" i="128"/>
  <c r="O102" i="128"/>
  <c r="O101" i="128"/>
  <c r="O100" i="128"/>
  <c r="O99" i="128"/>
  <c r="O98" i="128"/>
  <c r="O97" i="128"/>
  <c r="O96" i="128"/>
  <c r="O95" i="128"/>
  <c r="O94" i="128"/>
  <c r="O93" i="128"/>
  <c r="O92" i="128"/>
  <c r="O91" i="128"/>
  <c r="O90" i="128"/>
  <c r="O89" i="128"/>
  <c r="O88" i="128"/>
  <c r="O87" i="128"/>
  <c r="O86" i="128"/>
  <c r="O85" i="128"/>
  <c r="O84" i="128"/>
  <c r="O83" i="128"/>
  <c r="O82" i="128"/>
  <c r="O81" i="128"/>
  <c r="O80" i="128"/>
  <c r="O79" i="128"/>
  <c r="Q78" i="128"/>
  <c r="O78" i="128"/>
  <c r="O77" i="128"/>
  <c r="O76" i="128"/>
  <c r="O75" i="128"/>
  <c r="P74" i="128"/>
  <c r="O74" i="128"/>
  <c r="O73" i="128"/>
  <c r="O72" i="128"/>
  <c r="O71" i="128"/>
  <c r="O70" i="128"/>
  <c r="O69" i="128"/>
  <c r="O68" i="128"/>
  <c r="O67" i="128"/>
  <c r="O66" i="128"/>
  <c r="O65" i="128"/>
  <c r="Q64" i="128"/>
  <c r="O64" i="128"/>
  <c r="O63" i="128"/>
  <c r="O62" i="128"/>
  <c r="O61" i="128"/>
  <c r="O60" i="128"/>
  <c r="O59" i="128"/>
  <c r="O58" i="128"/>
  <c r="O57" i="128"/>
  <c r="O56" i="128"/>
  <c r="O55" i="128"/>
  <c r="O54" i="128"/>
  <c r="O53" i="128"/>
  <c r="O52" i="128"/>
  <c r="O51" i="128"/>
  <c r="O50" i="128"/>
  <c r="O49" i="128"/>
  <c r="O48" i="128"/>
  <c r="O47" i="128"/>
  <c r="O46" i="128"/>
  <c r="O45" i="128"/>
  <c r="O44" i="128"/>
  <c r="O43" i="128"/>
  <c r="O42" i="128"/>
  <c r="O41" i="128"/>
  <c r="O40" i="128"/>
  <c r="P39" i="128"/>
  <c r="O39" i="128"/>
  <c r="O38" i="128"/>
  <c r="O37" i="128"/>
  <c r="O36" i="128"/>
  <c r="O35" i="128"/>
  <c r="O34" i="128"/>
  <c r="O33" i="128"/>
  <c r="O32" i="128"/>
  <c r="O31" i="128"/>
  <c r="O30" i="128"/>
  <c r="O29" i="128"/>
  <c r="O28" i="128"/>
  <c r="O27" i="128"/>
  <c r="O26" i="128"/>
  <c r="O25" i="128"/>
  <c r="O24" i="128"/>
  <c r="O23" i="128"/>
  <c r="O22" i="128"/>
  <c r="O21" i="128"/>
  <c r="O20" i="128"/>
  <c r="O19" i="128"/>
  <c r="O18" i="128"/>
  <c r="O17" i="128"/>
  <c r="O16" i="128"/>
  <c r="O15" i="128"/>
  <c r="O14" i="128"/>
  <c r="O13" i="128"/>
  <c r="O12" i="128"/>
  <c r="O11" i="128"/>
  <c r="O10" i="128"/>
  <c r="O9" i="128"/>
  <c r="O8" i="128"/>
  <c r="O7" i="128"/>
  <c r="O6" i="128"/>
  <c r="O5" i="128"/>
  <c r="I28" i="142"/>
  <c r="L28" i="142"/>
  <c r="O28" i="142"/>
  <c r="R28" i="142"/>
  <c r="V28" i="142"/>
  <c r="I29" i="142"/>
  <c r="L29" i="142"/>
  <c r="O29" i="142"/>
  <c r="R29" i="142"/>
  <c r="V29" i="142"/>
  <c r="I30" i="142"/>
  <c r="L30" i="142"/>
  <c r="O30" i="142"/>
  <c r="R30" i="142"/>
  <c r="V30" i="142"/>
  <c r="I31" i="142"/>
  <c r="L31" i="142"/>
  <c r="O31" i="142"/>
  <c r="R31" i="142"/>
  <c r="V31" i="142"/>
  <c r="I18" i="142"/>
  <c r="L18" i="142"/>
  <c r="O18" i="142"/>
  <c r="R18" i="142"/>
  <c r="V18" i="142"/>
  <c r="I19" i="142"/>
  <c r="L19" i="142"/>
  <c r="O19" i="142"/>
  <c r="R19" i="142"/>
  <c r="V19" i="142"/>
  <c r="I20" i="142"/>
  <c r="L20" i="142"/>
  <c r="O20" i="142"/>
  <c r="R20" i="142"/>
  <c r="V20" i="142"/>
  <c r="I21" i="142"/>
  <c r="L21" i="142"/>
  <c r="O21" i="142"/>
  <c r="R21" i="142"/>
  <c r="V21" i="142"/>
  <c r="I22" i="142"/>
  <c r="L22" i="142"/>
  <c r="O22" i="142"/>
  <c r="R22" i="142"/>
  <c r="V22" i="142"/>
  <c r="I23" i="142"/>
  <c r="L23" i="142"/>
  <c r="O23" i="142"/>
  <c r="R23" i="142"/>
  <c r="V23" i="142"/>
  <c r="I24" i="142"/>
  <c r="L24" i="142"/>
  <c r="O24" i="142"/>
  <c r="R24" i="142"/>
  <c r="V24" i="142"/>
  <c r="I25" i="142"/>
  <c r="L25" i="142"/>
  <c r="O25" i="142"/>
  <c r="R25" i="142"/>
  <c r="V25" i="142"/>
  <c r="I26" i="142"/>
  <c r="L26" i="142"/>
  <c r="O26" i="142"/>
  <c r="R26" i="142"/>
  <c r="V26" i="142"/>
  <c r="I27" i="142"/>
  <c r="L27" i="142"/>
  <c r="O27" i="142"/>
  <c r="R27" i="142"/>
  <c r="V27" i="142"/>
  <c r="K158" i="128" l="1"/>
  <c r="M71" i="128"/>
  <c r="U34" i="142"/>
  <c r="W34" i="142" s="1"/>
  <c r="H34" i="142" s="1"/>
  <c r="P88" i="128"/>
  <c r="K62" i="128"/>
  <c r="M113" i="128"/>
  <c r="U162" i="142"/>
  <c r="W162" i="142" s="1"/>
  <c r="H162" i="142" s="1"/>
  <c r="P60" i="128"/>
  <c r="P100" i="128"/>
  <c r="K147" i="128"/>
  <c r="M70" i="128"/>
  <c r="M96" i="128"/>
  <c r="M150" i="128"/>
  <c r="M129" i="128"/>
  <c r="U27" i="142"/>
  <c r="W27" i="142" s="1"/>
  <c r="H27" i="142" s="1"/>
  <c r="U100" i="142"/>
  <c r="W100" i="142" s="1"/>
  <c r="H100" i="142" s="1"/>
  <c r="K125" i="128"/>
  <c r="U160" i="142"/>
  <c r="W160" i="142" s="1"/>
  <c r="H160" i="142" s="1"/>
  <c r="U150" i="142"/>
  <c r="W150" i="142" s="1"/>
  <c r="H150" i="142" s="1"/>
  <c r="U61" i="142"/>
  <c r="W61" i="142" s="1"/>
  <c r="H61" i="142" s="1"/>
  <c r="K74" i="128"/>
  <c r="P101" i="128"/>
  <c r="P149" i="128"/>
  <c r="P158" i="128"/>
  <c r="M74" i="128"/>
  <c r="U88" i="142"/>
  <c r="W88" i="142" s="1"/>
  <c r="H88" i="142" s="1"/>
  <c r="U139" i="142"/>
  <c r="W139" i="142" s="1"/>
  <c r="H139" i="142" s="1"/>
  <c r="P62" i="128"/>
  <c r="U153" i="142"/>
  <c r="W153" i="142" s="1"/>
  <c r="H153" i="142" s="1"/>
  <c r="U64" i="142"/>
  <c r="W64" i="142" s="1"/>
  <c r="H64" i="142" s="1"/>
  <c r="I37" i="128"/>
  <c r="I46" i="128"/>
  <c r="I52" i="128"/>
  <c r="J34" i="128"/>
  <c r="Q34" i="128" s="1"/>
  <c r="J37" i="128"/>
  <c r="Q37" i="128" s="1"/>
  <c r="J40" i="128"/>
  <c r="Q40" i="128" s="1"/>
  <c r="J43" i="128"/>
  <c r="Q43" i="128" s="1"/>
  <c r="I40" i="128"/>
  <c r="I55" i="128"/>
  <c r="I34" i="128"/>
  <c r="I43" i="128"/>
  <c r="I49" i="128"/>
  <c r="J46" i="128"/>
  <c r="Q46" i="128" s="1"/>
  <c r="J52" i="128"/>
  <c r="Q52" i="128" s="1"/>
  <c r="I47" i="128"/>
  <c r="J44" i="128"/>
  <c r="Q44" i="128" s="1"/>
  <c r="J59" i="128"/>
  <c r="Q59" i="128" s="1"/>
  <c r="J49" i="128"/>
  <c r="Q49" i="128" s="1"/>
  <c r="J58" i="128"/>
  <c r="Q58" i="128" s="1"/>
  <c r="I38" i="128"/>
  <c r="I50" i="128"/>
  <c r="J35" i="128"/>
  <c r="Q35" i="128" s="1"/>
  <c r="J47" i="128"/>
  <c r="Q47" i="128" s="1"/>
  <c r="J56" i="128"/>
  <c r="Q56" i="128" s="1"/>
  <c r="I33" i="128"/>
  <c r="I36" i="128"/>
  <c r="I39" i="128"/>
  <c r="I42" i="128"/>
  <c r="I45" i="128"/>
  <c r="I48" i="128"/>
  <c r="I51" i="128"/>
  <c r="I54" i="128"/>
  <c r="I57" i="128"/>
  <c r="I59" i="128"/>
  <c r="J41" i="128"/>
  <c r="Q41" i="128" s="1"/>
  <c r="J53" i="128"/>
  <c r="Q53" i="128" s="1"/>
  <c r="J36" i="128"/>
  <c r="Q36" i="128" s="1"/>
  <c r="J39" i="128"/>
  <c r="Q39" i="128" s="1"/>
  <c r="J42" i="128"/>
  <c r="Q42" i="128" s="1"/>
  <c r="J48" i="128"/>
  <c r="Q48" i="128" s="1"/>
  <c r="J51" i="128"/>
  <c r="Q51" i="128" s="1"/>
  <c r="J54" i="128"/>
  <c r="Q54" i="128" s="1"/>
  <c r="K32" i="152"/>
  <c r="J55" i="128"/>
  <c r="Q55" i="128" s="1"/>
  <c r="I35" i="128"/>
  <c r="I53" i="128"/>
  <c r="J38" i="128"/>
  <c r="Q38" i="128" s="1"/>
  <c r="J50" i="128"/>
  <c r="Q50" i="128" s="1"/>
  <c r="I31" i="128"/>
  <c r="J45" i="128"/>
  <c r="Q45" i="128" s="1"/>
  <c r="U57" i="142"/>
  <c r="W57" i="142" s="1"/>
  <c r="H57" i="142" s="1"/>
  <c r="U31" i="142"/>
  <c r="W31" i="142" s="1"/>
  <c r="H31" i="142" s="1"/>
  <c r="P9" i="128"/>
  <c r="U43" i="142"/>
  <c r="W43" i="142" s="1"/>
  <c r="H43" i="142" s="1"/>
  <c r="U33" i="142"/>
  <c r="W33" i="142" s="1"/>
  <c r="H33" i="142" s="1"/>
  <c r="U8" i="142"/>
  <c r="W8" i="142" s="1"/>
  <c r="H8" i="142" s="1"/>
  <c r="P45" i="128"/>
  <c r="J32" i="145"/>
  <c r="U37" i="142"/>
  <c r="W37" i="142" s="1"/>
  <c r="H37" i="142" s="1"/>
  <c r="U45" i="142"/>
  <c r="W45" i="142" s="1"/>
  <c r="H45" i="142" s="1"/>
  <c r="U51" i="142"/>
  <c r="W51" i="142" s="1"/>
  <c r="H51" i="142" s="1"/>
  <c r="U42" i="142"/>
  <c r="W42" i="142" s="1"/>
  <c r="H42" i="142" s="1"/>
  <c r="P106" i="128"/>
  <c r="U30" i="142"/>
  <c r="W30" i="142" s="1"/>
  <c r="H30" i="142" s="1"/>
  <c r="U121" i="142"/>
  <c r="W121" i="142" s="1"/>
  <c r="H121" i="142" s="1"/>
  <c r="P10" i="128"/>
  <c r="U26" i="142"/>
  <c r="W26" i="142" s="1"/>
  <c r="H26" i="142" s="1"/>
  <c r="U147" i="142"/>
  <c r="W147" i="142" s="1"/>
  <c r="H147" i="142" s="1"/>
  <c r="U142" i="142"/>
  <c r="W142" i="142" s="1"/>
  <c r="H142" i="142" s="1"/>
  <c r="U108" i="142"/>
  <c r="W108" i="142" s="1"/>
  <c r="H108" i="142" s="1"/>
  <c r="U103" i="142"/>
  <c r="W103" i="142" s="1"/>
  <c r="H103" i="142" s="1"/>
  <c r="U87" i="142"/>
  <c r="W87" i="142" s="1"/>
  <c r="H87" i="142" s="1"/>
  <c r="U82" i="142"/>
  <c r="W82" i="142" s="1"/>
  <c r="H82" i="142" s="1"/>
  <c r="U67" i="142"/>
  <c r="W67" i="142" s="1"/>
  <c r="H67" i="142" s="1"/>
  <c r="U109" i="142"/>
  <c r="W109" i="142" s="1"/>
  <c r="H109" i="142" s="1"/>
  <c r="Q74" i="128"/>
  <c r="K18" i="128"/>
  <c r="U15" i="142"/>
  <c r="W15" i="142" s="1"/>
  <c r="H15" i="142" s="1"/>
  <c r="U91" i="142"/>
  <c r="W91" i="142" s="1"/>
  <c r="H91" i="142" s="1"/>
  <c r="U73" i="142"/>
  <c r="W73" i="142" s="1"/>
  <c r="H73" i="142" s="1"/>
  <c r="U60" i="142"/>
  <c r="W60" i="142" s="1"/>
  <c r="H60" i="142" s="1"/>
  <c r="P23" i="128"/>
  <c r="K54" i="128"/>
  <c r="K10" i="128"/>
  <c r="U14" i="142"/>
  <c r="W14" i="142" s="1"/>
  <c r="H14" i="142" s="1"/>
  <c r="U112" i="142"/>
  <c r="W112" i="142" s="1"/>
  <c r="H112" i="142" s="1"/>
  <c r="U63" i="142"/>
  <c r="W63" i="142" s="1"/>
  <c r="H63" i="142" s="1"/>
  <c r="U46" i="142"/>
  <c r="W46" i="142" s="1"/>
  <c r="H46" i="142" s="1"/>
  <c r="U19" i="142"/>
  <c r="W19" i="142" s="1"/>
  <c r="H19" i="142" s="1"/>
  <c r="U54" i="142"/>
  <c r="W54" i="142" s="1"/>
  <c r="H54" i="142" s="1"/>
  <c r="K44" i="128"/>
  <c r="U18" i="142"/>
  <c r="W18" i="142" s="1"/>
  <c r="H18" i="142" s="1"/>
  <c r="U49" i="142"/>
  <c r="W49" i="142" s="1"/>
  <c r="H49" i="142" s="1"/>
  <c r="M89" i="128"/>
  <c r="U159" i="142"/>
  <c r="W159" i="142" s="1"/>
  <c r="H159" i="142" s="1"/>
  <c r="U154" i="142"/>
  <c r="W154" i="142" s="1"/>
  <c r="H154" i="142" s="1"/>
  <c r="U138" i="142"/>
  <c r="W138" i="142" s="1"/>
  <c r="H138" i="142" s="1"/>
  <c r="U133" i="142"/>
  <c r="W133" i="142" s="1"/>
  <c r="H133" i="142" s="1"/>
  <c r="U120" i="142"/>
  <c r="W120" i="142" s="1"/>
  <c r="H120" i="142" s="1"/>
  <c r="U115" i="142"/>
  <c r="W115" i="142" s="1"/>
  <c r="H115" i="142" s="1"/>
  <c r="U99" i="142"/>
  <c r="W99" i="142" s="1"/>
  <c r="H99" i="142" s="1"/>
  <c r="U94" i="142"/>
  <c r="W94" i="142" s="1"/>
  <c r="H94" i="142" s="1"/>
  <c r="U76" i="142"/>
  <c r="W76" i="142" s="1"/>
  <c r="H76" i="142" s="1"/>
  <c r="U55" i="142"/>
  <c r="W55" i="142" s="1"/>
  <c r="H55" i="142" s="1"/>
  <c r="U39" i="142"/>
  <c r="W39" i="142" s="1"/>
  <c r="H39" i="142" s="1"/>
  <c r="M57" i="128"/>
  <c r="M130" i="128"/>
  <c r="P24" i="128"/>
  <c r="P65" i="128"/>
  <c r="K105" i="128"/>
  <c r="U156" i="142"/>
  <c r="W156" i="142" s="1"/>
  <c r="H156" i="142" s="1"/>
  <c r="U144" i="142"/>
  <c r="W144" i="142" s="1"/>
  <c r="H144" i="142" s="1"/>
  <c r="U135" i="142"/>
  <c r="W135" i="142" s="1"/>
  <c r="H135" i="142" s="1"/>
  <c r="U132" i="142"/>
  <c r="W132" i="142" s="1"/>
  <c r="H132" i="142" s="1"/>
  <c r="U129" i="142"/>
  <c r="W129" i="142" s="1"/>
  <c r="H129" i="142" s="1"/>
  <c r="U123" i="142"/>
  <c r="W123" i="142" s="1"/>
  <c r="H123" i="142" s="1"/>
  <c r="U117" i="142"/>
  <c r="W117" i="142" s="1"/>
  <c r="H117" i="142" s="1"/>
  <c r="U111" i="142"/>
  <c r="W111" i="142" s="1"/>
  <c r="H111" i="142" s="1"/>
  <c r="U105" i="142"/>
  <c r="W105" i="142" s="1"/>
  <c r="H105" i="142" s="1"/>
  <c r="U96" i="142"/>
  <c r="W96" i="142" s="1"/>
  <c r="H96" i="142" s="1"/>
  <c r="U93" i="142"/>
  <c r="W93" i="142" s="1"/>
  <c r="H93" i="142" s="1"/>
  <c r="U84" i="142"/>
  <c r="W84" i="142" s="1"/>
  <c r="H84" i="142" s="1"/>
  <c r="U81" i="142"/>
  <c r="W81" i="142" s="1"/>
  <c r="H81" i="142" s="1"/>
  <c r="U78" i="142"/>
  <c r="W78" i="142" s="1"/>
  <c r="H78" i="142" s="1"/>
  <c r="U75" i="142"/>
  <c r="W75" i="142" s="1"/>
  <c r="H75" i="142" s="1"/>
  <c r="U72" i="142"/>
  <c r="W72" i="142" s="1"/>
  <c r="H72" i="142" s="1"/>
  <c r="U66" i="142"/>
  <c r="W66" i="142" s="1"/>
  <c r="H66" i="142" s="1"/>
  <c r="U48" i="142"/>
  <c r="W48" i="142" s="1"/>
  <c r="H48" i="142" s="1"/>
  <c r="U36" i="142"/>
  <c r="W36" i="142" s="1"/>
  <c r="H36" i="142" s="1"/>
  <c r="P59" i="128"/>
  <c r="K42" i="128"/>
  <c r="K146" i="128"/>
  <c r="K104" i="128"/>
  <c r="M105" i="128"/>
  <c r="M127" i="128"/>
  <c r="U29" i="142"/>
  <c r="W29" i="142" s="1"/>
  <c r="H29" i="142" s="1"/>
  <c r="U17" i="142"/>
  <c r="W17" i="142" s="1"/>
  <c r="H17" i="142" s="1"/>
  <c r="K30" i="128"/>
  <c r="K130" i="128"/>
  <c r="M131" i="128"/>
  <c r="U28" i="142"/>
  <c r="W28" i="142" s="1"/>
  <c r="H28" i="142" s="1"/>
  <c r="U151" i="142"/>
  <c r="W151" i="142" s="1"/>
  <c r="H151" i="142" s="1"/>
  <c r="U136" i="142"/>
  <c r="W136" i="142" s="1"/>
  <c r="H136" i="142" s="1"/>
  <c r="U25" i="142"/>
  <c r="W25" i="142" s="1"/>
  <c r="H25" i="142" s="1"/>
  <c r="H184" i="128"/>
  <c r="Q96" i="128"/>
  <c r="P137" i="128"/>
  <c r="K118" i="128"/>
  <c r="U24" i="142"/>
  <c r="W24" i="142" s="1"/>
  <c r="H24" i="142" s="1"/>
  <c r="P11" i="128"/>
  <c r="M151" i="128"/>
  <c r="K117" i="128"/>
  <c r="M86" i="128"/>
  <c r="M158" i="128"/>
  <c r="M146" i="128"/>
  <c r="M114" i="128"/>
  <c r="U23" i="142"/>
  <c r="W23" i="142" s="1"/>
  <c r="H23" i="142" s="1"/>
  <c r="U11" i="142"/>
  <c r="W11" i="142" s="1"/>
  <c r="H11" i="142" s="1"/>
  <c r="P86" i="128"/>
  <c r="U157" i="142"/>
  <c r="W157" i="142" s="1"/>
  <c r="H157" i="142" s="1"/>
  <c r="U145" i="142"/>
  <c r="W145" i="142" s="1"/>
  <c r="H145" i="142" s="1"/>
  <c r="U130" i="142"/>
  <c r="W130" i="142" s="1"/>
  <c r="H130" i="142" s="1"/>
  <c r="U118" i="142"/>
  <c r="W118" i="142" s="1"/>
  <c r="H118" i="142" s="1"/>
  <c r="U97" i="142"/>
  <c r="W97" i="142" s="1"/>
  <c r="H97" i="142" s="1"/>
  <c r="U85" i="142"/>
  <c r="W85" i="142" s="1"/>
  <c r="H85" i="142" s="1"/>
  <c r="U79" i="142"/>
  <c r="W79" i="142" s="1"/>
  <c r="H79" i="142" s="1"/>
  <c r="U70" i="142"/>
  <c r="W70" i="142" s="1"/>
  <c r="H70" i="142" s="1"/>
  <c r="U52" i="142"/>
  <c r="W52" i="142" s="1"/>
  <c r="H52" i="142" s="1"/>
  <c r="U40" i="142"/>
  <c r="W40" i="142" s="1"/>
  <c r="H40" i="142" s="1"/>
  <c r="P96" i="128"/>
  <c r="M33" i="128"/>
  <c r="M118" i="128"/>
  <c r="M116" i="128"/>
  <c r="U13" i="142"/>
  <c r="W13" i="142" s="1"/>
  <c r="H13" i="142" s="1"/>
  <c r="P146" i="128"/>
  <c r="K92" i="128"/>
  <c r="U12" i="142"/>
  <c r="W12" i="142" s="1"/>
  <c r="H12" i="142" s="1"/>
  <c r="P97" i="128"/>
  <c r="K115" i="128"/>
  <c r="K63" i="128"/>
  <c r="U10" i="142"/>
  <c r="W10" i="142" s="1"/>
  <c r="H10" i="142" s="1"/>
  <c r="U161" i="142"/>
  <c r="W161" i="142" s="1"/>
  <c r="H161" i="142" s="1"/>
  <c r="U155" i="142"/>
  <c r="W155" i="142" s="1"/>
  <c r="H155" i="142" s="1"/>
  <c r="U152" i="142"/>
  <c r="W152" i="142" s="1"/>
  <c r="H152" i="142" s="1"/>
  <c r="U149" i="142"/>
  <c r="W149" i="142" s="1"/>
  <c r="H149" i="142" s="1"/>
  <c r="U143" i="142"/>
  <c r="W143" i="142" s="1"/>
  <c r="H143" i="142" s="1"/>
  <c r="U140" i="142"/>
  <c r="W140" i="142" s="1"/>
  <c r="H140" i="142" s="1"/>
  <c r="U137" i="142"/>
  <c r="W137" i="142" s="1"/>
  <c r="H137" i="142" s="1"/>
  <c r="U134" i="142"/>
  <c r="W134" i="142" s="1"/>
  <c r="H134" i="142" s="1"/>
  <c r="U131" i="142"/>
  <c r="W131" i="142" s="1"/>
  <c r="H131" i="142" s="1"/>
  <c r="U128" i="142"/>
  <c r="W128" i="142" s="1"/>
  <c r="H128" i="142" s="1"/>
  <c r="U122" i="142"/>
  <c r="W122" i="142" s="1"/>
  <c r="H122" i="142" s="1"/>
  <c r="U119" i="142"/>
  <c r="W119" i="142" s="1"/>
  <c r="H119" i="142" s="1"/>
  <c r="U116" i="142"/>
  <c r="W116" i="142" s="1"/>
  <c r="H116" i="142" s="1"/>
  <c r="U110" i="142"/>
  <c r="W110" i="142" s="1"/>
  <c r="H110" i="142" s="1"/>
  <c r="U107" i="142"/>
  <c r="W107" i="142" s="1"/>
  <c r="H107" i="142" s="1"/>
  <c r="U104" i="142"/>
  <c r="W104" i="142" s="1"/>
  <c r="H104" i="142" s="1"/>
  <c r="U98" i="142"/>
  <c r="W98" i="142" s="1"/>
  <c r="H98" i="142" s="1"/>
  <c r="U95" i="142"/>
  <c r="W95" i="142" s="1"/>
  <c r="H95" i="142" s="1"/>
  <c r="U92" i="142"/>
  <c r="W92" i="142" s="1"/>
  <c r="H92" i="142" s="1"/>
  <c r="U89" i="142"/>
  <c r="W89" i="142" s="1"/>
  <c r="H89" i="142" s="1"/>
  <c r="U86" i="142"/>
  <c r="W86" i="142" s="1"/>
  <c r="H86" i="142" s="1"/>
  <c r="U83" i="142"/>
  <c r="W83" i="142" s="1"/>
  <c r="H83" i="142" s="1"/>
  <c r="U80" i="142"/>
  <c r="W80" i="142" s="1"/>
  <c r="H80" i="142" s="1"/>
  <c r="U77" i="142"/>
  <c r="W77" i="142" s="1"/>
  <c r="H77" i="142" s="1"/>
  <c r="U71" i="142"/>
  <c r="W71" i="142" s="1"/>
  <c r="H71" i="142" s="1"/>
  <c r="U68" i="142"/>
  <c r="W68" i="142" s="1"/>
  <c r="H68" i="142" s="1"/>
  <c r="U65" i="142"/>
  <c r="W65" i="142" s="1"/>
  <c r="H65" i="142" s="1"/>
  <c r="U59" i="142"/>
  <c r="W59" i="142" s="1"/>
  <c r="H59" i="142" s="1"/>
  <c r="U56" i="142"/>
  <c r="W56" i="142" s="1"/>
  <c r="H56" i="142" s="1"/>
  <c r="U53" i="142"/>
  <c r="W53" i="142" s="1"/>
  <c r="H53" i="142" s="1"/>
  <c r="U50" i="142"/>
  <c r="W50" i="142" s="1"/>
  <c r="H50" i="142" s="1"/>
  <c r="U47" i="142"/>
  <c r="W47" i="142" s="1"/>
  <c r="H47" i="142" s="1"/>
  <c r="U44" i="142"/>
  <c r="W44" i="142" s="1"/>
  <c r="H44" i="142" s="1"/>
  <c r="U41" i="142"/>
  <c r="W41" i="142" s="1"/>
  <c r="H41" i="142" s="1"/>
  <c r="U38" i="142"/>
  <c r="W38" i="142" s="1"/>
  <c r="H38" i="142" s="1"/>
  <c r="U35" i="142"/>
  <c r="W35" i="142" s="1"/>
  <c r="H35" i="142" s="1"/>
  <c r="U32" i="142"/>
  <c r="W32" i="142" s="1"/>
  <c r="H32" i="142" s="1"/>
  <c r="P145" i="128"/>
  <c r="M34" i="128"/>
  <c r="N184" i="128"/>
  <c r="K184" i="128"/>
  <c r="M184" i="128"/>
  <c r="P128" i="128"/>
  <c r="K9" i="128"/>
  <c r="P19" i="128"/>
  <c r="P55" i="128"/>
  <c r="P73" i="128"/>
  <c r="P150" i="128"/>
  <c r="K34" i="128"/>
  <c r="K8" i="128"/>
  <c r="M124" i="128"/>
  <c r="M45" i="128"/>
  <c r="P33" i="128"/>
  <c r="K7" i="128"/>
  <c r="M115" i="128"/>
  <c r="M69" i="128"/>
  <c r="M104" i="128"/>
  <c r="M160" i="128"/>
  <c r="M148" i="128"/>
  <c r="M106" i="128"/>
  <c r="P20" i="128"/>
  <c r="P47" i="128"/>
  <c r="P56" i="128"/>
  <c r="K58" i="128"/>
  <c r="K32" i="128"/>
  <c r="K116" i="128"/>
  <c r="K99" i="128"/>
  <c r="M163" i="128"/>
  <c r="K61" i="128"/>
  <c r="P81" i="128"/>
  <c r="K57" i="128"/>
  <c r="M73" i="128"/>
  <c r="P7" i="128"/>
  <c r="M100" i="128"/>
  <c r="P22" i="128"/>
  <c r="P35" i="128"/>
  <c r="P70" i="128"/>
  <c r="Q160" i="128"/>
  <c r="K144" i="128"/>
  <c r="P58" i="128"/>
  <c r="P133" i="128"/>
  <c r="P155" i="128"/>
  <c r="K46" i="128"/>
  <c r="K20" i="128"/>
  <c r="K106" i="128"/>
  <c r="M101" i="128"/>
  <c r="K43" i="128"/>
  <c r="K31" i="128"/>
  <c r="M91" i="128"/>
  <c r="P116" i="128"/>
  <c r="M112" i="128"/>
  <c r="K91" i="128"/>
  <c r="M103" i="128"/>
  <c r="K22" i="128"/>
  <c r="M126" i="128"/>
  <c r="M102" i="128"/>
  <c r="P76" i="128"/>
  <c r="P103" i="128"/>
  <c r="K21" i="128"/>
  <c r="M99" i="128"/>
  <c r="M61" i="128"/>
  <c r="Q118" i="128"/>
  <c r="P126" i="128"/>
  <c r="P161" i="128"/>
  <c r="M95" i="128"/>
  <c r="K126" i="128"/>
  <c r="Q105" i="128"/>
  <c r="P85" i="128"/>
  <c r="M37" i="128"/>
  <c r="M42" i="128"/>
  <c r="K84" i="128"/>
  <c r="K71" i="128"/>
  <c r="P134" i="128"/>
  <c r="P77" i="128"/>
  <c r="P98" i="128"/>
  <c r="K40" i="128"/>
  <c r="K16" i="128"/>
  <c r="M107" i="128"/>
  <c r="K80" i="128"/>
  <c r="K51" i="128"/>
  <c r="K27" i="128"/>
  <c r="M144" i="128"/>
  <c r="M63" i="128"/>
  <c r="K132" i="128"/>
  <c r="K67" i="128"/>
  <c r="Q62" i="128"/>
  <c r="P78" i="128"/>
  <c r="K14" i="128"/>
  <c r="P16" i="128"/>
  <c r="P95" i="128"/>
  <c r="P131" i="128"/>
  <c r="P148" i="128"/>
  <c r="K49" i="128"/>
  <c r="K37" i="128"/>
  <c r="K25" i="128"/>
  <c r="K13" i="128"/>
  <c r="M128" i="128"/>
  <c r="M60" i="128"/>
  <c r="M80" i="128"/>
  <c r="M98" i="128"/>
  <c r="M162" i="128"/>
  <c r="Q150" i="128"/>
  <c r="P52" i="128"/>
  <c r="P129" i="128"/>
  <c r="M153" i="128"/>
  <c r="M84" i="128"/>
  <c r="K135" i="128"/>
  <c r="K83" i="128"/>
  <c r="K70" i="128"/>
  <c r="M136" i="128"/>
  <c r="K53" i="128"/>
  <c r="K17" i="128"/>
  <c r="M108" i="128"/>
  <c r="M52" i="128"/>
  <c r="K82" i="128"/>
  <c r="P94" i="128"/>
  <c r="K15" i="128"/>
  <c r="M82" i="128"/>
  <c r="M90" i="128"/>
  <c r="P120" i="128"/>
  <c r="K50" i="128"/>
  <c r="K38" i="128"/>
  <c r="K131" i="128"/>
  <c r="P21" i="128"/>
  <c r="P69" i="128"/>
  <c r="Q73" i="128"/>
  <c r="Q104" i="128"/>
  <c r="P110" i="128"/>
  <c r="P127" i="128"/>
  <c r="Q148" i="128"/>
  <c r="K48" i="128"/>
  <c r="K36" i="128"/>
  <c r="K12" i="128"/>
  <c r="K154" i="128"/>
  <c r="K129" i="128"/>
  <c r="M79" i="128"/>
  <c r="M133" i="128"/>
  <c r="M156" i="128"/>
  <c r="M154" i="128"/>
  <c r="K136" i="128"/>
  <c r="M68" i="128"/>
  <c r="P71" i="128"/>
  <c r="K41" i="128"/>
  <c r="K29" i="128"/>
  <c r="M83" i="128"/>
  <c r="K69" i="128"/>
  <c r="K28" i="128"/>
  <c r="M78" i="128"/>
  <c r="M39" i="128"/>
  <c r="P163" i="128"/>
  <c r="K79" i="128"/>
  <c r="P153" i="128"/>
  <c r="K26" i="128"/>
  <c r="M134" i="128"/>
  <c r="M125" i="128"/>
  <c r="K107" i="128"/>
  <c r="K75" i="128"/>
  <c r="M72" i="128"/>
  <c r="M97" i="128"/>
  <c r="M85" i="128"/>
  <c r="P152" i="128"/>
  <c r="P157" i="128"/>
  <c r="P162" i="128"/>
  <c r="K156" i="128"/>
  <c r="M155" i="128"/>
  <c r="M149" i="128"/>
  <c r="M152" i="128"/>
  <c r="K151" i="128"/>
  <c r="K163" i="128"/>
  <c r="M157" i="128"/>
  <c r="M145" i="128"/>
  <c r="M141" i="128"/>
  <c r="P140" i="128"/>
  <c r="K143" i="128"/>
  <c r="M140" i="128"/>
  <c r="M139" i="128"/>
  <c r="K141" i="128"/>
  <c r="P138" i="128"/>
  <c r="M138" i="128"/>
  <c r="K139" i="128"/>
  <c r="M143" i="128"/>
  <c r="M142" i="128"/>
  <c r="K142" i="128"/>
  <c r="K127" i="128"/>
  <c r="M109" i="128"/>
  <c r="M123" i="128"/>
  <c r="M122" i="128"/>
  <c r="P108" i="128"/>
  <c r="K123" i="128"/>
  <c r="K111" i="128"/>
  <c r="K122" i="128"/>
  <c r="P121" i="128"/>
  <c r="P109" i="128"/>
  <c r="M110" i="128"/>
  <c r="P93" i="128"/>
  <c r="M94" i="128"/>
  <c r="P89" i="128"/>
  <c r="K93" i="128"/>
  <c r="P90" i="128"/>
  <c r="K87" i="128"/>
  <c r="K90" i="128"/>
  <c r="M92" i="128"/>
  <c r="Q149" i="128"/>
  <c r="M137" i="128"/>
  <c r="M159" i="128"/>
  <c r="M135" i="128"/>
  <c r="Q143" i="128"/>
  <c r="Q147" i="128"/>
  <c r="Q155" i="128"/>
  <c r="M161" i="128"/>
  <c r="Q130" i="128"/>
  <c r="M132" i="128"/>
  <c r="Q131" i="128"/>
  <c r="M119" i="128"/>
  <c r="M117" i="128"/>
  <c r="M121" i="128"/>
  <c r="M120" i="128"/>
  <c r="M111" i="128"/>
  <c r="Q86" i="128"/>
  <c r="Q94" i="128"/>
  <c r="Q98" i="128"/>
  <c r="M88" i="128"/>
  <c r="M87" i="128"/>
  <c r="Q82" i="128"/>
  <c r="M67" i="128"/>
  <c r="M66" i="128"/>
  <c r="M65" i="128"/>
  <c r="P66" i="128"/>
  <c r="M64" i="128"/>
  <c r="P68" i="128"/>
  <c r="P64" i="128"/>
  <c r="P72" i="128"/>
  <c r="M77" i="128"/>
  <c r="M81" i="128"/>
  <c r="M75" i="128"/>
  <c r="M76" i="128"/>
  <c r="J32" i="165"/>
  <c r="Q32" i="164"/>
  <c r="R32" i="164" s="1"/>
  <c r="J32" i="164"/>
  <c r="K32" i="164"/>
  <c r="Q32" i="163"/>
  <c r="R32" i="163" s="1"/>
  <c r="K32" i="163"/>
  <c r="J32" i="163"/>
  <c r="Q32" i="159"/>
  <c r="R32" i="159" s="1"/>
  <c r="K32" i="159"/>
  <c r="J32" i="158"/>
  <c r="K32" i="158"/>
  <c r="J32" i="157"/>
  <c r="K32" i="157"/>
  <c r="J32" i="156"/>
  <c r="K32" i="156"/>
  <c r="J32" i="155"/>
  <c r="K32" i="155"/>
  <c r="Q32" i="154"/>
  <c r="R32" i="154" s="1"/>
  <c r="K32" i="154"/>
  <c r="J32" i="153"/>
  <c r="K32" i="153"/>
  <c r="Q32" i="152"/>
  <c r="R32" i="152" s="1"/>
  <c r="J32" i="152"/>
  <c r="Q32" i="145"/>
  <c r="R32" i="145" s="1"/>
  <c r="K32" i="145"/>
  <c r="Y29" i="142"/>
  <c r="Y23" i="142"/>
  <c r="Y28" i="142"/>
  <c r="Y22" i="142"/>
  <c r="Y30" i="142"/>
  <c r="Y27" i="142"/>
  <c r="Y20" i="142"/>
  <c r="Y26" i="142"/>
  <c r="Y19" i="142"/>
  <c r="Y24" i="142"/>
  <c r="Y18" i="142"/>
  <c r="Y25" i="142"/>
  <c r="Y31" i="142"/>
  <c r="Y21" i="142"/>
  <c r="M46" i="128" l="1"/>
  <c r="M36" i="128"/>
  <c r="M44" i="128"/>
  <c r="M54" i="128"/>
  <c r="M48" i="128"/>
  <c r="M43" i="128"/>
  <c r="M40" i="128"/>
  <c r="M55" i="128"/>
  <c r="M59" i="128"/>
  <c r="M51" i="128"/>
  <c r="I32" i="128"/>
  <c r="J32" i="128"/>
  <c r="Q32" i="128" s="1"/>
  <c r="M49" i="128"/>
  <c r="M35" i="128"/>
  <c r="M50" i="128"/>
  <c r="M38" i="128"/>
  <c r="M41" i="128"/>
  <c r="M53" i="128"/>
  <c r="M58" i="128"/>
  <c r="M47" i="128"/>
  <c r="M56" i="128"/>
  <c r="T22" i="142"/>
  <c r="T29" i="142"/>
  <c r="T23" i="142"/>
  <c r="T28" i="142"/>
  <c r="T18" i="142"/>
  <c r="T30" i="142"/>
  <c r="T20" i="142"/>
  <c r="T26" i="142"/>
  <c r="T27" i="142"/>
  <c r="T24" i="142"/>
  <c r="T19" i="142"/>
  <c r="T31" i="142"/>
  <c r="T25" i="142"/>
  <c r="T21" i="142"/>
  <c r="M32" i="128" l="1"/>
  <c r="Q18" i="145"/>
  <c r="R18" i="145" s="1"/>
  <c r="J18" i="145"/>
  <c r="I18" i="128" s="1"/>
  <c r="K18" i="145"/>
  <c r="J18" i="128" s="1"/>
  <c r="M18" i="145"/>
  <c r="J19" i="145"/>
  <c r="I19" i="128" s="1"/>
  <c r="K19" i="145"/>
  <c r="J19" i="128" s="1"/>
  <c r="M19" i="145"/>
  <c r="Q19" i="145"/>
  <c r="R19" i="145" s="1"/>
  <c r="J20" i="145"/>
  <c r="I20" i="128" s="1"/>
  <c r="K20" i="145"/>
  <c r="J20" i="128" s="1"/>
  <c r="M20" i="145"/>
  <c r="Q20" i="145"/>
  <c r="R20" i="145" s="1"/>
  <c r="J21" i="145"/>
  <c r="I21" i="128" s="1"/>
  <c r="K21" i="145"/>
  <c r="J21" i="128" s="1"/>
  <c r="M21" i="145"/>
  <c r="Q21" i="145"/>
  <c r="R21" i="145" s="1"/>
  <c r="J22" i="145"/>
  <c r="I22" i="128" s="1"/>
  <c r="K22" i="145"/>
  <c r="J22" i="128" s="1"/>
  <c r="M22" i="145"/>
  <c r="Q22" i="145"/>
  <c r="R22" i="145" s="1"/>
  <c r="J23" i="145"/>
  <c r="I23" i="128" s="1"/>
  <c r="K23" i="145"/>
  <c r="J23" i="128" s="1"/>
  <c r="M23" i="145"/>
  <c r="Q23" i="145"/>
  <c r="R23" i="145" s="1"/>
  <c r="J24" i="145"/>
  <c r="I24" i="128" s="1"/>
  <c r="K24" i="145"/>
  <c r="J24" i="128" s="1"/>
  <c r="M24" i="145"/>
  <c r="Q24" i="145"/>
  <c r="R24" i="145" s="1"/>
  <c r="J25" i="145"/>
  <c r="I25" i="128" s="1"/>
  <c r="K25" i="145"/>
  <c r="J25" i="128" s="1"/>
  <c r="M25" i="145"/>
  <c r="Q25" i="145"/>
  <c r="R25" i="145" s="1"/>
  <c r="J26" i="145"/>
  <c r="I26" i="128" s="1"/>
  <c r="K26" i="145"/>
  <c r="J26" i="128" s="1"/>
  <c r="M26" i="145"/>
  <c r="Q26" i="145"/>
  <c r="R26" i="145" s="1"/>
  <c r="J27" i="145"/>
  <c r="I27" i="128" s="1"/>
  <c r="K27" i="145"/>
  <c r="J27" i="128" s="1"/>
  <c r="M27" i="145"/>
  <c r="Q27" i="145"/>
  <c r="R27" i="145" s="1"/>
  <c r="J28" i="145"/>
  <c r="I28" i="128" s="1"/>
  <c r="K28" i="145"/>
  <c r="J28" i="128" s="1"/>
  <c r="M28" i="145"/>
  <c r="Q28" i="145"/>
  <c r="R28" i="145" s="1"/>
  <c r="J29" i="145"/>
  <c r="I29" i="128" s="1"/>
  <c r="K29" i="145"/>
  <c r="J29" i="128" s="1"/>
  <c r="M29" i="145"/>
  <c r="Q29" i="145"/>
  <c r="R29" i="145" s="1"/>
  <c r="J30" i="145"/>
  <c r="I30" i="128" s="1"/>
  <c r="K30" i="145"/>
  <c r="J30" i="128" s="1"/>
  <c r="M30" i="145"/>
  <c r="Q30" i="145"/>
  <c r="R30" i="145" s="1"/>
  <c r="K31" i="145"/>
  <c r="J31" i="128" s="1"/>
  <c r="M31" i="145"/>
  <c r="Q31" i="145"/>
  <c r="R31" i="145" s="1"/>
  <c r="Q23" i="128" l="1"/>
  <c r="M23" i="128"/>
  <c r="Q29" i="128"/>
  <c r="M29" i="128"/>
  <c r="Q26" i="128"/>
  <c r="M26" i="128"/>
  <c r="Q20" i="128"/>
  <c r="M20" i="128"/>
  <c r="Q28" i="128"/>
  <c r="M28" i="128"/>
  <c r="Q19" i="128"/>
  <c r="M19" i="128"/>
  <c r="Q18" i="128"/>
  <c r="M18" i="128"/>
  <c r="Q25" i="128"/>
  <c r="M25" i="128"/>
  <c r="Q31" i="128"/>
  <c r="M31" i="128"/>
  <c r="Q30" i="128"/>
  <c r="M30" i="128"/>
  <c r="Q27" i="128"/>
  <c r="M27" i="128"/>
  <c r="Q24" i="128"/>
  <c r="M24" i="128"/>
  <c r="Q21" i="128"/>
  <c r="M21" i="128"/>
  <c r="Q22" i="128"/>
  <c r="M22" i="128"/>
  <c r="J9" i="145"/>
  <c r="I9" i="128" s="1"/>
  <c r="J5" i="145"/>
  <c r="I5" i="128" s="1"/>
  <c r="K4" i="145"/>
  <c r="J4" i="128" s="1"/>
  <c r="M4" i="145"/>
  <c r="K5" i="145"/>
  <c r="J5" i="128" s="1"/>
  <c r="M5" i="128" s="1"/>
  <c r="M5" i="145"/>
  <c r="Q5" i="145"/>
  <c r="R5" i="145" s="1"/>
  <c r="J6" i="145"/>
  <c r="I6" i="128" s="1"/>
  <c r="K6" i="145"/>
  <c r="J6" i="128" s="1"/>
  <c r="M6" i="128" s="1"/>
  <c r="M6" i="145"/>
  <c r="Q6" i="145"/>
  <c r="R6" i="145" s="1"/>
  <c r="J7" i="145"/>
  <c r="I7" i="128" s="1"/>
  <c r="K7" i="145"/>
  <c r="J7" i="128" s="1"/>
  <c r="M7" i="145"/>
  <c r="Q7" i="145"/>
  <c r="R7" i="145" s="1"/>
  <c r="J8" i="145"/>
  <c r="I8" i="128" s="1"/>
  <c r="K8" i="145"/>
  <c r="J8" i="128" s="1"/>
  <c r="M8" i="145"/>
  <c r="Q8" i="145"/>
  <c r="R8" i="145" s="1"/>
  <c r="M9" i="145"/>
  <c r="J10" i="145"/>
  <c r="I10" i="128" s="1"/>
  <c r="K10" i="145"/>
  <c r="J10" i="128" s="1"/>
  <c r="M10" i="145"/>
  <c r="Q10" i="145"/>
  <c r="R10" i="145" s="1"/>
  <c r="J11" i="145"/>
  <c r="I11" i="128" s="1"/>
  <c r="K11" i="145"/>
  <c r="J11" i="128" s="1"/>
  <c r="M11" i="145"/>
  <c r="Q11" i="145"/>
  <c r="R11" i="145" s="1"/>
  <c r="J12" i="145"/>
  <c r="I12" i="128" s="1"/>
  <c r="K12" i="145"/>
  <c r="J12" i="128" s="1"/>
  <c r="M12" i="145"/>
  <c r="Q12" i="145"/>
  <c r="R12" i="145" s="1"/>
  <c r="J13" i="145"/>
  <c r="I13" i="128" s="1"/>
  <c r="K13" i="145"/>
  <c r="J13" i="128" s="1"/>
  <c r="M13" i="145"/>
  <c r="Q13" i="145"/>
  <c r="R13" i="145" s="1"/>
  <c r="J14" i="145"/>
  <c r="I14" i="128" s="1"/>
  <c r="K14" i="145"/>
  <c r="J14" i="128" s="1"/>
  <c r="M14" i="145"/>
  <c r="Q14" i="145"/>
  <c r="R14" i="145" s="1"/>
  <c r="J15" i="145"/>
  <c r="I15" i="128" s="1"/>
  <c r="K15" i="145"/>
  <c r="J15" i="128" s="1"/>
  <c r="M15" i="145"/>
  <c r="Q15" i="145"/>
  <c r="R15" i="145" s="1"/>
  <c r="J16" i="145"/>
  <c r="I16" i="128" s="1"/>
  <c r="K16" i="145"/>
  <c r="J16" i="128" s="1"/>
  <c r="M16" i="145"/>
  <c r="Q16" i="145"/>
  <c r="J17" i="145"/>
  <c r="I17" i="128" s="1"/>
  <c r="K17" i="145"/>
  <c r="J17" i="128" s="1"/>
  <c r="M17" i="145"/>
  <c r="Q17" i="145"/>
  <c r="R17" i="145" s="1"/>
  <c r="R5" i="142"/>
  <c r="R6" i="142"/>
  <c r="R7" i="142"/>
  <c r="R8" i="142"/>
  <c r="R9" i="142"/>
  <c r="R10" i="142"/>
  <c r="R11" i="142"/>
  <c r="R12" i="142"/>
  <c r="R13" i="142"/>
  <c r="R14" i="142"/>
  <c r="R15" i="142"/>
  <c r="R16" i="142"/>
  <c r="R17" i="142"/>
  <c r="O5" i="142"/>
  <c r="O6" i="142"/>
  <c r="O7" i="142"/>
  <c r="O8" i="142"/>
  <c r="O9" i="142"/>
  <c r="O10" i="142"/>
  <c r="O11" i="142"/>
  <c r="O12" i="142"/>
  <c r="O13" i="142"/>
  <c r="O14" i="142"/>
  <c r="O15" i="142"/>
  <c r="O16" i="142"/>
  <c r="O17" i="142"/>
  <c r="L5" i="142"/>
  <c r="L6" i="142"/>
  <c r="L7" i="142"/>
  <c r="L8" i="142"/>
  <c r="L9" i="142"/>
  <c r="L10" i="142"/>
  <c r="L11" i="142"/>
  <c r="L12" i="142"/>
  <c r="L13" i="142"/>
  <c r="L14" i="142"/>
  <c r="L15" i="142"/>
  <c r="L16" i="142"/>
  <c r="L17" i="142"/>
  <c r="I5" i="142"/>
  <c r="I6" i="142"/>
  <c r="I7" i="142"/>
  <c r="I8" i="142"/>
  <c r="I9" i="142"/>
  <c r="I10" i="142"/>
  <c r="I11" i="142"/>
  <c r="I12" i="142"/>
  <c r="I13" i="142"/>
  <c r="I14" i="142"/>
  <c r="I15" i="142"/>
  <c r="I16" i="142"/>
  <c r="I17" i="142"/>
  <c r="Q15" i="128" l="1"/>
  <c r="M15" i="128"/>
  <c r="Q8" i="128"/>
  <c r="M8" i="128"/>
  <c r="M12" i="128"/>
  <c r="Q12" i="128"/>
  <c r="Q17" i="128"/>
  <c r="M17" i="128"/>
  <c r="Q11" i="128"/>
  <c r="M11" i="128"/>
  <c r="Q16" i="128"/>
  <c r="M16" i="128"/>
  <c r="Q13" i="128"/>
  <c r="M13" i="128"/>
  <c r="Q10" i="128"/>
  <c r="M10" i="128"/>
  <c r="Q14" i="128"/>
  <c r="M14" i="128"/>
  <c r="Q7" i="128"/>
  <c r="M7" i="128"/>
  <c r="R16" i="145"/>
  <c r="Q9" i="145"/>
  <c r="R9" i="145" s="1"/>
  <c r="K9" i="145"/>
  <c r="J9" i="128" s="1"/>
  <c r="Q4" i="145"/>
  <c r="Q9" i="128" l="1"/>
  <c r="M9" i="128"/>
  <c r="R4" i="145"/>
  <c r="Y16" i="142"/>
  <c r="T16" i="142"/>
  <c r="Y5" i="142"/>
  <c r="Y11" i="142"/>
  <c r="T11" i="142"/>
  <c r="Y17" i="142"/>
  <c r="T17" i="142"/>
  <c r="Y6" i="142"/>
  <c r="Y12" i="142"/>
  <c r="T12" i="142"/>
  <c r="Y9" i="142"/>
  <c r="Y7" i="142"/>
  <c r="T15" i="142"/>
  <c r="Y15" i="142"/>
  <c r="T10" i="142"/>
  <c r="Y10" i="142"/>
  <c r="T13" i="142"/>
  <c r="Y13" i="142"/>
  <c r="Y8" i="142"/>
  <c r="T14" i="142"/>
  <c r="Y14" i="142"/>
  <c r="P6" i="128" l="1"/>
  <c r="P5" i="128"/>
  <c r="K4" i="128"/>
  <c r="K5" i="128"/>
  <c r="Q5" i="128"/>
  <c r="Q6" i="128"/>
  <c r="M4" i="128"/>
  <c r="V6" i="142" l="1"/>
  <c r="V7" i="142"/>
  <c r="V8" i="142"/>
  <c r="V9" i="142"/>
  <c r="V10" i="142"/>
  <c r="V11" i="142"/>
  <c r="V12" i="142"/>
  <c r="V13" i="142"/>
  <c r="V14" i="142"/>
  <c r="V15" i="142"/>
  <c r="V16" i="142"/>
  <c r="V17" i="142"/>
  <c r="P4" i="128" l="1"/>
  <c r="O4" i="128" l="1"/>
  <c r="K6" i="128" l="1"/>
  <c r="Q4" i="128" l="1"/>
  <c r="N4" i="142" l="1"/>
  <c r="P4" i="142" s="1"/>
  <c r="K4" i="142"/>
  <c r="M4" i="142" s="1"/>
  <c r="Q4" i="142"/>
  <c r="S4" i="142" s="1"/>
  <c r="J4" i="142"/>
  <c r="Q5" i="142"/>
  <c r="S5" i="142" s="1"/>
  <c r="K18" i="142"/>
  <c r="M18" i="142" s="1"/>
  <c r="Q17" i="142"/>
  <c r="S17" i="142" s="1"/>
  <c r="N15" i="142"/>
  <c r="P15" i="142" s="1"/>
  <c r="Q19" i="142"/>
  <c r="S19" i="142" s="1"/>
  <c r="Q21" i="142"/>
  <c r="S21" i="142" s="1"/>
  <c r="Q9" i="142"/>
  <c r="S9" i="142" s="1"/>
  <c r="K23" i="142"/>
  <c r="M23" i="142" s="1"/>
  <c r="N19" i="142"/>
  <c r="P19" i="142" s="1"/>
  <c r="Q23" i="142"/>
  <c r="S23" i="142" s="1"/>
  <c r="N23" i="142"/>
  <c r="P23" i="142" s="1"/>
  <c r="Q12" i="142"/>
  <c r="S12" i="142" s="1"/>
  <c r="K19" i="142"/>
  <c r="M19" i="142" s="1"/>
  <c r="K21" i="142"/>
  <c r="M21" i="142" s="1"/>
  <c r="N25" i="142"/>
  <c r="P25" i="142" s="1"/>
  <c r="N22" i="142"/>
  <c r="P22" i="142" s="1"/>
  <c r="K14" i="142"/>
  <c r="M14" i="142" s="1"/>
  <c r="N5" i="142"/>
  <c r="P5" i="142" s="1"/>
  <c r="K9" i="142"/>
  <c r="M9" i="142" s="1"/>
  <c r="N11" i="142"/>
  <c r="P11" i="142" s="1"/>
  <c r="K25" i="142"/>
  <c r="M25" i="142" s="1"/>
  <c r="N13" i="142"/>
  <c r="P13" i="142" s="1"/>
  <c r="N9" i="142"/>
  <c r="P9" i="142" s="1"/>
  <c r="Q8" i="142"/>
  <c r="S8" i="142" s="1"/>
  <c r="Q24" i="142"/>
  <c r="S24" i="142" s="1"/>
  <c r="Q11" i="142"/>
  <c r="S11" i="142" s="1"/>
  <c r="K12" i="142"/>
  <c r="M12" i="142" s="1"/>
  <c r="K6" i="142"/>
  <c r="M6" i="142" s="1"/>
  <c r="J8" i="142"/>
  <c r="Q13" i="142"/>
  <c r="S13" i="142" s="1"/>
  <c r="N21" i="142"/>
  <c r="P21" i="142" s="1"/>
  <c r="N8" i="142"/>
  <c r="P8" i="142"/>
  <c r="J25" i="142"/>
  <c r="K16" i="142"/>
  <c r="M16" i="142" s="1"/>
  <c r="J24" i="142"/>
  <c r="J23" i="142"/>
  <c r="N6" i="142"/>
  <c r="P6" i="142" s="1"/>
  <c r="J18" i="142"/>
  <c r="Q25" i="142"/>
  <c r="S25" i="142" s="1"/>
  <c r="N14" i="142"/>
  <c r="P14" i="142" s="1"/>
  <c r="K13" i="142"/>
  <c r="M13" i="142" s="1"/>
  <c r="Q18" i="142"/>
  <c r="S18" i="142" s="1"/>
  <c r="K5" i="142"/>
  <c r="M5" i="142" s="1"/>
  <c r="Q7" i="142"/>
  <c r="S7" i="142" s="1"/>
  <c r="J15" i="142"/>
  <c r="J9" i="142"/>
  <c r="N7" i="142"/>
  <c r="P7" i="142" s="1"/>
  <c r="N16" i="142"/>
  <c r="P16" i="142" s="1"/>
  <c r="Q22" i="142"/>
  <c r="S22" i="142" s="1"/>
  <c r="Q15" i="142"/>
  <c r="S15" i="142"/>
  <c r="J19" i="142"/>
  <c r="N18" i="142"/>
  <c r="P18" i="142" s="1"/>
  <c r="J17" i="142"/>
  <c r="J13" i="142"/>
  <c r="N12" i="142"/>
  <c r="P12" i="142" s="1"/>
  <c r="J11" i="142"/>
  <c r="K10" i="142"/>
  <c r="M10" i="142" s="1"/>
  <c r="K17" i="142"/>
  <c r="M17" i="142"/>
  <c r="K7" i="142"/>
  <c r="M7" i="142" s="1"/>
  <c r="K11" i="142"/>
  <c r="M11" i="142"/>
  <c r="N17" i="142"/>
  <c r="P17" i="142" s="1"/>
  <c r="J7" i="142"/>
  <c r="K24" i="142"/>
  <c r="M24" i="142" s="1"/>
  <c r="N24" i="142"/>
  <c r="P24" i="142"/>
  <c r="J22" i="142"/>
  <c r="J5" i="142"/>
  <c r="J6" i="142"/>
  <c r="J20" i="142"/>
  <c r="J14" i="142"/>
  <c r="K15" i="142"/>
  <c r="M15" i="142"/>
  <c r="Q16" i="142"/>
  <c r="S16" i="142" s="1"/>
  <c r="J16" i="142"/>
  <c r="K8" i="142"/>
  <c r="M8" i="142" s="1"/>
  <c r="N20" i="142"/>
  <c r="P20" i="142" s="1"/>
  <c r="J12" i="142"/>
  <c r="K22" i="142"/>
  <c r="M22" i="142"/>
  <c r="Q6" i="142"/>
  <c r="S6" i="142"/>
  <c r="J21" i="142"/>
  <c r="Q20" i="142"/>
  <c r="S20" i="142"/>
  <c r="J10" i="142"/>
  <c r="K20" i="142"/>
  <c r="M20" i="142" s="1"/>
  <c r="Q10" i="142"/>
  <c r="S10" i="142" s="1"/>
  <c r="Q14" i="142"/>
  <c r="S14" i="142" s="1"/>
  <c r="N10" i="142"/>
  <c r="P10" i="142"/>
  <c r="N31" i="142"/>
  <c r="P31" i="142" s="1"/>
  <c r="N35" i="142"/>
  <c r="P35" i="142" s="1"/>
  <c r="N30" i="142"/>
  <c r="P30" i="142" s="1"/>
  <c r="Q34" i="142"/>
  <c r="S34" i="142" s="1"/>
  <c r="K27" i="142"/>
  <c r="M27" i="142" s="1"/>
  <c r="Q27" i="142"/>
  <c r="S27" i="142" s="1"/>
  <c r="Q26" i="142"/>
  <c r="S26" i="142" s="1"/>
  <c r="Q29" i="142"/>
  <c r="S29" i="142" s="1"/>
  <c r="N36" i="142"/>
  <c r="P36" i="142" s="1"/>
  <c r="N33" i="142"/>
  <c r="P33" i="142" s="1"/>
  <c r="Q36" i="142"/>
  <c r="S36" i="142" s="1"/>
  <c r="N26" i="142"/>
  <c r="P26" i="142" s="1"/>
  <c r="N32" i="142"/>
  <c r="P32" i="142" s="1"/>
  <c r="Q35" i="142"/>
  <c r="S35" i="142" s="1"/>
  <c r="Q28" i="142"/>
  <c r="S28" i="142" s="1"/>
  <c r="K30" i="142"/>
  <c r="M30" i="142" s="1"/>
  <c r="J35" i="142"/>
  <c r="Q32" i="142"/>
  <c r="S32" i="142" s="1"/>
  <c r="N28" i="142"/>
  <c r="P28" i="142" s="1"/>
  <c r="K29" i="142"/>
  <c r="M29" i="142" s="1"/>
  <c r="K28" i="142"/>
  <c r="M28" i="142" s="1"/>
  <c r="K32" i="142"/>
  <c r="M32" i="142" s="1"/>
  <c r="N34" i="142"/>
  <c r="P34" i="142" s="1"/>
  <c r="J28" i="142"/>
  <c r="J31" i="142"/>
  <c r="N29" i="142"/>
  <c r="P29" i="142" s="1"/>
  <c r="Q30" i="142"/>
  <c r="S30" i="142" s="1"/>
  <c r="Q33" i="142"/>
  <c r="S33" i="142" s="1"/>
  <c r="K31" i="142"/>
  <c r="M31" i="142" s="1"/>
  <c r="Q31" i="142"/>
  <c r="S31" i="142" s="1"/>
  <c r="J30" i="142"/>
  <c r="K26" i="142"/>
  <c r="M26" i="142" s="1"/>
  <c r="N27" i="142"/>
  <c r="P27" i="142" s="1"/>
  <c r="J34" i="142"/>
  <c r="J36" i="142"/>
  <c r="K36" i="142"/>
  <c r="M36" i="142"/>
  <c r="K34" i="142"/>
  <c r="M34" i="142"/>
  <c r="K33" i="142"/>
  <c r="M33" i="142" s="1"/>
  <c r="K35" i="142"/>
  <c r="M35" i="142" s="1"/>
  <c r="J33" i="142"/>
  <c r="J32" i="142"/>
  <c r="J27" i="142"/>
  <c r="J29" i="142"/>
  <c r="J26" i="142"/>
  <c r="N47" i="142"/>
  <c r="P47" i="142" s="1"/>
  <c r="K48" i="142"/>
  <c r="M48" i="142" s="1"/>
  <c r="N41" i="142"/>
  <c r="P41" i="142" s="1"/>
  <c r="K38" i="142"/>
  <c r="M38" i="142" s="1"/>
  <c r="N44" i="142"/>
  <c r="P44" i="142" s="1"/>
  <c r="Q39" i="142"/>
  <c r="S39" i="142" s="1"/>
  <c r="Q45" i="142"/>
  <c r="S45" i="142" s="1"/>
  <c r="K40" i="142"/>
  <c r="M40" i="142" s="1"/>
  <c r="K45" i="142"/>
  <c r="M45" i="142" s="1"/>
  <c r="Q47" i="142"/>
  <c r="S47" i="142" s="1"/>
  <c r="Q37" i="142"/>
  <c r="S37" i="142" s="1"/>
  <c r="K46" i="142"/>
  <c r="M46" i="142" s="1"/>
  <c r="N42" i="142"/>
  <c r="P42" i="142" s="1"/>
  <c r="Q41" i="142"/>
  <c r="S41" i="142" s="1"/>
  <c r="K47" i="142"/>
  <c r="M47" i="142" s="1"/>
  <c r="Q44" i="142"/>
  <c r="S44" i="142" s="1"/>
  <c r="Q43" i="142"/>
  <c r="S43" i="142" s="1"/>
  <c r="J47" i="142"/>
  <c r="N48" i="142"/>
  <c r="P48" i="142" s="1"/>
  <c r="N39" i="142"/>
  <c r="P39" i="142" s="1"/>
  <c r="N37" i="142"/>
  <c r="P37" i="142" s="1"/>
  <c r="Q42" i="142"/>
  <c r="S42" i="142" s="1"/>
  <c r="Q46" i="142"/>
  <c r="S46" i="142" s="1"/>
  <c r="J38" i="142"/>
  <c r="N38" i="142"/>
  <c r="P38" i="142"/>
  <c r="Q40" i="142"/>
  <c r="S40" i="142" s="1"/>
  <c r="Q38" i="142"/>
  <c r="S38" i="142"/>
  <c r="J40" i="142"/>
  <c r="J39" i="142"/>
  <c r="K37" i="142"/>
  <c r="M37" i="142" s="1"/>
  <c r="J44" i="142"/>
  <c r="J46" i="142"/>
  <c r="K44" i="142"/>
  <c r="M44" i="142"/>
  <c r="N46" i="142"/>
  <c r="P46" i="142" s="1"/>
  <c r="N40" i="142"/>
  <c r="P40" i="142"/>
  <c r="N45" i="142"/>
  <c r="P45" i="142" s="1"/>
  <c r="N43" i="142"/>
  <c r="P43" i="142" s="1"/>
  <c r="K43" i="142"/>
  <c r="M43" i="142" s="1"/>
  <c r="K39" i="142"/>
  <c r="M39" i="142" s="1"/>
  <c r="J43" i="142"/>
  <c r="J48" i="142"/>
  <c r="J42" i="142"/>
  <c r="J37" i="142"/>
  <c r="Q48" i="142"/>
  <c r="S48" i="142" s="1"/>
  <c r="K41" i="142"/>
  <c r="M41" i="142" s="1"/>
  <c r="K42" i="142"/>
  <c r="M42" i="142" s="1"/>
  <c r="J41" i="142"/>
  <c r="J45" i="142"/>
  <c r="K53" i="142"/>
  <c r="M53" i="142" s="1"/>
  <c r="K61" i="142"/>
  <c r="M61" i="142" s="1"/>
  <c r="N50" i="142"/>
  <c r="P50" i="142" s="1"/>
  <c r="K66" i="142"/>
  <c r="M66" i="142" s="1"/>
  <c r="N53" i="142"/>
  <c r="P53" i="142" s="1"/>
  <c r="N58" i="142"/>
  <c r="P58" i="142" s="1"/>
  <c r="Q53" i="142"/>
  <c r="S53" i="142" s="1"/>
  <c r="K54" i="142"/>
  <c r="M54" i="142" s="1"/>
  <c r="Q60" i="142"/>
  <c r="S60" i="142" s="1"/>
  <c r="Q49" i="142"/>
  <c r="S49" i="142" s="1"/>
  <c r="K58" i="142"/>
  <c r="M58" i="142" s="1"/>
  <c r="Q64" i="142"/>
  <c r="S64" i="142" s="1"/>
  <c r="Q65" i="142"/>
  <c r="S65" i="142" s="1"/>
  <c r="K62" i="142"/>
  <c r="M62" i="142" s="1"/>
  <c r="Q66" i="142"/>
  <c r="S66" i="142" s="1"/>
  <c r="K51" i="142"/>
  <c r="M51" i="142" s="1"/>
  <c r="Q62" i="142"/>
  <c r="S62" i="142" s="1"/>
  <c r="N54" i="142"/>
  <c r="P54" i="142" s="1"/>
  <c r="K52" i="142"/>
  <c r="M52" i="142" s="1"/>
  <c r="N55" i="142"/>
  <c r="P55" i="142" s="1"/>
  <c r="N63" i="142"/>
  <c r="P63" i="142" s="1"/>
  <c r="N60" i="142"/>
  <c r="P60" i="142" s="1"/>
  <c r="K65" i="142"/>
  <c r="M65" i="142" s="1"/>
  <c r="Q52" i="142"/>
  <c r="S52" i="142" s="1"/>
  <c r="K59" i="142"/>
  <c r="M59" i="142" s="1"/>
  <c r="K64" i="142"/>
  <c r="M64" i="142" s="1"/>
  <c r="N52" i="142"/>
  <c r="P52" i="142" s="1"/>
  <c r="Q63" i="142"/>
  <c r="S63" i="142" s="1"/>
  <c r="Q61" i="142"/>
  <c r="S61" i="142" s="1"/>
  <c r="N59" i="142"/>
  <c r="P59" i="142" s="1"/>
  <c r="J64" i="142"/>
  <c r="N49" i="142"/>
  <c r="P49" i="142" s="1"/>
  <c r="Q57" i="142"/>
  <c r="S57" i="142" s="1"/>
  <c r="Q55" i="142"/>
  <c r="S55" i="142" s="1"/>
  <c r="N65" i="142"/>
  <c r="P65" i="142" s="1"/>
  <c r="N56" i="142"/>
  <c r="P56" i="142" s="1"/>
  <c r="K49" i="142"/>
  <c r="M49" i="142" s="1"/>
  <c r="N61" i="142"/>
  <c r="P61" i="142" s="1"/>
  <c r="K50" i="142"/>
  <c r="M50" i="142" s="1"/>
  <c r="J61" i="142"/>
  <c r="N57" i="142"/>
  <c r="P57" i="142" s="1"/>
  <c r="K55" i="142"/>
  <c r="M55" i="142" s="1"/>
  <c r="N66" i="142"/>
  <c r="P66" i="142" s="1"/>
  <c r="K63" i="142"/>
  <c r="M63" i="142" s="1"/>
  <c r="K56" i="142"/>
  <c r="M56" i="142" s="1"/>
  <c r="Q56" i="142"/>
  <c r="S56" i="142" s="1"/>
  <c r="Q59" i="142"/>
  <c r="S59" i="142" s="1"/>
  <c r="N51" i="142"/>
  <c r="P51" i="142" s="1"/>
  <c r="J52" i="142"/>
  <c r="J53" i="142"/>
  <c r="J55" i="142"/>
  <c r="J65" i="142"/>
  <c r="Q50" i="142"/>
  <c r="S50" i="142" s="1"/>
  <c r="J60" i="142"/>
  <c r="J66" i="142"/>
  <c r="Q58" i="142"/>
  <c r="S58" i="142" s="1"/>
  <c r="Q51" i="142"/>
  <c r="S51" i="142" s="1"/>
  <c r="N64" i="142"/>
  <c r="P64" i="142" s="1"/>
  <c r="J62" i="142"/>
  <c r="J63" i="142"/>
  <c r="J56" i="142"/>
  <c r="K57" i="142"/>
  <c r="M57" i="142" s="1"/>
  <c r="Q54" i="142"/>
  <c r="S54" i="142" s="1"/>
  <c r="N62" i="142"/>
  <c r="P62" i="142" s="1"/>
  <c r="K60" i="142"/>
  <c r="M60" i="142"/>
  <c r="J57" i="142"/>
  <c r="J51" i="142"/>
  <c r="J50" i="142"/>
  <c r="J59" i="142"/>
  <c r="J49" i="142"/>
  <c r="J58" i="142"/>
  <c r="J54" i="142"/>
  <c r="K73" i="142"/>
  <c r="M73" i="142" s="1"/>
  <c r="Q78" i="142"/>
  <c r="S78" i="142" s="1"/>
  <c r="Q73" i="142"/>
  <c r="S73" i="142" s="1"/>
  <c r="Q72" i="142"/>
  <c r="S72" i="142" s="1"/>
  <c r="K80" i="142"/>
  <c r="M80" i="142" s="1"/>
  <c r="N77" i="142"/>
  <c r="P77" i="142" s="1"/>
  <c r="Q75" i="142"/>
  <c r="S75" i="142" s="1"/>
  <c r="N74" i="142"/>
  <c r="P74" i="142" s="1"/>
  <c r="Q68" i="142"/>
  <c r="S68" i="142" s="1"/>
  <c r="N68" i="142"/>
  <c r="P68" i="142" s="1"/>
  <c r="K70" i="142"/>
  <c r="M70" i="142" s="1"/>
  <c r="Q76" i="142"/>
  <c r="S76" i="142" s="1"/>
  <c r="K75" i="142"/>
  <c r="M75" i="142" s="1"/>
  <c r="K68" i="142"/>
  <c r="M68" i="142" s="1"/>
  <c r="Q71" i="142"/>
  <c r="S71" i="142" s="1"/>
  <c r="K78" i="142"/>
  <c r="M78" i="142" s="1"/>
  <c r="N67" i="142"/>
  <c r="P67" i="142" s="1"/>
  <c r="Q70" i="142"/>
  <c r="S70" i="142" s="1"/>
  <c r="N71" i="142"/>
  <c r="P71" i="142" s="1"/>
  <c r="N78" i="142"/>
  <c r="P78" i="142" s="1"/>
  <c r="Q79" i="142"/>
  <c r="S79" i="142" s="1"/>
  <c r="K72" i="142"/>
  <c r="M72" i="142" s="1"/>
  <c r="K77" i="142"/>
  <c r="M77" i="142" s="1"/>
  <c r="N76" i="142"/>
  <c r="P76" i="142" s="1"/>
  <c r="Q80" i="142"/>
  <c r="S80" i="142" s="1"/>
  <c r="J73" i="142"/>
  <c r="N73" i="142"/>
  <c r="P73" i="142"/>
  <c r="Q69" i="142"/>
  <c r="S69" i="142" s="1"/>
  <c r="Q74" i="142"/>
  <c r="S74" i="142" s="1"/>
  <c r="N79" i="142"/>
  <c r="P79" i="142" s="1"/>
  <c r="J75" i="142"/>
  <c r="K74" i="142"/>
  <c r="M74" i="142" s="1"/>
  <c r="Q67" i="142"/>
  <c r="S67" i="142" s="1"/>
  <c r="J79" i="142"/>
  <c r="J80" i="142"/>
  <c r="J76" i="142"/>
  <c r="J74" i="142"/>
  <c r="N75" i="142"/>
  <c r="P75" i="142"/>
  <c r="K71" i="142"/>
  <c r="M71" i="142" s="1"/>
  <c r="N69" i="142"/>
  <c r="P69" i="142" s="1"/>
  <c r="K79" i="142"/>
  <c r="M79" i="142" s="1"/>
  <c r="N80" i="142"/>
  <c r="P80" i="142" s="1"/>
  <c r="Q77" i="142"/>
  <c r="S77" i="142" s="1"/>
  <c r="K76" i="142"/>
  <c r="M76" i="142" s="1"/>
  <c r="J70" i="142"/>
  <c r="K67" i="142"/>
  <c r="M67" i="142" s="1"/>
  <c r="K69" i="142"/>
  <c r="M69" i="142" s="1"/>
  <c r="J77" i="142"/>
  <c r="J69" i="142"/>
  <c r="N72" i="142"/>
  <c r="P72" i="142" s="1"/>
  <c r="J67" i="142"/>
  <c r="J71" i="142"/>
  <c r="N70" i="142"/>
  <c r="P70" i="142" s="1"/>
  <c r="J72" i="142"/>
  <c r="J68" i="142"/>
  <c r="J78" i="142"/>
  <c r="N100" i="142"/>
  <c r="P100" i="142" s="1"/>
  <c r="Q117" i="142"/>
  <c r="S117" i="142" s="1"/>
  <c r="K142" i="142"/>
  <c r="M142" i="142" s="1"/>
  <c r="Q134" i="142"/>
  <c r="S134" i="142" s="1"/>
  <c r="K150" i="142"/>
  <c r="M150" i="142" s="1"/>
  <c r="Q91" i="142"/>
  <c r="S91" i="142" s="1"/>
  <c r="N105" i="142"/>
  <c r="P105" i="142" s="1"/>
  <c r="N114" i="142"/>
  <c r="P114" i="142" s="1"/>
  <c r="Q141" i="142"/>
  <c r="S141" i="142" s="1"/>
  <c r="N90" i="142"/>
  <c r="P90" i="142" s="1"/>
  <c r="Q112" i="142"/>
  <c r="S112" i="142" s="1"/>
  <c r="Q129" i="142"/>
  <c r="S129" i="142" s="1"/>
  <c r="Q83" i="142"/>
  <c r="S83" i="142" s="1"/>
  <c r="K125" i="142"/>
  <c r="M125" i="142" s="1"/>
  <c r="K134" i="142"/>
  <c r="M134" i="142" s="1"/>
  <c r="Q110" i="142"/>
  <c r="S110" i="142" s="1"/>
  <c r="Q150" i="142"/>
  <c r="S150" i="142" s="1"/>
  <c r="Q155" i="142"/>
  <c r="S155" i="142" s="1"/>
  <c r="K121" i="142"/>
  <c r="M121" i="142" s="1"/>
  <c r="N88" i="142"/>
  <c r="P88" i="142" s="1"/>
  <c r="N134" i="142"/>
  <c r="P134" i="142" s="1"/>
  <c r="N159" i="142"/>
  <c r="P159" i="142" s="1"/>
  <c r="Q133" i="142"/>
  <c r="S133" i="142" s="1"/>
  <c r="Q128" i="142"/>
  <c r="S128" i="142" s="1"/>
  <c r="Q139" i="142"/>
  <c r="S139" i="142" s="1"/>
  <c r="K109" i="142"/>
  <c r="M109" i="142" s="1"/>
  <c r="K84" i="142"/>
  <c r="M84" i="142" s="1"/>
  <c r="N131" i="142"/>
  <c r="P131" i="142" s="1"/>
  <c r="K92" i="142"/>
  <c r="M92" i="142" s="1"/>
  <c r="N106" i="142"/>
  <c r="P106" i="142" s="1"/>
  <c r="K124" i="142"/>
  <c r="M124" i="142" s="1"/>
  <c r="N93" i="142"/>
  <c r="P93" i="142" s="1"/>
  <c r="N145" i="142"/>
  <c r="P145" i="142" s="1"/>
  <c r="N119" i="142"/>
  <c r="P119" i="142" s="1"/>
  <c r="K154" i="142"/>
  <c r="M154" i="142" s="1"/>
  <c r="Q145" i="142"/>
  <c r="S145" i="142" s="1"/>
  <c r="N155" i="142"/>
  <c r="P155" i="142" s="1"/>
  <c r="K106" i="142"/>
  <c r="M106" i="142" s="1"/>
  <c r="N117" i="142"/>
  <c r="P117" i="142" s="1"/>
  <c r="K83" i="142"/>
  <c r="M83" i="142" s="1"/>
  <c r="N103" i="142"/>
  <c r="P103" i="142" s="1"/>
  <c r="N151" i="142"/>
  <c r="P151" i="142" s="1"/>
  <c r="K100" i="142"/>
  <c r="M100" i="142" s="1"/>
  <c r="N102" i="142"/>
  <c r="P102" i="142" s="1"/>
  <c r="K147" i="142"/>
  <c r="M147" i="142" s="1"/>
  <c r="Q82" i="142"/>
  <c r="S82" i="142" s="1"/>
  <c r="K123" i="142"/>
  <c r="M123" i="142" s="1"/>
  <c r="N81" i="142"/>
  <c r="P81" i="142" s="1"/>
  <c r="N111" i="142"/>
  <c r="P111" i="142" s="1"/>
  <c r="Q102" i="142"/>
  <c r="S102" i="142" s="1"/>
  <c r="K90" i="142"/>
  <c r="M90" i="142" s="1"/>
  <c r="K117" i="142"/>
  <c r="M117" i="142" s="1"/>
  <c r="K110" i="142"/>
  <c r="M110" i="142" s="1"/>
  <c r="K138" i="142"/>
  <c r="M138" i="142" s="1"/>
  <c r="Q158" i="142"/>
  <c r="S158" i="142" s="1"/>
  <c r="N127" i="142"/>
  <c r="P127" i="142" s="1"/>
  <c r="Q153" i="142"/>
  <c r="S153" i="142" s="1"/>
  <c r="K122" i="142"/>
  <c r="M122" i="142" s="1"/>
  <c r="N138" i="142"/>
  <c r="P138" i="142" s="1"/>
  <c r="N109" i="142"/>
  <c r="P109" i="142" s="1"/>
  <c r="N126" i="142"/>
  <c r="P126" i="142" s="1"/>
  <c r="K118" i="142"/>
  <c r="M118" i="142" s="1"/>
  <c r="N89" i="142"/>
  <c r="P89" i="142" s="1"/>
  <c r="N91" i="142"/>
  <c r="P91" i="142" s="1"/>
  <c r="Q119" i="142"/>
  <c r="S119" i="142" s="1"/>
  <c r="Q116" i="142"/>
  <c r="S116" i="142" s="1"/>
  <c r="N132" i="142"/>
  <c r="P132" i="142" s="1"/>
  <c r="Q123" i="142"/>
  <c r="S123" i="142" s="1"/>
  <c r="Q92" i="142"/>
  <c r="S92" i="142" s="1"/>
  <c r="J150" i="142"/>
  <c r="Q156" i="142"/>
  <c r="S156" i="142" s="1"/>
  <c r="K145" i="142"/>
  <c r="M145" i="142" s="1"/>
  <c r="Q86" i="142"/>
  <c r="S86" i="142" s="1"/>
  <c r="N95" i="142"/>
  <c r="P95" i="142" s="1"/>
  <c r="Q93" i="142"/>
  <c r="S93" i="142" s="1"/>
  <c r="K101" i="142"/>
  <c r="M101" i="142" s="1"/>
  <c r="N139" i="142"/>
  <c r="P139" i="142" s="1"/>
  <c r="Q147" i="142"/>
  <c r="S147" i="142" s="1"/>
  <c r="K99" i="142"/>
  <c r="M99" i="142" s="1"/>
  <c r="K151" i="142"/>
  <c r="M151" i="142" s="1"/>
  <c r="K137" i="142"/>
  <c r="M137" i="142" s="1"/>
  <c r="Q154" i="142"/>
  <c r="S154" i="142" s="1"/>
  <c r="K144" i="142"/>
  <c r="M144" i="142" s="1"/>
  <c r="Q146" i="142"/>
  <c r="S146" i="142" s="1"/>
  <c r="N124" i="142"/>
  <c r="P124" i="142" s="1"/>
  <c r="Q107" i="142"/>
  <c r="S107" i="142" s="1"/>
  <c r="N99" i="142"/>
  <c r="P99" i="142" s="1"/>
  <c r="Q121" i="142"/>
  <c r="S121" i="142" s="1"/>
  <c r="J110" i="142"/>
  <c r="N149" i="142"/>
  <c r="P149" i="142" s="1"/>
  <c r="K157" i="142"/>
  <c r="M157" i="142" s="1"/>
  <c r="N158" i="142"/>
  <c r="P158" i="142" s="1"/>
  <c r="N83" i="142"/>
  <c r="P83" i="142" s="1"/>
  <c r="N125" i="142"/>
  <c r="P125" i="142" s="1"/>
  <c r="Q120" i="142"/>
  <c r="S120" i="142" s="1"/>
  <c r="N160" i="142"/>
  <c r="P160" i="142" s="1"/>
  <c r="K148" i="142"/>
  <c r="M148" i="142" s="1"/>
  <c r="J83" i="142"/>
  <c r="Q88" i="142"/>
  <c r="S88" i="142" s="1"/>
  <c r="N123" i="142"/>
  <c r="P123" i="142" s="1"/>
  <c r="N104" i="142"/>
  <c r="P104" i="142" s="1"/>
  <c r="K152" i="142"/>
  <c r="M152" i="142" s="1"/>
  <c r="Q100" i="142"/>
  <c r="S100" i="142" s="1"/>
  <c r="Q114" i="142"/>
  <c r="S114" i="142" s="1"/>
  <c r="Q118" i="142"/>
  <c r="S118" i="142" s="1"/>
  <c r="K93" i="142"/>
  <c r="M93" i="142" s="1"/>
  <c r="K163" i="142"/>
  <c r="M163" i="142" s="1"/>
  <c r="N121" i="142"/>
  <c r="P121" i="142" s="1"/>
  <c r="Q87" i="142"/>
  <c r="S87" i="142" s="1"/>
  <c r="N97" i="142"/>
  <c r="P97" i="142" s="1"/>
  <c r="N162" i="142"/>
  <c r="P162" i="142" s="1"/>
  <c r="N116" i="142"/>
  <c r="P116" i="142" s="1"/>
  <c r="Q90" i="142"/>
  <c r="S90" i="142" s="1"/>
  <c r="Q125" i="142"/>
  <c r="S125" i="142" s="1"/>
  <c r="Q104" i="142"/>
  <c r="S104" i="142" s="1"/>
  <c r="Q106" i="142"/>
  <c r="S106" i="142" s="1"/>
  <c r="N115" i="142"/>
  <c r="P115" i="142" s="1"/>
  <c r="N129" i="142"/>
  <c r="P129" i="142" s="1"/>
  <c r="K130" i="142"/>
  <c r="M130" i="142" s="1"/>
  <c r="Q111" i="142"/>
  <c r="S111" i="142" s="1"/>
  <c r="J142" i="142"/>
  <c r="Q142" i="142"/>
  <c r="S142" i="142"/>
  <c r="K111" i="142"/>
  <c r="M111" i="142" s="1"/>
  <c r="J125" i="142"/>
  <c r="K129" i="142"/>
  <c r="M129" i="142" s="1"/>
  <c r="Q101" i="142"/>
  <c r="S101" i="142" s="1"/>
  <c r="Q109" i="142"/>
  <c r="S109" i="142" s="1"/>
  <c r="Q149" i="142"/>
  <c r="S149" i="142" s="1"/>
  <c r="J129" i="142"/>
  <c r="N163" i="142"/>
  <c r="P163" i="142" s="1"/>
  <c r="N141" i="142"/>
  <c r="P141" i="142" s="1"/>
  <c r="Q115" i="142"/>
  <c r="S115" i="142" s="1"/>
  <c r="Q105" i="142"/>
  <c r="S105" i="142" s="1"/>
  <c r="K86" i="142"/>
  <c r="M86" i="142" s="1"/>
  <c r="Q162" i="142"/>
  <c r="S162" i="142" s="1"/>
  <c r="N113" i="142"/>
  <c r="P113" i="142" s="1"/>
  <c r="N101" i="142"/>
  <c r="P101" i="142" s="1"/>
  <c r="N92" i="142"/>
  <c r="P92" i="142" s="1"/>
  <c r="K155" i="142"/>
  <c r="M155" i="142" s="1"/>
  <c r="N130" i="142"/>
  <c r="P130" i="142" s="1"/>
  <c r="N96" i="142"/>
  <c r="P96" i="142" s="1"/>
  <c r="N118" i="142"/>
  <c r="P118" i="142" s="1"/>
  <c r="J149" i="142"/>
  <c r="J111" i="142"/>
  <c r="Q140" i="142"/>
  <c r="S140" i="142" s="1"/>
  <c r="K113" i="142"/>
  <c r="M113" i="142" s="1"/>
  <c r="J152" i="142"/>
  <c r="K140" i="142"/>
  <c r="M140" i="142" s="1"/>
  <c r="K149" i="142"/>
  <c r="M149" i="142" s="1"/>
  <c r="J103" i="142"/>
  <c r="J161" i="142"/>
  <c r="J145" i="142"/>
  <c r="N108" i="142"/>
  <c r="P108" i="142" s="1"/>
  <c r="N137" i="142"/>
  <c r="P137" i="142" s="1"/>
  <c r="K95" i="142"/>
  <c r="M95" i="142" s="1"/>
  <c r="K88" i="142"/>
  <c r="M88" i="142" s="1"/>
  <c r="N147" i="142"/>
  <c r="P147" i="142" s="1"/>
  <c r="K91" i="142"/>
  <c r="M91" i="142" s="1"/>
  <c r="Q137" i="142"/>
  <c r="S137" i="142" s="1"/>
  <c r="Q127" i="142"/>
  <c r="S127" i="142" s="1"/>
  <c r="K120" i="142"/>
  <c r="M120" i="142" s="1"/>
  <c r="Q138" i="142"/>
  <c r="S138" i="142" s="1"/>
  <c r="N152" i="142"/>
  <c r="P152" i="142" s="1"/>
  <c r="Q124" i="142"/>
  <c r="S124" i="142" s="1"/>
  <c r="N140" i="142"/>
  <c r="P140" i="142" s="1"/>
  <c r="Q103" i="142"/>
  <c r="S103" i="142"/>
  <c r="K141" i="142"/>
  <c r="M141" i="142" s="1"/>
  <c r="K89" i="142"/>
  <c r="M89" i="142" s="1"/>
  <c r="N86" i="142"/>
  <c r="P86" i="142" s="1"/>
  <c r="K103" i="142"/>
  <c r="M103" i="142" s="1"/>
  <c r="Q132" i="142"/>
  <c r="S132" i="142" s="1"/>
  <c r="K161" i="142"/>
  <c r="M161" i="142" s="1"/>
  <c r="Q97" i="142"/>
  <c r="S97" i="142" s="1"/>
  <c r="K82" i="142"/>
  <c r="M82" i="142" s="1"/>
  <c r="J123" i="142"/>
  <c r="K98" i="142"/>
  <c r="M98" i="142" s="1"/>
  <c r="Q131" i="142"/>
  <c r="S131" i="142" s="1"/>
  <c r="N87" i="142"/>
  <c r="P87" i="142" s="1"/>
  <c r="J105" i="142"/>
  <c r="K126" i="142"/>
  <c r="M126" i="142" s="1"/>
  <c r="J87" i="142"/>
  <c r="J139" i="142"/>
  <c r="N150" i="142"/>
  <c r="P150" i="142" s="1"/>
  <c r="Q130" i="142"/>
  <c r="S130" i="142" s="1"/>
  <c r="J147" i="142"/>
  <c r="J99" i="142"/>
  <c r="Q108" i="142"/>
  <c r="S108" i="142" s="1"/>
  <c r="N110" i="142"/>
  <c r="P110" i="142"/>
  <c r="K85" i="142"/>
  <c r="M85" i="142" s="1"/>
  <c r="Q135" i="142"/>
  <c r="S135" i="142" s="1"/>
  <c r="K136" i="142"/>
  <c r="M136" i="142" s="1"/>
  <c r="Q144" i="142"/>
  <c r="S144" i="142" s="1"/>
  <c r="J162" i="142"/>
  <c r="J101" i="142"/>
  <c r="J146" i="142"/>
  <c r="Q136" i="142"/>
  <c r="S136" i="142" s="1"/>
  <c r="K135" i="142"/>
  <c r="M135" i="142" s="1"/>
  <c r="Q81" i="142"/>
  <c r="S81" i="142" s="1"/>
  <c r="K108" i="142"/>
  <c r="M108" i="142" s="1"/>
  <c r="N143" i="142"/>
  <c r="P143" i="142" s="1"/>
  <c r="Q159" i="142"/>
  <c r="S159" i="142" s="1"/>
  <c r="Q99" i="142"/>
  <c r="S99" i="142" s="1"/>
  <c r="Q96" i="142"/>
  <c r="S96" i="142" s="1"/>
  <c r="N153" i="142"/>
  <c r="P153" i="142" s="1"/>
  <c r="J96" i="142"/>
  <c r="J163" i="142"/>
  <c r="J151" i="142"/>
  <c r="K131" i="142"/>
  <c r="M131" i="142" s="1"/>
  <c r="N157" i="142"/>
  <c r="P157" i="142" s="1"/>
  <c r="N156" i="142"/>
  <c r="P156" i="142" s="1"/>
  <c r="J102" i="142"/>
  <c r="J115" i="142"/>
  <c r="J113" i="142"/>
  <c r="J133" i="142"/>
  <c r="J109" i="142"/>
  <c r="Q157" i="142"/>
  <c r="S157" i="142" s="1"/>
  <c r="N133" i="142"/>
  <c r="P133" i="142"/>
  <c r="N135" i="142"/>
  <c r="P135" i="142" s="1"/>
  <c r="K153" i="142"/>
  <c r="M153" i="142" s="1"/>
  <c r="K162" i="142"/>
  <c r="M162" i="142" s="1"/>
  <c r="J95" i="142"/>
  <c r="Q160" i="142"/>
  <c r="S160" i="142" s="1"/>
  <c r="J121" i="142"/>
  <c r="K128" i="142"/>
  <c r="M128" i="142" s="1"/>
  <c r="N136" i="142"/>
  <c r="P136" i="142" s="1"/>
  <c r="Q89" i="142"/>
  <c r="S89" i="142" s="1"/>
  <c r="N122" i="142"/>
  <c r="P122" i="142" s="1"/>
  <c r="Q95" i="142"/>
  <c r="S95" i="142"/>
  <c r="J112" i="142"/>
  <c r="J141" i="142"/>
  <c r="Q94" i="142"/>
  <c r="S94" i="142" s="1"/>
  <c r="J158" i="142"/>
  <c r="J84" i="142"/>
  <c r="K81" i="142"/>
  <c r="M81" i="142" s="1"/>
  <c r="J137" i="142"/>
  <c r="Q152" i="142"/>
  <c r="S152" i="142"/>
  <c r="J118" i="142"/>
  <c r="N120" i="142"/>
  <c r="P120" i="142" s="1"/>
  <c r="N107" i="142"/>
  <c r="P107" i="142" s="1"/>
  <c r="K133" i="142"/>
  <c r="M133" i="142"/>
  <c r="J86" i="142"/>
  <c r="K160" i="142"/>
  <c r="M160" i="142" s="1"/>
  <c r="J148" i="142"/>
  <c r="N85" i="142"/>
  <c r="P85" i="142" s="1"/>
  <c r="J81" i="142"/>
  <c r="Q126" i="142"/>
  <c r="S126" i="142" s="1"/>
  <c r="J136" i="142"/>
  <c r="J108" i="142"/>
  <c r="J138" i="142"/>
  <c r="J98" i="142"/>
  <c r="Q143" i="142"/>
  <c r="S143" i="142" s="1"/>
  <c r="J85" i="142"/>
  <c r="K107" i="142"/>
  <c r="M107" i="142" s="1"/>
  <c r="K159" i="142"/>
  <c r="M159" i="142" s="1"/>
  <c r="J116" i="142"/>
  <c r="J94" i="142"/>
  <c r="J91" i="142"/>
  <c r="K96" i="142"/>
  <c r="M96" i="142"/>
  <c r="Q163" i="142"/>
  <c r="S163" i="142" s="1"/>
  <c r="Q151" i="142"/>
  <c r="S151" i="142"/>
  <c r="K104" i="142"/>
  <c r="M104" i="142" s="1"/>
  <c r="K102" i="142"/>
  <c r="M102" i="142"/>
  <c r="K158" i="142"/>
  <c r="M158" i="142"/>
  <c r="Q148" i="142"/>
  <c r="S148" i="142" s="1"/>
  <c r="N128" i="142"/>
  <c r="P128" i="142" s="1"/>
  <c r="K115" i="142"/>
  <c r="M115" i="142" s="1"/>
  <c r="Q113" i="142"/>
  <c r="S113" i="142"/>
  <c r="J107" i="142"/>
  <c r="J132" i="142"/>
  <c r="K105" i="142"/>
  <c r="M105" i="142"/>
  <c r="Q84" i="142"/>
  <c r="S84" i="142"/>
  <c r="N82" i="142"/>
  <c r="P82" i="142" s="1"/>
  <c r="K132" i="142"/>
  <c r="M132" i="142" s="1"/>
  <c r="J100" i="142"/>
  <c r="N154" i="142"/>
  <c r="P154" i="142" s="1"/>
  <c r="N142" i="142"/>
  <c r="P142" i="142" s="1"/>
  <c r="N84" i="142"/>
  <c r="P84" i="142" s="1"/>
  <c r="N98" i="142"/>
  <c r="P98" i="142"/>
  <c r="N112" i="142"/>
  <c r="P112" i="142"/>
  <c r="K114" i="142"/>
  <c r="M114" i="142" s="1"/>
  <c r="K87" i="142"/>
  <c r="M87" i="142"/>
  <c r="Q122" i="142"/>
  <c r="S122" i="142" s="1"/>
  <c r="Q161" i="142"/>
  <c r="S161" i="142" s="1"/>
  <c r="J156" i="142"/>
  <c r="K139" i="142"/>
  <c r="M139" i="142"/>
  <c r="J144" i="142"/>
  <c r="J122" i="142"/>
  <c r="J119" i="142"/>
  <c r="K156" i="142"/>
  <c r="M156" i="142"/>
  <c r="N144" i="142"/>
  <c r="P144" i="142"/>
  <c r="J140" i="142"/>
  <c r="J120" i="142"/>
  <c r="K146" i="142"/>
  <c r="M146" i="142" s="1"/>
  <c r="K119" i="142"/>
  <c r="M119" i="142"/>
  <c r="N148" i="142"/>
  <c r="P148" i="142"/>
  <c r="J135" i="142"/>
  <c r="J92" i="142"/>
  <c r="K127" i="142"/>
  <c r="M127" i="142" s="1"/>
  <c r="J143" i="142"/>
  <c r="Q98" i="142"/>
  <c r="S98" i="142" s="1"/>
  <c r="J104" i="142"/>
  <c r="J93" i="142"/>
  <c r="J160" i="142"/>
  <c r="J126" i="142"/>
  <c r="J97" i="142"/>
  <c r="J134" i="142"/>
  <c r="J157" i="142"/>
  <c r="N94" i="142"/>
  <c r="P94" i="142"/>
  <c r="K112" i="142"/>
  <c r="M112" i="142" s="1"/>
  <c r="J159" i="142"/>
  <c r="N161" i="142"/>
  <c r="P161" i="142" s="1"/>
  <c r="J130" i="142"/>
  <c r="K97" i="142"/>
  <c r="M97" i="142"/>
  <c r="Q85" i="142"/>
  <c r="S85" i="142"/>
  <c r="N146" i="142"/>
  <c r="P146" i="142"/>
  <c r="J154" i="142"/>
  <c r="K116" i="142"/>
  <c r="M116" i="142" s="1"/>
  <c r="J124" i="142"/>
  <c r="K94" i="142"/>
  <c r="M94" i="142" s="1"/>
  <c r="J90" i="142"/>
  <c r="J106" i="142"/>
  <c r="J155" i="142"/>
  <c r="J127" i="142"/>
  <c r="K143" i="142"/>
  <c r="M143" i="142"/>
  <c r="J131" i="142"/>
  <c r="J128" i="142"/>
  <c r="J82" i="142"/>
  <c r="J114" i="142"/>
  <c r="J153" i="142"/>
  <c r="J88" i="142"/>
  <c r="J89" i="142"/>
  <c r="J117" i="142"/>
</calcChain>
</file>

<file path=xl/sharedStrings.xml><?xml version="1.0" encoding="utf-8"?>
<sst xmlns="http://schemas.openxmlformats.org/spreadsheetml/2006/main" count="4698" uniqueCount="176">
  <si>
    <t>Saldo / Automático</t>
  </si>
  <si>
    <t>ALERTA</t>
  </si>
  <si>
    <t>SALDO</t>
  </si>
  <si>
    <t>Qtde Registrada</t>
  </si>
  <si>
    <t>Valor Total Utilizado</t>
  </si>
  <si>
    <t>Empresa</t>
  </si>
  <si>
    <t>Detalhamento</t>
  </si>
  <si>
    <t xml:space="preserve">Valor Unitário </t>
  </si>
  <si>
    <t xml:space="preserve">Total Registrado </t>
  </si>
  <si>
    <t>Unidade de Compra</t>
  </si>
  <si>
    <t>% DO TOTAL DA ARP:</t>
  </si>
  <si>
    <r>
      <rPr>
        <b/>
        <sz val="16"/>
        <rFont val="Calibri"/>
        <family val="2"/>
        <scheme val="minor"/>
      </rPr>
      <t>REGISTRO DE CARONA PARA OUTROS ÓRGÃOS:</t>
    </r>
    <r>
      <rPr>
        <sz val="16"/>
        <rFont val="Calibri"/>
        <family val="2"/>
        <scheme val="minor"/>
      </rPr>
      <t xml:space="preserve">  (</t>
    </r>
    <r>
      <rPr>
        <u/>
        <sz val="16"/>
        <rFont val="Calibri"/>
        <family val="2"/>
        <scheme val="minor"/>
      </rPr>
      <t xml:space="preserve">Obs: Itens com só </t>
    </r>
    <r>
      <rPr>
        <u/>
        <sz val="16"/>
        <color rgb="FFFF0000"/>
        <rFont val="Calibri"/>
        <family val="2"/>
        <scheme val="minor"/>
      </rPr>
      <t>01 unidade</t>
    </r>
    <r>
      <rPr>
        <u/>
        <sz val="16"/>
        <rFont val="Calibri"/>
        <family val="2"/>
        <scheme val="minor"/>
      </rPr>
      <t xml:space="preserve"> registrada -</t>
    </r>
    <r>
      <rPr>
        <u/>
        <sz val="16"/>
        <color rgb="FFFF0000"/>
        <rFont val="Calibri"/>
        <family val="2"/>
        <scheme val="minor"/>
      </rPr>
      <t xml:space="preserve"> INDISPONÍVEIS PARA CARONA</t>
    </r>
    <r>
      <rPr>
        <sz val="16"/>
        <rFont val="Calibri"/>
        <family val="2"/>
        <scheme val="minor"/>
      </rPr>
      <t>!)</t>
    </r>
  </si>
  <si>
    <t xml:space="preserve">1º TERMO ADITIVO </t>
  </si>
  <si>
    <t>Qtde Aditivada</t>
  </si>
  <si>
    <t>Quantidade disponível para aditivar</t>
  </si>
  <si>
    <t>Qtde 1º TA EMPRESA (CENTRO)</t>
  </si>
  <si>
    <t>%  1º TA TA EMPRESA (CENTRO)</t>
  </si>
  <si>
    <t>VALOR  1º TA EMPRESA (CENTRO)</t>
  </si>
  <si>
    <t>Item</t>
  </si>
  <si>
    <t>Valor Total Aditivado</t>
  </si>
  <si>
    <t>Qtde Utilizada Total</t>
  </si>
  <si>
    <t>Qtde Utilizada Ata</t>
  </si>
  <si>
    <r>
      <t xml:space="preserve"> </t>
    </r>
    <r>
      <rPr>
        <u/>
        <sz val="11"/>
        <rFont val="Calibri"/>
        <family val="2"/>
        <scheme val="minor"/>
      </rPr>
      <t>Quantidade cedida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por Solicitação</t>
    </r>
  </si>
  <si>
    <t>INSERIR ÓRGÃO</t>
  </si>
  <si>
    <t>SGPe (ÓRGÃO) XXX/2025</t>
  </si>
  <si>
    <r>
      <rPr>
        <u/>
        <sz val="11"/>
        <rFont val="Calibri"/>
        <family val="2"/>
        <scheme val="minor"/>
      </rPr>
      <t>Quantidade cedida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por Solicitação</t>
    </r>
  </si>
  <si>
    <t>ÓRGÃO A</t>
  </si>
  <si>
    <t>ÓRGÃO B</t>
  </si>
  <si>
    <t>ÓRGÃO C</t>
  </si>
  <si>
    <t>ÓRGÃO D</t>
  </si>
  <si>
    <t>TOTAL</t>
  </si>
  <si>
    <t>PREÇOS</t>
  </si>
  <si>
    <t xml:space="preserve">Passível de Carona </t>
  </si>
  <si>
    <t xml:space="preserve">Quantidade Carona </t>
  </si>
  <si>
    <t xml:space="preserve">Saldo RESTANTE para CARONA </t>
  </si>
  <si>
    <t>Quantidade Aditivada</t>
  </si>
  <si>
    <t>Lote</t>
  </si>
  <si>
    <t xml:space="preserve">Descrição </t>
  </si>
  <si>
    <t>Marca</t>
  </si>
  <si>
    <t>Preço Unitário</t>
  </si>
  <si>
    <t>Quantidade Registrada</t>
  </si>
  <si>
    <t>AF nºxxx/2026 Qtde. DT</t>
  </si>
  <si>
    <t>...../...../2026</t>
  </si>
  <si>
    <t>CENTRO PARTICIPANTE: REITORIA</t>
  </si>
  <si>
    <t>SRP PE 1070/2026
SGPE 15960/2026</t>
  </si>
  <si>
    <t>VIGÊNCIA DA ATA: 22/10/2026 A 22/10/2027</t>
  </si>
  <si>
    <t>CONTROLE DO GESTOR</t>
  </si>
  <si>
    <t>APAG PRODUTOS E SERVIÇOS LTDA
02.591.012/0001-63</t>
  </si>
  <si>
    <t>Bateria para centrais de alarme de incêndio endereçável 12V/1,3AH. Fornecimento e instalação.</t>
  </si>
  <si>
    <t>Central de alarme de incêndio endereçável 125 endereços IP20 24V com bateria. Fornecimento e instalação.</t>
  </si>
  <si>
    <t>Detector óptico de fumaça endereçável compact. Fornecimento e instalação.</t>
  </si>
  <si>
    <t>Detector óptico de fumaça endereçável 24V. Fornecimento e instalação.</t>
  </si>
  <si>
    <t>Detector termovelocimétrico 24VCC endereçável com módulo (T). Fornecimento e instalação.</t>
  </si>
  <si>
    <t>Fonte auxiliar IP20 24V endereçável. Fornecimento e instalação.</t>
  </si>
  <si>
    <t>Fonte de alimentação IP20 24V endereçável. Fornecimento e instalação.</t>
  </si>
  <si>
    <t>Caixa de alumínio para extintor PQS 6 kg. Fornecimento e instalação.</t>
  </si>
  <si>
    <t>Carga em extintor CO2 04 kg. Fornecimento e instalação.</t>
  </si>
  <si>
    <t>Carga em extintor CO2 06 kg. Fornecimento e instalação.</t>
  </si>
  <si>
    <t>Carga em extintor pó químico 04 kg ABC. Fornecimento e instalação.</t>
  </si>
  <si>
    <t>Carga em extintor pó químico 04 kg BC. Fornecimento e instalação.</t>
  </si>
  <si>
    <t>Carga em extintor pó químico 06 kg BC. Fornecimento e instalação.</t>
  </si>
  <si>
    <t>Carga em extintor água 10 L . Fornecimento e instalação.</t>
  </si>
  <si>
    <t>Extintor PQS 4KG ABC . Fornecimento e instalação.</t>
  </si>
  <si>
    <t>Suporte de chão reforçado modelo tripé P4/P6. Fornecimento e instalação.</t>
  </si>
  <si>
    <t>Suporte de chão reforçado modelo tripé P8/P12/AP/CO2. Fornecimento e instalação.</t>
  </si>
  <si>
    <t>Suporte de parede para extintor. Fornecimento e instalação.</t>
  </si>
  <si>
    <t>Mangueira de incêndio predial tipo 2 - 1.1/2 pol. x 15m. Fornecimento e instalação.</t>
  </si>
  <si>
    <t>Mangueira extintor CO2 4/6 kg. Fornecimento e instalação.</t>
  </si>
  <si>
    <t>Mangueira extintor pó químico 4/6 kg. Fornecimento e instalação.</t>
  </si>
  <si>
    <t>Difusor extintor CO2 4/6 kg. Fornecimento e instalação.</t>
  </si>
  <si>
    <t>Manômetro extintor pó químico. Fornecimento e instalação.</t>
  </si>
  <si>
    <t>Válvula extintor CO2 4/6 kg. Fornecimento e instalação.</t>
  </si>
  <si>
    <t>Válvula extintor pó químico 4/6 kg. Fornecimento e instalação.</t>
  </si>
  <si>
    <t>Bloco de iluminação de emergência autônoma LED 2 faróis 3000 lúmens. Fornecimento e instalação.</t>
  </si>
  <si>
    <t>Bloco de iluminação de emergência autônoma LED 2 faróis 1200 lúmens. Fornecimento e instalação.</t>
  </si>
  <si>
    <t>Bloco de iluminação de emergência coletiva LED 2 faróis 1200 lúmens. Fornecimento e instalação.</t>
  </si>
  <si>
    <t>Central de iluminação de emergência 24V sem bateria. Fornecimento e instalação.</t>
  </si>
  <si>
    <t>Luminária de emergência autônoma 30 LED super Slim. Fornecimento e instalação.</t>
  </si>
  <si>
    <t>Placa fotoluminescente em caso de incêndio não use o elevador de PVC 24 x 12cm. Fornecimento e instalação.</t>
  </si>
  <si>
    <t>Placa fotoluminescente rota de fuga pela escada à direita seta para baixo de PVC 30 x 15cm. Fornecimento e instalação.</t>
  </si>
  <si>
    <t>Placa fotoluminescente rota de fuga pela escada à esquerda seta para baixo de PVC 30 x 15cm. Fornecimento e instalação.</t>
  </si>
  <si>
    <t>Placa fotoluminescente saída de emergência de PVC 30x15cm. Fornecimento e instalação.</t>
  </si>
  <si>
    <t>Placa fotoluminescente saída duas faces de PVC 24 x 12cm. Fornecimento e instalação.</t>
  </si>
  <si>
    <t>Placa fotoluminescente saída seta para direita de PVC 25x16cm. Fornecimento e instalação.</t>
  </si>
  <si>
    <t>Placa fotoluminescente saída seta para esquerda de PVC 25x16cm. Fornecimento e instalação.</t>
  </si>
  <si>
    <t>Placa fotoluminescente alarme de incêndio de PVC 20x30cm. Fornecimento e instalação.</t>
  </si>
  <si>
    <t>Placa fotoluminescente central de alarme de detecção de PVC 24 x 12cm. Fornecimento e instalação.</t>
  </si>
  <si>
    <t>Placa fotoluminescente extintor CO² de PVC 30 x 30cm. Fornecimento e instalação.</t>
  </si>
  <si>
    <t>Placa fotoluminescente extintor de PVC 20x20cm. Fornecimento e instalação.</t>
  </si>
  <si>
    <t>Placa de sinalização saída de emergência LED autônoma 24x18cm - uma face. Fornecimento e instalação.</t>
  </si>
  <si>
    <t>Placa extintor com seta de PVC 13 x 20cm. Fornecimento e instalação.</t>
  </si>
  <si>
    <t>Serviço de teste do sistema de alarme - Preço por bloco. Emissão de laudo e documento de responsabilidade técnica.</t>
  </si>
  <si>
    <t>Serviço de teste do sistema de balizamento de saída - Preço por bloco. Emissão de laudo e documento de responsabilidade técnica.</t>
  </si>
  <si>
    <t>Serviço de teste do sistema hidráulico preventivo de incêndio - Preço por bloco. Emissão de laudo e documento de responsabilidade técnica.</t>
  </si>
  <si>
    <t>Serviço de teste hidrostático em mangueira de incêndio. Emissão de laudo e documento de responsabilidade técnica.</t>
  </si>
  <si>
    <t>Serviço de teste de estanqueidade da rede de gás GLP - Restaurante Universitário/Laboratório. Emissão de laudo e documento de responsabilidade técnica.</t>
  </si>
  <si>
    <t>Serviço de teste do sistema de proteção contra descargas atmosféricas - Preço por bloco. Emissão de laudo e documento de responsabilidade técnica.</t>
  </si>
  <si>
    <t>Serviço de manutenção nível III (reteste) extintor CO2 04 Kg.</t>
  </si>
  <si>
    <t>Serviço de manutenção nível III (reteste) extintor CO2 06 Kg.</t>
  </si>
  <si>
    <t>Serviço de manutenção nível III (reteste) extintor pó químico 4 Kg ABC</t>
  </si>
  <si>
    <t>Serviço de manutenção nível III (reteste) extintor pó químico 4 Kg BC</t>
  </si>
  <si>
    <t>Serviço de manutenção nível III (reteste) extintor pó químico 6 Kg BC</t>
  </si>
  <si>
    <t>Serviço de manutenção nível III (reteste) extintor água 10 L.</t>
  </si>
  <si>
    <t>Serviço de manutenção nível III (reteste) extintor espuma mecânica 10 L</t>
  </si>
  <si>
    <t>UNIPOWER</t>
  </si>
  <si>
    <t>INTELBRAS</t>
  </si>
  <si>
    <t>APAG</t>
  </si>
  <si>
    <t>EXTANG</t>
  </si>
  <si>
    <t>SEGURIMAX</t>
  </si>
  <si>
    <t>MARAGNA</t>
  </si>
  <si>
    <t>MERCOSUL</t>
  </si>
  <si>
    <t>LUXPRYME</t>
  </si>
  <si>
    <t>SCALA</t>
  </si>
  <si>
    <t>PEÇA</t>
  </si>
  <si>
    <t>SERVIÇO</t>
  </si>
  <si>
    <t>30.28</t>
  </si>
  <si>
    <t>30.04</t>
  </si>
  <si>
    <t>30.26</t>
  </si>
  <si>
    <t>30.44</t>
  </si>
  <si>
    <t>39.17</t>
  </si>
  <si>
    <t>OBJETO: CONTRATAÇÃO DE EMPRESA PARA MANUTENÇÃO DE EXTINTORES E AQUISIÇÃO DE MATERIAIS E EQUIPAMENTOS DE SEGURANÇA E COMBATE A INCÊNDIO PARA A UDESC</t>
  </si>
  <si>
    <t>VICARI COMÉRCIO DE EXTINTORES LTDA
03.049.623/0001-47</t>
  </si>
  <si>
    <t>Sirene escolar potência 400 metros - 220v</t>
  </si>
  <si>
    <t>Carga em extintor pó químico 06 kg ABC. Fornecimento e instalação.</t>
  </si>
  <si>
    <t>Extintor espuma mecânica 10 L. Fornecimento e instalação</t>
  </si>
  <si>
    <t>Extintor água 10 L. Fornecimento e instalação</t>
  </si>
  <si>
    <t>Carga em extintor espuma mecânica 10 L. Fornecimento e instalação</t>
  </si>
  <si>
    <t>Acionador   manual endereçável  IP20 24V. Fornecimento e instalação.</t>
  </si>
  <si>
    <t>Carga em extintor pó químico 12 kg BC. Fornecimento e instalação.</t>
  </si>
  <si>
    <t>Extintor CO2 6KG BC. Fornecimento e instalação.</t>
  </si>
  <si>
    <t>Chave dupla Storz 2.1/2" e 1.1/2" para mangueira de incêndio em latão. Fornecimento e instalação.</t>
  </si>
  <si>
    <t>Tampão cego Storz com corrente em latão 1.1/2 pol. Fornecimento e instalação.</t>
  </si>
  <si>
    <t>Placa de sinalização saída de emergência LED autônoma 24x18cm - duas faces. Fornecimento e instalação.</t>
  </si>
  <si>
    <t>Sinalização de solo para extintor 1m x 1m. Fornecimento e instalação.</t>
  </si>
  <si>
    <t>Mangueira de Incêndio predial  1.1/2 pol. x 25m. Fornecimento e instalação. CERTIFICADA.</t>
  </si>
  <si>
    <t>Placa fotoluminescente saída duas faces de PVC 24 x 18cm. Fornecimento e instalação.</t>
  </si>
  <si>
    <t>DALMEC</t>
  </si>
  <si>
    <t>PROTEGE</t>
  </si>
  <si>
    <t>MIFIRE</t>
  </si>
  <si>
    <t>GPM</t>
  </si>
  <si>
    <t>VICARI</t>
  </si>
  <si>
    <t>BLUMENAU ILUM</t>
  </si>
  <si>
    <t>Qtdade utilizada da ata</t>
  </si>
  <si>
    <t>Qtdade utilizada total</t>
  </si>
  <si>
    <t>Qtdade Receb./Cedida</t>
  </si>
  <si>
    <t>Qtdade disponível para aditivar</t>
  </si>
  <si>
    <t>Qtdade aditivada própria</t>
  </si>
  <si>
    <t>Qtdade aditivos recebidos</t>
  </si>
  <si>
    <t>Qtdade aditivos cedidos</t>
  </si>
  <si>
    <t>SRP PE 1070/202
SGPE 15960/2026</t>
  </si>
  <si>
    <t>Centro</t>
  </si>
  <si>
    <t>Total Registrado</t>
  </si>
  <si>
    <t>Total Gasto da Ata</t>
  </si>
  <si>
    <t>% Gasto da Ata</t>
  </si>
  <si>
    <t>Total Cedência Recebida</t>
  </si>
  <si>
    <t>Total Aditivado</t>
  </si>
  <si>
    <t>% Aditivado</t>
  </si>
  <si>
    <t>Total Gasto Com Aditivo</t>
  </si>
  <si>
    <t>% Gasto com Aditivos</t>
  </si>
  <si>
    <t>Total Registado + Aditivo</t>
  </si>
  <si>
    <t>ESAG</t>
  </si>
  <si>
    <t>CEART</t>
  </si>
  <si>
    <t>FAED</t>
  </si>
  <si>
    <t>CEAD</t>
  </si>
  <si>
    <t>CEFID</t>
  </si>
  <si>
    <t>CESFI</t>
  </si>
  <si>
    <t>CERES</t>
  </si>
  <si>
    <t>CCT</t>
  </si>
  <si>
    <t>CEPLAN</t>
  </si>
  <si>
    <t>CEAVI</t>
  </si>
  <si>
    <t>CAV</t>
  </si>
  <si>
    <t>CESMO</t>
  </si>
  <si>
    <t>CEO</t>
  </si>
  <si>
    <t>REITORIA</t>
  </si>
  <si>
    <t>MUSEU</t>
  </si>
  <si>
    <t>Atualizado em 23/10/2026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</si>
</sst>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1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  <numFmt numFmtId="169" formatCode="_-&quot;R$ &quot;* #,##0.00_-;&quot;-R$ &quot;* #,##0.00_-;_-&quot;R$ &quot;* \-??_-;_-@_-"/>
    <numFmt numFmtId="170" formatCode="_-* #,##0.00&quot; €&quot;_-;\-* #,##0.00&quot; €&quot;_-;_-* \-??&quot; €&quot;_-;_-@_-"/>
    <numFmt numFmtId="171" formatCode="_-* #,##0.00_-;\-* #,##0.00_-;_-* \-??_-;_-@_-"/>
    <numFmt numFmtId="172" formatCode="00"/>
  </numFmts>
  <fonts count="3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56"/>
      <name val="Cambria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8"/>
      <color rgb="FF003366"/>
      <name val="Cambria"/>
      <family val="2"/>
      <charset val="1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4"/>
      <name val="Calibri"/>
      <family val="2"/>
      <scheme val="minor"/>
    </font>
    <font>
      <sz val="16"/>
      <name val="Calibri"/>
      <family val="2"/>
      <scheme val="minor"/>
    </font>
    <font>
      <b/>
      <sz val="16"/>
      <name val="Calibri"/>
      <family val="2"/>
      <scheme val="minor"/>
    </font>
    <font>
      <u/>
      <sz val="11"/>
      <name val="Calibri"/>
      <family val="2"/>
      <scheme val="minor"/>
    </font>
    <font>
      <sz val="8"/>
      <name val="Arial"/>
      <family val="2"/>
    </font>
    <font>
      <u/>
      <sz val="16"/>
      <name val="Calibri"/>
      <family val="2"/>
      <scheme val="minor"/>
    </font>
    <font>
      <u/>
      <sz val="16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Arial"/>
      <family val="2"/>
    </font>
    <font>
      <sz val="11"/>
      <name val="Arial"/>
      <family val="2"/>
    </font>
    <font>
      <b/>
      <sz val="1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50"/>
        <bgColor indexed="10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7558519241921"/>
        <bgColor indexed="10"/>
      </patternFill>
    </fill>
    <fill>
      <patternFill patternType="solid">
        <fgColor rgb="FFFFFF66"/>
        <bgColor indexed="64"/>
      </patternFill>
    </fill>
    <fill>
      <patternFill patternType="solid">
        <fgColor theme="0" tint="-0.14999847407452621"/>
        <bgColor indexed="23"/>
      </patternFill>
    </fill>
    <fill>
      <patternFill patternType="solid">
        <fgColor rgb="FF66FF99"/>
        <bgColor indexed="64"/>
      </patternFill>
    </fill>
    <fill>
      <patternFill patternType="solid">
        <fgColor rgb="FFFF5050"/>
        <bgColor indexed="10"/>
      </patternFill>
    </fill>
    <fill>
      <patternFill patternType="solid">
        <fgColor indexed="9"/>
        <bgColor indexed="26"/>
      </patternFill>
    </fill>
    <fill>
      <patternFill patternType="solid">
        <fgColor rgb="FFCCECFF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7">
    <xf numFmtId="0" fontId="0" fillId="0" borderId="0"/>
    <xf numFmtId="0" fontId="9" fillId="0" borderId="0"/>
    <xf numFmtId="164" fontId="9" fillId="0" borderId="0" applyFill="0" applyBorder="0" applyAlignment="0" applyProtection="0"/>
    <xf numFmtId="165" fontId="9" fillId="0" borderId="0" applyFill="0" applyBorder="0" applyAlignment="0" applyProtection="0"/>
    <xf numFmtId="0" fontId="10" fillId="0" borderId="0" applyNumberFormat="0" applyFill="0" applyBorder="0" applyAlignment="0" applyProtection="0"/>
    <xf numFmtId="44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4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9" fontId="9" fillId="0" borderId="0" applyFont="0" applyFill="0" applyBorder="0" applyAlignment="0" applyProtection="0"/>
    <xf numFmtId="44" fontId="8" fillId="0" borderId="0" applyFont="0" applyFill="0" applyBorder="0" applyAlignment="0" applyProtection="0"/>
    <xf numFmtId="169" fontId="9" fillId="0" borderId="0" applyBorder="0" applyProtection="0"/>
    <xf numFmtId="169" fontId="9" fillId="0" borderId="0" applyBorder="0" applyProtection="0"/>
    <xf numFmtId="170" fontId="9" fillId="0" borderId="0" applyBorder="0" applyProtection="0"/>
    <xf numFmtId="170" fontId="9" fillId="0" borderId="0" applyBorder="0" applyProtection="0"/>
    <xf numFmtId="169" fontId="9" fillId="0" borderId="0" applyBorder="0" applyProtection="0"/>
    <xf numFmtId="0" fontId="15" fillId="0" borderId="0"/>
    <xf numFmtId="9" fontId="9" fillId="0" borderId="0" applyBorder="0" applyProtection="0"/>
    <xf numFmtId="165" fontId="15" fillId="0" borderId="0" applyBorder="0" applyProtection="0"/>
    <xf numFmtId="171" fontId="15" fillId="0" borderId="0" applyBorder="0" applyProtection="0"/>
    <xf numFmtId="171" fontId="15" fillId="0" borderId="0" applyBorder="0" applyProtection="0"/>
    <xf numFmtId="171" fontId="15" fillId="0" borderId="0" applyBorder="0" applyProtection="0"/>
    <xf numFmtId="171" fontId="15" fillId="0" borderId="0" applyBorder="0" applyProtection="0"/>
    <xf numFmtId="165" fontId="15" fillId="0" borderId="0" applyBorder="0" applyProtection="0"/>
    <xf numFmtId="0" fontId="16" fillId="0" borderId="0" applyBorder="0" applyProtection="0"/>
    <xf numFmtId="44" fontId="9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4" fontId="6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4" fontId="5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4" fontId="5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4" fontId="4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4" fontId="4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ill="0" applyBorder="0" applyAlignment="0" applyProtection="0"/>
    <xf numFmtId="43" fontId="9" fillId="0" borderId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</cellStyleXfs>
  <cellXfs count="169">
    <xf numFmtId="0" fontId="0" fillId="0" borderId="0" xfId="0"/>
    <xf numFmtId="0" fontId="11" fillId="0" borderId="0" xfId="1" applyFont="1" applyFill="1" applyAlignment="1">
      <alignment horizontal="center" vertical="center" wrapText="1"/>
    </xf>
    <xf numFmtId="0" fontId="11" fillId="0" borderId="0" xfId="1" applyFont="1" applyAlignment="1">
      <alignment wrapText="1"/>
    </xf>
    <xf numFmtId="0" fontId="11" fillId="0" borderId="0" xfId="1" applyFont="1" applyFill="1" applyAlignment="1">
      <alignment vertical="center" wrapText="1"/>
    </xf>
    <xf numFmtId="0" fontId="11" fillId="0" borderId="0" xfId="1" applyFont="1" applyFill="1" applyAlignment="1" applyProtection="1">
      <alignment wrapText="1"/>
      <protection locked="0"/>
    </xf>
    <xf numFmtId="3" fontId="11" fillId="0" borderId="0" xfId="1" applyNumberFormat="1" applyFont="1" applyAlignment="1" applyProtection="1">
      <alignment wrapText="1"/>
      <protection locked="0"/>
    </xf>
    <xf numFmtId="0" fontId="11" fillId="0" borderId="0" xfId="1" applyFont="1" applyAlignment="1" applyProtection="1">
      <alignment wrapText="1"/>
      <protection locked="0"/>
    </xf>
    <xf numFmtId="44" fontId="11" fillId="5" borderId="1" xfId="1" applyNumberFormat="1" applyFont="1" applyFill="1" applyBorder="1" applyAlignment="1">
      <alignment vertical="center" wrapText="1"/>
    </xf>
    <xf numFmtId="44" fontId="11" fillId="5" borderId="1" xfId="1" applyNumberFormat="1" applyFont="1" applyFill="1" applyBorder="1" applyAlignment="1">
      <alignment horizontal="center" vertical="center" wrapText="1"/>
    </xf>
    <xf numFmtId="0" fontId="11" fillId="2" borderId="1" xfId="1" applyFont="1" applyFill="1" applyBorder="1" applyAlignment="1" applyProtection="1">
      <alignment horizontal="center" vertical="center" wrapText="1"/>
      <protection locked="0"/>
    </xf>
    <xf numFmtId="0" fontId="11" fillId="2" borderId="1" xfId="1" applyFont="1" applyFill="1" applyBorder="1" applyAlignment="1" applyProtection="1">
      <alignment horizontal="center" vertical="center" wrapText="1"/>
    </xf>
    <xf numFmtId="166" fontId="11" fillId="2" borderId="1" xfId="1" applyNumberFormat="1" applyFont="1" applyFill="1" applyBorder="1" applyAlignment="1">
      <alignment horizontal="center" vertical="center" wrapText="1"/>
    </xf>
    <xf numFmtId="4" fontId="11" fillId="0" borderId="0" xfId="1" applyNumberFormat="1" applyFont="1" applyFill="1" applyAlignment="1">
      <alignment horizontal="center" vertical="center" wrapText="1"/>
    </xf>
    <xf numFmtId="166" fontId="11" fillId="0" borderId="0" xfId="0" applyNumberFormat="1" applyFont="1" applyFill="1" applyAlignment="1">
      <alignment horizontal="center" vertical="center" wrapText="1"/>
    </xf>
    <xf numFmtId="44" fontId="11" fillId="0" borderId="0" xfId="5" applyFont="1" applyFill="1" applyAlignment="1">
      <alignment horizontal="center" vertical="center" wrapText="1"/>
    </xf>
    <xf numFmtId="168" fontId="11" fillId="2" borderId="1" xfId="3" applyNumberFormat="1" applyFont="1" applyFill="1" applyBorder="1" applyAlignment="1" applyProtection="1">
      <alignment horizontal="center" vertical="center" wrapText="1"/>
    </xf>
    <xf numFmtId="14" fontId="11" fillId="2" borderId="9" xfId="1" applyNumberFormat="1" applyFont="1" applyFill="1" applyBorder="1" applyAlignment="1" applyProtection="1">
      <alignment horizontal="center" vertical="center" wrapText="1"/>
      <protection locked="0"/>
    </xf>
    <xf numFmtId="0" fontId="11" fillId="8" borderId="9" xfId="1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14" fillId="6" borderId="9" xfId="0" applyFont="1" applyFill="1" applyBorder="1" applyAlignment="1">
      <alignment horizontal="center" vertical="center" wrapText="1"/>
    </xf>
    <xf numFmtId="44" fontId="11" fillId="5" borderId="9" xfId="1" applyNumberFormat="1" applyFont="1" applyFill="1" applyBorder="1" applyAlignment="1">
      <alignment horizontal="center" vertical="center" wrapText="1"/>
    </xf>
    <xf numFmtId="166" fontId="11" fillId="2" borderId="9" xfId="1" applyNumberFormat="1" applyFont="1" applyFill="1" applyBorder="1" applyAlignment="1">
      <alignment horizontal="center" vertical="center" wrapText="1"/>
    </xf>
    <xf numFmtId="168" fontId="11" fillId="2" borderId="9" xfId="3" applyNumberFormat="1" applyFont="1" applyFill="1" applyBorder="1" applyAlignment="1" applyProtection="1">
      <alignment horizontal="center" vertical="center" wrapText="1"/>
    </xf>
    <xf numFmtId="0" fontId="11" fillId="2" borderId="9" xfId="1" applyFont="1" applyFill="1" applyBorder="1" applyAlignment="1" applyProtection="1">
      <alignment horizontal="center" vertical="center" wrapText="1"/>
    </xf>
    <xf numFmtId="1" fontId="11" fillId="11" borderId="4" xfId="0" applyNumberFormat="1" applyFont="1" applyFill="1" applyBorder="1" applyAlignment="1">
      <alignment horizontal="center" vertical="center" wrapText="1"/>
    </xf>
    <xf numFmtId="3" fontId="11" fillId="13" borderId="4" xfId="0" applyNumberFormat="1" applyFont="1" applyFill="1" applyBorder="1" applyAlignment="1">
      <alignment horizontal="center" vertical="center" wrapText="1"/>
    </xf>
    <xf numFmtId="3" fontId="11" fillId="14" borderId="4" xfId="1" applyNumberFormat="1" applyFont="1" applyFill="1" applyBorder="1" applyAlignment="1" applyProtection="1">
      <alignment horizontal="center" vertical="center" wrapText="1"/>
      <protection locked="0"/>
    </xf>
    <xf numFmtId="3" fontId="11" fillId="4" borderId="1" xfId="0" applyNumberFormat="1" applyFont="1" applyFill="1" applyBorder="1" applyAlignment="1">
      <alignment horizontal="center" vertical="center" wrapText="1"/>
    </xf>
    <xf numFmtId="3" fontId="11" fillId="9" borderId="1" xfId="0" applyNumberFormat="1" applyFont="1" applyFill="1" applyBorder="1" applyAlignment="1">
      <alignment horizontal="center" vertical="center" wrapText="1"/>
    </xf>
    <xf numFmtId="0" fontId="11" fillId="0" borderId="9" xfId="1" applyFont="1" applyBorder="1" applyAlignment="1">
      <alignment wrapText="1"/>
    </xf>
    <xf numFmtId="3" fontId="11" fillId="3" borderId="2" xfId="1" applyNumberFormat="1" applyFont="1" applyFill="1" applyBorder="1" applyAlignment="1" applyProtection="1">
      <alignment horizontal="center" vertical="center" wrapText="1"/>
      <protection locked="0"/>
    </xf>
    <xf numFmtId="3" fontId="11" fillId="3" borderId="3" xfId="1" applyNumberFormat="1" applyFont="1" applyFill="1" applyBorder="1" applyAlignment="1" applyProtection="1">
      <alignment horizontal="center" vertical="center" wrapText="1"/>
      <protection locked="0"/>
    </xf>
    <xf numFmtId="166" fontId="13" fillId="15" borderId="12" xfId="1" applyNumberFormat="1" applyFont="1" applyFill="1" applyBorder="1" applyAlignment="1">
      <alignment horizontal="center" vertical="center" wrapText="1"/>
    </xf>
    <xf numFmtId="166" fontId="13" fillId="15" borderId="13" xfId="1" applyNumberFormat="1" applyFont="1" applyFill="1" applyBorder="1" applyAlignment="1">
      <alignment horizontal="center" vertical="center" wrapText="1"/>
    </xf>
    <xf numFmtId="166" fontId="13" fillId="16" borderId="13" xfId="1" applyNumberFormat="1" applyFont="1" applyFill="1" applyBorder="1" applyAlignment="1">
      <alignment horizontal="center" vertical="center" wrapText="1"/>
    </xf>
    <xf numFmtId="166" fontId="13" fillId="17" borderId="13" xfId="1" applyNumberFormat="1" applyFont="1" applyFill="1" applyBorder="1" applyAlignment="1">
      <alignment horizontal="center" vertical="center" wrapText="1"/>
    </xf>
    <xf numFmtId="166" fontId="13" fillId="12" borderId="13" xfId="1" applyNumberFormat="1" applyFont="1" applyFill="1" applyBorder="1" applyAlignment="1">
      <alignment horizontal="center" vertical="center" wrapText="1"/>
    </xf>
    <xf numFmtId="166" fontId="13" fillId="12" borderId="13" xfId="1" quotePrefix="1" applyNumberFormat="1" applyFont="1" applyFill="1" applyBorder="1" applyAlignment="1">
      <alignment horizontal="center" vertical="center" wrapText="1"/>
    </xf>
    <xf numFmtId="166" fontId="13" fillId="12" borderId="14" xfId="1" applyNumberFormat="1" applyFont="1" applyFill="1" applyBorder="1" applyAlignment="1">
      <alignment horizontal="center" vertical="center" wrapText="1"/>
    </xf>
    <xf numFmtId="166" fontId="11" fillId="15" borderId="10" xfId="0" applyNumberFormat="1" applyFont="1" applyFill="1" applyBorder="1" applyAlignment="1">
      <alignment horizontal="center" vertical="center" wrapText="1"/>
    </xf>
    <xf numFmtId="166" fontId="11" fillId="15" borderId="4" xfId="0" applyNumberFormat="1" applyFont="1" applyFill="1" applyBorder="1" applyAlignment="1">
      <alignment horizontal="center" vertical="center" wrapText="1"/>
    </xf>
    <xf numFmtId="166" fontId="11" fillId="16" borderId="9" xfId="0" applyNumberFormat="1" applyFont="1" applyFill="1" applyBorder="1" applyAlignment="1">
      <alignment horizontal="center" vertical="center" wrapText="1"/>
    </xf>
    <xf numFmtId="166" fontId="11" fillId="16" borderId="4" xfId="0" applyNumberFormat="1" applyFont="1" applyFill="1" applyBorder="1" applyAlignment="1">
      <alignment horizontal="center" vertical="center" wrapText="1"/>
    </xf>
    <xf numFmtId="166" fontId="11" fillId="17" borderId="9" xfId="0" applyNumberFormat="1" applyFont="1" applyFill="1" applyBorder="1" applyAlignment="1">
      <alignment horizontal="center" vertical="center" wrapText="1"/>
    </xf>
    <xf numFmtId="166" fontId="11" fillId="17" borderId="4" xfId="0" applyNumberFormat="1" applyFont="1" applyFill="1" applyBorder="1" applyAlignment="1">
      <alignment horizontal="center" vertical="center" wrapText="1"/>
    </xf>
    <xf numFmtId="166" fontId="11" fillId="12" borderId="9" xfId="0" applyNumberFormat="1" applyFont="1" applyFill="1" applyBorder="1" applyAlignment="1">
      <alignment horizontal="center" vertical="center" wrapText="1"/>
    </xf>
    <xf numFmtId="166" fontId="11" fillId="12" borderId="4" xfId="0" applyNumberFormat="1" applyFont="1" applyFill="1" applyBorder="1" applyAlignment="1">
      <alignment horizontal="center" vertical="center" wrapText="1"/>
    </xf>
    <xf numFmtId="166" fontId="11" fillId="12" borderId="11" xfId="0" applyNumberFormat="1" applyFont="1" applyFill="1" applyBorder="1" applyAlignment="1">
      <alignment horizontal="center" vertical="center" wrapText="1"/>
    </xf>
    <xf numFmtId="166" fontId="18" fillId="18" borderId="6" xfId="1" applyNumberFormat="1" applyFont="1" applyFill="1" applyBorder="1" applyAlignment="1">
      <alignment horizontal="center" vertical="center" wrapText="1"/>
    </xf>
    <xf numFmtId="0" fontId="18" fillId="18" borderId="9" xfId="1" applyFont="1" applyFill="1" applyBorder="1" applyAlignment="1" applyProtection="1">
      <alignment horizontal="center" vertical="center" wrapText="1"/>
      <protection locked="0"/>
    </xf>
    <xf numFmtId="166" fontId="11" fillId="18" borderId="6" xfId="0" applyNumberFormat="1" applyFont="1" applyFill="1" applyBorder="1" applyAlignment="1">
      <alignment horizontal="center" vertical="center" wrapText="1"/>
    </xf>
    <xf numFmtId="166" fontId="11" fillId="18" borderId="5" xfId="0" applyNumberFormat="1" applyFont="1" applyFill="1" applyBorder="1" applyAlignment="1">
      <alignment horizontal="center" vertical="center" wrapText="1"/>
    </xf>
    <xf numFmtId="3" fontId="11" fillId="19" borderId="4" xfId="1" applyNumberFormat="1" applyFont="1" applyFill="1" applyBorder="1" applyAlignment="1" applyProtection="1">
      <alignment horizontal="center" vertical="center" wrapText="1"/>
      <protection locked="0"/>
    </xf>
    <xf numFmtId="166" fontId="11" fillId="18" borderId="9" xfId="0" applyNumberFormat="1" applyFont="1" applyFill="1" applyBorder="1" applyAlignment="1">
      <alignment horizontal="center" vertical="center" wrapText="1"/>
    </xf>
    <xf numFmtId="168" fontId="11" fillId="5" borderId="1" xfId="3" applyNumberFormat="1" applyFont="1" applyFill="1" applyBorder="1" applyAlignment="1" applyProtection="1">
      <alignment horizontal="center" vertical="center" wrapText="1"/>
    </xf>
    <xf numFmtId="0" fontId="11" fillId="0" borderId="0" xfId="1" applyFont="1"/>
    <xf numFmtId="0" fontId="17" fillId="21" borderId="18" xfId="0" applyFont="1" applyFill="1" applyBorder="1" applyAlignment="1">
      <alignment horizontal="center" vertical="center" wrapText="1"/>
    </xf>
    <xf numFmtId="166" fontId="17" fillId="6" borderId="9" xfId="1" applyNumberFormat="1" applyFont="1" applyFill="1" applyBorder="1" applyAlignment="1">
      <alignment horizontal="center" vertical="center" wrapText="1"/>
    </xf>
    <xf numFmtId="0" fontId="11" fillId="2" borderId="9" xfId="1" applyFont="1" applyFill="1" applyBorder="1" applyAlignment="1" applyProtection="1">
      <alignment horizontal="center" vertical="center" wrapText="1"/>
      <protection locked="0"/>
    </xf>
    <xf numFmtId="0" fontId="11" fillId="0" borderId="0" xfId="1" applyFont="1" applyAlignment="1">
      <alignment vertical="center"/>
    </xf>
    <xf numFmtId="3" fontId="11" fillId="24" borderId="9" xfId="1" applyNumberFormat="1" applyFont="1" applyFill="1" applyBorder="1" applyAlignment="1" applyProtection="1">
      <alignment horizontal="center" vertical="center"/>
      <protection locked="0"/>
    </xf>
    <xf numFmtId="44" fontId="0" fillId="4" borderId="9" xfId="9" applyFont="1" applyFill="1" applyBorder="1" applyAlignment="1" applyProtection="1">
      <alignment horizontal="center" vertical="center" wrapText="1"/>
      <protection locked="0"/>
    </xf>
    <xf numFmtId="0" fontId="11" fillId="6" borderId="9" xfId="1" applyFont="1" applyFill="1" applyBorder="1" applyAlignment="1" applyProtection="1">
      <alignment horizontal="center" vertical="center" wrapText="1"/>
      <protection locked="0"/>
    </xf>
    <xf numFmtId="44" fontId="11" fillId="0" borderId="0" xfId="9" applyFont="1" applyProtection="1">
      <protection locked="0"/>
    </xf>
    <xf numFmtId="0" fontId="11" fillId="0" borderId="0" xfId="1" applyFont="1" applyFill="1" applyAlignment="1">
      <alignment horizontal="center" vertical="center"/>
    </xf>
    <xf numFmtId="0" fontId="2" fillId="4" borderId="9" xfId="0" applyFont="1" applyFill="1" applyBorder="1" applyAlignment="1">
      <alignment horizontal="center" vertical="center" wrapText="1"/>
    </xf>
    <xf numFmtId="0" fontId="2" fillId="9" borderId="9" xfId="0" applyFont="1" applyFill="1" applyBorder="1" applyAlignment="1">
      <alignment horizontal="center" vertical="center" wrapText="1"/>
    </xf>
    <xf numFmtId="3" fontId="2" fillId="9" borderId="9" xfId="0" applyNumberFormat="1" applyFont="1" applyFill="1" applyBorder="1" applyAlignment="1">
      <alignment horizontal="center" vertical="center" wrapText="1"/>
    </xf>
    <xf numFmtId="3" fontId="2" fillId="11" borderId="9" xfId="0" applyNumberFormat="1" applyFont="1" applyFill="1" applyBorder="1" applyAlignment="1">
      <alignment horizontal="center" vertical="center" wrapText="1"/>
    </xf>
    <xf numFmtId="3" fontId="2" fillId="13" borderId="9" xfId="0" applyNumberFormat="1" applyFont="1" applyFill="1" applyBorder="1" applyAlignment="1">
      <alignment horizontal="center" vertical="center" wrapText="1"/>
    </xf>
    <xf numFmtId="166" fontId="2" fillId="22" borderId="9" xfId="0" applyNumberFormat="1" applyFont="1" applyFill="1" applyBorder="1" applyAlignment="1">
      <alignment horizontal="center" vertical="center" wrapText="1"/>
    </xf>
    <xf numFmtId="3" fontId="2" fillId="23" borderId="9" xfId="1" applyNumberFormat="1" applyFont="1" applyFill="1" applyBorder="1" applyAlignment="1" applyProtection="1">
      <alignment horizontal="center" vertical="center"/>
      <protection locked="0"/>
    </xf>
    <xf numFmtId="172" fontId="2" fillId="0" borderId="9" xfId="0" applyNumberFormat="1" applyFont="1" applyFill="1" applyBorder="1" applyAlignment="1" applyProtection="1">
      <alignment horizontal="center" vertical="center"/>
      <protection locked="0"/>
    </xf>
    <xf numFmtId="0" fontId="26" fillId="0" borderId="9" xfId="0" applyFont="1" applyFill="1" applyBorder="1" applyAlignment="1" applyProtection="1">
      <alignment horizontal="center" vertical="center" wrapText="1"/>
      <protection locked="0"/>
    </xf>
    <xf numFmtId="0" fontId="11" fillId="0" borderId="9" xfId="1" applyFont="1" applyBorder="1"/>
    <xf numFmtId="0" fontId="11" fillId="0" borderId="9" xfId="1" applyFont="1" applyBorder="1" applyProtection="1">
      <protection locked="0"/>
    </xf>
    <xf numFmtId="0" fontId="11" fillId="0" borderId="9" xfId="0" applyFont="1" applyBorder="1"/>
    <xf numFmtId="3" fontId="11" fillId="0" borderId="9" xfId="1" applyNumberFormat="1" applyFont="1" applyBorder="1" applyAlignment="1" applyProtection="1">
      <alignment wrapText="1"/>
      <protection locked="0"/>
    </xf>
    <xf numFmtId="0" fontId="11" fillId="0" borderId="9" xfId="1" applyFont="1" applyBorder="1" applyAlignment="1" applyProtection="1">
      <alignment wrapText="1"/>
      <protection locked="0"/>
    </xf>
    <xf numFmtId="0" fontId="17" fillId="21" borderId="18" xfId="0" applyFont="1" applyFill="1" applyBorder="1" applyAlignment="1">
      <alignment horizontal="left" vertical="center" wrapText="1"/>
    </xf>
    <xf numFmtId="0" fontId="26" fillId="0" borderId="9" xfId="0" applyFont="1" applyFill="1" applyBorder="1" applyAlignment="1" applyProtection="1">
      <alignment horizontal="left" vertical="center" wrapText="1"/>
      <protection locked="0"/>
    </xf>
    <xf numFmtId="0" fontId="11" fillId="0" borderId="0" xfId="1" applyFont="1" applyFill="1" applyAlignment="1">
      <alignment horizontal="left" vertical="center" wrapText="1"/>
    </xf>
    <xf numFmtId="172" fontId="1" fillId="0" borderId="9" xfId="0" applyNumberFormat="1" applyFont="1" applyFill="1" applyBorder="1" applyAlignment="1" applyProtection="1">
      <alignment horizontal="center" vertical="center"/>
      <protection locked="0"/>
    </xf>
    <xf numFmtId="0" fontId="1" fillId="0" borderId="9" xfId="0" applyFont="1" applyFill="1" applyBorder="1" applyAlignment="1" applyProtection="1">
      <alignment horizontal="left" vertical="center" wrapText="1"/>
      <protection locked="0"/>
    </xf>
    <xf numFmtId="0" fontId="1" fillId="0" borderId="9" xfId="0" applyFont="1" applyFill="1" applyBorder="1" applyAlignment="1" applyProtection="1">
      <alignment horizontal="center" vertical="center" wrapText="1"/>
      <protection locked="0"/>
    </xf>
    <xf numFmtId="44" fontId="28" fillId="0" borderId="9" xfId="9" applyFont="1" applyFill="1" applyBorder="1" applyAlignment="1" applyProtection="1">
      <alignment horizontal="center" vertical="center" wrapText="1"/>
      <protection locked="0"/>
    </xf>
    <xf numFmtId="44" fontId="17" fillId="21" borderId="20" xfId="5" applyFont="1" applyFill="1" applyBorder="1" applyAlignment="1">
      <alignment horizontal="center" vertical="center" wrapText="1"/>
    </xf>
    <xf numFmtId="44" fontId="28" fillId="0" borderId="4" xfId="9" applyFont="1" applyFill="1" applyBorder="1" applyAlignment="1" applyProtection="1">
      <alignment horizontal="center" vertical="center" wrapText="1"/>
      <protection locked="0"/>
    </xf>
    <xf numFmtId="0" fontId="11" fillId="0" borderId="0" xfId="5" applyNumberFormat="1" applyFont="1" applyFill="1" applyAlignment="1">
      <alignment horizontal="center" vertical="center" wrapText="1"/>
    </xf>
    <xf numFmtId="0" fontId="11" fillId="0" borderId="0" xfId="1" applyFont="1" applyFill="1" applyAlignment="1" applyProtection="1">
      <alignment horizontal="center" vertical="center" wrapText="1"/>
      <protection locked="0"/>
    </xf>
    <xf numFmtId="0" fontId="9" fillId="25" borderId="19" xfId="1" applyFont="1" applyFill="1" applyBorder="1" applyAlignment="1">
      <alignment horizontal="center" vertical="center" wrapText="1"/>
    </xf>
    <xf numFmtId="0" fontId="29" fillId="25" borderId="19" xfId="1" applyFont="1" applyFill="1" applyBorder="1" applyAlignment="1">
      <alignment horizontal="center" vertical="center" wrapText="1"/>
    </xf>
    <xf numFmtId="0" fontId="9" fillId="25" borderId="21" xfId="1" applyFont="1" applyFill="1" applyBorder="1" applyAlignment="1">
      <alignment horizontal="center" vertical="center" wrapText="1"/>
    </xf>
    <xf numFmtId="0" fontId="9" fillId="25" borderId="2" xfId="1" applyFont="1" applyFill="1" applyBorder="1" applyAlignment="1">
      <alignment horizontal="center" vertical="center" wrapText="1"/>
    </xf>
    <xf numFmtId="0" fontId="9" fillId="25" borderId="22" xfId="1" applyFont="1" applyFill="1" applyBorder="1" applyAlignment="1" applyProtection="1">
      <alignment horizontal="center" vertical="center" wrapText="1"/>
      <protection locked="0"/>
    </xf>
    <xf numFmtId="44" fontId="9" fillId="25" borderId="19" xfId="1" applyNumberFormat="1" applyFont="1" applyFill="1" applyBorder="1" applyAlignment="1" applyProtection="1">
      <alignment horizontal="center" vertical="center"/>
      <protection locked="0"/>
    </xf>
    <xf numFmtId="44" fontId="9" fillId="25" borderId="0" xfId="1" applyNumberFormat="1" applyFont="1" applyFill="1" applyAlignment="1" applyProtection="1">
      <alignment horizontal="center" vertical="center"/>
      <protection locked="0"/>
    </xf>
    <xf numFmtId="10" fontId="9" fillId="25" borderId="19" xfId="13" applyNumberFormat="1" applyFont="1" applyFill="1" applyBorder="1" applyAlignment="1" applyProtection="1">
      <alignment horizontal="center" vertical="center"/>
      <protection locked="0"/>
    </xf>
    <xf numFmtId="44" fontId="9" fillId="25" borderId="21" xfId="13" applyNumberFormat="1" applyFont="1" applyFill="1" applyBorder="1" applyAlignment="1" applyProtection="1">
      <alignment horizontal="center" vertical="center"/>
      <protection locked="0"/>
    </xf>
    <xf numFmtId="44" fontId="9" fillId="25" borderId="22" xfId="106" applyFont="1" applyFill="1" applyBorder="1" applyAlignment="1" applyProtection="1">
      <alignment horizontal="center" vertical="center"/>
      <protection locked="0"/>
    </xf>
    <xf numFmtId="10" fontId="9" fillId="25" borderId="22" xfId="13" applyNumberFormat="1" applyFont="1" applyFill="1" applyBorder="1" applyAlignment="1" applyProtection="1">
      <alignment horizontal="center" vertical="center"/>
      <protection locked="0"/>
    </xf>
    <xf numFmtId="168" fontId="9" fillId="25" borderId="19" xfId="1" applyNumberFormat="1" applyFont="1" applyFill="1" applyBorder="1" applyAlignment="1" applyProtection="1">
      <alignment horizontal="center" vertical="center"/>
      <protection locked="0"/>
    </xf>
    <xf numFmtId="0" fontId="9" fillId="25" borderId="22" xfId="1" applyFont="1" applyFill="1" applyBorder="1" applyAlignment="1" applyProtection="1">
      <alignment horizontal="center" vertical="center"/>
      <protection locked="0"/>
    </xf>
    <xf numFmtId="0" fontId="9" fillId="25" borderId="22" xfId="1" applyFont="1" applyFill="1" applyBorder="1" applyAlignment="1">
      <alignment horizontal="center" vertical="center" wrapText="1"/>
    </xf>
    <xf numFmtId="10" fontId="9" fillId="25" borderId="3" xfId="13" applyNumberFormat="1" applyFont="1" applyFill="1" applyBorder="1" applyAlignment="1" applyProtection="1">
      <alignment horizontal="center" vertical="center"/>
      <protection locked="0"/>
    </xf>
    <xf numFmtId="168" fontId="9" fillId="25" borderId="3" xfId="1" applyNumberFormat="1" applyFont="1" applyFill="1" applyBorder="1" applyAlignment="1" applyProtection="1">
      <alignment horizontal="center" vertical="center"/>
      <protection locked="0"/>
    </xf>
    <xf numFmtId="0" fontId="29" fillId="25" borderId="9" xfId="1" applyFont="1" applyFill="1" applyBorder="1" applyAlignment="1" applyProtection="1">
      <alignment horizontal="center" vertical="center"/>
      <protection locked="0"/>
    </xf>
    <xf numFmtId="44" fontId="29" fillId="25" borderId="9" xfId="1" applyNumberFormat="1" applyFont="1" applyFill="1" applyBorder="1" applyAlignment="1" applyProtection="1">
      <alignment horizontal="center" vertical="center"/>
      <protection locked="0"/>
    </xf>
    <xf numFmtId="44" fontId="29" fillId="25" borderId="4" xfId="1" applyNumberFormat="1" applyFont="1" applyFill="1" applyBorder="1" applyAlignment="1" applyProtection="1">
      <alignment horizontal="center" vertical="center"/>
      <protection locked="0"/>
    </xf>
    <xf numFmtId="10" fontId="29" fillId="25" borderId="23" xfId="13" applyNumberFormat="1" applyFont="1" applyFill="1" applyBorder="1" applyAlignment="1" applyProtection="1">
      <alignment horizontal="center" vertical="center"/>
      <protection locked="0"/>
    </xf>
    <xf numFmtId="44" fontId="29" fillId="25" borderId="6" xfId="13" applyNumberFormat="1" applyFont="1" applyFill="1" applyBorder="1" applyAlignment="1" applyProtection="1">
      <alignment horizontal="center" vertical="center"/>
      <protection locked="0"/>
    </xf>
    <xf numFmtId="44" fontId="29" fillId="25" borderId="9" xfId="106" applyFont="1" applyFill="1" applyBorder="1" applyAlignment="1" applyProtection="1">
      <alignment horizontal="center" vertical="center"/>
      <protection locked="0"/>
    </xf>
    <xf numFmtId="10" fontId="29" fillId="25" borderId="3" xfId="13" applyNumberFormat="1" applyFont="1" applyFill="1" applyBorder="1" applyAlignment="1" applyProtection="1">
      <alignment horizontal="center" vertical="center"/>
      <protection locked="0"/>
    </xf>
    <xf numFmtId="10" fontId="29" fillId="25" borderId="6" xfId="13" applyNumberFormat="1" applyFont="1" applyFill="1" applyBorder="1" applyAlignment="1" applyProtection="1">
      <alignment horizontal="center" vertical="center"/>
      <protection locked="0"/>
    </xf>
    <xf numFmtId="44" fontId="29" fillId="25" borderId="3" xfId="1" applyNumberFormat="1" applyFont="1" applyFill="1" applyBorder="1" applyAlignment="1" applyProtection="1">
      <alignment horizontal="center" vertical="center"/>
      <protection locked="0"/>
    </xf>
    <xf numFmtId="0" fontId="9" fillId="25" borderId="4" xfId="1" applyFont="1" applyFill="1" applyBorder="1" applyAlignment="1">
      <alignment horizontal="center" vertical="center" wrapText="1"/>
    </xf>
    <xf numFmtId="0" fontId="9" fillId="25" borderId="5" xfId="1" applyFont="1" applyFill="1" applyBorder="1" applyAlignment="1">
      <alignment horizontal="center" vertical="center" wrapText="1"/>
    </xf>
    <xf numFmtId="0" fontId="9" fillId="25" borderId="6" xfId="1" applyFont="1" applyFill="1" applyBorder="1" applyAlignment="1">
      <alignment horizontal="center" vertical="center" wrapText="1"/>
    </xf>
    <xf numFmtId="0" fontId="29" fillId="25" borderId="4" xfId="1" applyFont="1" applyFill="1" applyBorder="1" applyAlignment="1">
      <alignment horizontal="center" vertical="center" wrapText="1"/>
    </xf>
    <xf numFmtId="0" fontId="29" fillId="25" borderId="5" xfId="1" applyFont="1" applyFill="1" applyBorder="1" applyAlignment="1">
      <alignment horizontal="center" vertical="center" wrapText="1"/>
    </xf>
    <xf numFmtId="0" fontId="29" fillId="25" borderId="8" xfId="1" applyFont="1" applyFill="1" applyBorder="1" applyAlignment="1">
      <alignment horizontal="center" vertical="center" wrapText="1"/>
    </xf>
    <xf numFmtId="0" fontId="29" fillId="25" borderId="6" xfId="1" applyFont="1" applyFill="1" applyBorder="1" applyAlignment="1">
      <alignment horizontal="center" vertical="center" wrapText="1"/>
    </xf>
    <xf numFmtId="0" fontId="14" fillId="0" borderId="2" xfId="0" applyFont="1" applyFill="1" applyBorder="1" applyAlignment="1" applyProtection="1">
      <alignment horizontal="center" vertical="center" wrapText="1"/>
      <protection locked="0"/>
    </xf>
    <xf numFmtId="0" fontId="14" fillId="0" borderId="19" xfId="0" applyFont="1" applyFill="1" applyBorder="1" applyAlignment="1" applyProtection="1">
      <alignment horizontal="center" vertical="center" wrapText="1"/>
      <protection locked="0"/>
    </xf>
    <xf numFmtId="0" fontId="14" fillId="0" borderId="3" xfId="0" applyFont="1" applyFill="1" applyBorder="1" applyAlignment="1" applyProtection="1">
      <alignment horizontal="center" vertical="center" wrapText="1"/>
      <protection locked="0"/>
    </xf>
    <xf numFmtId="0" fontId="17" fillId="0" borderId="7" xfId="1" applyFont="1" applyBorder="1" applyAlignment="1">
      <alignment horizontal="center" vertical="center" wrapText="1"/>
    </xf>
    <xf numFmtId="0" fontId="17" fillId="0" borderId="8" xfId="1" applyFont="1" applyBorder="1" applyAlignment="1">
      <alignment horizontal="center" vertical="center" wrapText="1"/>
    </xf>
    <xf numFmtId="0" fontId="19" fillId="7" borderId="4" xfId="0" applyNumberFormat="1" applyFont="1" applyFill="1" applyBorder="1" applyAlignment="1">
      <alignment horizontal="center" vertical="center" wrapText="1"/>
    </xf>
    <xf numFmtId="0" fontId="19" fillId="7" borderId="6" xfId="0" applyNumberFormat="1" applyFont="1" applyFill="1" applyBorder="1" applyAlignment="1">
      <alignment horizontal="center" vertical="center" wrapText="1"/>
    </xf>
    <xf numFmtId="0" fontId="19" fillId="7" borderId="5" xfId="0" applyNumberFormat="1" applyFont="1" applyFill="1" applyBorder="1" applyAlignment="1">
      <alignment horizontal="center" vertical="center" wrapText="1"/>
    </xf>
    <xf numFmtId="172" fontId="14" fillId="0" borderId="2" xfId="0" applyNumberFormat="1" applyFont="1" applyFill="1" applyBorder="1" applyAlignment="1" applyProtection="1">
      <alignment horizontal="center" vertical="center"/>
      <protection locked="0"/>
    </xf>
    <xf numFmtId="172" fontId="14" fillId="0" borderId="19" xfId="0" applyNumberFormat="1" applyFont="1" applyFill="1" applyBorder="1" applyAlignment="1" applyProtection="1">
      <alignment horizontal="center" vertical="center"/>
      <protection locked="0"/>
    </xf>
    <xf numFmtId="172" fontId="14" fillId="0" borderId="3" xfId="0" applyNumberFormat="1" applyFont="1" applyFill="1" applyBorder="1" applyAlignment="1" applyProtection="1">
      <alignment horizontal="center" vertical="center"/>
      <protection locked="0"/>
    </xf>
    <xf numFmtId="0" fontId="21" fillId="7" borderId="4" xfId="0" applyNumberFormat="1" applyFont="1" applyFill="1" applyBorder="1" applyAlignment="1">
      <alignment horizontal="center" vertical="center" wrapText="1"/>
    </xf>
    <xf numFmtId="0" fontId="21" fillId="7" borderId="5" xfId="0" applyNumberFormat="1" applyFont="1" applyFill="1" applyBorder="1" applyAlignment="1">
      <alignment horizontal="center" vertical="center" wrapText="1"/>
    </xf>
    <xf numFmtId="0" fontId="21" fillId="7" borderId="6" xfId="0" applyNumberFormat="1" applyFont="1" applyFill="1" applyBorder="1" applyAlignment="1">
      <alignment horizontal="center" vertical="center" wrapText="1"/>
    </xf>
    <xf numFmtId="3" fontId="17" fillId="20" borderId="9" xfId="1" applyNumberFormat="1" applyFont="1" applyFill="1" applyBorder="1" applyAlignment="1" applyProtection="1">
      <alignment horizontal="center" vertical="center" wrapText="1"/>
      <protection locked="0"/>
    </xf>
    <xf numFmtId="0" fontId="17" fillId="5" borderId="4" xfId="0" applyFont="1" applyFill="1" applyBorder="1" applyAlignment="1">
      <alignment horizontal="center" vertical="center" wrapText="1"/>
    </xf>
    <xf numFmtId="0" fontId="17" fillId="5" borderId="5" xfId="0" applyFont="1" applyFill="1" applyBorder="1" applyAlignment="1">
      <alignment horizontal="center" vertical="center" wrapText="1"/>
    </xf>
    <xf numFmtId="0" fontId="17" fillId="5" borderId="6" xfId="0" applyFont="1" applyFill="1" applyBorder="1" applyAlignment="1">
      <alignment horizontal="center" vertical="center" wrapText="1"/>
    </xf>
    <xf numFmtId="0" fontId="17" fillId="5" borderId="4" xfId="0" applyFont="1" applyFill="1" applyBorder="1" applyAlignment="1">
      <alignment vertical="center" wrapText="1"/>
    </xf>
    <xf numFmtId="0" fontId="17" fillId="5" borderId="5" xfId="0" applyFont="1" applyFill="1" applyBorder="1" applyAlignment="1">
      <alignment vertical="center" wrapText="1"/>
    </xf>
    <xf numFmtId="0" fontId="17" fillId="5" borderId="6" xfId="0" applyFont="1" applyFill="1" applyBorder="1" applyAlignment="1">
      <alignment vertical="center" wrapText="1"/>
    </xf>
    <xf numFmtId="0" fontId="17" fillId="5" borderId="9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left" vertical="center" wrapText="1"/>
    </xf>
    <xf numFmtId="0" fontId="11" fillId="5" borderId="5" xfId="0" applyFont="1" applyFill="1" applyBorder="1" applyAlignment="1">
      <alignment horizontal="left" vertical="center" wrapText="1"/>
    </xf>
    <xf numFmtId="0" fontId="11" fillId="5" borderId="6" xfId="0" applyFont="1" applyFill="1" applyBorder="1" applyAlignment="1">
      <alignment horizontal="left" vertical="center" wrapText="1"/>
    </xf>
    <xf numFmtId="172" fontId="14" fillId="0" borderId="9" xfId="0" applyNumberFormat="1" applyFont="1" applyFill="1" applyBorder="1" applyAlignment="1" applyProtection="1">
      <alignment horizontal="center" vertical="center"/>
      <protection locked="0"/>
    </xf>
    <xf numFmtId="0" fontId="14" fillId="0" borderId="9" xfId="0" applyFont="1" applyFill="1" applyBorder="1" applyAlignment="1" applyProtection="1">
      <alignment horizontal="center" vertical="center" wrapText="1"/>
      <protection locked="0"/>
    </xf>
    <xf numFmtId="0" fontId="19" fillId="10" borderId="4" xfId="0" applyNumberFormat="1" applyFont="1" applyFill="1" applyBorder="1" applyAlignment="1">
      <alignment horizontal="center" vertical="center" wrapText="1"/>
    </xf>
    <xf numFmtId="0" fontId="19" fillId="10" borderId="5" xfId="0" applyNumberFormat="1" applyFont="1" applyFill="1" applyBorder="1" applyAlignment="1">
      <alignment horizontal="center" vertical="center" wrapText="1"/>
    </xf>
    <xf numFmtId="0" fontId="19" fillId="10" borderId="9" xfId="0" applyNumberFormat="1" applyFont="1" applyFill="1" applyBorder="1" applyAlignment="1">
      <alignment horizontal="center" vertical="center" wrapText="1"/>
    </xf>
    <xf numFmtId="0" fontId="20" fillId="5" borderId="5" xfId="0" applyFont="1" applyFill="1" applyBorder="1" applyAlignment="1">
      <alignment horizontal="center" vertical="center" wrapText="1"/>
    </xf>
    <xf numFmtId="0" fontId="20" fillId="10" borderId="4" xfId="0" quotePrefix="1" applyNumberFormat="1" applyFont="1" applyFill="1" applyBorder="1" applyAlignment="1">
      <alignment horizontal="center" vertical="center" wrapText="1"/>
    </xf>
    <xf numFmtId="0" fontId="20" fillId="10" borderId="5" xfId="0" quotePrefix="1" applyNumberFormat="1" applyFont="1" applyFill="1" applyBorder="1" applyAlignment="1">
      <alignment horizontal="center" vertical="center" wrapText="1"/>
    </xf>
    <xf numFmtId="0" fontId="20" fillId="10" borderId="6" xfId="0" quotePrefix="1" applyNumberFormat="1" applyFont="1" applyFill="1" applyBorder="1" applyAlignment="1">
      <alignment horizontal="center" vertical="center" wrapText="1"/>
    </xf>
    <xf numFmtId="0" fontId="20" fillId="15" borderId="15" xfId="0" applyFont="1" applyFill="1" applyBorder="1" applyAlignment="1">
      <alignment horizontal="center" vertical="center" wrapText="1"/>
    </xf>
    <xf numFmtId="0" fontId="20" fillId="15" borderId="16" xfId="0" applyFont="1" applyFill="1" applyBorder="1" applyAlignment="1">
      <alignment horizontal="center" vertical="center" wrapText="1"/>
    </xf>
    <xf numFmtId="0" fontId="20" fillId="15" borderId="17" xfId="0" applyFont="1" applyFill="1" applyBorder="1" applyAlignment="1">
      <alignment horizontal="center" vertical="center" wrapText="1"/>
    </xf>
    <xf numFmtId="0" fontId="20" fillId="16" borderId="15" xfId="0" applyFont="1" applyFill="1" applyBorder="1" applyAlignment="1">
      <alignment horizontal="center" vertical="center" wrapText="1"/>
    </xf>
    <xf numFmtId="0" fontId="20" fillId="16" borderId="16" xfId="0" applyFont="1" applyFill="1" applyBorder="1" applyAlignment="1">
      <alignment horizontal="center" vertical="center" wrapText="1"/>
    </xf>
    <xf numFmtId="0" fontId="20" fillId="16" borderId="17" xfId="0" applyFont="1" applyFill="1" applyBorder="1" applyAlignment="1">
      <alignment horizontal="center" vertical="center" wrapText="1"/>
    </xf>
    <xf numFmtId="0" fontId="20" fillId="17" borderId="15" xfId="0" applyFont="1" applyFill="1" applyBorder="1" applyAlignment="1">
      <alignment horizontal="center" vertical="center" wrapText="1"/>
    </xf>
    <xf numFmtId="0" fontId="20" fillId="17" borderId="16" xfId="0" applyFont="1" applyFill="1" applyBorder="1" applyAlignment="1">
      <alignment horizontal="center" vertical="center" wrapText="1"/>
    </xf>
    <xf numFmtId="0" fontId="20" fillId="17" borderId="17" xfId="0" applyFont="1" applyFill="1" applyBorder="1" applyAlignment="1">
      <alignment horizontal="center" vertical="center" wrapText="1"/>
    </xf>
    <xf numFmtId="0" fontId="20" fillId="12" borderId="15" xfId="0" applyFont="1" applyFill="1" applyBorder="1" applyAlignment="1">
      <alignment horizontal="center" vertical="center" wrapText="1"/>
    </xf>
    <xf numFmtId="0" fontId="20" fillId="12" borderId="16" xfId="0" applyFont="1" applyFill="1" applyBorder="1" applyAlignment="1">
      <alignment horizontal="center" vertical="center" wrapText="1"/>
    </xf>
    <xf numFmtId="0" fontId="20" fillId="12" borderId="17" xfId="0" applyFont="1" applyFill="1" applyBorder="1" applyAlignment="1">
      <alignment horizontal="center" vertical="center" wrapText="1"/>
    </xf>
    <xf numFmtId="0" fontId="20" fillId="18" borderId="9" xfId="0" applyFont="1" applyFill="1" applyBorder="1" applyAlignment="1">
      <alignment horizontal="center" vertical="center" wrapText="1"/>
    </xf>
  </cellXfs>
  <cellStyles count="107">
    <cellStyle name="Moeda" xfId="5" builtinId="4"/>
    <cellStyle name="Moeda 10" xfId="106" xr:uid="{0E0F3310-D1C6-4905-9EBA-55FD2AC8F0D3}"/>
    <cellStyle name="Moeda 10 2" xfId="14" xr:uid="{27572BDD-8F2C-4C8A-A655-1E845BDB1C13}"/>
    <cellStyle name="Moeda 10 2 2" xfId="16" xr:uid="{00000000-0005-0000-0000-000001000000}"/>
    <cellStyle name="Moeda 10 2 3" xfId="30" xr:uid="{00000000-0005-0000-0000-000001000000}"/>
    <cellStyle name="Moeda 10 2 3 2" xfId="51" xr:uid="{00000000-0005-0000-0000-000001000000}"/>
    <cellStyle name="Moeda 10 2 3 3" xfId="72" xr:uid="{00000000-0005-0000-0000-000001000000}"/>
    <cellStyle name="Moeda 10 2 3 4" xfId="93" xr:uid="{00000000-0005-0000-0000-000001000000}"/>
    <cellStyle name="Moeda 10 2 4" xfId="42" xr:uid="{27572BDD-8F2C-4C8A-A655-1E845BDB1C13}"/>
    <cellStyle name="Moeda 10 2 4 2" xfId="63" xr:uid="{27572BDD-8F2C-4C8A-A655-1E845BDB1C13}"/>
    <cellStyle name="Moeda 10 2 4 3" xfId="84" xr:uid="{27572BDD-8F2C-4C8A-A655-1E845BDB1C13}"/>
    <cellStyle name="Moeda 10 2 4 4" xfId="105" xr:uid="{27572BDD-8F2C-4C8A-A655-1E845BDB1C13}"/>
    <cellStyle name="Moeda 10 2 5" xfId="49" xr:uid="{27572BDD-8F2C-4C8A-A655-1E845BDB1C13}"/>
    <cellStyle name="Moeda 10 2 6" xfId="70" xr:uid="{27572BDD-8F2C-4C8A-A655-1E845BDB1C13}"/>
    <cellStyle name="Moeda 10 2 7" xfId="91" xr:uid="{27572BDD-8F2C-4C8A-A655-1E845BDB1C13}"/>
    <cellStyle name="Moeda 2" xfId="6" xr:uid="{00000000-0005-0000-0000-000002000000}"/>
    <cellStyle name="Moeda 2 2" xfId="10" xr:uid="{00000000-0005-0000-0000-000003000000}"/>
    <cellStyle name="Moeda 2 2 2" xfId="18" xr:uid="{00000000-0005-0000-0000-000003000000}"/>
    <cellStyle name="Moeda 2 3" xfId="17" xr:uid="{00000000-0005-0000-0000-000002000000}"/>
    <cellStyle name="Moeda 3" xfId="9" xr:uid="{00000000-0005-0000-0000-000004000000}"/>
    <cellStyle name="Moeda 3 2" xfId="19" xr:uid="{00000000-0005-0000-0000-000004000000}"/>
    <cellStyle name="Moeda 3 3" xfId="29" xr:uid="{00000000-0005-0000-0000-000004000000}"/>
    <cellStyle name="Moeda 3 3 2" xfId="50" xr:uid="{00000000-0005-0000-0000-000004000000}"/>
    <cellStyle name="Moeda 3 3 3" xfId="71" xr:uid="{00000000-0005-0000-0000-000004000000}"/>
    <cellStyle name="Moeda 3 3 4" xfId="92" xr:uid="{00000000-0005-0000-0000-000004000000}"/>
    <cellStyle name="Moeda 3 4" xfId="39" xr:uid="{00000000-0005-0000-0000-000004000000}"/>
    <cellStyle name="Moeda 3 4 2" xfId="60" xr:uid="{00000000-0005-0000-0000-000004000000}"/>
    <cellStyle name="Moeda 3 4 3" xfId="81" xr:uid="{00000000-0005-0000-0000-000004000000}"/>
    <cellStyle name="Moeda 3 4 4" xfId="102" xr:uid="{00000000-0005-0000-0000-000004000000}"/>
    <cellStyle name="Moeda 3 5" xfId="46" xr:uid="{00000000-0005-0000-0000-000004000000}"/>
    <cellStyle name="Moeda 3 6" xfId="67" xr:uid="{00000000-0005-0000-0000-000004000000}"/>
    <cellStyle name="Moeda 3 7" xfId="88" xr:uid="{00000000-0005-0000-0000-000004000000}"/>
    <cellStyle name="Moeda 4" xfId="15" xr:uid="{00000000-0005-0000-0000-00003E000000}"/>
    <cellStyle name="Moeda 5" xfId="35" xr:uid="{00000000-0005-0000-0000-00004C000000}"/>
    <cellStyle name="Moeda 5 2" xfId="56" xr:uid="{00000000-0005-0000-0000-00004C000000}"/>
    <cellStyle name="Moeda 5 3" xfId="77" xr:uid="{00000000-0005-0000-0000-00004C000000}"/>
    <cellStyle name="Moeda 5 4" xfId="98" xr:uid="{00000000-0005-0000-0000-00004C000000}"/>
    <cellStyle name="Moeda 6" xfId="36" xr:uid="{00000000-0005-0000-0000-000053000000}"/>
    <cellStyle name="Moeda 6 2" xfId="57" xr:uid="{00000000-0005-0000-0000-000053000000}"/>
    <cellStyle name="Moeda 6 3" xfId="78" xr:uid="{00000000-0005-0000-0000-000053000000}"/>
    <cellStyle name="Moeda 6 4" xfId="99" xr:uid="{00000000-0005-0000-0000-000053000000}"/>
    <cellStyle name="Moeda 7" xfId="43" xr:uid="{00000000-0005-0000-0000-00005A000000}"/>
    <cellStyle name="Moeda 8" xfId="64" xr:uid="{00000000-0005-0000-0000-00006F000000}"/>
    <cellStyle name="Moeda 9" xfId="85" xr:uid="{00000000-0005-0000-0000-000084000000}"/>
    <cellStyle name="Normal" xfId="0" builtinId="0"/>
    <cellStyle name="Normal 2" xfId="1" xr:uid="{00000000-0005-0000-0000-000006000000}"/>
    <cellStyle name="Normal 2 2" xfId="20" xr:uid="{00000000-0005-0000-0000-000006000000}"/>
    <cellStyle name="Porcentagem 2" xfId="13" xr:uid="{00000000-0005-0000-0000-000007000000}"/>
    <cellStyle name="Porcentagem 2 2" xfId="21" xr:uid="{00000000-0005-0000-0000-000007000000}"/>
    <cellStyle name="Separador de milhares 2" xfId="2" xr:uid="{00000000-0005-0000-0000-000008000000}"/>
    <cellStyle name="Separador de milhares 2 2" xfId="8" xr:uid="{00000000-0005-0000-0000-000009000000}"/>
    <cellStyle name="Separador de milhares 2 2 2" xfId="12" xr:uid="{00000000-0005-0000-0000-00000A000000}"/>
    <cellStyle name="Separador de milhares 2 2 2 2" xfId="24" xr:uid="{00000000-0005-0000-0000-00000A000000}"/>
    <cellStyle name="Separador de milhares 2 2 2 3" xfId="31" xr:uid="{00000000-0005-0000-0000-00000A000000}"/>
    <cellStyle name="Separador de milhares 2 2 2 3 2" xfId="52" xr:uid="{00000000-0005-0000-0000-00000A000000}"/>
    <cellStyle name="Separador de milhares 2 2 2 3 3" xfId="73" xr:uid="{00000000-0005-0000-0000-00000A000000}"/>
    <cellStyle name="Separador de milhares 2 2 2 3 4" xfId="94" xr:uid="{00000000-0005-0000-0000-00000A000000}"/>
    <cellStyle name="Separador de milhares 2 2 2 4" xfId="41" xr:uid="{00000000-0005-0000-0000-00000A000000}"/>
    <cellStyle name="Separador de milhares 2 2 2 4 2" xfId="62" xr:uid="{00000000-0005-0000-0000-00000A000000}"/>
    <cellStyle name="Separador de milhares 2 2 2 4 3" xfId="83" xr:uid="{00000000-0005-0000-0000-00000A000000}"/>
    <cellStyle name="Separador de milhares 2 2 2 4 4" xfId="104" xr:uid="{00000000-0005-0000-0000-00000A000000}"/>
    <cellStyle name="Separador de milhares 2 2 2 5" xfId="48" xr:uid="{00000000-0005-0000-0000-00000A000000}"/>
    <cellStyle name="Separador de milhares 2 2 2 6" xfId="69" xr:uid="{00000000-0005-0000-0000-00000A000000}"/>
    <cellStyle name="Separador de milhares 2 2 2 7" xfId="90" xr:uid="{00000000-0005-0000-0000-00000A000000}"/>
    <cellStyle name="Separador de milhares 2 2 3" xfId="23" xr:uid="{00000000-0005-0000-0000-000009000000}"/>
    <cellStyle name="Separador de milhares 2 2 4" xfId="33" xr:uid="{00000000-0005-0000-0000-000009000000}"/>
    <cellStyle name="Separador de milhares 2 2 4 2" xfId="54" xr:uid="{00000000-0005-0000-0000-000009000000}"/>
    <cellStyle name="Separador de milhares 2 2 4 3" xfId="75" xr:uid="{00000000-0005-0000-0000-000009000000}"/>
    <cellStyle name="Separador de milhares 2 2 4 4" xfId="96" xr:uid="{00000000-0005-0000-0000-000009000000}"/>
    <cellStyle name="Separador de milhares 2 2 5" xfId="38" xr:uid="{00000000-0005-0000-0000-000009000000}"/>
    <cellStyle name="Separador de milhares 2 2 5 2" xfId="59" xr:uid="{00000000-0005-0000-0000-000009000000}"/>
    <cellStyle name="Separador de milhares 2 2 5 3" xfId="80" xr:uid="{00000000-0005-0000-0000-000009000000}"/>
    <cellStyle name="Separador de milhares 2 2 5 4" xfId="101" xr:uid="{00000000-0005-0000-0000-000009000000}"/>
    <cellStyle name="Separador de milhares 2 2 6" xfId="45" xr:uid="{00000000-0005-0000-0000-000009000000}"/>
    <cellStyle name="Separador de milhares 2 2 7" xfId="66" xr:uid="{00000000-0005-0000-0000-000009000000}"/>
    <cellStyle name="Separador de milhares 2 2 8" xfId="87" xr:uid="{00000000-0005-0000-0000-000009000000}"/>
    <cellStyle name="Separador de milhares 2 3" xfId="7" xr:uid="{00000000-0005-0000-0000-00000B000000}"/>
    <cellStyle name="Separador de milhares 2 3 2" xfId="11" xr:uid="{00000000-0005-0000-0000-00000C000000}"/>
    <cellStyle name="Separador de milhares 2 3 2 2" xfId="26" xr:uid="{00000000-0005-0000-0000-00000C000000}"/>
    <cellStyle name="Separador de milhares 2 3 2 3" xfId="32" xr:uid="{00000000-0005-0000-0000-00000C000000}"/>
    <cellStyle name="Separador de milhares 2 3 2 3 2" xfId="53" xr:uid="{00000000-0005-0000-0000-00000C000000}"/>
    <cellStyle name="Separador de milhares 2 3 2 3 3" xfId="74" xr:uid="{00000000-0005-0000-0000-00000C000000}"/>
    <cellStyle name="Separador de milhares 2 3 2 3 4" xfId="95" xr:uid="{00000000-0005-0000-0000-00000C000000}"/>
    <cellStyle name="Separador de milhares 2 3 2 4" xfId="40" xr:uid="{00000000-0005-0000-0000-00000C000000}"/>
    <cellStyle name="Separador de milhares 2 3 2 4 2" xfId="61" xr:uid="{00000000-0005-0000-0000-00000C000000}"/>
    <cellStyle name="Separador de milhares 2 3 2 4 3" xfId="82" xr:uid="{00000000-0005-0000-0000-00000C000000}"/>
    <cellStyle name="Separador de milhares 2 3 2 4 4" xfId="103" xr:uid="{00000000-0005-0000-0000-00000C000000}"/>
    <cellStyle name="Separador de milhares 2 3 2 5" xfId="47" xr:uid="{00000000-0005-0000-0000-00000C000000}"/>
    <cellStyle name="Separador de milhares 2 3 2 6" xfId="68" xr:uid="{00000000-0005-0000-0000-00000C000000}"/>
    <cellStyle name="Separador de milhares 2 3 2 7" xfId="89" xr:uid="{00000000-0005-0000-0000-00000C000000}"/>
    <cellStyle name="Separador de milhares 2 3 3" xfId="25" xr:uid="{00000000-0005-0000-0000-00000B000000}"/>
    <cellStyle name="Separador de milhares 2 3 4" xfId="34" xr:uid="{00000000-0005-0000-0000-00000B000000}"/>
    <cellStyle name="Separador de milhares 2 3 4 2" xfId="55" xr:uid="{00000000-0005-0000-0000-00000B000000}"/>
    <cellStyle name="Separador de milhares 2 3 4 3" xfId="76" xr:uid="{00000000-0005-0000-0000-00000B000000}"/>
    <cellStyle name="Separador de milhares 2 3 4 4" xfId="97" xr:uid="{00000000-0005-0000-0000-00000B000000}"/>
    <cellStyle name="Separador de milhares 2 3 5" xfId="37" xr:uid="{00000000-0005-0000-0000-00000B000000}"/>
    <cellStyle name="Separador de milhares 2 3 5 2" xfId="58" xr:uid="{00000000-0005-0000-0000-00000B000000}"/>
    <cellStyle name="Separador de milhares 2 3 5 3" xfId="79" xr:uid="{00000000-0005-0000-0000-00000B000000}"/>
    <cellStyle name="Separador de milhares 2 3 5 4" xfId="100" xr:uid="{00000000-0005-0000-0000-00000B000000}"/>
    <cellStyle name="Separador de milhares 2 3 6" xfId="44" xr:uid="{00000000-0005-0000-0000-00000B000000}"/>
    <cellStyle name="Separador de milhares 2 3 7" xfId="65" xr:uid="{00000000-0005-0000-0000-00000B000000}"/>
    <cellStyle name="Separador de milhares 2 3 8" xfId="86" xr:uid="{00000000-0005-0000-0000-00000B000000}"/>
    <cellStyle name="Separador de milhares 2 4" xfId="22" xr:uid="{00000000-0005-0000-0000-000008000000}"/>
    <cellStyle name="Separador de milhares 3" xfId="3" xr:uid="{00000000-0005-0000-0000-00000D000000}"/>
    <cellStyle name="Separador de milhares 3 2" xfId="27" xr:uid="{00000000-0005-0000-0000-00000D000000}"/>
    <cellStyle name="Título 5" xfId="4" xr:uid="{00000000-0005-0000-0000-00000E000000}"/>
    <cellStyle name="Título 5 2" xfId="28" xr:uid="{00000000-0005-0000-0000-00000E000000}"/>
  </cellStyles>
  <dxfs count="49">
    <dxf>
      <fill>
        <patternFill>
          <bgColor theme="4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9" defaultPivotStyle="PivotStyleLight16">
    <tableStyle name="Invisible" pivot="0" table="0" count="0" xr9:uid="{92C96A6F-A2D6-4973-910B-0FCCF4645B2F}"/>
  </tableStyles>
  <colors>
    <mruColors>
      <color rgb="FF0000FF"/>
      <color rgb="FFFD8DD5"/>
      <color rgb="FF31FF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000"/>
  </sheetPr>
  <dimension ref="A1:U185"/>
  <sheetViews>
    <sheetView showGridLines="0" zoomScale="80" zoomScaleNormal="80" workbookViewId="0">
      <pane ySplit="3" topLeftCell="A4" activePane="bottomLeft" state="frozen"/>
      <selection activeCell="H1" sqref="H1"/>
      <selection pane="bottomLeft" sqref="A1:B1"/>
    </sheetView>
  </sheetViews>
  <sheetFormatPr defaultColWidth="9.6640625" defaultRowHeight="14.4" x14ac:dyDescent="0.3"/>
  <cols>
    <col min="1" max="1" width="10" style="1" customWidth="1"/>
    <col min="2" max="2" width="11.88671875" style="1" customWidth="1"/>
    <col min="3" max="3" width="20.109375" style="1" customWidth="1"/>
    <col min="4" max="4" width="41.109375" style="81" customWidth="1"/>
    <col min="5" max="5" width="15.44140625" style="1" customWidth="1"/>
    <col min="6" max="6" width="14.88671875" style="1" customWidth="1"/>
    <col min="7" max="7" width="14.33203125" style="1" customWidth="1"/>
    <col min="8" max="8" width="18.109375" style="1" bestFit="1" customWidth="1"/>
    <col min="9" max="9" width="16.44140625" style="4" customWidth="1"/>
    <col min="10" max="10" width="18" style="4" customWidth="1"/>
    <col min="11" max="11" width="15.33203125" style="13" customWidth="1"/>
    <col min="12" max="12" width="16.44140625" style="13" bestFit="1" customWidth="1"/>
    <col min="13" max="13" width="16.44140625" style="13" customWidth="1"/>
    <col min="14" max="14" width="16.5546875" style="5" customWidth="1"/>
    <col min="15" max="15" width="16" style="2" customWidth="1"/>
    <col min="16" max="17" width="17.44140625" style="2" customWidth="1"/>
    <col min="18" max="18" width="20" style="2" customWidth="1"/>
    <col min="19" max="16384" width="9.6640625" style="2"/>
  </cols>
  <sheetData>
    <row r="1" spans="1:21" ht="40.5" customHeight="1" x14ac:dyDescent="0.3">
      <c r="A1" s="127" t="s">
        <v>44</v>
      </c>
      <c r="B1" s="128"/>
      <c r="C1" s="127" t="s">
        <v>120</v>
      </c>
      <c r="D1" s="129"/>
      <c r="E1" s="129"/>
      <c r="F1" s="129"/>
      <c r="G1" s="129"/>
      <c r="H1" s="128"/>
      <c r="I1" s="127" t="s">
        <v>45</v>
      </c>
      <c r="J1" s="129"/>
      <c r="K1" s="129"/>
      <c r="L1" s="129"/>
      <c r="M1" s="129"/>
      <c r="N1" s="129"/>
      <c r="O1" s="129"/>
      <c r="P1" s="129"/>
      <c r="Q1" s="129"/>
    </row>
    <row r="2" spans="1:21" ht="27" customHeight="1" x14ac:dyDescent="0.3">
      <c r="A2" s="133" t="s">
        <v>46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5"/>
      <c r="R2" s="125" t="s">
        <v>12</v>
      </c>
      <c r="S2" s="126"/>
      <c r="T2" s="126"/>
      <c r="U2" s="126"/>
    </row>
    <row r="3" spans="1:21" s="3" customFormat="1" ht="39.9" customHeight="1" x14ac:dyDescent="0.25">
      <c r="A3" s="56" t="s">
        <v>36</v>
      </c>
      <c r="B3" s="56" t="s">
        <v>18</v>
      </c>
      <c r="C3" s="56" t="s">
        <v>5</v>
      </c>
      <c r="D3" s="79" t="s">
        <v>37</v>
      </c>
      <c r="E3" s="56" t="s">
        <v>38</v>
      </c>
      <c r="F3" s="56" t="s">
        <v>9</v>
      </c>
      <c r="G3" s="56" t="s">
        <v>6</v>
      </c>
      <c r="H3" s="10" t="s">
        <v>3</v>
      </c>
      <c r="I3" s="23" t="s">
        <v>21</v>
      </c>
      <c r="J3" s="11" t="s">
        <v>20</v>
      </c>
      <c r="K3" s="21" t="s">
        <v>14</v>
      </c>
      <c r="L3" s="21" t="s">
        <v>13</v>
      </c>
      <c r="M3" s="9" t="s">
        <v>2</v>
      </c>
      <c r="N3" s="15" t="s">
        <v>7</v>
      </c>
      <c r="O3" s="15" t="s">
        <v>8</v>
      </c>
      <c r="P3" s="22" t="s">
        <v>19</v>
      </c>
      <c r="Q3" s="15" t="s">
        <v>4</v>
      </c>
      <c r="R3" s="22" t="s">
        <v>15</v>
      </c>
      <c r="S3" s="22" t="s">
        <v>16</v>
      </c>
      <c r="T3" s="22" t="s">
        <v>17</v>
      </c>
      <c r="U3" s="22" t="s">
        <v>10</v>
      </c>
    </row>
    <row r="4" spans="1:21" ht="41.4" x14ac:dyDescent="0.3">
      <c r="A4" s="130">
        <v>1</v>
      </c>
      <c r="B4" s="72">
        <v>1</v>
      </c>
      <c r="C4" s="122" t="s">
        <v>47</v>
      </c>
      <c r="D4" s="80" t="s">
        <v>48</v>
      </c>
      <c r="E4" s="73" t="s">
        <v>104</v>
      </c>
      <c r="F4" s="73" t="s">
        <v>113</v>
      </c>
      <c r="G4" s="73" t="s">
        <v>115</v>
      </c>
      <c r="H4" s="27">
        <v>13</v>
      </c>
      <c r="I4" s="28">
        <f>SUM(REITORIA!J4,FAED!J4,CEART!J4,CERES!J4,CEAD!J4,CESFI!J4,CEFID!J4,MUSEU!J4,ESAG!J4)</f>
        <v>0</v>
      </c>
      <c r="J4" s="28">
        <f>SUM(REITORIA!K4,FAED!K4,CEART!K4,CERES!K4,CEAD!K4,CESFI!K4,CEFID!K4,MUSEU!K4,ESAG!K4)</f>
        <v>0</v>
      </c>
      <c r="K4" s="24">
        <f t="shared" ref="K4:K35" si="0">H4*0.25-0.5-L4</f>
        <v>2.75</v>
      </c>
      <c r="L4" s="25">
        <f>SUM(REITORIA!N4,FAED!N4,CEART!N4,CERES!N4,CEAD!N4,CESFI!N4,CEFID!N4,MUSEU!N4,ESAG!N4)</f>
        <v>0</v>
      </c>
      <c r="M4" s="26">
        <f t="shared" ref="M4:M35" si="1">H4+L4-J4</f>
        <v>13</v>
      </c>
      <c r="N4" s="61">
        <v>100.45</v>
      </c>
      <c r="O4" s="8">
        <f t="shared" ref="O4:O35" si="2">N4*H4</f>
        <v>1305.8500000000001</v>
      </c>
      <c r="P4" s="20">
        <f>L4*N4</f>
        <v>0</v>
      </c>
      <c r="Q4" s="7">
        <f>N4*J4</f>
        <v>0</v>
      </c>
      <c r="R4" s="17"/>
      <c r="S4" s="17"/>
      <c r="T4" s="17"/>
      <c r="U4" s="17"/>
    </row>
    <row r="5" spans="1:21" ht="41.4" x14ac:dyDescent="0.3">
      <c r="A5" s="131"/>
      <c r="B5" s="72">
        <v>2</v>
      </c>
      <c r="C5" s="123"/>
      <c r="D5" s="80" t="s">
        <v>49</v>
      </c>
      <c r="E5" s="73" t="s">
        <v>105</v>
      </c>
      <c r="F5" s="73" t="s">
        <v>113</v>
      </c>
      <c r="G5" s="73" t="s">
        <v>115</v>
      </c>
      <c r="H5" s="27">
        <v>6</v>
      </c>
      <c r="I5" s="28">
        <f>SUM(REITORIA!J5,FAED!J5,CEART!J5,CERES!J5,CEAD!J5,CESFI!J5,CEFID!J5,MUSEU!J5,ESAG!J5)</f>
        <v>0</v>
      </c>
      <c r="J5" s="28">
        <f>SUM(REITORIA!K5,FAED!K5,CEART!K5,CERES!K5,CEAD!K5,CESFI!K5,CEFID!K5,MUSEU!K5,ESAG!K5)</f>
        <v>0</v>
      </c>
      <c r="K5" s="24">
        <f t="shared" si="0"/>
        <v>1</v>
      </c>
      <c r="L5" s="25">
        <f>SUM(REITORIA!N5,FAED!N5,CEART!N5,CERES!N5,CEAD!N5,CESFI!N5,CEFID!N5,MUSEU!N5,ESAG!N5)</f>
        <v>0</v>
      </c>
      <c r="M5" s="26">
        <f t="shared" si="1"/>
        <v>6</v>
      </c>
      <c r="N5" s="61">
        <v>1705.39</v>
      </c>
      <c r="O5" s="8">
        <f t="shared" si="2"/>
        <v>10232.34</v>
      </c>
      <c r="P5" s="20">
        <f t="shared" ref="P5:P68" si="3">L5*N5</f>
        <v>0</v>
      </c>
      <c r="Q5" s="7">
        <f t="shared" ref="Q5:Q68" si="4">N5*J5</f>
        <v>0</v>
      </c>
      <c r="R5" s="17"/>
      <c r="S5" s="17"/>
      <c r="T5" s="17"/>
      <c r="U5" s="17"/>
    </row>
    <row r="6" spans="1:21" ht="27.6" x14ac:dyDescent="0.3">
      <c r="A6" s="131"/>
      <c r="B6" s="72">
        <v>3</v>
      </c>
      <c r="C6" s="123"/>
      <c r="D6" s="80" t="s">
        <v>50</v>
      </c>
      <c r="E6" s="73" t="s">
        <v>105</v>
      </c>
      <c r="F6" s="73" t="s">
        <v>113</v>
      </c>
      <c r="G6" s="73" t="s">
        <v>115</v>
      </c>
      <c r="H6" s="27">
        <v>20</v>
      </c>
      <c r="I6" s="28">
        <f>SUM(REITORIA!J6,FAED!J6,CEART!J6,CERES!J6,CEAD!J6,CESFI!J6,CEFID!J6,MUSEU!J6,ESAG!J6)</f>
        <v>0</v>
      </c>
      <c r="J6" s="28">
        <f>SUM(REITORIA!K6,FAED!K6,CEART!K6,CERES!K6,CEAD!K6,CESFI!K6,CEFID!K6,MUSEU!K6,ESAG!K6)</f>
        <v>0</v>
      </c>
      <c r="K6" s="24">
        <f t="shared" si="0"/>
        <v>4.5</v>
      </c>
      <c r="L6" s="25">
        <f>SUM(REITORIA!N6,FAED!N6,CEART!N6,CERES!N6,CEAD!N6,CESFI!N6,CEFID!N6,MUSEU!N6,ESAG!N6)</f>
        <v>0</v>
      </c>
      <c r="M6" s="26">
        <f t="shared" si="1"/>
        <v>20</v>
      </c>
      <c r="N6" s="61">
        <v>136.27000000000001</v>
      </c>
      <c r="O6" s="8">
        <f t="shared" si="2"/>
        <v>2725.4</v>
      </c>
      <c r="P6" s="20">
        <f t="shared" si="3"/>
        <v>0</v>
      </c>
      <c r="Q6" s="7">
        <f t="shared" si="4"/>
        <v>0</v>
      </c>
      <c r="R6" s="17"/>
      <c r="S6" s="17"/>
      <c r="T6" s="17"/>
      <c r="U6" s="17"/>
    </row>
    <row r="7" spans="1:21" ht="27.6" x14ac:dyDescent="0.3">
      <c r="A7" s="131"/>
      <c r="B7" s="72">
        <v>4</v>
      </c>
      <c r="C7" s="123"/>
      <c r="D7" s="80" t="s">
        <v>51</v>
      </c>
      <c r="E7" s="73" t="s">
        <v>105</v>
      </c>
      <c r="F7" s="73" t="s">
        <v>113</v>
      </c>
      <c r="G7" s="73" t="s">
        <v>115</v>
      </c>
      <c r="H7" s="27">
        <v>52</v>
      </c>
      <c r="I7" s="28">
        <f>SUM(REITORIA!J7,FAED!J7,CEART!J7,CERES!J7,CEAD!J7,CESFI!J7,CEFID!J7,MUSEU!J7,ESAG!J7)</f>
        <v>0</v>
      </c>
      <c r="J7" s="28">
        <f>SUM(REITORIA!K7,FAED!K7,CEART!K7,CERES!K7,CEAD!K7,CESFI!K7,CEFID!K7,MUSEU!K7,ESAG!K7)</f>
        <v>0</v>
      </c>
      <c r="K7" s="24">
        <f t="shared" si="0"/>
        <v>12.5</v>
      </c>
      <c r="L7" s="25">
        <f>SUM(REITORIA!N7,FAED!N7,CEART!N7,CERES!N7,CEAD!N7,CESFI!N7,CEFID!N7,MUSEU!N7,ESAG!N7)</f>
        <v>0</v>
      </c>
      <c r="M7" s="26">
        <f t="shared" si="1"/>
        <v>52</v>
      </c>
      <c r="N7" s="61">
        <v>154.18</v>
      </c>
      <c r="O7" s="8">
        <f t="shared" si="2"/>
        <v>8017.3600000000006</v>
      </c>
      <c r="P7" s="20">
        <f t="shared" si="3"/>
        <v>0</v>
      </c>
      <c r="Q7" s="7">
        <f t="shared" si="4"/>
        <v>0</v>
      </c>
      <c r="R7" s="17"/>
      <c r="S7" s="17"/>
      <c r="T7" s="17"/>
      <c r="U7" s="17"/>
    </row>
    <row r="8" spans="1:21" ht="27.6" x14ac:dyDescent="0.3">
      <c r="A8" s="131"/>
      <c r="B8" s="72">
        <v>5</v>
      </c>
      <c r="C8" s="123"/>
      <c r="D8" s="80" t="s">
        <v>52</v>
      </c>
      <c r="E8" s="73" t="s">
        <v>105</v>
      </c>
      <c r="F8" s="73" t="s">
        <v>113</v>
      </c>
      <c r="G8" s="73" t="s">
        <v>115</v>
      </c>
      <c r="H8" s="27">
        <v>22</v>
      </c>
      <c r="I8" s="28">
        <f>SUM(REITORIA!J8,FAED!J8,CEART!J8,CERES!J8,CEAD!J8,CESFI!J8,CEFID!J8,MUSEU!J8,ESAG!J8)</f>
        <v>0</v>
      </c>
      <c r="J8" s="28">
        <f>SUM(REITORIA!K8,FAED!K8,CEART!K8,CERES!K8,CEAD!K8,CESFI!K8,CEFID!K8,MUSEU!K8,ESAG!K8)</f>
        <v>0</v>
      </c>
      <c r="K8" s="24">
        <f t="shared" si="0"/>
        <v>5</v>
      </c>
      <c r="L8" s="25">
        <f>SUM(REITORIA!N8,FAED!N8,CEART!N8,CERES!N8,CEAD!N8,CESFI!N8,CEFID!N8,MUSEU!N8,ESAG!N8)</f>
        <v>0</v>
      </c>
      <c r="M8" s="26">
        <f t="shared" si="1"/>
        <v>22</v>
      </c>
      <c r="N8" s="61">
        <v>159.63</v>
      </c>
      <c r="O8" s="8">
        <f t="shared" si="2"/>
        <v>3511.8599999999997</v>
      </c>
      <c r="P8" s="20">
        <f t="shared" si="3"/>
        <v>0</v>
      </c>
      <c r="Q8" s="7">
        <f t="shared" si="4"/>
        <v>0</v>
      </c>
      <c r="R8" s="17"/>
      <c r="S8" s="17"/>
      <c r="T8" s="17"/>
      <c r="U8" s="17"/>
    </row>
    <row r="9" spans="1:21" ht="27.6" x14ac:dyDescent="0.3">
      <c r="A9" s="131"/>
      <c r="B9" s="72">
        <v>6</v>
      </c>
      <c r="C9" s="123"/>
      <c r="D9" s="80" t="s">
        <v>53</v>
      </c>
      <c r="E9" s="73" t="s">
        <v>105</v>
      </c>
      <c r="F9" s="73" t="s">
        <v>113</v>
      </c>
      <c r="G9" s="73" t="s">
        <v>115</v>
      </c>
      <c r="H9" s="27">
        <v>5</v>
      </c>
      <c r="I9" s="28">
        <f>SUM(REITORIA!J9,FAED!J9,CEART!J9,CERES!J9,CEAD!J9,CESFI!J9,CEFID!J9,MUSEU!J9,ESAG!J9)</f>
        <v>0</v>
      </c>
      <c r="J9" s="28">
        <f>SUM(REITORIA!K9,FAED!K9,CEART!K9,CERES!K9,CEAD!K9,CESFI!K9,CEFID!K9,MUSEU!K9,ESAG!K9)</f>
        <v>0</v>
      </c>
      <c r="K9" s="24">
        <f t="shared" si="0"/>
        <v>0.75</v>
      </c>
      <c r="L9" s="25">
        <f>SUM(REITORIA!N9,FAED!N9,CEART!N9,CERES!N9,CEAD!N9,CESFI!N9,CEFID!N9,MUSEU!N9,ESAG!N9)</f>
        <v>0</v>
      </c>
      <c r="M9" s="26">
        <f t="shared" si="1"/>
        <v>5</v>
      </c>
      <c r="N9" s="61">
        <v>692.28</v>
      </c>
      <c r="O9" s="8">
        <f t="shared" si="2"/>
        <v>3461.3999999999996</v>
      </c>
      <c r="P9" s="20">
        <f t="shared" si="3"/>
        <v>0</v>
      </c>
      <c r="Q9" s="7">
        <f t="shared" si="4"/>
        <v>0</v>
      </c>
      <c r="R9" s="17"/>
      <c r="S9" s="17"/>
      <c r="T9" s="17"/>
      <c r="U9" s="17"/>
    </row>
    <row r="10" spans="1:21" ht="27.6" x14ac:dyDescent="0.3">
      <c r="A10" s="131"/>
      <c r="B10" s="72">
        <v>7</v>
      </c>
      <c r="C10" s="123"/>
      <c r="D10" s="80" t="s">
        <v>54</v>
      </c>
      <c r="E10" s="73" t="s">
        <v>105</v>
      </c>
      <c r="F10" s="73" t="s">
        <v>113</v>
      </c>
      <c r="G10" s="73" t="s">
        <v>115</v>
      </c>
      <c r="H10" s="27">
        <v>7</v>
      </c>
      <c r="I10" s="28">
        <f>SUM(REITORIA!J10,FAED!J10,CEART!J10,CERES!J10,CEAD!J10,CESFI!J10,CEFID!J10,MUSEU!J10,ESAG!J10)</f>
        <v>0</v>
      </c>
      <c r="J10" s="28">
        <f>SUM(REITORIA!K10,FAED!K10,CEART!K10,CERES!K10,CEAD!K10,CESFI!K10,CEFID!K10,MUSEU!K10,ESAG!K10)</f>
        <v>0</v>
      </c>
      <c r="K10" s="24">
        <f t="shared" si="0"/>
        <v>1.25</v>
      </c>
      <c r="L10" s="25">
        <f>SUM(REITORIA!N10,FAED!N10,CEART!N10,CERES!N10,CEAD!N10,CESFI!N10,CEFID!N10,MUSEU!N10,ESAG!N10)</f>
        <v>0</v>
      </c>
      <c r="M10" s="26">
        <f t="shared" si="1"/>
        <v>7</v>
      </c>
      <c r="N10" s="61">
        <v>700.84</v>
      </c>
      <c r="O10" s="8">
        <f t="shared" si="2"/>
        <v>4905.88</v>
      </c>
      <c r="P10" s="20">
        <f t="shared" si="3"/>
        <v>0</v>
      </c>
      <c r="Q10" s="7">
        <f t="shared" si="4"/>
        <v>0</v>
      </c>
      <c r="R10" s="17"/>
      <c r="S10" s="17"/>
      <c r="T10" s="17"/>
      <c r="U10" s="17"/>
    </row>
    <row r="11" spans="1:21" ht="27.6" x14ac:dyDescent="0.3">
      <c r="A11" s="131"/>
      <c r="B11" s="72">
        <v>8</v>
      </c>
      <c r="C11" s="123"/>
      <c r="D11" s="80" t="s">
        <v>55</v>
      </c>
      <c r="E11" s="73" t="s">
        <v>106</v>
      </c>
      <c r="F11" s="73" t="s">
        <v>113</v>
      </c>
      <c r="G11" s="73" t="s">
        <v>115</v>
      </c>
      <c r="H11" s="27">
        <v>29</v>
      </c>
      <c r="I11" s="28">
        <f>SUM(REITORIA!J11,FAED!J11,CEART!J11,CERES!J11,CEAD!J11,CESFI!J11,CEFID!J11,MUSEU!J11,ESAG!J11)</f>
        <v>0</v>
      </c>
      <c r="J11" s="28">
        <f>SUM(REITORIA!K11,FAED!K11,CEART!K11,CERES!K11,CEAD!K11,CESFI!K11,CEFID!K11,MUSEU!K11,ESAG!K11)</f>
        <v>0</v>
      </c>
      <c r="K11" s="24">
        <f t="shared" si="0"/>
        <v>6.75</v>
      </c>
      <c r="L11" s="25">
        <f>SUM(REITORIA!N11,FAED!N11,CEART!N11,CERES!N11,CEAD!N11,CESFI!N11,CEFID!N11,MUSEU!N11,ESAG!N11)</f>
        <v>0</v>
      </c>
      <c r="M11" s="26">
        <f t="shared" si="1"/>
        <v>29</v>
      </c>
      <c r="N11" s="61">
        <v>193.12</v>
      </c>
      <c r="O11" s="8">
        <f t="shared" si="2"/>
        <v>5600.4800000000005</v>
      </c>
      <c r="P11" s="20">
        <f t="shared" si="3"/>
        <v>0</v>
      </c>
      <c r="Q11" s="7">
        <f t="shared" si="4"/>
        <v>0</v>
      </c>
      <c r="R11" s="17"/>
      <c r="S11" s="17"/>
      <c r="T11" s="17"/>
      <c r="U11" s="17"/>
    </row>
    <row r="12" spans="1:21" ht="27.6" x14ac:dyDescent="0.3">
      <c r="A12" s="131"/>
      <c r="B12" s="72">
        <v>9</v>
      </c>
      <c r="C12" s="123"/>
      <c r="D12" s="80" t="s">
        <v>56</v>
      </c>
      <c r="E12" s="73" t="s">
        <v>106</v>
      </c>
      <c r="F12" s="73" t="s">
        <v>113</v>
      </c>
      <c r="G12" s="73" t="s">
        <v>116</v>
      </c>
      <c r="H12" s="27">
        <v>25</v>
      </c>
      <c r="I12" s="28">
        <f>SUM(REITORIA!J12,FAED!J12,CEART!J12,CERES!J12,CEAD!J12,CESFI!J12,CEFID!J12,MUSEU!J12,ESAG!J12)</f>
        <v>0</v>
      </c>
      <c r="J12" s="28">
        <f>SUM(REITORIA!K12,FAED!K12,CEART!K12,CERES!K12,CEAD!K12,CESFI!K12,CEFID!K12,MUSEU!K12,ESAG!K12)</f>
        <v>0</v>
      </c>
      <c r="K12" s="24">
        <f t="shared" si="0"/>
        <v>5.75</v>
      </c>
      <c r="L12" s="25">
        <f>SUM(REITORIA!N12,FAED!N12,CEART!N12,CERES!N12,CEAD!N12,CESFI!N12,CEFID!N12,MUSEU!N12,ESAG!N12)</f>
        <v>0</v>
      </c>
      <c r="M12" s="26">
        <f t="shared" si="1"/>
        <v>25</v>
      </c>
      <c r="N12" s="61">
        <v>61.51</v>
      </c>
      <c r="O12" s="8">
        <f t="shared" si="2"/>
        <v>1537.75</v>
      </c>
      <c r="P12" s="20">
        <f t="shared" si="3"/>
        <v>0</v>
      </c>
      <c r="Q12" s="7">
        <f t="shared" si="4"/>
        <v>0</v>
      </c>
      <c r="R12" s="17"/>
      <c r="S12" s="17"/>
      <c r="T12" s="17"/>
      <c r="U12" s="17"/>
    </row>
    <row r="13" spans="1:21" ht="27.6" x14ac:dyDescent="0.3">
      <c r="A13" s="131"/>
      <c r="B13" s="72">
        <v>10</v>
      </c>
      <c r="C13" s="123"/>
      <c r="D13" s="80" t="s">
        <v>57</v>
      </c>
      <c r="E13" s="73" t="s">
        <v>106</v>
      </c>
      <c r="F13" s="73" t="s">
        <v>113</v>
      </c>
      <c r="G13" s="73" t="s">
        <v>116</v>
      </c>
      <c r="H13" s="27">
        <v>150</v>
      </c>
      <c r="I13" s="28">
        <f>SUM(REITORIA!J13,FAED!J13,CEART!J13,CERES!J13,CEAD!J13,CESFI!J13,CEFID!J13,MUSEU!J13,ESAG!J13)</f>
        <v>0</v>
      </c>
      <c r="J13" s="28">
        <f>SUM(REITORIA!K13,FAED!K13,CEART!K13,CERES!K13,CEAD!K13,CESFI!K13,CEFID!K13,MUSEU!K13,ESAG!K13)</f>
        <v>0</v>
      </c>
      <c r="K13" s="24">
        <f t="shared" si="0"/>
        <v>37</v>
      </c>
      <c r="L13" s="25">
        <f>SUM(REITORIA!N13,FAED!N13,CEART!N13,CERES!N13,CEAD!N13,CESFI!N13,CEFID!N13,MUSEU!N13,ESAG!N13)</f>
        <v>0</v>
      </c>
      <c r="M13" s="26">
        <f t="shared" si="1"/>
        <v>150</v>
      </c>
      <c r="N13" s="61">
        <v>93.44</v>
      </c>
      <c r="O13" s="8">
        <f t="shared" si="2"/>
        <v>14016</v>
      </c>
      <c r="P13" s="20">
        <f t="shared" si="3"/>
        <v>0</v>
      </c>
      <c r="Q13" s="7">
        <f t="shared" si="4"/>
        <v>0</v>
      </c>
      <c r="R13" s="17"/>
      <c r="S13" s="17"/>
      <c r="T13" s="17"/>
      <c r="U13" s="17"/>
    </row>
    <row r="14" spans="1:21" ht="27.6" x14ac:dyDescent="0.3">
      <c r="A14" s="131"/>
      <c r="B14" s="72">
        <v>11</v>
      </c>
      <c r="C14" s="123"/>
      <c r="D14" s="80" t="s">
        <v>58</v>
      </c>
      <c r="E14" s="73" t="s">
        <v>106</v>
      </c>
      <c r="F14" s="73" t="s">
        <v>113</v>
      </c>
      <c r="G14" s="73" t="s">
        <v>116</v>
      </c>
      <c r="H14" s="27">
        <v>284</v>
      </c>
      <c r="I14" s="28">
        <f>SUM(REITORIA!J14,FAED!J14,CEART!J14,CERES!J14,CEAD!J14,CESFI!J14,CEFID!J14,MUSEU!J14,ESAG!J14)</f>
        <v>0</v>
      </c>
      <c r="J14" s="28">
        <f>SUM(REITORIA!K14,FAED!K14,CEART!K14,CERES!K14,CEAD!K14,CESFI!K14,CEFID!K14,MUSEU!K14,ESAG!K14)</f>
        <v>0</v>
      </c>
      <c r="K14" s="24">
        <f t="shared" si="0"/>
        <v>70.5</v>
      </c>
      <c r="L14" s="25">
        <f>SUM(REITORIA!N14,FAED!N14,CEART!N14,CERES!N14,CEAD!N14,CESFI!N14,CEFID!N14,MUSEU!N14,ESAG!N14)</f>
        <v>0</v>
      </c>
      <c r="M14" s="26">
        <f t="shared" si="1"/>
        <v>284</v>
      </c>
      <c r="N14" s="61">
        <v>45.16</v>
      </c>
      <c r="O14" s="8">
        <f t="shared" si="2"/>
        <v>12825.439999999999</v>
      </c>
      <c r="P14" s="20">
        <f t="shared" si="3"/>
        <v>0</v>
      </c>
      <c r="Q14" s="7">
        <f t="shared" si="4"/>
        <v>0</v>
      </c>
      <c r="R14" s="17"/>
      <c r="S14" s="17"/>
      <c r="T14" s="17"/>
      <c r="U14" s="17"/>
    </row>
    <row r="15" spans="1:21" ht="27.6" x14ac:dyDescent="0.3">
      <c r="A15" s="131"/>
      <c r="B15" s="72">
        <v>12</v>
      </c>
      <c r="C15" s="123"/>
      <c r="D15" s="80" t="s">
        <v>59</v>
      </c>
      <c r="E15" s="73" t="s">
        <v>106</v>
      </c>
      <c r="F15" s="73" t="s">
        <v>113</v>
      </c>
      <c r="G15" s="73" t="s">
        <v>116</v>
      </c>
      <c r="H15" s="27">
        <v>130</v>
      </c>
      <c r="I15" s="28">
        <f>SUM(REITORIA!J15,FAED!J15,CEART!J15,CERES!J15,CEAD!J15,CESFI!J15,CEFID!J15,MUSEU!J15,ESAG!J15)</f>
        <v>0</v>
      </c>
      <c r="J15" s="28">
        <f>SUM(REITORIA!K15,FAED!K15,CEART!K15,CERES!K15,CEAD!K15,CESFI!K15,CEFID!K15,MUSEU!K15,ESAG!K15)</f>
        <v>0</v>
      </c>
      <c r="K15" s="24">
        <f t="shared" si="0"/>
        <v>32</v>
      </c>
      <c r="L15" s="25">
        <f>SUM(REITORIA!N15,FAED!N15,CEART!N15,CERES!N15,CEAD!N15,CESFI!N15,CEFID!N15,MUSEU!N15,ESAG!N15)</f>
        <v>0</v>
      </c>
      <c r="M15" s="26">
        <f t="shared" si="1"/>
        <v>130</v>
      </c>
      <c r="N15" s="61">
        <v>42.82</v>
      </c>
      <c r="O15" s="8">
        <f t="shared" si="2"/>
        <v>5566.6</v>
      </c>
      <c r="P15" s="20">
        <f t="shared" si="3"/>
        <v>0</v>
      </c>
      <c r="Q15" s="7">
        <f t="shared" si="4"/>
        <v>0</v>
      </c>
      <c r="R15" s="17"/>
      <c r="S15" s="17"/>
      <c r="T15" s="17"/>
      <c r="U15" s="17"/>
    </row>
    <row r="16" spans="1:21" ht="27.6" x14ac:dyDescent="0.3">
      <c r="A16" s="131"/>
      <c r="B16" s="72">
        <v>13</v>
      </c>
      <c r="C16" s="123"/>
      <c r="D16" s="80" t="s">
        <v>60</v>
      </c>
      <c r="E16" s="73" t="s">
        <v>106</v>
      </c>
      <c r="F16" s="73" t="s">
        <v>113</v>
      </c>
      <c r="G16" s="73" t="s">
        <v>116</v>
      </c>
      <c r="H16" s="27">
        <v>153</v>
      </c>
      <c r="I16" s="28">
        <f>SUM(REITORIA!J16,FAED!J16,CEART!J16,CERES!J16,CEAD!J16,CESFI!J16,CEFID!J16,MUSEU!J16,ESAG!J16)</f>
        <v>0</v>
      </c>
      <c r="J16" s="28">
        <f>SUM(REITORIA!K16,FAED!K16,CEART!K16,CERES!K16,CEAD!K16,CESFI!K16,CEFID!K16,MUSEU!K16,ESAG!K16)</f>
        <v>0</v>
      </c>
      <c r="K16" s="24">
        <f t="shared" si="0"/>
        <v>37.75</v>
      </c>
      <c r="L16" s="25">
        <f>SUM(REITORIA!N16,FAED!N16,CEART!N16,CERES!N16,CEAD!N16,CESFI!N16,CEFID!N16,MUSEU!N16,ESAG!N16)</f>
        <v>0</v>
      </c>
      <c r="M16" s="26">
        <f t="shared" si="1"/>
        <v>153</v>
      </c>
      <c r="N16" s="61">
        <v>53.73</v>
      </c>
      <c r="O16" s="8">
        <f t="shared" si="2"/>
        <v>8220.6899999999987</v>
      </c>
      <c r="P16" s="20">
        <f t="shared" si="3"/>
        <v>0</v>
      </c>
      <c r="Q16" s="7">
        <f t="shared" si="4"/>
        <v>0</v>
      </c>
      <c r="R16" s="17"/>
      <c r="S16" s="17"/>
      <c r="T16" s="17"/>
      <c r="U16" s="17"/>
    </row>
    <row r="17" spans="1:21" ht="27.6" x14ac:dyDescent="0.3">
      <c r="A17" s="131"/>
      <c r="B17" s="72">
        <v>14</v>
      </c>
      <c r="C17" s="123"/>
      <c r="D17" s="80" t="s">
        <v>61</v>
      </c>
      <c r="E17" s="73" t="s">
        <v>106</v>
      </c>
      <c r="F17" s="73" t="s">
        <v>113</v>
      </c>
      <c r="G17" s="73" t="s">
        <v>116</v>
      </c>
      <c r="H17" s="27">
        <v>55</v>
      </c>
      <c r="I17" s="28">
        <f>SUM(REITORIA!J17,FAED!J17,CEART!J17,CERES!J17,CEAD!J17,CESFI!J17,CEFID!J17,MUSEU!J17,ESAG!J17)</f>
        <v>0</v>
      </c>
      <c r="J17" s="28">
        <f>SUM(REITORIA!K17,FAED!K17,CEART!K17,CERES!K17,CEAD!K17,CESFI!K17,CEFID!K17,MUSEU!K17,ESAG!K17)</f>
        <v>0</v>
      </c>
      <c r="K17" s="24">
        <f t="shared" si="0"/>
        <v>13.25</v>
      </c>
      <c r="L17" s="25">
        <f>SUM(REITORIA!N17,FAED!N17,CEART!N17,CERES!N17,CEAD!N17,CESFI!N17,CEFID!N17,MUSEU!N17,ESAG!N17)</f>
        <v>0</v>
      </c>
      <c r="M17" s="26">
        <f t="shared" si="1"/>
        <v>55</v>
      </c>
      <c r="N17" s="61">
        <v>28.81</v>
      </c>
      <c r="O17" s="8">
        <f t="shared" si="2"/>
        <v>1584.55</v>
      </c>
      <c r="P17" s="20">
        <f t="shared" si="3"/>
        <v>0</v>
      </c>
      <c r="Q17" s="7">
        <f t="shared" si="4"/>
        <v>0</v>
      </c>
      <c r="R17" s="17"/>
      <c r="S17" s="17"/>
      <c r="T17" s="17"/>
      <c r="U17" s="17"/>
    </row>
    <row r="18" spans="1:21" x14ac:dyDescent="0.3">
      <c r="A18" s="131"/>
      <c r="B18" s="72">
        <v>15</v>
      </c>
      <c r="C18" s="123"/>
      <c r="D18" s="80" t="s">
        <v>62</v>
      </c>
      <c r="E18" s="73" t="s">
        <v>107</v>
      </c>
      <c r="F18" s="73" t="s">
        <v>113</v>
      </c>
      <c r="G18" s="73" t="s">
        <v>115</v>
      </c>
      <c r="H18" s="27">
        <v>6</v>
      </c>
      <c r="I18" s="28">
        <f>SUM(REITORIA!J18,FAED!J18,CEART!J18,CERES!J18,CEAD!J18,CESFI!J18,CEFID!J18,MUSEU!J18,ESAG!J18)</f>
        <v>0</v>
      </c>
      <c r="J18" s="28">
        <f>SUM(REITORIA!K18,FAED!K18,CEART!K18,CERES!K18,CEAD!K18,CESFI!K18,CEFID!K18,MUSEU!K18,ESAG!K18)</f>
        <v>0</v>
      </c>
      <c r="K18" s="24">
        <f t="shared" si="0"/>
        <v>1</v>
      </c>
      <c r="L18" s="25">
        <f>SUM(REITORIA!N18,FAED!N18,CEART!N18,CERES!N18,CEAD!N18,CESFI!N18,CEFID!N18,MUSEU!N18,ESAG!N18)</f>
        <v>0</v>
      </c>
      <c r="M18" s="26">
        <f t="shared" si="1"/>
        <v>6</v>
      </c>
      <c r="N18" s="61">
        <v>136.27000000000001</v>
      </c>
      <c r="O18" s="8">
        <f t="shared" si="2"/>
        <v>817.62000000000012</v>
      </c>
      <c r="P18" s="20">
        <f t="shared" si="3"/>
        <v>0</v>
      </c>
      <c r="Q18" s="7">
        <f t="shared" si="4"/>
        <v>0</v>
      </c>
      <c r="R18" s="17"/>
      <c r="S18" s="17"/>
      <c r="T18" s="17"/>
      <c r="U18" s="17"/>
    </row>
    <row r="19" spans="1:21" ht="27.6" x14ac:dyDescent="0.3">
      <c r="A19" s="131"/>
      <c r="B19" s="72">
        <v>16</v>
      </c>
      <c r="C19" s="123"/>
      <c r="D19" s="80" t="s">
        <v>63</v>
      </c>
      <c r="E19" s="73" t="s">
        <v>106</v>
      </c>
      <c r="F19" s="73" t="s">
        <v>113</v>
      </c>
      <c r="G19" s="73" t="s">
        <v>115</v>
      </c>
      <c r="H19" s="27">
        <v>81</v>
      </c>
      <c r="I19" s="28">
        <f>SUM(REITORIA!J19,FAED!J19,CEART!J19,CERES!J19,CEAD!J19,CESFI!J19,CEFID!J19,MUSEU!J19,ESAG!J19)</f>
        <v>0</v>
      </c>
      <c r="J19" s="28">
        <f>SUM(REITORIA!K19,FAED!K19,CEART!K19,CERES!K19,CEAD!K19,CESFI!K19,CEFID!K19,MUSEU!K19,ESAG!K19)</f>
        <v>0</v>
      </c>
      <c r="K19" s="24">
        <f t="shared" si="0"/>
        <v>19.75</v>
      </c>
      <c r="L19" s="25">
        <f>SUM(REITORIA!N19,FAED!N19,CEART!N19,CERES!N19,CEAD!N19,CESFI!N19,CEFID!N19,MUSEU!N19,ESAG!N19)</f>
        <v>0</v>
      </c>
      <c r="M19" s="26">
        <f t="shared" si="1"/>
        <v>81</v>
      </c>
      <c r="N19" s="61">
        <v>35.04</v>
      </c>
      <c r="O19" s="8">
        <f t="shared" si="2"/>
        <v>2838.24</v>
      </c>
      <c r="P19" s="20">
        <f t="shared" si="3"/>
        <v>0</v>
      </c>
      <c r="Q19" s="7">
        <f t="shared" si="4"/>
        <v>0</v>
      </c>
      <c r="R19" s="17"/>
      <c r="S19" s="17"/>
      <c r="T19" s="17"/>
      <c r="U19" s="17"/>
    </row>
    <row r="20" spans="1:21" ht="27.6" x14ac:dyDescent="0.3">
      <c r="A20" s="131"/>
      <c r="B20" s="72">
        <v>17</v>
      </c>
      <c r="C20" s="123"/>
      <c r="D20" s="80" t="s">
        <v>64</v>
      </c>
      <c r="E20" s="73" t="s">
        <v>106</v>
      </c>
      <c r="F20" s="73" t="s">
        <v>113</v>
      </c>
      <c r="G20" s="73" t="s">
        <v>115</v>
      </c>
      <c r="H20" s="27">
        <v>49</v>
      </c>
      <c r="I20" s="28">
        <f>SUM(REITORIA!J20,FAED!J20,CEART!J20,CERES!J20,CEAD!J20,CESFI!J20,CEFID!J20,MUSEU!J20,ESAG!J20)</f>
        <v>0</v>
      </c>
      <c r="J20" s="28">
        <f>SUM(REITORIA!K20,FAED!K20,CEART!K20,CERES!K20,CEAD!K20,CESFI!K20,CEFID!K20,MUSEU!K20,ESAG!K20)</f>
        <v>0</v>
      </c>
      <c r="K20" s="24">
        <f t="shared" si="0"/>
        <v>11.75</v>
      </c>
      <c r="L20" s="25">
        <f>SUM(REITORIA!N20,FAED!N20,CEART!N20,CERES!N20,CEAD!N20,CESFI!N20,CEFID!N20,MUSEU!N20,ESAG!N20)</f>
        <v>0</v>
      </c>
      <c r="M20" s="26">
        <f t="shared" si="1"/>
        <v>49</v>
      </c>
      <c r="N20" s="61">
        <v>36.590000000000003</v>
      </c>
      <c r="O20" s="8">
        <f t="shared" si="2"/>
        <v>1792.91</v>
      </c>
      <c r="P20" s="20">
        <f t="shared" si="3"/>
        <v>0</v>
      </c>
      <c r="Q20" s="7">
        <f t="shared" si="4"/>
        <v>0</v>
      </c>
      <c r="R20" s="17"/>
      <c r="S20" s="17"/>
      <c r="T20" s="17"/>
      <c r="U20" s="17"/>
    </row>
    <row r="21" spans="1:21" ht="27.6" x14ac:dyDescent="0.3">
      <c r="A21" s="131"/>
      <c r="B21" s="72">
        <v>18</v>
      </c>
      <c r="C21" s="123"/>
      <c r="D21" s="80" t="s">
        <v>65</v>
      </c>
      <c r="E21" s="73" t="s">
        <v>106</v>
      </c>
      <c r="F21" s="73" t="s">
        <v>113</v>
      </c>
      <c r="G21" s="73" t="s">
        <v>115</v>
      </c>
      <c r="H21" s="27">
        <v>10</v>
      </c>
      <c r="I21" s="28">
        <f>SUM(REITORIA!J21,FAED!J21,CEART!J21,CERES!J21,CEAD!J21,CESFI!J21,CEFID!J21,MUSEU!J21,ESAG!J21)</f>
        <v>0</v>
      </c>
      <c r="J21" s="28">
        <f>SUM(REITORIA!K21,FAED!K21,CEART!K21,CERES!K21,CEAD!K21,CESFI!K21,CEFID!K21,MUSEU!K21,ESAG!K21)</f>
        <v>0</v>
      </c>
      <c r="K21" s="24">
        <f t="shared" si="0"/>
        <v>2</v>
      </c>
      <c r="L21" s="25">
        <f>SUM(REITORIA!N21,FAED!N21,CEART!N21,CERES!N21,CEAD!N21,CESFI!N21,CEFID!N21,MUSEU!N21,ESAG!N21)</f>
        <v>0</v>
      </c>
      <c r="M21" s="26">
        <f t="shared" si="1"/>
        <v>10</v>
      </c>
      <c r="N21" s="61">
        <v>15.57</v>
      </c>
      <c r="O21" s="8">
        <f t="shared" si="2"/>
        <v>155.69999999999999</v>
      </c>
      <c r="P21" s="20">
        <f t="shared" si="3"/>
        <v>0</v>
      </c>
      <c r="Q21" s="7">
        <f t="shared" si="4"/>
        <v>0</v>
      </c>
      <c r="R21" s="17"/>
      <c r="S21" s="17"/>
      <c r="T21" s="17"/>
      <c r="U21" s="17"/>
    </row>
    <row r="22" spans="1:21" ht="27.6" x14ac:dyDescent="0.3">
      <c r="A22" s="131"/>
      <c r="B22" s="72">
        <v>19</v>
      </c>
      <c r="C22" s="123"/>
      <c r="D22" s="80" t="s">
        <v>66</v>
      </c>
      <c r="E22" s="73" t="s">
        <v>108</v>
      </c>
      <c r="F22" s="73" t="s">
        <v>113</v>
      </c>
      <c r="G22" s="73" t="s">
        <v>115</v>
      </c>
      <c r="H22" s="27">
        <v>45</v>
      </c>
      <c r="I22" s="28">
        <f>SUM(REITORIA!J22,FAED!J22,CEART!J22,CERES!J22,CEAD!J22,CESFI!J22,CEFID!J22,MUSEU!J22,ESAG!J22)</f>
        <v>0</v>
      </c>
      <c r="J22" s="28">
        <f>SUM(REITORIA!K22,FAED!K22,CEART!K22,CERES!K22,CEAD!K22,CESFI!K22,CEFID!K22,MUSEU!K22,ESAG!K22)</f>
        <v>0</v>
      </c>
      <c r="K22" s="24">
        <f t="shared" si="0"/>
        <v>10.75</v>
      </c>
      <c r="L22" s="25">
        <f>SUM(REITORIA!N22,FAED!N22,CEART!N22,CERES!N22,CEAD!N22,CESFI!N22,CEFID!N22,MUSEU!N22,ESAG!N22)</f>
        <v>0</v>
      </c>
      <c r="M22" s="26">
        <f t="shared" si="1"/>
        <v>45</v>
      </c>
      <c r="N22" s="61">
        <v>325.5</v>
      </c>
      <c r="O22" s="8">
        <f t="shared" si="2"/>
        <v>14647.5</v>
      </c>
      <c r="P22" s="20">
        <f t="shared" si="3"/>
        <v>0</v>
      </c>
      <c r="Q22" s="7">
        <f t="shared" si="4"/>
        <v>0</v>
      </c>
      <c r="R22" s="17"/>
      <c r="S22" s="17"/>
      <c r="T22" s="17"/>
      <c r="U22" s="17"/>
    </row>
    <row r="23" spans="1:21" ht="27.6" x14ac:dyDescent="0.3">
      <c r="A23" s="131"/>
      <c r="B23" s="72">
        <v>20</v>
      </c>
      <c r="C23" s="123"/>
      <c r="D23" s="80" t="s">
        <v>67</v>
      </c>
      <c r="E23" s="73" t="s">
        <v>108</v>
      </c>
      <c r="F23" s="73" t="s">
        <v>113</v>
      </c>
      <c r="G23" s="73" t="s">
        <v>115</v>
      </c>
      <c r="H23" s="27">
        <v>10</v>
      </c>
      <c r="I23" s="28">
        <f>SUM(REITORIA!J23,FAED!J23,CEART!J23,CERES!J23,CEAD!J23,CESFI!J23,CEFID!J23,MUSEU!J23,ESAG!J23)</f>
        <v>0</v>
      </c>
      <c r="J23" s="28">
        <f>SUM(REITORIA!K23,FAED!K23,CEART!K23,CERES!K23,CEAD!K23,CESFI!K23,CEFID!K23,MUSEU!K23,ESAG!K23)</f>
        <v>0</v>
      </c>
      <c r="K23" s="24">
        <f t="shared" si="0"/>
        <v>2</v>
      </c>
      <c r="L23" s="25">
        <f>SUM(REITORIA!N23,FAED!N23,CEART!N23,CERES!N23,CEAD!N23,CESFI!N23,CEFID!N23,MUSEU!N23,ESAG!N23)</f>
        <v>0</v>
      </c>
      <c r="M23" s="26">
        <f t="shared" si="1"/>
        <v>10</v>
      </c>
      <c r="N23" s="61">
        <v>49.05</v>
      </c>
      <c r="O23" s="8">
        <f t="shared" si="2"/>
        <v>490.5</v>
      </c>
      <c r="P23" s="20">
        <f t="shared" si="3"/>
        <v>0</v>
      </c>
      <c r="Q23" s="7">
        <f t="shared" si="4"/>
        <v>0</v>
      </c>
      <c r="R23" s="17"/>
      <c r="S23" s="17"/>
      <c r="T23" s="17"/>
      <c r="U23" s="17"/>
    </row>
    <row r="24" spans="1:21" ht="27.6" x14ac:dyDescent="0.3">
      <c r="A24" s="131"/>
      <c r="B24" s="72">
        <v>21</v>
      </c>
      <c r="C24" s="123"/>
      <c r="D24" s="80" t="s">
        <v>68</v>
      </c>
      <c r="E24" s="73" t="s">
        <v>109</v>
      </c>
      <c r="F24" s="73" t="s">
        <v>113</v>
      </c>
      <c r="G24" s="73" t="s">
        <v>115</v>
      </c>
      <c r="H24" s="27">
        <v>10</v>
      </c>
      <c r="I24" s="28">
        <f>SUM(REITORIA!J24,FAED!J24,CEART!J24,CERES!J24,CEAD!J24,CESFI!J24,CEFID!J24,MUSEU!J24,ESAG!J24)</f>
        <v>0</v>
      </c>
      <c r="J24" s="28">
        <f>SUM(REITORIA!K24,FAED!K24,CEART!K24,CERES!K24,CEAD!K24,CESFI!K24,CEFID!K24,MUSEU!K24,ESAG!K24)</f>
        <v>0</v>
      </c>
      <c r="K24" s="24">
        <f t="shared" si="0"/>
        <v>2</v>
      </c>
      <c r="L24" s="25">
        <f>SUM(REITORIA!N24,FAED!N24,CEART!N24,CERES!N24,CEAD!N24,CESFI!N24,CEFID!N24,MUSEU!N24,ESAG!N24)</f>
        <v>0</v>
      </c>
      <c r="M24" s="26">
        <f t="shared" si="1"/>
        <v>10</v>
      </c>
      <c r="N24" s="61">
        <v>21.8</v>
      </c>
      <c r="O24" s="8">
        <f t="shared" si="2"/>
        <v>218</v>
      </c>
      <c r="P24" s="20">
        <f t="shared" si="3"/>
        <v>0</v>
      </c>
      <c r="Q24" s="7">
        <f t="shared" si="4"/>
        <v>0</v>
      </c>
      <c r="R24" s="17"/>
      <c r="S24" s="17"/>
      <c r="T24" s="17"/>
      <c r="U24" s="17"/>
    </row>
    <row r="25" spans="1:21" ht="27.6" x14ac:dyDescent="0.3">
      <c r="A25" s="131"/>
      <c r="B25" s="72">
        <v>22</v>
      </c>
      <c r="C25" s="123"/>
      <c r="D25" s="80" t="s">
        <v>69</v>
      </c>
      <c r="E25" s="73" t="s">
        <v>109</v>
      </c>
      <c r="F25" s="73" t="s">
        <v>113</v>
      </c>
      <c r="G25" s="73" t="s">
        <v>115</v>
      </c>
      <c r="H25" s="27">
        <v>10</v>
      </c>
      <c r="I25" s="28">
        <f>SUM(REITORIA!J25,FAED!J25,CEART!J25,CERES!J25,CEAD!J25,CESFI!J25,CEFID!J25,MUSEU!J25,ESAG!J25)</f>
        <v>0</v>
      </c>
      <c r="J25" s="28">
        <f>SUM(REITORIA!K25,FAED!K25,CEART!K25,CERES!K25,CEAD!K25,CESFI!K25,CEFID!K25,MUSEU!K25,ESAG!K25)</f>
        <v>0</v>
      </c>
      <c r="K25" s="24">
        <f t="shared" si="0"/>
        <v>2</v>
      </c>
      <c r="L25" s="25">
        <f>SUM(REITORIA!N25,FAED!N25,CEART!N25,CERES!N25,CEAD!N25,CESFI!N25,CEFID!N25,MUSEU!N25,ESAG!N25)</f>
        <v>0</v>
      </c>
      <c r="M25" s="26">
        <f t="shared" si="1"/>
        <v>10</v>
      </c>
      <c r="N25" s="61">
        <v>9.34</v>
      </c>
      <c r="O25" s="8">
        <f t="shared" si="2"/>
        <v>93.4</v>
      </c>
      <c r="P25" s="20">
        <f t="shared" si="3"/>
        <v>0</v>
      </c>
      <c r="Q25" s="7">
        <f t="shared" si="4"/>
        <v>0</v>
      </c>
      <c r="R25" s="17"/>
      <c r="S25" s="17"/>
      <c r="T25" s="17"/>
      <c r="U25" s="17"/>
    </row>
    <row r="26" spans="1:21" ht="27.6" x14ac:dyDescent="0.3">
      <c r="A26" s="131"/>
      <c r="B26" s="72">
        <v>23</v>
      </c>
      <c r="C26" s="123"/>
      <c r="D26" s="80" t="s">
        <v>70</v>
      </c>
      <c r="E26" s="73" t="s">
        <v>110</v>
      </c>
      <c r="F26" s="73" t="s">
        <v>113</v>
      </c>
      <c r="G26" s="73" t="s">
        <v>115</v>
      </c>
      <c r="H26" s="27">
        <v>10</v>
      </c>
      <c r="I26" s="28">
        <f>SUM(REITORIA!J26,FAED!J26,CEART!J26,CERES!J26,CEAD!J26,CESFI!J26,CEFID!J26,MUSEU!J26,ESAG!J26)</f>
        <v>0</v>
      </c>
      <c r="J26" s="28">
        <f>SUM(REITORIA!K26,FAED!K26,CEART!K26,CERES!K26,CEAD!K26,CESFI!K26,CEFID!K26,MUSEU!K26,ESAG!K26)</f>
        <v>0</v>
      </c>
      <c r="K26" s="24">
        <f t="shared" si="0"/>
        <v>2</v>
      </c>
      <c r="L26" s="25">
        <f>SUM(REITORIA!N26,FAED!N26,CEART!N26,CERES!N26,CEAD!N26,CESFI!N26,CEFID!N26,MUSEU!N26,ESAG!N26)</f>
        <v>0</v>
      </c>
      <c r="M26" s="26">
        <f t="shared" si="1"/>
        <v>10</v>
      </c>
      <c r="N26" s="61">
        <v>4.67</v>
      </c>
      <c r="O26" s="8">
        <f t="shared" si="2"/>
        <v>46.7</v>
      </c>
      <c r="P26" s="20">
        <f t="shared" si="3"/>
        <v>0</v>
      </c>
      <c r="Q26" s="7">
        <f t="shared" si="4"/>
        <v>0</v>
      </c>
      <c r="R26" s="17"/>
      <c r="S26" s="17"/>
      <c r="T26" s="17"/>
      <c r="U26" s="17"/>
    </row>
    <row r="27" spans="1:21" ht="27.6" x14ac:dyDescent="0.3">
      <c r="A27" s="131"/>
      <c r="B27" s="72">
        <v>24</v>
      </c>
      <c r="C27" s="123"/>
      <c r="D27" s="80" t="s">
        <v>71</v>
      </c>
      <c r="E27" s="73" t="s">
        <v>110</v>
      </c>
      <c r="F27" s="73" t="s">
        <v>113</v>
      </c>
      <c r="G27" s="73" t="s">
        <v>115</v>
      </c>
      <c r="H27" s="27">
        <v>5</v>
      </c>
      <c r="I27" s="28">
        <f>SUM(REITORIA!J27,FAED!J27,CEART!J27,CERES!J27,CEAD!J27,CESFI!J27,CEFID!J27,MUSEU!J27,ESAG!J27)</f>
        <v>0</v>
      </c>
      <c r="J27" s="28">
        <f>SUM(REITORIA!K27,FAED!K27,CEART!K27,CERES!K27,CEAD!K27,CESFI!K27,CEFID!K27,MUSEU!K27,ESAG!K27)</f>
        <v>0</v>
      </c>
      <c r="K27" s="24">
        <f t="shared" si="0"/>
        <v>0.75</v>
      </c>
      <c r="L27" s="25">
        <f>SUM(REITORIA!N27,FAED!N27,CEART!N27,CERES!N27,CEAD!N27,CESFI!N27,CEFID!N27,MUSEU!N27,ESAG!N27)</f>
        <v>0</v>
      </c>
      <c r="M27" s="26">
        <f t="shared" si="1"/>
        <v>5</v>
      </c>
      <c r="N27" s="61">
        <v>77.87</v>
      </c>
      <c r="O27" s="8">
        <f t="shared" si="2"/>
        <v>389.35</v>
      </c>
      <c r="P27" s="20">
        <f t="shared" si="3"/>
        <v>0</v>
      </c>
      <c r="Q27" s="7">
        <f t="shared" si="4"/>
        <v>0</v>
      </c>
      <c r="R27" s="17"/>
      <c r="S27" s="17"/>
      <c r="T27" s="17"/>
      <c r="U27" s="17"/>
    </row>
    <row r="28" spans="1:21" ht="27.6" x14ac:dyDescent="0.3">
      <c r="A28" s="131"/>
      <c r="B28" s="72">
        <v>25</v>
      </c>
      <c r="C28" s="123"/>
      <c r="D28" s="80" t="s">
        <v>72</v>
      </c>
      <c r="E28" s="73" t="s">
        <v>110</v>
      </c>
      <c r="F28" s="73" t="s">
        <v>113</v>
      </c>
      <c r="G28" s="73" t="s">
        <v>115</v>
      </c>
      <c r="H28" s="27">
        <v>5</v>
      </c>
      <c r="I28" s="28">
        <f>SUM(REITORIA!J28,FAED!J28,CEART!J28,CERES!J28,CEAD!J28,CESFI!J28,CEFID!J28,MUSEU!J28,ESAG!J28)</f>
        <v>0</v>
      </c>
      <c r="J28" s="28">
        <f>SUM(REITORIA!K28,FAED!K28,CEART!K28,CERES!K28,CEAD!K28,CESFI!K28,CEFID!K28,MUSEU!K28,ESAG!K28)</f>
        <v>0</v>
      </c>
      <c r="K28" s="24">
        <f t="shared" si="0"/>
        <v>0.75</v>
      </c>
      <c r="L28" s="25">
        <f>SUM(REITORIA!N28,FAED!N28,CEART!N28,CERES!N28,CEAD!N28,CESFI!N28,CEFID!N28,MUSEU!N28,ESAG!N28)</f>
        <v>0</v>
      </c>
      <c r="M28" s="26">
        <f t="shared" si="1"/>
        <v>5</v>
      </c>
      <c r="N28" s="61">
        <v>32.700000000000003</v>
      </c>
      <c r="O28" s="8">
        <f t="shared" si="2"/>
        <v>163.5</v>
      </c>
      <c r="P28" s="20">
        <f t="shared" si="3"/>
        <v>0</v>
      </c>
      <c r="Q28" s="7">
        <f t="shared" si="4"/>
        <v>0</v>
      </c>
      <c r="R28" s="17"/>
      <c r="S28" s="17"/>
      <c r="T28" s="17"/>
      <c r="U28" s="17"/>
    </row>
    <row r="29" spans="1:21" ht="27.6" x14ac:dyDescent="0.3">
      <c r="A29" s="131"/>
      <c r="B29" s="72">
        <v>26</v>
      </c>
      <c r="C29" s="123"/>
      <c r="D29" s="80" t="s">
        <v>73</v>
      </c>
      <c r="E29" s="73" t="s">
        <v>108</v>
      </c>
      <c r="F29" s="73" t="s">
        <v>113</v>
      </c>
      <c r="G29" s="73" t="s">
        <v>117</v>
      </c>
      <c r="H29" s="27">
        <v>66</v>
      </c>
      <c r="I29" s="28">
        <f>SUM(REITORIA!J29,FAED!J29,CEART!J29,CERES!J29,CEAD!J29,CESFI!J29,CEFID!J29,MUSEU!J29,ESAG!J29)</f>
        <v>0</v>
      </c>
      <c r="J29" s="28">
        <f>SUM(REITORIA!K29,FAED!K29,CEART!K29,CERES!K29,CEAD!K29,CESFI!K29,CEFID!K29,MUSEU!K29,ESAG!K29)</f>
        <v>0</v>
      </c>
      <c r="K29" s="24">
        <f t="shared" si="0"/>
        <v>16</v>
      </c>
      <c r="L29" s="25">
        <f>SUM(REITORIA!N29,FAED!N29,CEART!N29,CERES!N29,CEAD!N29,CESFI!N29,CEFID!N29,MUSEU!N29,ESAG!N29)</f>
        <v>0</v>
      </c>
      <c r="M29" s="26">
        <f t="shared" si="1"/>
        <v>66</v>
      </c>
      <c r="N29" s="61">
        <v>203.24</v>
      </c>
      <c r="O29" s="8">
        <f t="shared" si="2"/>
        <v>13413.84</v>
      </c>
      <c r="P29" s="20">
        <f t="shared" si="3"/>
        <v>0</v>
      </c>
      <c r="Q29" s="7">
        <f t="shared" si="4"/>
        <v>0</v>
      </c>
      <c r="R29" s="17"/>
      <c r="S29" s="17"/>
      <c r="T29" s="17"/>
      <c r="U29" s="17"/>
    </row>
    <row r="30" spans="1:21" ht="27.6" x14ac:dyDescent="0.3">
      <c r="A30" s="131"/>
      <c r="B30" s="72">
        <v>27</v>
      </c>
      <c r="C30" s="123"/>
      <c r="D30" s="80" t="s">
        <v>74</v>
      </c>
      <c r="E30" s="73" t="s">
        <v>111</v>
      </c>
      <c r="F30" s="73" t="s">
        <v>113</v>
      </c>
      <c r="G30" s="73" t="s">
        <v>117</v>
      </c>
      <c r="H30" s="27">
        <v>10</v>
      </c>
      <c r="I30" s="28">
        <f>SUM(REITORIA!J30,FAED!J30,CEART!J30,CERES!J30,CEAD!J30,CESFI!J30,CEFID!J30,MUSEU!J30,ESAG!J30)</f>
        <v>0</v>
      </c>
      <c r="J30" s="28">
        <f>SUM(REITORIA!K30,FAED!K30,CEART!K30,CERES!K30,CEAD!K30,CESFI!K30,CEFID!K30,MUSEU!K30,ESAG!K30)</f>
        <v>0</v>
      </c>
      <c r="K30" s="24">
        <f t="shared" si="0"/>
        <v>2</v>
      </c>
      <c r="L30" s="25">
        <f>SUM(REITORIA!N30,FAED!N30,CEART!N30,CERES!N30,CEAD!N30,CESFI!N30,CEFID!N30,MUSEU!N30,ESAG!N30)</f>
        <v>0</v>
      </c>
      <c r="M30" s="26">
        <f t="shared" si="1"/>
        <v>10</v>
      </c>
      <c r="N30" s="61">
        <v>207.13</v>
      </c>
      <c r="O30" s="8">
        <f t="shared" si="2"/>
        <v>2071.3000000000002</v>
      </c>
      <c r="P30" s="20">
        <f t="shared" si="3"/>
        <v>0</v>
      </c>
      <c r="Q30" s="7">
        <f t="shared" si="4"/>
        <v>0</v>
      </c>
      <c r="R30" s="17"/>
      <c r="S30" s="17"/>
      <c r="T30" s="17"/>
      <c r="U30" s="17"/>
    </row>
    <row r="31" spans="1:21" ht="27.6" x14ac:dyDescent="0.3">
      <c r="A31" s="131"/>
      <c r="B31" s="72">
        <v>28</v>
      </c>
      <c r="C31" s="123"/>
      <c r="D31" s="80" t="s">
        <v>75</v>
      </c>
      <c r="E31" s="73" t="s">
        <v>111</v>
      </c>
      <c r="F31" s="73" t="s">
        <v>113</v>
      </c>
      <c r="G31" s="73" t="s">
        <v>117</v>
      </c>
      <c r="H31" s="27">
        <v>10</v>
      </c>
      <c r="I31" s="28">
        <f>SUM(REITORIA!J31,FAED!J31,CEART!J31,CERES!J31,CEAD!J31,CESFI!J31,CEFID!J31,MUSEU!J31,ESAG!J31)</f>
        <v>0</v>
      </c>
      <c r="J31" s="28">
        <f>SUM(REITORIA!K31,FAED!K31,CEART!K31,CERES!K31,CEAD!K31,CESFI!K31,CEFID!K31,MUSEU!K31,ESAG!K31)</f>
        <v>0</v>
      </c>
      <c r="K31" s="24">
        <f t="shared" si="0"/>
        <v>2</v>
      </c>
      <c r="L31" s="25">
        <f>SUM(REITORIA!N31,FAED!N31,CEART!N31,CERES!N31,CEAD!N31,CESFI!N31,CEFID!N31,MUSEU!N31,ESAG!N31)</f>
        <v>0</v>
      </c>
      <c r="M31" s="26">
        <f t="shared" si="1"/>
        <v>10</v>
      </c>
      <c r="N31" s="61">
        <v>70.08</v>
      </c>
      <c r="O31" s="8">
        <f t="shared" si="2"/>
        <v>700.8</v>
      </c>
      <c r="P31" s="20">
        <f t="shared" si="3"/>
        <v>0</v>
      </c>
      <c r="Q31" s="7">
        <f t="shared" si="4"/>
        <v>0</v>
      </c>
      <c r="R31" s="17"/>
      <c r="S31" s="17"/>
      <c r="T31" s="17"/>
      <c r="U31" s="17"/>
    </row>
    <row r="32" spans="1:21" ht="27.6" x14ac:dyDescent="0.3">
      <c r="A32" s="131"/>
      <c r="B32" s="72">
        <v>29</v>
      </c>
      <c r="C32" s="123"/>
      <c r="D32" s="80" t="s">
        <v>76</v>
      </c>
      <c r="E32" s="73" t="s">
        <v>111</v>
      </c>
      <c r="F32" s="73" t="s">
        <v>113</v>
      </c>
      <c r="G32" s="73" t="s">
        <v>117</v>
      </c>
      <c r="H32" s="27">
        <v>7</v>
      </c>
      <c r="I32" s="28">
        <f>SUM(REITORIA!J32,FAED!J32,CEART!J32,CERES!J32,CEAD!J32,CESFI!J32,CEFID!J32,MUSEU!J32,ESAG!J32)</f>
        <v>0</v>
      </c>
      <c r="J32" s="28">
        <f>SUM(REITORIA!K32,FAED!K32,CEART!K32,CERES!K32,CEAD!K32,CESFI!K32,CEFID!K32,MUSEU!K32,ESAG!K32)</f>
        <v>0</v>
      </c>
      <c r="K32" s="24">
        <f t="shared" si="0"/>
        <v>1.25</v>
      </c>
      <c r="L32" s="25">
        <f>SUM(REITORIA!N32,FAED!N32,CEART!N32,CERES!N32,CEAD!N32,CESFI!N32,CEFID!N32,MUSEU!N32,ESAG!N32)</f>
        <v>0</v>
      </c>
      <c r="M32" s="26">
        <f t="shared" si="1"/>
        <v>7</v>
      </c>
      <c r="N32" s="61">
        <v>1479.56</v>
      </c>
      <c r="O32" s="8">
        <f t="shared" si="2"/>
        <v>10356.92</v>
      </c>
      <c r="P32" s="20">
        <f t="shared" si="3"/>
        <v>0</v>
      </c>
      <c r="Q32" s="7">
        <f t="shared" si="4"/>
        <v>0</v>
      </c>
      <c r="R32" s="17"/>
      <c r="S32" s="17"/>
      <c r="T32" s="17"/>
      <c r="U32" s="17"/>
    </row>
    <row r="33" spans="1:21" ht="27.6" x14ac:dyDescent="0.3">
      <c r="A33" s="131"/>
      <c r="B33" s="72">
        <v>30</v>
      </c>
      <c r="C33" s="123"/>
      <c r="D33" s="80" t="s">
        <v>77</v>
      </c>
      <c r="E33" s="73" t="s">
        <v>108</v>
      </c>
      <c r="F33" s="73" t="s">
        <v>113</v>
      </c>
      <c r="G33" s="73" t="s">
        <v>117</v>
      </c>
      <c r="H33" s="27">
        <v>356</v>
      </c>
      <c r="I33" s="28">
        <f>SUM(REITORIA!J33,FAED!J33,CEART!J33,CERES!J33,CEAD!J33,CESFI!J33,CEFID!J33,MUSEU!J33,ESAG!J33)</f>
        <v>0</v>
      </c>
      <c r="J33" s="28">
        <f>SUM(REITORIA!K33,FAED!K33,CEART!K33,CERES!K33,CEAD!K33,CESFI!K33,CEFID!K33,MUSEU!K33,ESAG!K33)</f>
        <v>0</v>
      </c>
      <c r="K33" s="24">
        <f t="shared" si="0"/>
        <v>88.5</v>
      </c>
      <c r="L33" s="25">
        <f>SUM(REITORIA!N33,FAED!N33,CEART!N33,CERES!N33,CEAD!N33,CESFI!N33,CEFID!N33,MUSEU!N33,ESAG!N33)</f>
        <v>0</v>
      </c>
      <c r="M33" s="26">
        <f t="shared" si="1"/>
        <v>356</v>
      </c>
      <c r="N33" s="61">
        <v>18.68</v>
      </c>
      <c r="O33" s="8">
        <f t="shared" si="2"/>
        <v>6650.08</v>
      </c>
      <c r="P33" s="20">
        <f t="shared" si="3"/>
        <v>0</v>
      </c>
      <c r="Q33" s="7">
        <f t="shared" si="4"/>
        <v>0</v>
      </c>
      <c r="R33" s="17"/>
      <c r="S33" s="17"/>
      <c r="T33" s="17"/>
      <c r="U33" s="17"/>
    </row>
    <row r="34" spans="1:21" ht="41.4" x14ac:dyDescent="0.3">
      <c r="A34" s="131"/>
      <c r="B34" s="72">
        <v>31</v>
      </c>
      <c r="C34" s="123"/>
      <c r="D34" s="80" t="s">
        <v>78</v>
      </c>
      <c r="E34" s="73" t="s">
        <v>112</v>
      </c>
      <c r="F34" s="73" t="s">
        <v>113</v>
      </c>
      <c r="G34" s="73" t="s">
        <v>118</v>
      </c>
      <c r="H34" s="27">
        <v>8</v>
      </c>
      <c r="I34" s="28">
        <f>SUM(REITORIA!J34,FAED!J34,CEART!J34,CERES!J34,CEAD!J34,CESFI!J34,CEFID!J34,MUSEU!J34,ESAG!J34)</f>
        <v>0</v>
      </c>
      <c r="J34" s="28">
        <f>SUM(REITORIA!K34,FAED!K34,CEART!K34,CERES!K34,CEAD!K34,CESFI!K34,CEFID!K34,MUSEU!K34,ESAG!K34)</f>
        <v>0</v>
      </c>
      <c r="K34" s="24">
        <f t="shared" si="0"/>
        <v>1.5</v>
      </c>
      <c r="L34" s="25">
        <f>SUM(REITORIA!N34,FAED!N34,CEART!N34,CERES!N34,CEAD!N34,CESFI!N34,CEFID!N34,MUSEU!N34,ESAG!N34)</f>
        <v>0</v>
      </c>
      <c r="M34" s="26">
        <f t="shared" si="1"/>
        <v>8</v>
      </c>
      <c r="N34" s="61">
        <v>7.24</v>
      </c>
      <c r="O34" s="8">
        <f t="shared" si="2"/>
        <v>57.92</v>
      </c>
      <c r="P34" s="20">
        <f t="shared" si="3"/>
        <v>0</v>
      </c>
      <c r="Q34" s="7">
        <f t="shared" si="4"/>
        <v>0</v>
      </c>
      <c r="R34" s="17"/>
      <c r="S34" s="17"/>
      <c r="T34" s="17"/>
      <c r="U34" s="17"/>
    </row>
    <row r="35" spans="1:21" ht="41.4" x14ac:dyDescent="0.3">
      <c r="A35" s="131"/>
      <c r="B35" s="72">
        <v>32</v>
      </c>
      <c r="C35" s="123"/>
      <c r="D35" s="80" t="s">
        <v>79</v>
      </c>
      <c r="E35" s="73" t="s">
        <v>112</v>
      </c>
      <c r="F35" s="73" t="s">
        <v>113</v>
      </c>
      <c r="G35" s="73" t="s">
        <v>118</v>
      </c>
      <c r="H35" s="27">
        <v>6</v>
      </c>
      <c r="I35" s="28">
        <f>SUM(REITORIA!J35,FAED!J35,CEART!J35,CERES!J35,CEAD!J35,CESFI!J35,CEFID!J35,MUSEU!J35,ESAG!J35)</f>
        <v>0</v>
      </c>
      <c r="J35" s="28">
        <f>SUM(REITORIA!K35,FAED!K35,CEART!K35,CERES!K35,CEAD!K35,CESFI!K35,CEFID!K35,MUSEU!K35,ESAG!K35)</f>
        <v>0</v>
      </c>
      <c r="K35" s="24">
        <f t="shared" si="0"/>
        <v>1</v>
      </c>
      <c r="L35" s="25">
        <f>SUM(REITORIA!N35,FAED!N35,CEART!N35,CERES!N35,CEAD!N35,CESFI!N35,CEFID!N35,MUSEU!N35,ESAG!N35)</f>
        <v>0</v>
      </c>
      <c r="M35" s="26">
        <f t="shared" si="1"/>
        <v>6</v>
      </c>
      <c r="N35" s="61">
        <v>22.58</v>
      </c>
      <c r="O35" s="8">
        <f t="shared" si="2"/>
        <v>135.47999999999999</v>
      </c>
      <c r="P35" s="20">
        <f t="shared" si="3"/>
        <v>0</v>
      </c>
      <c r="Q35" s="7">
        <f t="shared" si="4"/>
        <v>0</v>
      </c>
      <c r="R35" s="17"/>
      <c r="S35" s="17"/>
      <c r="T35" s="17"/>
      <c r="U35" s="17"/>
    </row>
    <row r="36" spans="1:21" ht="41.4" x14ac:dyDescent="0.3">
      <c r="A36" s="131"/>
      <c r="B36" s="72">
        <v>33</v>
      </c>
      <c r="C36" s="123"/>
      <c r="D36" s="80" t="s">
        <v>80</v>
      </c>
      <c r="E36" s="73" t="s">
        <v>112</v>
      </c>
      <c r="F36" s="73" t="s">
        <v>113</v>
      </c>
      <c r="G36" s="73" t="s">
        <v>118</v>
      </c>
      <c r="H36" s="27">
        <v>6</v>
      </c>
      <c r="I36" s="28">
        <f>SUM(REITORIA!J36,FAED!J36,CEART!J36,CERES!J36,CEAD!J36,CESFI!J36,CEFID!J36,MUSEU!J36,ESAG!J36)</f>
        <v>0</v>
      </c>
      <c r="J36" s="28">
        <f>SUM(REITORIA!K36,FAED!K36,CEART!K36,CERES!K36,CEAD!K36,CESFI!K36,CEFID!K36,MUSEU!K36,ESAG!K36)</f>
        <v>0</v>
      </c>
      <c r="K36" s="24">
        <f t="shared" ref="K36:K67" si="5">H36*0.25-0.5-L36</f>
        <v>1</v>
      </c>
      <c r="L36" s="25">
        <f>SUM(REITORIA!N36,FAED!N36,CEART!N36,CERES!N36,CEAD!N36,CESFI!N36,CEFID!N36,MUSEU!N36,ESAG!N36)</f>
        <v>0</v>
      </c>
      <c r="M36" s="26">
        <f t="shared" ref="M36:M67" si="6">H36+L36-J36</f>
        <v>6</v>
      </c>
      <c r="N36" s="61">
        <v>23.36</v>
      </c>
      <c r="O36" s="8">
        <f t="shared" ref="O36:O67" si="7">N36*H36</f>
        <v>140.16</v>
      </c>
      <c r="P36" s="20">
        <f t="shared" si="3"/>
        <v>0</v>
      </c>
      <c r="Q36" s="7">
        <f t="shared" si="4"/>
        <v>0</v>
      </c>
      <c r="R36" s="17"/>
      <c r="S36" s="17"/>
      <c r="T36" s="17"/>
      <c r="U36" s="17"/>
    </row>
    <row r="37" spans="1:21" ht="27.6" x14ac:dyDescent="0.3">
      <c r="A37" s="131"/>
      <c r="B37" s="72">
        <v>34</v>
      </c>
      <c r="C37" s="123"/>
      <c r="D37" s="80" t="s">
        <v>81</v>
      </c>
      <c r="E37" s="73" t="s">
        <v>112</v>
      </c>
      <c r="F37" s="73" t="s">
        <v>113</v>
      </c>
      <c r="G37" s="73" t="s">
        <v>118</v>
      </c>
      <c r="H37" s="27">
        <v>55</v>
      </c>
      <c r="I37" s="28">
        <f>SUM(REITORIA!J37,FAED!J37,CEART!J37,CERES!J37,CEAD!J37,CESFI!J37,CEFID!J37,MUSEU!J37,ESAG!J37)</f>
        <v>0</v>
      </c>
      <c r="J37" s="28">
        <f>SUM(REITORIA!K37,FAED!K37,CEART!K37,CERES!K37,CEAD!K37,CESFI!K37,CEFID!K37,MUSEU!K37,ESAG!K37)</f>
        <v>0</v>
      </c>
      <c r="K37" s="24">
        <f t="shared" si="5"/>
        <v>13.25</v>
      </c>
      <c r="L37" s="25">
        <f>SUM(REITORIA!N37,FAED!N37,CEART!N37,CERES!N37,CEAD!N37,CESFI!N37,CEFID!N37,MUSEU!N37,ESAG!N37)</f>
        <v>0</v>
      </c>
      <c r="M37" s="26">
        <f t="shared" si="6"/>
        <v>55</v>
      </c>
      <c r="N37" s="61">
        <v>12.22</v>
      </c>
      <c r="O37" s="8">
        <f t="shared" si="7"/>
        <v>672.1</v>
      </c>
      <c r="P37" s="20">
        <f t="shared" si="3"/>
        <v>0</v>
      </c>
      <c r="Q37" s="7">
        <f t="shared" si="4"/>
        <v>0</v>
      </c>
      <c r="R37" s="17"/>
      <c r="S37" s="17"/>
      <c r="T37" s="17"/>
      <c r="U37" s="17"/>
    </row>
    <row r="38" spans="1:21" ht="27.6" x14ac:dyDescent="0.3">
      <c r="A38" s="131"/>
      <c r="B38" s="72">
        <v>35</v>
      </c>
      <c r="C38" s="123"/>
      <c r="D38" s="80" t="s">
        <v>82</v>
      </c>
      <c r="E38" s="73" t="s">
        <v>112</v>
      </c>
      <c r="F38" s="73" t="s">
        <v>113</v>
      </c>
      <c r="G38" s="73" t="s">
        <v>118</v>
      </c>
      <c r="H38" s="27">
        <v>10</v>
      </c>
      <c r="I38" s="28">
        <f>SUM(REITORIA!J38,FAED!J38,CEART!J38,CERES!J38,CEAD!J38,CESFI!J38,CEFID!J38,MUSEU!J38,ESAG!J38)</f>
        <v>0</v>
      </c>
      <c r="J38" s="28">
        <f>SUM(REITORIA!K38,FAED!K38,CEART!K38,CERES!K38,CEAD!K38,CESFI!K38,CEFID!K38,MUSEU!K38,ESAG!K38)</f>
        <v>0</v>
      </c>
      <c r="K38" s="24">
        <f t="shared" si="5"/>
        <v>2</v>
      </c>
      <c r="L38" s="25">
        <f>SUM(REITORIA!N38,FAED!N38,CEART!N38,CERES!N38,CEAD!N38,CESFI!N38,CEFID!N38,MUSEU!N38,ESAG!N38)</f>
        <v>0</v>
      </c>
      <c r="M38" s="26">
        <f t="shared" si="6"/>
        <v>10</v>
      </c>
      <c r="N38" s="61">
        <v>16.82</v>
      </c>
      <c r="O38" s="8">
        <f t="shared" si="7"/>
        <v>168.2</v>
      </c>
      <c r="P38" s="20">
        <f t="shared" si="3"/>
        <v>0</v>
      </c>
      <c r="Q38" s="7">
        <f t="shared" si="4"/>
        <v>0</v>
      </c>
      <c r="R38" s="17"/>
      <c r="S38" s="17"/>
      <c r="T38" s="17"/>
      <c r="U38" s="17"/>
    </row>
    <row r="39" spans="1:21" ht="27.6" x14ac:dyDescent="0.3">
      <c r="A39" s="131"/>
      <c r="B39" s="72">
        <v>36</v>
      </c>
      <c r="C39" s="123"/>
      <c r="D39" s="80" t="s">
        <v>83</v>
      </c>
      <c r="E39" s="73" t="s">
        <v>112</v>
      </c>
      <c r="F39" s="73" t="s">
        <v>113</v>
      </c>
      <c r="G39" s="73" t="s">
        <v>118</v>
      </c>
      <c r="H39" s="27">
        <v>20</v>
      </c>
      <c r="I39" s="28">
        <f>SUM(REITORIA!J39,FAED!J39,CEART!J39,CERES!J39,CEAD!J39,CESFI!J39,CEFID!J39,MUSEU!J39,ESAG!J39)</f>
        <v>0</v>
      </c>
      <c r="J39" s="28">
        <f>SUM(REITORIA!K39,FAED!K39,CEART!K39,CERES!K39,CEAD!K39,CESFI!K39,CEFID!K39,MUSEU!K39,ESAG!K39)</f>
        <v>0</v>
      </c>
      <c r="K39" s="24">
        <f t="shared" si="5"/>
        <v>4.5</v>
      </c>
      <c r="L39" s="25">
        <f>SUM(REITORIA!N39,FAED!N39,CEART!N39,CERES!N39,CEAD!N39,CESFI!N39,CEFID!N39,MUSEU!N39,ESAG!N39)</f>
        <v>0</v>
      </c>
      <c r="M39" s="26">
        <f t="shared" si="6"/>
        <v>20</v>
      </c>
      <c r="N39" s="61">
        <v>13.82</v>
      </c>
      <c r="O39" s="8">
        <f t="shared" si="7"/>
        <v>276.39999999999998</v>
      </c>
      <c r="P39" s="20">
        <f t="shared" si="3"/>
        <v>0</v>
      </c>
      <c r="Q39" s="7">
        <f t="shared" si="4"/>
        <v>0</v>
      </c>
      <c r="R39" s="17"/>
      <c r="S39" s="17"/>
      <c r="T39" s="17"/>
      <c r="U39" s="17"/>
    </row>
    <row r="40" spans="1:21" ht="27.6" x14ac:dyDescent="0.3">
      <c r="A40" s="131"/>
      <c r="B40" s="72">
        <v>37</v>
      </c>
      <c r="C40" s="123"/>
      <c r="D40" s="80" t="s">
        <v>84</v>
      </c>
      <c r="E40" s="73" t="s">
        <v>112</v>
      </c>
      <c r="F40" s="73" t="s">
        <v>113</v>
      </c>
      <c r="G40" s="73" t="s">
        <v>118</v>
      </c>
      <c r="H40" s="27">
        <v>20</v>
      </c>
      <c r="I40" s="28">
        <f>SUM(REITORIA!J40,FAED!J40,CEART!J40,CERES!J40,CEAD!J40,CESFI!J40,CEFID!J40,MUSEU!J40,ESAG!J40)</f>
        <v>0</v>
      </c>
      <c r="J40" s="28">
        <f>SUM(REITORIA!K40,FAED!K40,CEART!K40,CERES!K40,CEAD!K40,CESFI!K40,CEFID!K40,MUSEU!K40,ESAG!K40)</f>
        <v>0</v>
      </c>
      <c r="K40" s="24">
        <f t="shared" si="5"/>
        <v>4.5</v>
      </c>
      <c r="L40" s="25">
        <f>SUM(REITORIA!N40,FAED!N40,CEART!N40,CERES!N40,CEAD!N40,CESFI!N40,CEFID!N40,MUSEU!N40,ESAG!N40)</f>
        <v>0</v>
      </c>
      <c r="M40" s="26">
        <f t="shared" si="6"/>
        <v>20</v>
      </c>
      <c r="N40" s="61">
        <v>11.68</v>
      </c>
      <c r="O40" s="8">
        <f t="shared" si="7"/>
        <v>233.6</v>
      </c>
      <c r="P40" s="20">
        <f t="shared" si="3"/>
        <v>0</v>
      </c>
      <c r="Q40" s="7">
        <f t="shared" si="4"/>
        <v>0</v>
      </c>
      <c r="R40" s="17"/>
      <c r="S40" s="17"/>
      <c r="T40" s="17"/>
      <c r="U40" s="17"/>
    </row>
    <row r="41" spans="1:21" ht="27.6" x14ac:dyDescent="0.3">
      <c r="A41" s="131"/>
      <c r="B41" s="72">
        <v>38</v>
      </c>
      <c r="C41" s="123"/>
      <c r="D41" s="80" t="s">
        <v>85</v>
      </c>
      <c r="E41" s="73" t="s">
        <v>112</v>
      </c>
      <c r="F41" s="73" t="s">
        <v>113</v>
      </c>
      <c r="G41" s="73" t="s">
        <v>118</v>
      </c>
      <c r="H41" s="27">
        <v>36</v>
      </c>
      <c r="I41" s="28">
        <f>SUM(REITORIA!J41,FAED!J41,CEART!J41,CERES!J41,CEAD!J41,CESFI!J41,CEFID!J41,MUSEU!J41,ESAG!J41)</f>
        <v>0</v>
      </c>
      <c r="J41" s="28">
        <f>SUM(REITORIA!K41,FAED!K41,CEART!K41,CERES!K41,CEAD!K41,CESFI!K41,CEFID!K41,MUSEU!K41,ESAG!K41)</f>
        <v>0</v>
      </c>
      <c r="K41" s="24">
        <f t="shared" si="5"/>
        <v>8.5</v>
      </c>
      <c r="L41" s="25">
        <f>SUM(REITORIA!N41,FAED!N41,CEART!N41,CERES!N41,CEAD!N41,CESFI!N41,CEFID!N41,MUSEU!N41,ESAG!N41)</f>
        <v>0</v>
      </c>
      <c r="M41" s="26">
        <f t="shared" si="6"/>
        <v>36</v>
      </c>
      <c r="N41" s="61">
        <v>14.01</v>
      </c>
      <c r="O41" s="8">
        <f t="shared" si="7"/>
        <v>504.36</v>
      </c>
      <c r="P41" s="20">
        <f t="shared" si="3"/>
        <v>0</v>
      </c>
      <c r="Q41" s="7">
        <f t="shared" si="4"/>
        <v>0</v>
      </c>
      <c r="R41" s="17"/>
      <c r="S41" s="17"/>
      <c r="T41" s="17"/>
      <c r="U41" s="17"/>
    </row>
    <row r="42" spans="1:21" ht="41.4" x14ac:dyDescent="0.3">
      <c r="A42" s="131"/>
      <c r="B42" s="72">
        <v>39</v>
      </c>
      <c r="C42" s="123"/>
      <c r="D42" s="80" t="s">
        <v>86</v>
      </c>
      <c r="E42" s="73" t="s">
        <v>112</v>
      </c>
      <c r="F42" s="73" t="s">
        <v>113</v>
      </c>
      <c r="G42" s="73" t="s">
        <v>118</v>
      </c>
      <c r="H42" s="27">
        <v>38</v>
      </c>
      <c r="I42" s="28">
        <f>SUM(REITORIA!J42,FAED!J42,CEART!J42,CERES!J42,CEAD!J42,CESFI!J42,CEFID!J42,MUSEU!J42,ESAG!J42)</f>
        <v>0</v>
      </c>
      <c r="J42" s="28">
        <f>SUM(REITORIA!K42,FAED!K42,CEART!K42,CERES!K42,CEAD!K42,CESFI!K42,CEFID!K42,MUSEU!K42,ESAG!K42)</f>
        <v>0</v>
      </c>
      <c r="K42" s="24">
        <f t="shared" si="5"/>
        <v>9</v>
      </c>
      <c r="L42" s="25">
        <f>SUM(REITORIA!N42,FAED!N42,CEART!N42,CERES!N42,CEAD!N42,CESFI!N42,CEFID!N42,MUSEU!N42,ESAG!N42)</f>
        <v>0</v>
      </c>
      <c r="M42" s="26">
        <f t="shared" si="6"/>
        <v>38</v>
      </c>
      <c r="N42" s="61">
        <v>16.079999999999998</v>
      </c>
      <c r="O42" s="8">
        <f t="shared" si="7"/>
        <v>611.04</v>
      </c>
      <c r="P42" s="20">
        <f t="shared" si="3"/>
        <v>0</v>
      </c>
      <c r="Q42" s="7">
        <f t="shared" si="4"/>
        <v>0</v>
      </c>
      <c r="R42" s="17"/>
      <c r="S42" s="17"/>
      <c r="T42" s="17"/>
      <c r="U42" s="17"/>
    </row>
    <row r="43" spans="1:21" ht="27.6" x14ac:dyDescent="0.3">
      <c r="A43" s="131"/>
      <c r="B43" s="72">
        <v>40</v>
      </c>
      <c r="C43" s="123"/>
      <c r="D43" s="80" t="s">
        <v>87</v>
      </c>
      <c r="E43" s="73" t="s">
        <v>112</v>
      </c>
      <c r="F43" s="73" t="s">
        <v>113</v>
      </c>
      <c r="G43" s="73" t="s">
        <v>118</v>
      </c>
      <c r="H43" s="27">
        <v>41</v>
      </c>
      <c r="I43" s="28">
        <f>SUM(REITORIA!J43,FAED!J43,CEART!J43,CERES!J43,CEAD!J43,CESFI!J43,CEFID!J43,MUSEU!J43,ESAG!J43)</f>
        <v>0</v>
      </c>
      <c r="J43" s="28">
        <f>SUM(REITORIA!K43,FAED!K43,CEART!K43,CERES!K43,CEAD!K43,CESFI!K43,CEFID!K43,MUSEU!K43,ESAG!K43)</f>
        <v>0</v>
      </c>
      <c r="K43" s="24">
        <f t="shared" si="5"/>
        <v>9.75</v>
      </c>
      <c r="L43" s="25">
        <f>SUM(REITORIA!N43,FAED!N43,CEART!N43,CERES!N43,CEAD!N43,CESFI!N43,CEFID!N43,MUSEU!N43,ESAG!N43)</f>
        <v>0</v>
      </c>
      <c r="M43" s="26">
        <f t="shared" si="6"/>
        <v>41</v>
      </c>
      <c r="N43" s="61">
        <v>31.14</v>
      </c>
      <c r="O43" s="8">
        <f t="shared" si="7"/>
        <v>1276.74</v>
      </c>
      <c r="P43" s="20">
        <f t="shared" si="3"/>
        <v>0</v>
      </c>
      <c r="Q43" s="7">
        <f t="shared" si="4"/>
        <v>0</v>
      </c>
      <c r="R43" s="17"/>
      <c r="S43" s="17"/>
      <c r="T43" s="17"/>
      <c r="U43" s="17"/>
    </row>
    <row r="44" spans="1:21" ht="27.6" x14ac:dyDescent="0.3">
      <c r="A44" s="131"/>
      <c r="B44" s="72">
        <v>41</v>
      </c>
      <c r="C44" s="123"/>
      <c r="D44" s="80" t="s">
        <v>88</v>
      </c>
      <c r="E44" s="73" t="s">
        <v>112</v>
      </c>
      <c r="F44" s="73" t="s">
        <v>113</v>
      </c>
      <c r="G44" s="73" t="s">
        <v>118</v>
      </c>
      <c r="H44" s="27">
        <v>176</v>
      </c>
      <c r="I44" s="28">
        <f>SUM(REITORIA!J44,FAED!J44,CEART!J44,CERES!J44,CEAD!J44,CESFI!J44,CEFID!J44,MUSEU!J44,ESAG!J44)</f>
        <v>0</v>
      </c>
      <c r="J44" s="28">
        <f>SUM(REITORIA!K44,FAED!K44,CEART!K44,CERES!K44,CEAD!K44,CESFI!K44,CEFID!K44,MUSEU!K44,ESAG!K44)</f>
        <v>0</v>
      </c>
      <c r="K44" s="24">
        <f t="shared" si="5"/>
        <v>43.5</v>
      </c>
      <c r="L44" s="25">
        <f>SUM(REITORIA!N44,FAED!N44,CEART!N44,CERES!N44,CEAD!N44,CESFI!N44,CEFID!N44,MUSEU!N44,ESAG!N44)</f>
        <v>0</v>
      </c>
      <c r="M44" s="26">
        <f t="shared" si="6"/>
        <v>176</v>
      </c>
      <c r="N44" s="61">
        <v>16.579999999999998</v>
      </c>
      <c r="O44" s="8">
        <f t="shared" si="7"/>
        <v>2918.08</v>
      </c>
      <c r="P44" s="20">
        <f t="shared" si="3"/>
        <v>0</v>
      </c>
      <c r="Q44" s="7">
        <f t="shared" si="4"/>
        <v>0</v>
      </c>
      <c r="R44" s="17"/>
      <c r="S44" s="17"/>
      <c r="T44" s="17"/>
      <c r="U44" s="17"/>
    </row>
    <row r="45" spans="1:21" ht="41.4" x14ac:dyDescent="0.3">
      <c r="A45" s="131"/>
      <c r="B45" s="72">
        <v>42</v>
      </c>
      <c r="C45" s="123"/>
      <c r="D45" s="80" t="s">
        <v>89</v>
      </c>
      <c r="E45" s="73" t="s">
        <v>111</v>
      </c>
      <c r="F45" s="73" t="s">
        <v>113</v>
      </c>
      <c r="G45" s="73" t="s">
        <v>118</v>
      </c>
      <c r="H45" s="27">
        <v>25</v>
      </c>
      <c r="I45" s="28">
        <f>SUM(REITORIA!J45,FAED!J45,CEART!J45,CERES!J45,CEAD!J45,CESFI!J45,CEFID!J45,MUSEU!J45,ESAG!J45)</f>
        <v>0</v>
      </c>
      <c r="J45" s="28">
        <f>SUM(REITORIA!K45,FAED!K45,CEART!K45,CERES!K45,CEAD!K45,CESFI!K45,CEFID!K45,MUSEU!K45,ESAG!K45)</f>
        <v>0</v>
      </c>
      <c r="K45" s="24">
        <f t="shared" si="5"/>
        <v>5.75</v>
      </c>
      <c r="L45" s="25">
        <f>SUM(REITORIA!N45,FAED!N45,CEART!N45,CERES!N45,CEAD!N45,CESFI!N45,CEFID!N45,MUSEU!N45,ESAG!N45)</f>
        <v>0</v>
      </c>
      <c r="M45" s="26">
        <f t="shared" si="6"/>
        <v>25</v>
      </c>
      <c r="N45" s="61">
        <v>61.9</v>
      </c>
      <c r="O45" s="8">
        <f t="shared" si="7"/>
        <v>1547.5</v>
      </c>
      <c r="P45" s="20">
        <f t="shared" si="3"/>
        <v>0</v>
      </c>
      <c r="Q45" s="7">
        <f t="shared" si="4"/>
        <v>0</v>
      </c>
      <c r="R45" s="17"/>
      <c r="S45" s="17"/>
      <c r="T45" s="17"/>
      <c r="U45" s="17"/>
    </row>
    <row r="46" spans="1:21" ht="27.6" x14ac:dyDescent="0.3">
      <c r="A46" s="131"/>
      <c r="B46" s="72">
        <v>43</v>
      </c>
      <c r="C46" s="123"/>
      <c r="D46" s="80" t="s">
        <v>90</v>
      </c>
      <c r="E46" s="73" t="s">
        <v>112</v>
      </c>
      <c r="F46" s="73" t="s">
        <v>113</v>
      </c>
      <c r="G46" s="73" t="s">
        <v>118</v>
      </c>
      <c r="H46" s="27">
        <v>20</v>
      </c>
      <c r="I46" s="28">
        <f>SUM(REITORIA!J46,FAED!J46,CEART!J46,CERES!J46,CEAD!J46,CESFI!J46,CEFID!J46,MUSEU!J46,ESAG!J46)</f>
        <v>0</v>
      </c>
      <c r="J46" s="28">
        <f>SUM(REITORIA!K46,FAED!K46,CEART!K46,CERES!K46,CEAD!K46,CESFI!K46,CEFID!K46,MUSEU!K46,ESAG!K46)</f>
        <v>0</v>
      </c>
      <c r="K46" s="24">
        <f t="shared" si="5"/>
        <v>4.5</v>
      </c>
      <c r="L46" s="25">
        <f>SUM(REITORIA!N46,FAED!N46,CEART!N46,CERES!N46,CEAD!N46,CESFI!N46,CEFID!N46,MUSEU!N46,ESAG!N46)</f>
        <v>0</v>
      </c>
      <c r="M46" s="26">
        <f t="shared" si="6"/>
        <v>20</v>
      </c>
      <c r="N46" s="61">
        <v>12.84</v>
      </c>
      <c r="O46" s="8">
        <f t="shared" si="7"/>
        <v>256.8</v>
      </c>
      <c r="P46" s="20">
        <f t="shared" si="3"/>
        <v>0</v>
      </c>
      <c r="Q46" s="7">
        <f t="shared" si="4"/>
        <v>0</v>
      </c>
      <c r="R46" s="17"/>
      <c r="S46" s="17"/>
      <c r="T46" s="17"/>
      <c r="U46" s="17"/>
    </row>
    <row r="47" spans="1:21" ht="41.4" x14ac:dyDescent="0.3">
      <c r="A47" s="131"/>
      <c r="B47" s="72">
        <v>44</v>
      </c>
      <c r="C47" s="123"/>
      <c r="D47" s="80" t="s">
        <v>91</v>
      </c>
      <c r="E47" s="73" t="s">
        <v>106</v>
      </c>
      <c r="F47" s="73" t="s">
        <v>114</v>
      </c>
      <c r="G47" s="73" t="s">
        <v>119</v>
      </c>
      <c r="H47" s="27">
        <v>23</v>
      </c>
      <c r="I47" s="28">
        <f>SUM(REITORIA!J47,FAED!J47,CEART!J47,CERES!J47,CEAD!J47,CESFI!J47,CEFID!J47,MUSEU!J47,ESAG!J47)</f>
        <v>0</v>
      </c>
      <c r="J47" s="28">
        <f>SUM(REITORIA!K47,FAED!K47,CEART!K47,CERES!K47,CEAD!K47,CESFI!K47,CEFID!K47,MUSEU!K47,ESAG!K47)</f>
        <v>0</v>
      </c>
      <c r="K47" s="24">
        <f t="shared" si="5"/>
        <v>5.25</v>
      </c>
      <c r="L47" s="25">
        <f>SUM(REITORIA!N47,FAED!N47,CEART!N47,CERES!N47,CEAD!N47,CESFI!N47,CEFID!N47,MUSEU!N47,ESAG!N47)</f>
        <v>0</v>
      </c>
      <c r="M47" s="26">
        <f t="shared" si="6"/>
        <v>23</v>
      </c>
      <c r="N47" s="61">
        <v>1164.18</v>
      </c>
      <c r="O47" s="8">
        <f t="shared" si="7"/>
        <v>26776.140000000003</v>
      </c>
      <c r="P47" s="20">
        <f t="shared" si="3"/>
        <v>0</v>
      </c>
      <c r="Q47" s="7">
        <f t="shared" si="4"/>
        <v>0</v>
      </c>
      <c r="R47" s="17"/>
      <c r="S47" s="17"/>
      <c r="T47" s="17"/>
      <c r="U47" s="17"/>
    </row>
    <row r="48" spans="1:21" ht="41.4" x14ac:dyDescent="0.3">
      <c r="A48" s="131"/>
      <c r="B48" s="72">
        <v>45</v>
      </c>
      <c r="C48" s="123"/>
      <c r="D48" s="80" t="s">
        <v>92</v>
      </c>
      <c r="E48" s="73" t="s">
        <v>106</v>
      </c>
      <c r="F48" s="73" t="s">
        <v>114</v>
      </c>
      <c r="G48" s="73" t="s">
        <v>119</v>
      </c>
      <c r="H48" s="27">
        <v>23</v>
      </c>
      <c r="I48" s="28">
        <f>SUM(REITORIA!J48,FAED!J48,CEART!J48,CERES!J48,CEAD!J48,CESFI!J48,CEFID!J48,MUSEU!J48,ESAG!J48)</f>
        <v>0</v>
      </c>
      <c r="J48" s="28">
        <f>SUM(REITORIA!K48,FAED!K48,CEART!K48,CERES!K48,CEAD!K48,CESFI!K48,CEFID!K48,MUSEU!K48,ESAG!K48)</f>
        <v>0</v>
      </c>
      <c r="K48" s="24">
        <f t="shared" si="5"/>
        <v>5.25</v>
      </c>
      <c r="L48" s="25">
        <f>SUM(REITORIA!N48,FAED!N48,CEART!N48,CERES!N48,CEAD!N48,CESFI!N48,CEFID!N48,MUSEU!N48,ESAG!N48)</f>
        <v>0</v>
      </c>
      <c r="M48" s="26">
        <f t="shared" si="6"/>
        <v>23</v>
      </c>
      <c r="N48" s="61">
        <v>1456.2</v>
      </c>
      <c r="O48" s="8">
        <f t="shared" si="7"/>
        <v>33492.6</v>
      </c>
      <c r="P48" s="20">
        <f t="shared" si="3"/>
        <v>0</v>
      </c>
      <c r="Q48" s="7">
        <f t="shared" si="4"/>
        <v>0</v>
      </c>
      <c r="R48" s="17"/>
      <c r="S48" s="17"/>
      <c r="T48" s="17"/>
      <c r="U48" s="17"/>
    </row>
    <row r="49" spans="1:21" ht="41.4" x14ac:dyDescent="0.3">
      <c r="A49" s="131"/>
      <c r="B49" s="72">
        <v>46</v>
      </c>
      <c r="C49" s="123"/>
      <c r="D49" s="80" t="s">
        <v>93</v>
      </c>
      <c r="E49" s="73" t="s">
        <v>106</v>
      </c>
      <c r="F49" s="73" t="s">
        <v>114</v>
      </c>
      <c r="G49" s="73" t="s">
        <v>119</v>
      </c>
      <c r="H49" s="27">
        <v>24</v>
      </c>
      <c r="I49" s="28">
        <f>SUM(REITORIA!J49,FAED!J49,CEART!J49,CERES!J49,CEAD!J49,CESFI!J49,CEFID!J49,MUSEU!J49,ESAG!J49)</f>
        <v>0</v>
      </c>
      <c r="J49" s="28">
        <f>SUM(REITORIA!K49,FAED!K49,CEART!K49,CERES!K49,CEAD!K49,CESFI!K49,CEFID!K49,MUSEU!K49,ESAG!K49)</f>
        <v>0</v>
      </c>
      <c r="K49" s="24">
        <f t="shared" si="5"/>
        <v>5.5</v>
      </c>
      <c r="L49" s="25">
        <f>SUM(REITORIA!N49,FAED!N49,CEART!N49,CERES!N49,CEAD!N49,CESFI!N49,CEFID!N49,MUSEU!N49,ESAG!N49)</f>
        <v>0</v>
      </c>
      <c r="M49" s="26">
        <f t="shared" si="6"/>
        <v>24</v>
      </c>
      <c r="N49" s="61">
        <v>1146.27</v>
      </c>
      <c r="O49" s="8">
        <f t="shared" si="7"/>
        <v>27510.48</v>
      </c>
      <c r="P49" s="20">
        <f t="shared" si="3"/>
        <v>0</v>
      </c>
      <c r="Q49" s="7">
        <f t="shared" si="4"/>
        <v>0</v>
      </c>
      <c r="R49" s="17"/>
      <c r="S49" s="17"/>
      <c r="T49" s="17"/>
      <c r="U49" s="17"/>
    </row>
    <row r="50" spans="1:21" ht="41.4" x14ac:dyDescent="0.3">
      <c r="A50" s="131"/>
      <c r="B50" s="72">
        <v>47</v>
      </c>
      <c r="C50" s="123"/>
      <c r="D50" s="80" t="s">
        <v>94</v>
      </c>
      <c r="E50" s="73" t="s">
        <v>106</v>
      </c>
      <c r="F50" s="73" t="s">
        <v>114</v>
      </c>
      <c r="G50" s="73" t="s">
        <v>119</v>
      </c>
      <c r="H50" s="27">
        <v>162</v>
      </c>
      <c r="I50" s="28">
        <f>SUM(REITORIA!J50,FAED!J50,CEART!J50,CERES!J50,CEAD!J50,CESFI!J50,CEFID!J50,MUSEU!J50,ESAG!J50)</f>
        <v>0</v>
      </c>
      <c r="J50" s="28">
        <f>SUM(REITORIA!K50,FAED!K50,CEART!K50,CERES!K50,CEAD!K50,CESFI!K50,CEFID!K50,MUSEU!K50,ESAG!K50)</f>
        <v>0</v>
      </c>
      <c r="K50" s="24">
        <f t="shared" si="5"/>
        <v>40</v>
      </c>
      <c r="L50" s="25">
        <f>SUM(REITORIA!N50,FAED!N50,CEART!N50,CERES!N50,CEAD!N50,CESFI!N50,CEFID!N50,MUSEU!N50,ESAG!N50)</f>
        <v>0</v>
      </c>
      <c r="M50" s="26">
        <f t="shared" si="6"/>
        <v>162</v>
      </c>
      <c r="N50" s="61">
        <v>20.09</v>
      </c>
      <c r="O50" s="8">
        <f t="shared" si="7"/>
        <v>3254.58</v>
      </c>
      <c r="P50" s="20">
        <f t="shared" si="3"/>
        <v>0</v>
      </c>
      <c r="Q50" s="7">
        <f t="shared" si="4"/>
        <v>0</v>
      </c>
      <c r="R50" s="17"/>
      <c r="S50" s="17"/>
      <c r="T50" s="17"/>
      <c r="U50" s="17"/>
    </row>
    <row r="51" spans="1:21" ht="55.2" x14ac:dyDescent="0.3">
      <c r="A51" s="131"/>
      <c r="B51" s="72">
        <v>48</v>
      </c>
      <c r="C51" s="123"/>
      <c r="D51" s="80" t="s">
        <v>95</v>
      </c>
      <c r="E51" s="73" t="s">
        <v>106</v>
      </c>
      <c r="F51" s="73" t="s">
        <v>114</v>
      </c>
      <c r="G51" s="73" t="s">
        <v>119</v>
      </c>
      <c r="H51" s="27">
        <v>1</v>
      </c>
      <c r="I51" s="28">
        <f>SUM(REITORIA!J51,FAED!J51,CEART!J51,CERES!J51,CEAD!J51,CESFI!J51,CEFID!J51,MUSEU!J51,ESAG!J51)</f>
        <v>0</v>
      </c>
      <c r="J51" s="28">
        <f>SUM(REITORIA!K51,FAED!K51,CEART!K51,CERES!K51,CEAD!K51,CESFI!K51,CEFID!K51,MUSEU!K51,ESAG!K51)</f>
        <v>0</v>
      </c>
      <c r="K51" s="24">
        <f t="shared" si="5"/>
        <v>-0.25</v>
      </c>
      <c r="L51" s="25">
        <f>SUM(REITORIA!N51,FAED!N51,CEART!N51,CERES!N51,CEAD!N51,CESFI!N51,CEFID!N51,MUSEU!N51,ESAG!N51)</f>
        <v>0</v>
      </c>
      <c r="M51" s="26">
        <f t="shared" si="6"/>
        <v>1</v>
      </c>
      <c r="N51" s="61">
        <v>1375.99</v>
      </c>
      <c r="O51" s="8">
        <f t="shared" si="7"/>
        <v>1375.99</v>
      </c>
      <c r="P51" s="20">
        <f t="shared" si="3"/>
        <v>0</v>
      </c>
      <c r="Q51" s="7">
        <f t="shared" si="4"/>
        <v>0</v>
      </c>
      <c r="R51" s="17"/>
      <c r="S51" s="17"/>
      <c r="T51" s="17"/>
      <c r="U51" s="17"/>
    </row>
    <row r="52" spans="1:21" ht="55.2" x14ac:dyDescent="0.3">
      <c r="A52" s="131"/>
      <c r="B52" s="72">
        <v>49</v>
      </c>
      <c r="C52" s="123"/>
      <c r="D52" s="80" t="s">
        <v>96</v>
      </c>
      <c r="E52" s="73" t="s">
        <v>106</v>
      </c>
      <c r="F52" s="73" t="s">
        <v>114</v>
      </c>
      <c r="G52" s="73" t="s">
        <v>119</v>
      </c>
      <c r="H52" s="27">
        <v>4</v>
      </c>
      <c r="I52" s="28">
        <f>SUM(REITORIA!J52,FAED!J52,CEART!J52,CERES!J52,CEAD!J52,CESFI!J52,CEFID!J52,MUSEU!J52,ESAG!J52)</f>
        <v>0</v>
      </c>
      <c r="J52" s="28">
        <f>SUM(REITORIA!K52,FAED!K52,CEART!K52,CERES!K52,CEAD!K52,CESFI!K52,CEFID!K52,MUSEU!K52,ESAG!K52)</f>
        <v>0</v>
      </c>
      <c r="K52" s="24">
        <f t="shared" si="5"/>
        <v>0.5</v>
      </c>
      <c r="L52" s="25">
        <f>SUM(REITORIA!N52,FAED!N52,CEART!N52,CERES!N52,CEAD!N52,CESFI!N52,CEFID!N52,MUSEU!N52,ESAG!N52)</f>
        <v>0</v>
      </c>
      <c r="M52" s="26">
        <f t="shared" si="6"/>
        <v>4</v>
      </c>
      <c r="N52" s="61">
        <v>599.61</v>
      </c>
      <c r="O52" s="8">
        <f t="shared" si="7"/>
        <v>2398.44</v>
      </c>
      <c r="P52" s="20">
        <f t="shared" si="3"/>
        <v>0</v>
      </c>
      <c r="Q52" s="7">
        <f t="shared" si="4"/>
        <v>0</v>
      </c>
      <c r="R52" s="17"/>
      <c r="S52" s="17"/>
      <c r="T52" s="17"/>
      <c r="U52" s="17"/>
    </row>
    <row r="53" spans="1:21" ht="27.6" x14ac:dyDescent="0.3">
      <c r="A53" s="131"/>
      <c r="B53" s="72">
        <v>50</v>
      </c>
      <c r="C53" s="123"/>
      <c r="D53" s="80" t="s">
        <v>97</v>
      </c>
      <c r="E53" s="73" t="s">
        <v>106</v>
      </c>
      <c r="F53" s="73" t="s">
        <v>114</v>
      </c>
      <c r="G53" s="73" t="s">
        <v>119</v>
      </c>
      <c r="H53" s="27">
        <v>15</v>
      </c>
      <c r="I53" s="28">
        <f>SUM(REITORIA!J53,FAED!J53,CEART!J53,CERES!J53,CEAD!J53,CESFI!J53,CEFID!J53,MUSEU!J53,ESAG!J53)</f>
        <v>0</v>
      </c>
      <c r="J53" s="28">
        <f>SUM(REITORIA!K53,FAED!K53,CEART!K53,CERES!K53,CEAD!K53,CESFI!K53,CEFID!K53,MUSEU!K53,ESAG!K53)</f>
        <v>0</v>
      </c>
      <c r="K53" s="24">
        <f t="shared" si="5"/>
        <v>3.25</v>
      </c>
      <c r="L53" s="25">
        <f>SUM(REITORIA!N53,FAED!N53,CEART!N53,CERES!N53,CEAD!N53,CESFI!N53,CEFID!N53,MUSEU!N53,ESAG!N53)</f>
        <v>0</v>
      </c>
      <c r="M53" s="26">
        <f t="shared" si="6"/>
        <v>15</v>
      </c>
      <c r="N53" s="61">
        <v>66.180000000000007</v>
      </c>
      <c r="O53" s="8">
        <f t="shared" si="7"/>
        <v>992.7</v>
      </c>
      <c r="P53" s="20">
        <f t="shared" si="3"/>
        <v>0</v>
      </c>
      <c r="Q53" s="7">
        <f t="shared" si="4"/>
        <v>0</v>
      </c>
      <c r="R53" s="17"/>
      <c r="S53" s="17"/>
      <c r="T53" s="17"/>
      <c r="U53" s="17"/>
    </row>
    <row r="54" spans="1:21" ht="27.6" x14ac:dyDescent="0.3">
      <c r="A54" s="131"/>
      <c r="B54" s="72">
        <v>51</v>
      </c>
      <c r="C54" s="123"/>
      <c r="D54" s="80" t="s">
        <v>98</v>
      </c>
      <c r="E54" s="73" t="s">
        <v>106</v>
      </c>
      <c r="F54" s="73" t="s">
        <v>114</v>
      </c>
      <c r="G54" s="73" t="s">
        <v>119</v>
      </c>
      <c r="H54" s="27">
        <v>60</v>
      </c>
      <c r="I54" s="28">
        <f>SUM(REITORIA!J54,FAED!J54,CEART!J54,CERES!J54,CEAD!J54,CESFI!J54,CEFID!J54,MUSEU!J54,ESAG!J54)</f>
        <v>0</v>
      </c>
      <c r="J54" s="28">
        <f>SUM(REITORIA!K54,FAED!K54,CEART!K54,CERES!K54,CEAD!K54,CESFI!K54,CEFID!K54,MUSEU!K54,ESAG!K54)</f>
        <v>0</v>
      </c>
      <c r="K54" s="24">
        <f t="shared" si="5"/>
        <v>14.5</v>
      </c>
      <c r="L54" s="25">
        <f>SUM(REITORIA!N54,FAED!N54,CEART!N54,CERES!N54,CEAD!N54,CESFI!N54,CEFID!N54,MUSEU!N54,ESAG!N54)</f>
        <v>0</v>
      </c>
      <c r="M54" s="26">
        <f t="shared" si="6"/>
        <v>60</v>
      </c>
      <c r="N54" s="61">
        <v>56.06</v>
      </c>
      <c r="O54" s="8">
        <f t="shared" si="7"/>
        <v>3363.6000000000004</v>
      </c>
      <c r="P54" s="20">
        <f t="shared" si="3"/>
        <v>0</v>
      </c>
      <c r="Q54" s="7">
        <f t="shared" si="4"/>
        <v>0</v>
      </c>
      <c r="R54" s="17"/>
      <c r="S54" s="17"/>
      <c r="T54" s="17"/>
      <c r="U54" s="17"/>
    </row>
    <row r="55" spans="1:21" ht="27.6" x14ac:dyDescent="0.3">
      <c r="A55" s="131"/>
      <c r="B55" s="72">
        <v>52</v>
      </c>
      <c r="C55" s="123"/>
      <c r="D55" s="80" t="s">
        <v>99</v>
      </c>
      <c r="E55" s="73" t="s">
        <v>106</v>
      </c>
      <c r="F55" s="73" t="s">
        <v>114</v>
      </c>
      <c r="G55" s="73" t="s">
        <v>119</v>
      </c>
      <c r="H55" s="27">
        <v>30</v>
      </c>
      <c r="I55" s="28">
        <f>SUM(REITORIA!J55,FAED!J55,CEART!J55,CERES!J55,CEAD!J55,CESFI!J55,CEFID!J55,MUSEU!J55,ESAG!J55)</f>
        <v>0</v>
      </c>
      <c r="J55" s="28">
        <f>SUM(REITORIA!K55,FAED!K55,CEART!K55,CERES!K55,CEAD!K55,CESFI!K55,CEFID!K55,MUSEU!K55,ESAG!K55)</f>
        <v>0</v>
      </c>
      <c r="K55" s="24">
        <f t="shared" si="5"/>
        <v>7</v>
      </c>
      <c r="L55" s="25">
        <f>SUM(REITORIA!N55,FAED!N55,CEART!N55,CERES!N55,CEAD!N55,CESFI!N55,CEFID!N55,MUSEU!N55,ESAG!N55)</f>
        <v>0</v>
      </c>
      <c r="M55" s="26">
        <f t="shared" si="6"/>
        <v>30</v>
      </c>
      <c r="N55" s="61">
        <v>10.87</v>
      </c>
      <c r="O55" s="8">
        <f t="shared" si="7"/>
        <v>326.09999999999997</v>
      </c>
      <c r="P55" s="20">
        <f t="shared" si="3"/>
        <v>0</v>
      </c>
      <c r="Q55" s="7">
        <f t="shared" si="4"/>
        <v>0</v>
      </c>
      <c r="R55" s="17"/>
      <c r="S55" s="17"/>
      <c r="T55" s="17"/>
      <c r="U55" s="17"/>
    </row>
    <row r="56" spans="1:21" ht="27.6" x14ac:dyDescent="0.3">
      <c r="A56" s="131"/>
      <c r="B56" s="72">
        <v>53</v>
      </c>
      <c r="C56" s="123"/>
      <c r="D56" s="80" t="s">
        <v>100</v>
      </c>
      <c r="E56" s="73" t="s">
        <v>106</v>
      </c>
      <c r="F56" s="73" t="s">
        <v>114</v>
      </c>
      <c r="G56" s="73" t="s">
        <v>119</v>
      </c>
      <c r="H56" s="27">
        <v>140</v>
      </c>
      <c r="I56" s="28">
        <f>SUM(REITORIA!J56,FAED!J56,CEART!J56,CERES!J56,CEAD!J56,CESFI!J56,CEFID!J56,MUSEU!J56,ESAG!J56)</f>
        <v>0</v>
      </c>
      <c r="J56" s="28">
        <f>SUM(REITORIA!K56,FAED!K56,CEART!K56,CERES!K56,CEAD!K56,CESFI!K56,CEFID!K56,MUSEU!K56,ESAG!K56)</f>
        <v>0</v>
      </c>
      <c r="K56" s="24">
        <f t="shared" si="5"/>
        <v>34.5</v>
      </c>
      <c r="L56" s="25">
        <f>SUM(REITORIA!N56,FAED!N56,CEART!N56,CERES!N56,CEAD!N56,CESFI!N56,CEFID!N56,MUSEU!N56,ESAG!N56)</f>
        <v>0</v>
      </c>
      <c r="M56" s="26">
        <f t="shared" si="6"/>
        <v>140</v>
      </c>
      <c r="N56" s="61">
        <v>11.6</v>
      </c>
      <c r="O56" s="8">
        <f t="shared" si="7"/>
        <v>1624</v>
      </c>
      <c r="P56" s="20">
        <f t="shared" si="3"/>
        <v>0</v>
      </c>
      <c r="Q56" s="7">
        <f t="shared" si="4"/>
        <v>0</v>
      </c>
      <c r="R56" s="17"/>
      <c r="S56" s="17"/>
      <c r="T56" s="17"/>
      <c r="U56" s="17"/>
    </row>
    <row r="57" spans="1:21" ht="27.6" x14ac:dyDescent="0.3">
      <c r="A57" s="131"/>
      <c r="B57" s="72">
        <v>54</v>
      </c>
      <c r="C57" s="123"/>
      <c r="D57" s="80" t="s">
        <v>101</v>
      </c>
      <c r="E57" s="73" t="s">
        <v>106</v>
      </c>
      <c r="F57" s="73" t="s">
        <v>114</v>
      </c>
      <c r="G57" s="73" t="s">
        <v>119</v>
      </c>
      <c r="H57" s="27">
        <v>65</v>
      </c>
      <c r="I57" s="28">
        <f>SUM(REITORIA!J57,FAED!J57,CEART!J57,CERES!J57,CEAD!J57,CESFI!J57,CEFID!J57,MUSEU!J57,ESAG!J57)</f>
        <v>0</v>
      </c>
      <c r="J57" s="28">
        <f>SUM(REITORIA!K57,FAED!K57,CEART!K57,CERES!K57,CEAD!K57,CESFI!K57,CEFID!K57,MUSEU!K57,ESAG!K57)</f>
        <v>0</v>
      </c>
      <c r="K57" s="24">
        <f t="shared" si="5"/>
        <v>15.75</v>
      </c>
      <c r="L57" s="25">
        <f>SUM(REITORIA!N57,FAED!N57,CEART!N57,CERES!N57,CEAD!N57,CESFI!N57,CEFID!N57,MUSEU!N57,ESAG!N57)</f>
        <v>0</v>
      </c>
      <c r="M57" s="26">
        <f t="shared" si="6"/>
        <v>65</v>
      </c>
      <c r="N57" s="61">
        <v>10.86</v>
      </c>
      <c r="O57" s="8">
        <f t="shared" si="7"/>
        <v>705.9</v>
      </c>
      <c r="P57" s="20">
        <f t="shared" si="3"/>
        <v>0</v>
      </c>
      <c r="Q57" s="7">
        <f t="shared" si="4"/>
        <v>0</v>
      </c>
      <c r="R57" s="17"/>
      <c r="S57" s="17"/>
      <c r="T57" s="17"/>
      <c r="U57" s="17"/>
    </row>
    <row r="58" spans="1:21" ht="27.6" x14ac:dyDescent="0.3">
      <c r="A58" s="131"/>
      <c r="B58" s="72">
        <v>55</v>
      </c>
      <c r="C58" s="123"/>
      <c r="D58" s="80" t="s">
        <v>102</v>
      </c>
      <c r="E58" s="73" t="s">
        <v>106</v>
      </c>
      <c r="F58" s="73" t="s">
        <v>114</v>
      </c>
      <c r="G58" s="73" t="s">
        <v>119</v>
      </c>
      <c r="H58" s="27">
        <v>45</v>
      </c>
      <c r="I58" s="28">
        <f>SUM(REITORIA!J58,FAED!J58,CEART!J58,CERES!J58,CEAD!J58,CESFI!J58,CEFID!J58,MUSEU!J58,ESAG!J58)</f>
        <v>0</v>
      </c>
      <c r="J58" s="28">
        <f>SUM(REITORIA!K58,FAED!K58,CEART!K58,CERES!K58,CEAD!K58,CESFI!K58,CEFID!K58,MUSEU!K58,ESAG!K58)</f>
        <v>0</v>
      </c>
      <c r="K58" s="24">
        <f t="shared" si="5"/>
        <v>10.75</v>
      </c>
      <c r="L58" s="25">
        <f>SUM(REITORIA!N58,FAED!N58,CEART!N58,CERES!N58,CEAD!N58,CESFI!N58,CEFID!N58,MUSEU!N58,ESAG!N58)</f>
        <v>0</v>
      </c>
      <c r="M58" s="26">
        <f t="shared" si="6"/>
        <v>45</v>
      </c>
      <c r="N58" s="61">
        <v>8.56</v>
      </c>
      <c r="O58" s="8">
        <f t="shared" si="7"/>
        <v>385.20000000000005</v>
      </c>
      <c r="P58" s="20">
        <f t="shared" si="3"/>
        <v>0</v>
      </c>
      <c r="Q58" s="7">
        <f t="shared" si="4"/>
        <v>0</v>
      </c>
      <c r="R58" s="17"/>
      <c r="S58" s="17"/>
      <c r="T58" s="17"/>
      <c r="U58" s="17"/>
    </row>
    <row r="59" spans="1:21" ht="27.6" x14ac:dyDescent="0.3">
      <c r="A59" s="132"/>
      <c r="B59" s="72">
        <v>56</v>
      </c>
      <c r="C59" s="124"/>
      <c r="D59" s="80" t="s">
        <v>103</v>
      </c>
      <c r="E59" s="73" t="s">
        <v>106</v>
      </c>
      <c r="F59" s="73" t="s">
        <v>114</v>
      </c>
      <c r="G59" s="73" t="s">
        <v>119</v>
      </c>
      <c r="H59" s="27">
        <v>10</v>
      </c>
      <c r="I59" s="28">
        <f>SUM(REITORIA!J59,FAED!J59,CEART!J59,CERES!J59,CEAD!J59,CESFI!J59,CEFID!J59,MUSEU!J59,ESAG!J59)</f>
        <v>0</v>
      </c>
      <c r="J59" s="28">
        <f>SUM(REITORIA!K59,FAED!K59,CEART!K59,CERES!K59,CEAD!K59,CESFI!K59,CEFID!K59,MUSEU!K59,ESAG!K59)</f>
        <v>0</v>
      </c>
      <c r="K59" s="24">
        <f t="shared" si="5"/>
        <v>2</v>
      </c>
      <c r="L59" s="25">
        <f>SUM(REITORIA!N59,FAED!N59,CEART!N59,CERES!N59,CEAD!N59,CESFI!N59,CEFID!N59,MUSEU!N59,ESAG!N59)</f>
        <v>0</v>
      </c>
      <c r="M59" s="26">
        <f t="shared" si="6"/>
        <v>10</v>
      </c>
      <c r="N59" s="61">
        <v>63.79</v>
      </c>
      <c r="O59" s="8">
        <f t="shared" si="7"/>
        <v>637.9</v>
      </c>
      <c r="P59" s="20">
        <f t="shared" si="3"/>
        <v>0</v>
      </c>
      <c r="Q59" s="7">
        <f t="shared" si="4"/>
        <v>0</v>
      </c>
      <c r="R59" s="17"/>
      <c r="S59" s="17"/>
      <c r="T59" s="17"/>
      <c r="U59" s="17"/>
    </row>
    <row r="60" spans="1:21" ht="41.4" x14ac:dyDescent="0.3">
      <c r="A60" s="130">
        <v>2</v>
      </c>
      <c r="B60" s="72">
        <v>57</v>
      </c>
      <c r="C60" s="122" t="s">
        <v>47</v>
      </c>
      <c r="D60" s="80" t="s">
        <v>48</v>
      </c>
      <c r="E60" s="73" t="s">
        <v>104</v>
      </c>
      <c r="F60" s="73" t="s">
        <v>113</v>
      </c>
      <c r="G60" s="73" t="s">
        <v>115</v>
      </c>
      <c r="H60" s="27">
        <v>14</v>
      </c>
      <c r="I60" s="28">
        <f>SUM(CCT!J4,CEPLAN!J4)</f>
        <v>0</v>
      </c>
      <c r="J60" s="28">
        <f>SUM(CCT!K4,CEPLAN!K4)</f>
        <v>0</v>
      </c>
      <c r="K60" s="24">
        <f t="shared" si="5"/>
        <v>3</v>
      </c>
      <c r="L60" s="25">
        <f>SUM(CCT!N4,CEPLAN!N4)</f>
        <v>0</v>
      </c>
      <c r="M60" s="26">
        <f t="shared" si="6"/>
        <v>14</v>
      </c>
      <c r="N60" s="61">
        <v>102.82</v>
      </c>
      <c r="O60" s="8">
        <f t="shared" si="7"/>
        <v>1439.48</v>
      </c>
      <c r="P60" s="20">
        <f t="shared" si="3"/>
        <v>0</v>
      </c>
      <c r="Q60" s="7">
        <f t="shared" si="4"/>
        <v>0</v>
      </c>
      <c r="R60" s="17"/>
      <c r="S60" s="17"/>
      <c r="T60" s="17"/>
      <c r="U60" s="17"/>
    </row>
    <row r="61" spans="1:21" ht="41.4" x14ac:dyDescent="0.3">
      <c r="A61" s="131"/>
      <c r="B61" s="72">
        <v>58</v>
      </c>
      <c r="C61" s="123"/>
      <c r="D61" s="80" t="s">
        <v>49</v>
      </c>
      <c r="E61" s="73" t="s">
        <v>105</v>
      </c>
      <c r="F61" s="73" t="s">
        <v>113</v>
      </c>
      <c r="G61" s="73" t="s">
        <v>115</v>
      </c>
      <c r="H61" s="27">
        <v>1</v>
      </c>
      <c r="I61" s="28">
        <f>SUM(CCT!J5,CEPLAN!J5)</f>
        <v>0</v>
      </c>
      <c r="J61" s="28">
        <f>SUM(CCT!K5,CEPLAN!K5)</f>
        <v>0</v>
      </c>
      <c r="K61" s="24">
        <f t="shared" si="5"/>
        <v>-0.25</v>
      </c>
      <c r="L61" s="25">
        <f>SUM(CCT!N5,CEPLAN!N5)</f>
        <v>0</v>
      </c>
      <c r="M61" s="26">
        <f t="shared" si="6"/>
        <v>1</v>
      </c>
      <c r="N61" s="61">
        <v>1745.6</v>
      </c>
      <c r="O61" s="8">
        <f t="shared" si="7"/>
        <v>1745.6</v>
      </c>
      <c r="P61" s="20">
        <f t="shared" si="3"/>
        <v>0</v>
      </c>
      <c r="Q61" s="7">
        <f t="shared" si="4"/>
        <v>0</v>
      </c>
      <c r="R61" s="17"/>
      <c r="S61" s="17"/>
      <c r="T61" s="17"/>
      <c r="U61" s="17"/>
    </row>
    <row r="62" spans="1:21" ht="27.6" x14ac:dyDescent="0.3">
      <c r="A62" s="131"/>
      <c r="B62" s="72">
        <v>59</v>
      </c>
      <c r="C62" s="123"/>
      <c r="D62" s="80" t="s">
        <v>51</v>
      </c>
      <c r="E62" s="73" t="s">
        <v>105</v>
      </c>
      <c r="F62" s="73" t="s">
        <v>113</v>
      </c>
      <c r="G62" s="73" t="s">
        <v>115</v>
      </c>
      <c r="H62" s="27">
        <v>10</v>
      </c>
      <c r="I62" s="28">
        <f>SUM(CCT!J6,CEPLAN!J6)</f>
        <v>0</v>
      </c>
      <c r="J62" s="28">
        <f>SUM(CCT!K6,CEPLAN!K6)</f>
        <v>0</v>
      </c>
      <c r="K62" s="24">
        <f t="shared" si="5"/>
        <v>2</v>
      </c>
      <c r="L62" s="25">
        <f>SUM(CCT!N6,CEPLAN!N6)</f>
        <v>0</v>
      </c>
      <c r="M62" s="26">
        <f t="shared" si="6"/>
        <v>10</v>
      </c>
      <c r="N62" s="61">
        <v>157.82</v>
      </c>
      <c r="O62" s="8">
        <f t="shared" si="7"/>
        <v>1578.1999999999998</v>
      </c>
      <c r="P62" s="20">
        <f t="shared" si="3"/>
        <v>0</v>
      </c>
      <c r="Q62" s="7">
        <f t="shared" si="4"/>
        <v>0</v>
      </c>
      <c r="R62" s="17"/>
      <c r="S62" s="17"/>
      <c r="T62" s="17"/>
      <c r="U62" s="17"/>
    </row>
    <row r="63" spans="1:21" x14ac:dyDescent="0.3">
      <c r="A63" s="131"/>
      <c r="B63" s="72">
        <v>60</v>
      </c>
      <c r="C63" s="123"/>
      <c r="D63" s="80" t="s">
        <v>122</v>
      </c>
      <c r="E63" s="73" t="s">
        <v>136</v>
      </c>
      <c r="F63" s="73" t="s">
        <v>113</v>
      </c>
      <c r="G63" s="73" t="s">
        <v>115</v>
      </c>
      <c r="H63" s="27">
        <v>1</v>
      </c>
      <c r="I63" s="28">
        <f>SUM(CCT!J7,CEPLAN!J7)</f>
        <v>0</v>
      </c>
      <c r="J63" s="28">
        <f>SUM(CCT!K7,CEPLAN!K7)</f>
        <v>0</v>
      </c>
      <c r="K63" s="24">
        <f t="shared" si="5"/>
        <v>-0.25</v>
      </c>
      <c r="L63" s="25">
        <f>SUM(CCT!N7,CEPLAN!N7)</f>
        <v>0</v>
      </c>
      <c r="M63" s="26">
        <f t="shared" si="6"/>
        <v>1</v>
      </c>
      <c r="N63" s="61">
        <v>478.24</v>
      </c>
      <c r="O63" s="8">
        <f t="shared" si="7"/>
        <v>478.24</v>
      </c>
      <c r="P63" s="20">
        <f t="shared" si="3"/>
        <v>0</v>
      </c>
      <c r="Q63" s="7">
        <f t="shared" si="4"/>
        <v>0</v>
      </c>
      <c r="R63" s="17"/>
      <c r="S63" s="17"/>
      <c r="T63" s="17"/>
      <c r="U63" s="17"/>
    </row>
    <row r="64" spans="1:21" ht="27.6" x14ac:dyDescent="0.3">
      <c r="A64" s="131"/>
      <c r="B64" s="72">
        <v>61</v>
      </c>
      <c r="C64" s="123"/>
      <c r="D64" s="80" t="s">
        <v>57</v>
      </c>
      <c r="E64" s="73" t="s">
        <v>106</v>
      </c>
      <c r="F64" s="73" t="s">
        <v>113</v>
      </c>
      <c r="G64" s="73" t="s">
        <v>116</v>
      </c>
      <c r="H64" s="27">
        <v>58</v>
      </c>
      <c r="I64" s="28">
        <f>SUM(CCT!J8,CEPLAN!J8)</f>
        <v>0</v>
      </c>
      <c r="J64" s="28">
        <f>SUM(CCT!K8,CEPLAN!K8)</f>
        <v>0</v>
      </c>
      <c r="K64" s="24">
        <f t="shared" si="5"/>
        <v>14</v>
      </c>
      <c r="L64" s="25">
        <f>SUM(CCT!N8,CEPLAN!N8)</f>
        <v>0</v>
      </c>
      <c r="M64" s="26">
        <f t="shared" si="6"/>
        <v>58</v>
      </c>
      <c r="N64" s="61">
        <v>95.64</v>
      </c>
      <c r="O64" s="8">
        <f t="shared" si="7"/>
        <v>5547.12</v>
      </c>
      <c r="P64" s="20">
        <f t="shared" si="3"/>
        <v>0</v>
      </c>
      <c r="Q64" s="7">
        <f t="shared" si="4"/>
        <v>0</v>
      </c>
      <c r="R64" s="17"/>
      <c r="S64" s="17"/>
      <c r="T64" s="17"/>
      <c r="U64" s="17"/>
    </row>
    <row r="65" spans="1:21" ht="27.6" x14ac:dyDescent="0.3">
      <c r="A65" s="131"/>
      <c r="B65" s="72">
        <v>62</v>
      </c>
      <c r="C65" s="123"/>
      <c r="D65" s="80" t="s">
        <v>59</v>
      </c>
      <c r="E65" s="73" t="s">
        <v>106</v>
      </c>
      <c r="F65" s="73" t="s">
        <v>113</v>
      </c>
      <c r="G65" s="73" t="s">
        <v>116</v>
      </c>
      <c r="H65" s="27">
        <v>12</v>
      </c>
      <c r="I65" s="28">
        <f>SUM(CCT!J9,CEPLAN!J9)</f>
        <v>0</v>
      </c>
      <c r="J65" s="28">
        <f>SUM(CCT!K9,CEPLAN!K9)</f>
        <v>0</v>
      </c>
      <c r="K65" s="24">
        <f t="shared" si="5"/>
        <v>2.5</v>
      </c>
      <c r="L65" s="25">
        <f>SUM(CCT!N9,CEPLAN!N9)</f>
        <v>0</v>
      </c>
      <c r="M65" s="26">
        <f t="shared" si="6"/>
        <v>12</v>
      </c>
      <c r="N65" s="61">
        <v>43.83</v>
      </c>
      <c r="O65" s="8">
        <f t="shared" si="7"/>
        <v>525.96</v>
      </c>
      <c r="P65" s="20">
        <f t="shared" si="3"/>
        <v>0</v>
      </c>
      <c r="Q65" s="7">
        <f t="shared" si="4"/>
        <v>0</v>
      </c>
      <c r="R65" s="17"/>
      <c r="S65" s="17"/>
      <c r="T65" s="17"/>
      <c r="U65" s="17"/>
    </row>
    <row r="66" spans="1:21" ht="27.6" x14ac:dyDescent="0.3">
      <c r="A66" s="131"/>
      <c r="B66" s="72">
        <v>63</v>
      </c>
      <c r="C66" s="123"/>
      <c r="D66" s="80" t="s">
        <v>123</v>
      </c>
      <c r="E66" s="73" t="s">
        <v>106</v>
      </c>
      <c r="F66" s="73" t="s">
        <v>113</v>
      </c>
      <c r="G66" s="73" t="s">
        <v>116</v>
      </c>
      <c r="H66" s="27">
        <v>6</v>
      </c>
      <c r="I66" s="28">
        <f>SUM(CCT!J10,CEPLAN!J10)</f>
        <v>0</v>
      </c>
      <c r="J66" s="28">
        <f>SUM(CCT!K10,CEPLAN!K10)</f>
        <v>0</v>
      </c>
      <c r="K66" s="24">
        <f t="shared" si="5"/>
        <v>1</v>
      </c>
      <c r="L66" s="25">
        <f>SUM(CCT!N10,CEPLAN!N10)</f>
        <v>0</v>
      </c>
      <c r="M66" s="26">
        <f t="shared" si="6"/>
        <v>6</v>
      </c>
      <c r="N66" s="61">
        <v>81.3</v>
      </c>
      <c r="O66" s="8">
        <f t="shared" si="7"/>
        <v>487.79999999999995</v>
      </c>
      <c r="P66" s="20">
        <f t="shared" si="3"/>
        <v>0</v>
      </c>
      <c r="Q66" s="7">
        <f t="shared" si="4"/>
        <v>0</v>
      </c>
      <c r="R66" s="17"/>
      <c r="S66" s="17"/>
      <c r="T66" s="17"/>
      <c r="U66" s="17"/>
    </row>
    <row r="67" spans="1:21" ht="27.6" x14ac:dyDescent="0.3">
      <c r="A67" s="131"/>
      <c r="B67" s="72">
        <v>64</v>
      </c>
      <c r="C67" s="123"/>
      <c r="D67" s="80" t="s">
        <v>60</v>
      </c>
      <c r="E67" s="73" t="s">
        <v>106</v>
      </c>
      <c r="F67" s="73" t="s">
        <v>113</v>
      </c>
      <c r="G67" s="73" t="s">
        <v>116</v>
      </c>
      <c r="H67" s="27">
        <v>44</v>
      </c>
      <c r="I67" s="28">
        <f>SUM(CCT!J11,CEPLAN!J11)</f>
        <v>0</v>
      </c>
      <c r="J67" s="28">
        <f>SUM(CCT!K11,CEPLAN!K11)</f>
        <v>0</v>
      </c>
      <c r="K67" s="24">
        <f t="shared" si="5"/>
        <v>10.5</v>
      </c>
      <c r="L67" s="25">
        <f>SUM(CCT!N11,CEPLAN!N11)</f>
        <v>0</v>
      </c>
      <c r="M67" s="26">
        <f t="shared" si="6"/>
        <v>44</v>
      </c>
      <c r="N67" s="61">
        <v>55.71</v>
      </c>
      <c r="O67" s="8">
        <f t="shared" si="7"/>
        <v>2451.2400000000002</v>
      </c>
      <c r="P67" s="20">
        <f t="shared" si="3"/>
        <v>0</v>
      </c>
      <c r="Q67" s="7">
        <f t="shared" si="4"/>
        <v>0</v>
      </c>
      <c r="R67" s="17"/>
      <c r="S67" s="17"/>
      <c r="T67" s="17"/>
      <c r="U67" s="17"/>
    </row>
    <row r="68" spans="1:21" ht="27.6" x14ac:dyDescent="0.3">
      <c r="A68" s="131"/>
      <c r="B68" s="72">
        <v>65</v>
      </c>
      <c r="C68" s="123"/>
      <c r="D68" s="80" t="s">
        <v>61</v>
      </c>
      <c r="E68" s="73" t="s">
        <v>106</v>
      </c>
      <c r="F68" s="73" t="s">
        <v>113</v>
      </c>
      <c r="G68" s="73" t="s">
        <v>116</v>
      </c>
      <c r="H68" s="27">
        <v>20</v>
      </c>
      <c r="I68" s="28">
        <f>SUM(CCT!J12,CEPLAN!J12)</f>
        <v>0</v>
      </c>
      <c r="J68" s="28">
        <f>SUM(CCT!K12,CEPLAN!K12)</f>
        <v>0</v>
      </c>
      <c r="K68" s="24">
        <f t="shared" ref="K68:K99" si="8">H68*0.25-0.5-L68</f>
        <v>4.5</v>
      </c>
      <c r="L68" s="25">
        <f>SUM(CCT!N12,CEPLAN!N12)</f>
        <v>0</v>
      </c>
      <c r="M68" s="26">
        <f t="shared" ref="M68:M99" si="9">H68+L68-J68</f>
        <v>20</v>
      </c>
      <c r="N68" s="61">
        <v>30.04</v>
      </c>
      <c r="O68" s="8">
        <f t="shared" ref="O68:O99" si="10">N68*H68</f>
        <v>600.79999999999995</v>
      </c>
      <c r="P68" s="20">
        <f t="shared" si="3"/>
        <v>0</v>
      </c>
      <c r="Q68" s="7">
        <f t="shared" si="4"/>
        <v>0</v>
      </c>
      <c r="R68" s="17"/>
      <c r="S68" s="17"/>
      <c r="T68" s="17"/>
      <c r="U68" s="17"/>
    </row>
    <row r="69" spans="1:21" ht="27.6" x14ac:dyDescent="0.3">
      <c r="A69" s="131"/>
      <c r="B69" s="72">
        <v>66</v>
      </c>
      <c r="C69" s="123"/>
      <c r="D69" s="80" t="s">
        <v>124</v>
      </c>
      <c r="E69" s="73" t="s">
        <v>137</v>
      </c>
      <c r="F69" s="73" t="s">
        <v>113</v>
      </c>
      <c r="G69" s="73" t="s">
        <v>115</v>
      </c>
      <c r="H69" s="27">
        <v>20</v>
      </c>
      <c r="I69" s="28">
        <f>SUM(CCT!J13,CEPLAN!J13)</f>
        <v>0</v>
      </c>
      <c r="J69" s="28">
        <f>SUM(CCT!K13,CEPLAN!K13)</f>
        <v>0</v>
      </c>
      <c r="K69" s="24">
        <f t="shared" si="8"/>
        <v>4.5</v>
      </c>
      <c r="L69" s="25">
        <f>SUM(CCT!N13,CEPLAN!N13)</f>
        <v>0</v>
      </c>
      <c r="M69" s="26">
        <f t="shared" si="9"/>
        <v>20</v>
      </c>
      <c r="N69" s="61">
        <v>307.67</v>
      </c>
      <c r="O69" s="8">
        <f t="shared" si="10"/>
        <v>6153.4000000000005</v>
      </c>
      <c r="P69" s="20">
        <f t="shared" ref="P69:P132" si="11">L69*N69</f>
        <v>0</v>
      </c>
      <c r="Q69" s="7">
        <f t="shared" ref="Q69:Q132" si="12">N69*J69</f>
        <v>0</v>
      </c>
      <c r="R69" s="17"/>
      <c r="S69" s="17"/>
      <c r="T69" s="17"/>
      <c r="U69" s="17"/>
    </row>
    <row r="70" spans="1:21" x14ac:dyDescent="0.3">
      <c r="A70" s="131"/>
      <c r="B70" s="72">
        <v>67</v>
      </c>
      <c r="C70" s="123"/>
      <c r="D70" s="80" t="s">
        <v>62</v>
      </c>
      <c r="E70" s="73" t="s">
        <v>107</v>
      </c>
      <c r="F70" s="73" t="s">
        <v>113</v>
      </c>
      <c r="G70" s="73" t="s">
        <v>115</v>
      </c>
      <c r="H70" s="27">
        <v>10</v>
      </c>
      <c r="I70" s="28">
        <f>SUM(CCT!J14,CEPLAN!J14)</f>
        <v>0</v>
      </c>
      <c r="J70" s="28">
        <f>SUM(CCT!K14,CEPLAN!K14)</f>
        <v>0</v>
      </c>
      <c r="K70" s="24">
        <f t="shared" si="8"/>
        <v>2</v>
      </c>
      <c r="L70" s="25">
        <f>SUM(CCT!N14,CEPLAN!N14)</f>
        <v>0</v>
      </c>
      <c r="M70" s="26">
        <f t="shared" si="9"/>
        <v>10</v>
      </c>
      <c r="N70" s="61">
        <v>139.47999999999999</v>
      </c>
      <c r="O70" s="8">
        <f t="shared" si="10"/>
        <v>1394.8</v>
      </c>
      <c r="P70" s="20">
        <f t="shared" si="11"/>
        <v>0</v>
      </c>
      <c r="Q70" s="7">
        <f t="shared" si="12"/>
        <v>0</v>
      </c>
      <c r="R70" s="17"/>
      <c r="S70" s="17"/>
      <c r="T70" s="17"/>
      <c r="U70" s="17"/>
    </row>
    <row r="71" spans="1:21" x14ac:dyDescent="0.3">
      <c r="A71" s="131"/>
      <c r="B71" s="72">
        <v>68</v>
      </c>
      <c r="C71" s="123"/>
      <c r="D71" s="80" t="s">
        <v>125</v>
      </c>
      <c r="E71" s="73" t="s">
        <v>107</v>
      </c>
      <c r="F71" s="73" t="s">
        <v>113</v>
      </c>
      <c r="G71" s="73" t="s">
        <v>115</v>
      </c>
      <c r="H71" s="27">
        <v>10</v>
      </c>
      <c r="I71" s="28">
        <f>SUM(CCT!J15,CEPLAN!J15)</f>
        <v>0</v>
      </c>
      <c r="J71" s="28">
        <f>SUM(CCT!K15,CEPLAN!K15)</f>
        <v>0</v>
      </c>
      <c r="K71" s="24">
        <f t="shared" si="8"/>
        <v>2</v>
      </c>
      <c r="L71" s="25">
        <f>SUM(CCT!N15,CEPLAN!N15)</f>
        <v>0</v>
      </c>
      <c r="M71" s="26">
        <f t="shared" si="9"/>
        <v>10</v>
      </c>
      <c r="N71" s="61">
        <v>129.12</v>
      </c>
      <c r="O71" s="8">
        <f t="shared" si="10"/>
        <v>1291.2</v>
      </c>
      <c r="P71" s="20">
        <f t="shared" si="11"/>
        <v>0</v>
      </c>
      <c r="Q71" s="7">
        <f t="shared" si="12"/>
        <v>0</v>
      </c>
      <c r="R71" s="17"/>
      <c r="S71" s="17"/>
      <c r="T71" s="17"/>
      <c r="U71" s="17"/>
    </row>
    <row r="72" spans="1:21" ht="27.6" x14ac:dyDescent="0.3">
      <c r="A72" s="131"/>
      <c r="B72" s="72">
        <v>69</v>
      </c>
      <c r="C72" s="123"/>
      <c r="D72" s="80" t="s">
        <v>63</v>
      </c>
      <c r="E72" s="73" t="s">
        <v>106</v>
      </c>
      <c r="F72" s="73" t="s">
        <v>113</v>
      </c>
      <c r="G72" s="73" t="s">
        <v>115</v>
      </c>
      <c r="H72" s="27">
        <v>20</v>
      </c>
      <c r="I72" s="28">
        <f>SUM(CCT!J16,CEPLAN!J16)</f>
        <v>0</v>
      </c>
      <c r="J72" s="28">
        <f>SUM(CCT!K16,CEPLAN!K16)</f>
        <v>0</v>
      </c>
      <c r="K72" s="24">
        <f t="shared" si="8"/>
        <v>4.5</v>
      </c>
      <c r="L72" s="25">
        <f>SUM(CCT!N16,CEPLAN!N16)</f>
        <v>0</v>
      </c>
      <c r="M72" s="26">
        <f t="shared" si="9"/>
        <v>20</v>
      </c>
      <c r="N72" s="61">
        <v>35.86</v>
      </c>
      <c r="O72" s="8">
        <f t="shared" si="10"/>
        <v>717.2</v>
      </c>
      <c r="P72" s="20">
        <f t="shared" si="11"/>
        <v>0</v>
      </c>
      <c r="Q72" s="7">
        <f t="shared" si="12"/>
        <v>0</v>
      </c>
      <c r="R72" s="17"/>
      <c r="S72" s="17"/>
      <c r="T72" s="17"/>
      <c r="U72" s="17"/>
    </row>
    <row r="73" spans="1:21" ht="27.6" x14ac:dyDescent="0.3">
      <c r="A73" s="131"/>
      <c r="B73" s="72">
        <v>70</v>
      </c>
      <c r="C73" s="123"/>
      <c r="D73" s="80" t="s">
        <v>66</v>
      </c>
      <c r="E73" s="73" t="s">
        <v>108</v>
      </c>
      <c r="F73" s="73" t="s">
        <v>113</v>
      </c>
      <c r="G73" s="73" t="s">
        <v>115</v>
      </c>
      <c r="H73" s="27">
        <v>20</v>
      </c>
      <c r="I73" s="28">
        <f>SUM(CCT!J17,CEPLAN!J17)</f>
        <v>0</v>
      </c>
      <c r="J73" s="28">
        <f>SUM(CCT!K17,CEPLAN!K17)</f>
        <v>0</v>
      </c>
      <c r="K73" s="24">
        <f t="shared" si="8"/>
        <v>4.5</v>
      </c>
      <c r="L73" s="25">
        <f>SUM(CCT!N17,CEPLAN!N17)</f>
        <v>0</v>
      </c>
      <c r="M73" s="26">
        <f t="shared" si="9"/>
        <v>20</v>
      </c>
      <c r="N73" s="61">
        <v>333.18</v>
      </c>
      <c r="O73" s="8">
        <f t="shared" si="10"/>
        <v>6663.6</v>
      </c>
      <c r="P73" s="20">
        <f t="shared" si="11"/>
        <v>0</v>
      </c>
      <c r="Q73" s="7">
        <f t="shared" si="12"/>
        <v>0</v>
      </c>
      <c r="R73" s="17"/>
      <c r="S73" s="17"/>
      <c r="T73" s="17"/>
      <c r="U73" s="17"/>
    </row>
    <row r="74" spans="1:21" ht="27.6" x14ac:dyDescent="0.3">
      <c r="A74" s="131"/>
      <c r="B74" s="72">
        <v>71</v>
      </c>
      <c r="C74" s="123"/>
      <c r="D74" s="80" t="s">
        <v>73</v>
      </c>
      <c r="E74" s="73" t="s">
        <v>108</v>
      </c>
      <c r="F74" s="73" t="s">
        <v>113</v>
      </c>
      <c r="G74" s="73" t="s">
        <v>117</v>
      </c>
      <c r="H74" s="27">
        <v>20</v>
      </c>
      <c r="I74" s="28">
        <f>SUM(CCT!J18,CEPLAN!J18)</f>
        <v>0</v>
      </c>
      <c r="J74" s="28">
        <f>SUM(CCT!K18,CEPLAN!K18)</f>
        <v>0</v>
      </c>
      <c r="K74" s="24">
        <f t="shared" si="8"/>
        <v>4.5</v>
      </c>
      <c r="L74" s="25">
        <f>SUM(CCT!N18,CEPLAN!N18)</f>
        <v>0</v>
      </c>
      <c r="M74" s="26">
        <f t="shared" si="9"/>
        <v>20</v>
      </c>
      <c r="N74" s="61">
        <v>208.03</v>
      </c>
      <c r="O74" s="8">
        <f t="shared" si="10"/>
        <v>4160.6000000000004</v>
      </c>
      <c r="P74" s="20">
        <f t="shared" si="11"/>
        <v>0</v>
      </c>
      <c r="Q74" s="7">
        <f t="shared" si="12"/>
        <v>0</v>
      </c>
      <c r="R74" s="17"/>
      <c r="S74" s="17"/>
      <c r="T74" s="17"/>
      <c r="U74" s="17"/>
    </row>
    <row r="75" spans="1:21" ht="27.6" x14ac:dyDescent="0.3">
      <c r="A75" s="131"/>
      <c r="B75" s="72">
        <v>72</v>
      </c>
      <c r="C75" s="123"/>
      <c r="D75" s="80" t="s">
        <v>75</v>
      </c>
      <c r="E75" s="73" t="s">
        <v>111</v>
      </c>
      <c r="F75" s="73" t="s">
        <v>113</v>
      </c>
      <c r="G75" s="73" t="s">
        <v>117</v>
      </c>
      <c r="H75" s="27">
        <v>20</v>
      </c>
      <c r="I75" s="28">
        <f>SUM(CCT!J19,CEPLAN!J19)</f>
        <v>0</v>
      </c>
      <c r="J75" s="28">
        <f>SUM(CCT!K19,CEPLAN!K19)</f>
        <v>0</v>
      </c>
      <c r="K75" s="24">
        <f t="shared" si="8"/>
        <v>4.5</v>
      </c>
      <c r="L75" s="25">
        <f>SUM(CCT!N19,CEPLAN!N19)</f>
        <v>0</v>
      </c>
      <c r="M75" s="26">
        <f t="shared" si="9"/>
        <v>20</v>
      </c>
      <c r="N75" s="61">
        <v>71.73</v>
      </c>
      <c r="O75" s="8">
        <f t="shared" si="10"/>
        <v>1434.6000000000001</v>
      </c>
      <c r="P75" s="20">
        <f t="shared" si="11"/>
        <v>0</v>
      </c>
      <c r="Q75" s="7">
        <f t="shared" si="12"/>
        <v>0</v>
      </c>
      <c r="R75" s="17"/>
      <c r="S75" s="17"/>
      <c r="T75" s="17"/>
      <c r="U75" s="17"/>
    </row>
    <row r="76" spans="1:21" ht="27.6" x14ac:dyDescent="0.3">
      <c r="A76" s="131"/>
      <c r="B76" s="72">
        <v>73</v>
      </c>
      <c r="C76" s="123"/>
      <c r="D76" s="80" t="s">
        <v>77</v>
      </c>
      <c r="E76" s="73" t="s">
        <v>108</v>
      </c>
      <c r="F76" s="73" t="s">
        <v>113</v>
      </c>
      <c r="G76" s="73" t="s">
        <v>117</v>
      </c>
      <c r="H76" s="27">
        <v>10</v>
      </c>
      <c r="I76" s="28">
        <f>SUM(CCT!J20,CEPLAN!J20)</f>
        <v>0</v>
      </c>
      <c r="J76" s="28">
        <f>SUM(CCT!K20,CEPLAN!K20)</f>
        <v>0</v>
      </c>
      <c r="K76" s="24">
        <f t="shared" si="8"/>
        <v>2</v>
      </c>
      <c r="L76" s="25">
        <f>SUM(CCT!N20,CEPLAN!N20)</f>
        <v>0</v>
      </c>
      <c r="M76" s="26">
        <f t="shared" si="9"/>
        <v>10</v>
      </c>
      <c r="N76" s="61">
        <v>19.84</v>
      </c>
      <c r="O76" s="8">
        <f t="shared" si="10"/>
        <v>198.4</v>
      </c>
      <c r="P76" s="20">
        <f t="shared" si="11"/>
        <v>0</v>
      </c>
      <c r="Q76" s="7">
        <f t="shared" si="12"/>
        <v>0</v>
      </c>
      <c r="R76" s="17"/>
      <c r="S76" s="17"/>
      <c r="T76" s="17"/>
      <c r="U76" s="17"/>
    </row>
    <row r="77" spans="1:21" ht="41.4" x14ac:dyDescent="0.3">
      <c r="A77" s="131"/>
      <c r="B77" s="72">
        <v>74</v>
      </c>
      <c r="C77" s="123"/>
      <c r="D77" s="80" t="s">
        <v>91</v>
      </c>
      <c r="E77" s="73" t="s">
        <v>106</v>
      </c>
      <c r="F77" s="73" t="s">
        <v>114</v>
      </c>
      <c r="G77" s="73" t="s">
        <v>119</v>
      </c>
      <c r="H77" s="27">
        <v>1</v>
      </c>
      <c r="I77" s="28">
        <f>SUM(CCT!J21,CEPLAN!J21)</f>
        <v>0</v>
      </c>
      <c r="J77" s="28">
        <f>SUM(CCT!K21,CEPLAN!K21)</f>
        <v>0</v>
      </c>
      <c r="K77" s="24">
        <f t="shared" si="8"/>
        <v>-0.25</v>
      </c>
      <c r="L77" s="25">
        <f>SUM(CCT!N21,CEPLAN!N21)</f>
        <v>0</v>
      </c>
      <c r="M77" s="26">
        <f t="shared" si="9"/>
        <v>1</v>
      </c>
      <c r="N77" s="61">
        <v>1191.6300000000001</v>
      </c>
      <c r="O77" s="8">
        <f t="shared" si="10"/>
        <v>1191.6300000000001</v>
      </c>
      <c r="P77" s="20">
        <f t="shared" si="11"/>
        <v>0</v>
      </c>
      <c r="Q77" s="7">
        <f t="shared" si="12"/>
        <v>0</v>
      </c>
      <c r="R77" s="17"/>
      <c r="S77" s="17"/>
      <c r="T77" s="17"/>
      <c r="U77" s="17"/>
    </row>
    <row r="78" spans="1:21" ht="41.4" x14ac:dyDescent="0.3">
      <c r="A78" s="131"/>
      <c r="B78" s="72">
        <v>75</v>
      </c>
      <c r="C78" s="123"/>
      <c r="D78" s="80" t="s">
        <v>92</v>
      </c>
      <c r="E78" s="73" t="s">
        <v>106</v>
      </c>
      <c r="F78" s="73" t="s">
        <v>114</v>
      </c>
      <c r="G78" s="73" t="s">
        <v>119</v>
      </c>
      <c r="H78" s="27">
        <v>2</v>
      </c>
      <c r="I78" s="28">
        <f>SUM(CCT!J22,CEPLAN!J22)</f>
        <v>0</v>
      </c>
      <c r="J78" s="28">
        <f>SUM(CCT!K22,CEPLAN!K22)</f>
        <v>0</v>
      </c>
      <c r="K78" s="24">
        <f t="shared" si="8"/>
        <v>0</v>
      </c>
      <c r="L78" s="25">
        <f>SUM(CCT!N22,CEPLAN!N22)</f>
        <v>0</v>
      </c>
      <c r="M78" s="26">
        <f t="shared" si="9"/>
        <v>2</v>
      </c>
      <c r="N78" s="61">
        <v>1504.09</v>
      </c>
      <c r="O78" s="8">
        <f t="shared" si="10"/>
        <v>3008.18</v>
      </c>
      <c r="P78" s="20">
        <f t="shared" si="11"/>
        <v>0</v>
      </c>
      <c r="Q78" s="7">
        <f t="shared" si="12"/>
        <v>0</v>
      </c>
      <c r="R78" s="17"/>
      <c r="S78" s="17"/>
      <c r="T78" s="17"/>
      <c r="U78" s="17"/>
    </row>
    <row r="79" spans="1:21" ht="41.4" x14ac:dyDescent="0.3">
      <c r="A79" s="131"/>
      <c r="B79" s="72">
        <v>76</v>
      </c>
      <c r="C79" s="123"/>
      <c r="D79" s="80" t="s">
        <v>93</v>
      </c>
      <c r="E79" s="73" t="s">
        <v>106</v>
      </c>
      <c r="F79" s="73" t="s">
        <v>114</v>
      </c>
      <c r="G79" s="73" t="s">
        <v>119</v>
      </c>
      <c r="H79" s="27">
        <v>6</v>
      </c>
      <c r="I79" s="28">
        <f>SUM(CCT!J23,CEPLAN!J23)</f>
        <v>0</v>
      </c>
      <c r="J79" s="28">
        <f>SUM(CCT!K23,CEPLAN!K23)</f>
        <v>0</v>
      </c>
      <c r="K79" s="24">
        <f t="shared" si="8"/>
        <v>1</v>
      </c>
      <c r="L79" s="25">
        <f>SUM(CCT!N23,CEPLAN!N23)</f>
        <v>0</v>
      </c>
      <c r="M79" s="26">
        <f t="shared" si="9"/>
        <v>6</v>
      </c>
      <c r="N79" s="61">
        <v>1173.3</v>
      </c>
      <c r="O79" s="8">
        <f t="shared" si="10"/>
        <v>7039.7999999999993</v>
      </c>
      <c r="P79" s="20">
        <f t="shared" si="11"/>
        <v>0</v>
      </c>
      <c r="Q79" s="7">
        <f t="shared" si="12"/>
        <v>0</v>
      </c>
      <c r="R79" s="17"/>
      <c r="S79" s="17"/>
      <c r="T79" s="17"/>
      <c r="U79" s="17"/>
    </row>
    <row r="80" spans="1:21" ht="41.4" x14ac:dyDescent="0.3">
      <c r="A80" s="131"/>
      <c r="B80" s="72">
        <v>77</v>
      </c>
      <c r="C80" s="123"/>
      <c r="D80" s="80" t="s">
        <v>94</v>
      </c>
      <c r="E80" s="73" t="s">
        <v>106</v>
      </c>
      <c r="F80" s="73" t="s">
        <v>114</v>
      </c>
      <c r="G80" s="73" t="s">
        <v>119</v>
      </c>
      <c r="H80" s="27">
        <v>64</v>
      </c>
      <c r="I80" s="28">
        <f>SUM(CCT!J24,CEPLAN!J24)</f>
        <v>0</v>
      </c>
      <c r="J80" s="28">
        <f>SUM(CCT!K24,CEPLAN!K24)</f>
        <v>0</v>
      </c>
      <c r="K80" s="24">
        <f t="shared" si="8"/>
        <v>15.5</v>
      </c>
      <c r="L80" s="25">
        <f>SUM(CCT!N24,CEPLAN!N24)</f>
        <v>0</v>
      </c>
      <c r="M80" s="26">
        <f t="shared" si="9"/>
        <v>64</v>
      </c>
      <c r="N80" s="61">
        <v>20.56</v>
      </c>
      <c r="O80" s="8">
        <f t="shared" si="10"/>
        <v>1315.84</v>
      </c>
      <c r="P80" s="20">
        <f t="shared" si="11"/>
        <v>0</v>
      </c>
      <c r="Q80" s="7">
        <f t="shared" si="12"/>
        <v>0</v>
      </c>
      <c r="R80" s="17"/>
      <c r="S80" s="17"/>
      <c r="T80" s="17"/>
      <c r="U80" s="17"/>
    </row>
    <row r="81" spans="1:21" ht="27.6" x14ac:dyDescent="0.3">
      <c r="A81" s="132"/>
      <c r="B81" s="72">
        <v>78</v>
      </c>
      <c r="C81" s="124"/>
      <c r="D81" s="80" t="s">
        <v>98</v>
      </c>
      <c r="E81" s="73" t="s">
        <v>106</v>
      </c>
      <c r="F81" s="73" t="s">
        <v>114</v>
      </c>
      <c r="G81" s="73" t="s">
        <v>119</v>
      </c>
      <c r="H81" s="27">
        <v>10</v>
      </c>
      <c r="I81" s="28">
        <f>SUM(CCT!J25,CEPLAN!J25)</f>
        <v>0</v>
      </c>
      <c r="J81" s="28">
        <f>SUM(CCT!K25,CEPLAN!K25)</f>
        <v>0</v>
      </c>
      <c r="K81" s="24">
        <f t="shared" si="8"/>
        <v>2</v>
      </c>
      <c r="L81" s="25">
        <f>SUM(CCT!N25,CEPLAN!N25)</f>
        <v>0</v>
      </c>
      <c r="M81" s="26">
        <f t="shared" si="9"/>
        <v>10</v>
      </c>
      <c r="N81" s="61">
        <v>57.63</v>
      </c>
      <c r="O81" s="8">
        <f t="shared" si="10"/>
        <v>576.30000000000007</v>
      </c>
      <c r="P81" s="20">
        <f t="shared" si="11"/>
        <v>0</v>
      </c>
      <c r="Q81" s="7">
        <f t="shared" si="12"/>
        <v>0</v>
      </c>
      <c r="R81" s="17"/>
      <c r="S81" s="17"/>
      <c r="T81" s="17"/>
      <c r="U81" s="17"/>
    </row>
    <row r="82" spans="1:21" ht="41.4" x14ac:dyDescent="0.3">
      <c r="A82" s="130">
        <v>3</v>
      </c>
      <c r="B82" s="72">
        <v>79</v>
      </c>
      <c r="C82" s="122" t="s">
        <v>47</v>
      </c>
      <c r="D82" s="80" t="s">
        <v>48</v>
      </c>
      <c r="E82" s="73" t="s">
        <v>104</v>
      </c>
      <c r="F82" s="73" t="s">
        <v>113</v>
      </c>
      <c r="G82" s="73" t="s">
        <v>115</v>
      </c>
      <c r="H82" s="27">
        <v>4</v>
      </c>
      <c r="I82" s="28">
        <f>CEAVI!J4</f>
        <v>0</v>
      </c>
      <c r="J82" s="28">
        <f>CEAVI!K4</f>
        <v>0</v>
      </c>
      <c r="K82" s="24">
        <f t="shared" si="8"/>
        <v>0.5</v>
      </c>
      <c r="L82" s="25">
        <f>CEAVI!N4</f>
        <v>0</v>
      </c>
      <c r="M82" s="26">
        <f t="shared" si="9"/>
        <v>4</v>
      </c>
      <c r="N82" s="61">
        <v>117.04</v>
      </c>
      <c r="O82" s="8">
        <f t="shared" si="10"/>
        <v>468.16</v>
      </c>
      <c r="P82" s="20">
        <f t="shared" si="11"/>
        <v>0</v>
      </c>
      <c r="Q82" s="7">
        <f t="shared" si="12"/>
        <v>0</v>
      </c>
      <c r="R82" s="17"/>
      <c r="S82" s="17"/>
      <c r="T82" s="17"/>
      <c r="U82" s="17"/>
    </row>
    <row r="83" spans="1:21" ht="27.6" x14ac:dyDescent="0.3">
      <c r="A83" s="131"/>
      <c r="B83" s="72">
        <v>80</v>
      </c>
      <c r="C83" s="123"/>
      <c r="D83" s="80" t="s">
        <v>56</v>
      </c>
      <c r="E83" s="73" t="s">
        <v>106</v>
      </c>
      <c r="F83" s="73" t="s">
        <v>113</v>
      </c>
      <c r="G83" s="73" t="s">
        <v>116</v>
      </c>
      <c r="H83" s="27">
        <v>18</v>
      </c>
      <c r="I83" s="28">
        <f>CEAVI!J5</f>
        <v>0</v>
      </c>
      <c r="J83" s="28">
        <f>CEAVI!K5</f>
        <v>0</v>
      </c>
      <c r="K83" s="24">
        <f t="shared" si="8"/>
        <v>4</v>
      </c>
      <c r="L83" s="25">
        <f>CEAVI!N5</f>
        <v>0</v>
      </c>
      <c r="M83" s="26">
        <f t="shared" si="9"/>
        <v>18</v>
      </c>
      <c r="N83" s="61">
        <v>71.67</v>
      </c>
      <c r="O83" s="8">
        <f t="shared" si="10"/>
        <v>1290.06</v>
      </c>
      <c r="P83" s="20">
        <f t="shared" si="11"/>
        <v>0</v>
      </c>
      <c r="Q83" s="7">
        <f t="shared" si="12"/>
        <v>0</v>
      </c>
      <c r="R83" s="17"/>
      <c r="S83" s="17"/>
      <c r="T83" s="17"/>
      <c r="U83" s="17"/>
    </row>
    <row r="84" spans="1:21" ht="27.6" x14ac:dyDescent="0.3">
      <c r="A84" s="131"/>
      <c r="B84" s="72">
        <v>81</v>
      </c>
      <c r="C84" s="123"/>
      <c r="D84" s="80" t="s">
        <v>58</v>
      </c>
      <c r="E84" s="73" t="s">
        <v>106</v>
      </c>
      <c r="F84" s="73" t="s">
        <v>113</v>
      </c>
      <c r="G84" s="73" t="s">
        <v>116</v>
      </c>
      <c r="H84" s="27">
        <v>65</v>
      </c>
      <c r="I84" s="28">
        <f>CEAVI!J6</f>
        <v>0</v>
      </c>
      <c r="J84" s="28">
        <f>CEAVI!K6</f>
        <v>0</v>
      </c>
      <c r="K84" s="24">
        <f t="shared" si="8"/>
        <v>15.75</v>
      </c>
      <c r="L84" s="25">
        <f>CEAVI!N6</f>
        <v>0</v>
      </c>
      <c r="M84" s="26">
        <f t="shared" si="9"/>
        <v>65</v>
      </c>
      <c r="N84" s="61">
        <v>52.62</v>
      </c>
      <c r="O84" s="8">
        <f t="shared" si="10"/>
        <v>3420.2999999999997</v>
      </c>
      <c r="P84" s="20">
        <f t="shared" si="11"/>
        <v>0</v>
      </c>
      <c r="Q84" s="7">
        <f t="shared" si="12"/>
        <v>0</v>
      </c>
      <c r="R84" s="17"/>
      <c r="S84" s="17"/>
      <c r="T84" s="17"/>
      <c r="U84" s="17"/>
    </row>
    <row r="85" spans="1:21" ht="27.6" x14ac:dyDescent="0.3">
      <c r="A85" s="131"/>
      <c r="B85" s="72">
        <v>82</v>
      </c>
      <c r="C85" s="123"/>
      <c r="D85" s="80" t="s">
        <v>59</v>
      </c>
      <c r="E85" s="73" t="s">
        <v>106</v>
      </c>
      <c r="F85" s="73" t="s">
        <v>113</v>
      </c>
      <c r="G85" s="73" t="s">
        <v>116</v>
      </c>
      <c r="H85" s="27">
        <v>65</v>
      </c>
      <c r="I85" s="28">
        <f>CEAVI!J7</f>
        <v>0</v>
      </c>
      <c r="J85" s="28">
        <f>CEAVI!K7</f>
        <v>0</v>
      </c>
      <c r="K85" s="24">
        <f t="shared" si="8"/>
        <v>15.75</v>
      </c>
      <c r="L85" s="25">
        <f>CEAVI!N7</f>
        <v>0</v>
      </c>
      <c r="M85" s="26">
        <f t="shared" si="9"/>
        <v>65</v>
      </c>
      <c r="N85" s="61">
        <v>49.9</v>
      </c>
      <c r="O85" s="8">
        <f t="shared" si="10"/>
        <v>3243.5</v>
      </c>
      <c r="P85" s="20">
        <f t="shared" si="11"/>
        <v>0</v>
      </c>
      <c r="Q85" s="7">
        <f t="shared" si="12"/>
        <v>0</v>
      </c>
      <c r="R85" s="17"/>
      <c r="S85" s="17"/>
      <c r="T85" s="17"/>
      <c r="U85" s="17"/>
    </row>
    <row r="86" spans="1:21" ht="27.6" x14ac:dyDescent="0.3">
      <c r="A86" s="131"/>
      <c r="B86" s="72">
        <v>83</v>
      </c>
      <c r="C86" s="123"/>
      <c r="D86" s="80" t="s">
        <v>61</v>
      </c>
      <c r="E86" s="73" t="s">
        <v>106</v>
      </c>
      <c r="F86" s="73" t="s">
        <v>113</v>
      </c>
      <c r="G86" s="73" t="s">
        <v>116</v>
      </c>
      <c r="H86" s="27">
        <v>4</v>
      </c>
      <c r="I86" s="28">
        <f>CEAVI!J8</f>
        <v>0</v>
      </c>
      <c r="J86" s="28">
        <f>CEAVI!K8</f>
        <v>0</v>
      </c>
      <c r="K86" s="24">
        <f t="shared" si="8"/>
        <v>0.5</v>
      </c>
      <c r="L86" s="25">
        <f>CEAVI!N8</f>
        <v>0</v>
      </c>
      <c r="M86" s="26">
        <f t="shared" si="9"/>
        <v>4</v>
      </c>
      <c r="N86" s="61">
        <v>33.56</v>
      </c>
      <c r="O86" s="8">
        <f t="shared" si="10"/>
        <v>134.24</v>
      </c>
      <c r="P86" s="20">
        <f t="shared" si="11"/>
        <v>0</v>
      </c>
      <c r="Q86" s="7">
        <f t="shared" si="12"/>
        <v>0</v>
      </c>
      <c r="R86" s="17"/>
      <c r="S86" s="17"/>
      <c r="T86" s="17"/>
      <c r="U86" s="17"/>
    </row>
    <row r="87" spans="1:21" ht="27.6" x14ac:dyDescent="0.3">
      <c r="A87" s="131"/>
      <c r="B87" s="72">
        <v>84</v>
      </c>
      <c r="C87" s="123"/>
      <c r="D87" s="80" t="s">
        <v>126</v>
      </c>
      <c r="E87" s="73" t="s">
        <v>106</v>
      </c>
      <c r="F87" s="73" t="s">
        <v>113</v>
      </c>
      <c r="G87" s="73" t="s">
        <v>116</v>
      </c>
      <c r="H87" s="27">
        <v>4</v>
      </c>
      <c r="I87" s="28">
        <f>CEAVI!J9</f>
        <v>0</v>
      </c>
      <c r="J87" s="28">
        <f>CEAVI!K9</f>
        <v>0</v>
      </c>
      <c r="K87" s="24">
        <f t="shared" si="8"/>
        <v>0.5</v>
      </c>
      <c r="L87" s="25">
        <f>CEAVI!N9</f>
        <v>0</v>
      </c>
      <c r="M87" s="26">
        <f t="shared" si="9"/>
        <v>4</v>
      </c>
      <c r="N87" s="61">
        <v>58.97</v>
      </c>
      <c r="O87" s="8">
        <f t="shared" si="10"/>
        <v>235.88</v>
      </c>
      <c r="P87" s="20">
        <f t="shared" si="11"/>
        <v>0</v>
      </c>
      <c r="Q87" s="7">
        <f t="shared" si="12"/>
        <v>0</v>
      </c>
      <c r="R87" s="17"/>
      <c r="S87" s="17"/>
      <c r="T87" s="17"/>
      <c r="U87" s="17"/>
    </row>
    <row r="88" spans="1:21" x14ac:dyDescent="0.3">
      <c r="A88" s="131"/>
      <c r="B88" s="72">
        <v>85</v>
      </c>
      <c r="C88" s="123"/>
      <c r="D88" s="80" t="s">
        <v>125</v>
      </c>
      <c r="E88" s="73" t="s">
        <v>107</v>
      </c>
      <c r="F88" s="73" t="s">
        <v>113</v>
      </c>
      <c r="G88" s="73" t="s">
        <v>115</v>
      </c>
      <c r="H88" s="27">
        <v>1</v>
      </c>
      <c r="I88" s="28">
        <f>CEAVI!J10</f>
        <v>0</v>
      </c>
      <c r="J88" s="28">
        <f>CEAVI!K10</f>
        <v>0</v>
      </c>
      <c r="K88" s="24">
        <f t="shared" si="8"/>
        <v>-0.25</v>
      </c>
      <c r="L88" s="25">
        <f>CEAVI!N10</f>
        <v>0</v>
      </c>
      <c r="M88" s="26">
        <f t="shared" si="9"/>
        <v>1</v>
      </c>
      <c r="N88" s="61">
        <v>146.97999999999999</v>
      </c>
      <c r="O88" s="8">
        <f t="shared" si="10"/>
        <v>146.97999999999999</v>
      </c>
      <c r="P88" s="20">
        <f t="shared" si="11"/>
        <v>0</v>
      </c>
      <c r="Q88" s="7">
        <f t="shared" si="12"/>
        <v>0</v>
      </c>
      <c r="R88" s="17"/>
      <c r="S88" s="17"/>
      <c r="T88" s="17"/>
      <c r="U88" s="17"/>
    </row>
    <row r="89" spans="1:21" ht="41.4" x14ac:dyDescent="0.3">
      <c r="A89" s="131"/>
      <c r="B89" s="72">
        <v>86</v>
      </c>
      <c r="C89" s="123"/>
      <c r="D89" s="80" t="s">
        <v>91</v>
      </c>
      <c r="E89" s="73" t="s">
        <v>106</v>
      </c>
      <c r="F89" s="73" t="s">
        <v>114</v>
      </c>
      <c r="G89" s="73" t="s">
        <v>119</v>
      </c>
      <c r="H89" s="27">
        <v>2</v>
      </c>
      <c r="I89" s="28">
        <f>CEAVI!J11</f>
        <v>0</v>
      </c>
      <c r="J89" s="28">
        <f>CEAVI!K11</f>
        <v>0</v>
      </c>
      <c r="K89" s="24">
        <f t="shared" si="8"/>
        <v>0</v>
      </c>
      <c r="L89" s="25">
        <f>CEAVI!N11</f>
        <v>0</v>
      </c>
      <c r="M89" s="26">
        <f t="shared" si="9"/>
        <v>2</v>
      </c>
      <c r="N89" s="61">
        <v>1356.39</v>
      </c>
      <c r="O89" s="8">
        <f t="shared" si="10"/>
        <v>2712.78</v>
      </c>
      <c r="P89" s="20">
        <f t="shared" si="11"/>
        <v>0</v>
      </c>
      <c r="Q89" s="7">
        <f t="shared" si="12"/>
        <v>0</v>
      </c>
      <c r="R89" s="17"/>
      <c r="S89" s="17"/>
      <c r="T89" s="17"/>
      <c r="U89" s="17"/>
    </row>
    <row r="90" spans="1:21" ht="41.4" x14ac:dyDescent="0.3">
      <c r="A90" s="131"/>
      <c r="B90" s="72">
        <v>87</v>
      </c>
      <c r="C90" s="123"/>
      <c r="D90" s="80" t="s">
        <v>92</v>
      </c>
      <c r="E90" s="73" t="s">
        <v>106</v>
      </c>
      <c r="F90" s="73" t="s">
        <v>114</v>
      </c>
      <c r="G90" s="73" t="s">
        <v>119</v>
      </c>
      <c r="H90" s="27">
        <v>2</v>
      </c>
      <c r="I90" s="28">
        <f>CEAVI!J12</f>
        <v>0</v>
      </c>
      <c r="J90" s="28">
        <f>CEAVI!K12</f>
        <v>0</v>
      </c>
      <c r="K90" s="24">
        <f t="shared" si="8"/>
        <v>0</v>
      </c>
      <c r="L90" s="25">
        <f>CEAVI!N12</f>
        <v>0</v>
      </c>
      <c r="M90" s="26">
        <f t="shared" si="9"/>
        <v>2</v>
      </c>
      <c r="N90" s="61">
        <v>1712.05</v>
      </c>
      <c r="O90" s="8">
        <f t="shared" si="10"/>
        <v>3424.1</v>
      </c>
      <c r="P90" s="20">
        <f t="shared" si="11"/>
        <v>0</v>
      </c>
      <c r="Q90" s="7">
        <f t="shared" si="12"/>
        <v>0</v>
      </c>
      <c r="R90" s="17"/>
      <c r="S90" s="17"/>
      <c r="T90" s="17"/>
      <c r="U90" s="17"/>
    </row>
    <row r="91" spans="1:21" ht="41.4" x14ac:dyDescent="0.3">
      <c r="A91" s="131"/>
      <c r="B91" s="72">
        <v>88</v>
      </c>
      <c r="C91" s="123"/>
      <c r="D91" s="80" t="s">
        <v>93</v>
      </c>
      <c r="E91" s="73" t="s">
        <v>106</v>
      </c>
      <c r="F91" s="73" t="s">
        <v>114</v>
      </c>
      <c r="G91" s="73" t="s">
        <v>119</v>
      </c>
      <c r="H91" s="27">
        <v>2</v>
      </c>
      <c r="I91" s="28">
        <f>CEAVI!J13</f>
        <v>0</v>
      </c>
      <c r="J91" s="28">
        <f>CEAVI!K13</f>
        <v>0</v>
      </c>
      <c r="K91" s="24">
        <f t="shared" si="8"/>
        <v>0</v>
      </c>
      <c r="L91" s="25">
        <f>CEAVI!N13</f>
        <v>0</v>
      </c>
      <c r="M91" s="26">
        <f t="shared" si="9"/>
        <v>2</v>
      </c>
      <c r="N91" s="61">
        <v>1335.53</v>
      </c>
      <c r="O91" s="8">
        <f t="shared" si="10"/>
        <v>2671.06</v>
      </c>
      <c r="P91" s="20">
        <f t="shared" si="11"/>
        <v>0</v>
      </c>
      <c r="Q91" s="7">
        <f t="shared" si="12"/>
        <v>0</v>
      </c>
      <c r="R91" s="17"/>
      <c r="S91" s="17"/>
      <c r="T91" s="17"/>
      <c r="U91" s="17"/>
    </row>
    <row r="92" spans="1:21" ht="41.4" x14ac:dyDescent="0.3">
      <c r="A92" s="131"/>
      <c r="B92" s="72">
        <v>89</v>
      </c>
      <c r="C92" s="123"/>
      <c r="D92" s="80" t="s">
        <v>94</v>
      </c>
      <c r="E92" s="73" t="s">
        <v>106</v>
      </c>
      <c r="F92" s="73" t="s">
        <v>114</v>
      </c>
      <c r="G92" s="73" t="s">
        <v>119</v>
      </c>
      <c r="H92" s="27">
        <v>10</v>
      </c>
      <c r="I92" s="28">
        <f>CEAVI!J14</f>
        <v>0</v>
      </c>
      <c r="J92" s="28">
        <f>CEAVI!K14</f>
        <v>0</v>
      </c>
      <c r="K92" s="24">
        <f t="shared" si="8"/>
        <v>2</v>
      </c>
      <c r="L92" s="25">
        <f>CEAVI!N14</f>
        <v>0</v>
      </c>
      <c r="M92" s="26">
        <f t="shared" si="9"/>
        <v>10</v>
      </c>
      <c r="N92" s="61">
        <v>23.4</v>
      </c>
      <c r="O92" s="8">
        <f t="shared" si="10"/>
        <v>234</v>
      </c>
      <c r="P92" s="20">
        <f t="shared" si="11"/>
        <v>0</v>
      </c>
      <c r="Q92" s="7">
        <f t="shared" si="12"/>
        <v>0</v>
      </c>
      <c r="R92" s="17"/>
      <c r="S92" s="17"/>
      <c r="T92" s="17"/>
      <c r="U92" s="17"/>
    </row>
    <row r="93" spans="1:21" ht="55.2" x14ac:dyDescent="0.3">
      <c r="A93" s="131"/>
      <c r="B93" s="72">
        <v>90</v>
      </c>
      <c r="C93" s="123"/>
      <c r="D93" s="80" t="s">
        <v>95</v>
      </c>
      <c r="E93" s="73" t="s">
        <v>106</v>
      </c>
      <c r="F93" s="73" t="s">
        <v>114</v>
      </c>
      <c r="G93" s="73" t="s">
        <v>119</v>
      </c>
      <c r="H93" s="27">
        <v>1</v>
      </c>
      <c r="I93" s="28">
        <f>CEAVI!J15</f>
        <v>0</v>
      </c>
      <c r="J93" s="28">
        <f>CEAVI!K15</f>
        <v>0</v>
      </c>
      <c r="K93" s="24">
        <f t="shared" si="8"/>
        <v>-0.25</v>
      </c>
      <c r="L93" s="25">
        <f>CEAVI!N15</f>
        <v>0</v>
      </c>
      <c r="M93" s="26">
        <f t="shared" si="9"/>
        <v>1</v>
      </c>
      <c r="N93" s="61">
        <v>1603.18</v>
      </c>
      <c r="O93" s="8">
        <f t="shared" si="10"/>
        <v>1603.18</v>
      </c>
      <c r="P93" s="20">
        <f t="shared" si="11"/>
        <v>0</v>
      </c>
      <c r="Q93" s="7">
        <f t="shared" si="12"/>
        <v>0</v>
      </c>
      <c r="R93" s="17"/>
      <c r="S93" s="17"/>
      <c r="T93" s="17"/>
      <c r="U93" s="17"/>
    </row>
    <row r="94" spans="1:21" ht="27.6" x14ac:dyDescent="0.3">
      <c r="A94" s="131"/>
      <c r="B94" s="72">
        <v>91</v>
      </c>
      <c r="C94" s="123"/>
      <c r="D94" s="80" t="s">
        <v>97</v>
      </c>
      <c r="E94" s="73" t="s">
        <v>106</v>
      </c>
      <c r="F94" s="73" t="s">
        <v>114</v>
      </c>
      <c r="G94" s="73" t="s">
        <v>119</v>
      </c>
      <c r="H94" s="27">
        <v>18</v>
      </c>
      <c r="I94" s="28">
        <f>CEAVI!J16</f>
        <v>0</v>
      </c>
      <c r="J94" s="28">
        <f>CEAVI!K16</f>
        <v>0</v>
      </c>
      <c r="K94" s="24">
        <f t="shared" si="8"/>
        <v>4</v>
      </c>
      <c r="L94" s="25">
        <f>CEAVI!N16</f>
        <v>0</v>
      </c>
      <c r="M94" s="26">
        <f t="shared" si="9"/>
        <v>18</v>
      </c>
      <c r="N94" s="61">
        <v>77.02</v>
      </c>
      <c r="O94" s="8">
        <f t="shared" si="10"/>
        <v>1386.36</v>
      </c>
      <c r="P94" s="20">
        <f t="shared" si="11"/>
        <v>0</v>
      </c>
      <c r="Q94" s="7">
        <f t="shared" si="12"/>
        <v>0</v>
      </c>
      <c r="R94" s="17"/>
      <c r="S94" s="17"/>
      <c r="T94" s="17"/>
      <c r="U94" s="17"/>
    </row>
    <row r="95" spans="1:21" ht="27.6" x14ac:dyDescent="0.3">
      <c r="A95" s="131"/>
      <c r="B95" s="72">
        <v>92</v>
      </c>
      <c r="C95" s="123"/>
      <c r="D95" s="80" t="s">
        <v>99</v>
      </c>
      <c r="E95" s="73" t="s">
        <v>106</v>
      </c>
      <c r="F95" s="73" t="s">
        <v>114</v>
      </c>
      <c r="G95" s="73" t="s">
        <v>119</v>
      </c>
      <c r="H95" s="27">
        <v>65</v>
      </c>
      <c r="I95" s="28">
        <f>CEAVI!J17</f>
        <v>0</v>
      </c>
      <c r="J95" s="28">
        <f>CEAVI!K17</f>
        <v>0</v>
      </c>
      <c r="K95" s="24">
        <f t="shared" si="8"/>
        <v>15.75</v>
      </c>
      <c r="L95" s="25">
        <f>CEAVI!N17</f>
        <v>0</v>
      </c>
      <c r="M95" s="26">
        <f t="shared" si="9"/>
        <v>65</v>
      </c>
      <c r="N95" s="61">
        <v>12.61</v>
      </c>
      <c r="O95" s="8">
        <f t="shared" si="10"/>
        <v>819.65</v>
      </c>
      <c r="P95" s="20">
        <f t="shared" si="11"/>
        <v>0</v>
      </c>
      <c r="Q95" s="7">
        <f t="shared" si="12"/>
        <v>0</v>
      </c>
      <c r="R95" s="17"/>
      <c r="S95" s="17"/>
      <c r="T95" s="17"/>
      <c r="U95" s="17"/>
    </row>
    <row r="96" spans="1:21" ht="27.6" x14ac:dyDescent="0.3">
      <c r="A96" s="131"/>
      <c r="B96" s="72">
        <v>93</v>
      </c>
      <c r="C96" s="123"/>
      <c r="D96" s="80" t="s">
        <v>100</v>
      </c>
      <c r="E96" s="73" t="s">
        <v>106</v>
      </c>
      <c r="F96" s="73" t="s">
        <v>114</v>
      </c>
      <c r="G96" s="73" t="s">
        <v>119</v>
      </c>
      <c r="H96" s="27">
        <v>65</v>
      </c>
      <c r="I96" s="28">
        <f>CEAVI!J18</f>
        <v>0</v>
      </c>
      <c r="J96" s="28">
        <f>CEAVI!K18</f>
        <v>0</v>
      </c>
      <c r="K96" s="24">
        <f t="shared" si="8"/>
        <v>15.75</v>
      </c>
      <c r="L96" s="25">
        <f>CEAVI!N18</f>
        <v>0</v>
      </c>
      <c r="M96" s="26">
        <f t="shared" si="9"/>
        <v>65</v>
      </c>
      <c r="N96" s="61">
        <v>13.51</v>
      </c>
      <c r="O96" s="8">
        <f t="shared" si="10"/>
        <v>878.15</v>
      </c>
      <c r="P96" s="20">
        <f t="shared" si="11"/>
        <v>0</v>
      </c>
      <c r="Q96" s="7">
        <f t="shared" si="12"/>
        <v>0</v>
      </c>
      <c r="R96" s="17"/>
      <c r="S96" s="17"/>
      <c r="T96" s="17"/>
      <c r="U96" s="17"/>
    </row>
    <row r="97" spans="1:21" ht="27.6" x14ac:dyDescent="0.3">
      <c r="A97" s="131"/>
      <c r="B97" s="72">
        <v>94</v>
      </c>
      <c r="C97" s="123"/>
      <c r="D97" s="80" t="s">
        <v>102</v>
      </c>
      <c r="E97" s="73" t="s">
        <v>106</v>
      </c>
      <c r="F97" s="73" t="s">
        <v>114</v>
      </c>
      <c r="G97" s="73" t="s">
        <v>119</v>
      </c>
      <c r="H97" s="27">
        <v>4</v>
      </c>
      <c r="I97" s="28">
        <f>CEAVI!J19</f>
        <v>0</v>
      </c>
      <c r="J97" s="28">
        <f>CEAVI!K19</f>
        <v>0</v>
      </c>
      <c r="K97" s="24">
        <f t="shared" si="8"/>
        <v>0.5</v>
      </c>
      <c r="L97" s="25">
        <f>CEAVI!N19</f>
        <v>0</v>
      </c>
      <c r="M97" s="26">
        <f t="shared" si="9"/>
        <v>4</v>
      </c>
      <c r="N97" s="61">
        <v>9.98</v>
      </c>
      <c r="O97" s="8">
        <f t="shared" si="10"/>
        <v>39.92</v>
      </c>
      <c r="P97" s="20">
        <f t="shared" si="11"/>
        <v>0</v>
      </c>
      <c r="Q97" s="7">
        <f t="shared" si="12"/>
        <v>0</v>
      </c>
      <c r="R97" s="17"/>
      <c r="S97" s="17"/>
      <c r="T97" s="17"/>
      <c r="U97" s="17"/>
    </row>
    <row r="98" spans="1:21" ht="27.6" x14ac:dyDescent="0.3">
      <c r="A98" s="132"/>
      <c r="B98" s="72">
        <v>95</v>
      </c>
      <c r="C98" s="124"/>
      <c r="D98" s="80" t="s">
        <v>103</v>
      </c>
      <c r="E98" s="73" t="s">
        <v>106</v>
      </c>
      <c r="F98" s="73" t="s">
        <v>114</v>
      </c>
      <c r="G98" s="73" t="s">
        <v>119</v>
      </c>
      <c r="H98" s="27">
        <v>4</v>
      </c>
      <c r="I98" s="28">
        <f>CEAVI!J20</f>
        <v>0</v>
      </c>
      <c r="J98" s="28">
        <f>CEAVI!K20</f>
        <v>0</v>
      </c>
      <c r="K98" s="24">
        <f t="shared" si="8"/>
        <v>0.5</v>
      </c>
      <c r="L98" s="25">
        <f>CEAVI!N20</f>
        <v>0</v>
      </c>
      <c r="M98" s="26">
        <f t="shared" si="9"/>
        <v>4</v>
      </c>
      <c r="N98" s="61">
        <v>72.91</v>
      </c>
      <c r="O98" s="8">
        <f t="shared" si="10"/>
        <v>291.64</v>
      </c>
      <c r="P98" s="20">
        <f t="shared" si="11"/>
        <v>0</v>
      </c>
      <c r="Q98" s="7">
        <f t="shared" si="12"/>
        <v>0</v>
      </c>
      <c r="R98" s="17"/>
      <c r="S98" s="17"/>
      <c r="T98" s="17"/>
      <c r="U98" s="17"/>
    </row>
    <row r="99" spans="1:21" ht="27.6" x14ac:dyDescent="0.3">
      <c r="A99" s="130">
        <v>4</v>
      </c>
      <c r="B99" s="72">
        <v>96</v>
      </c>
      <c r="C99" s="122" t="s">
        <v>47</v>
      </c>
      <c r="D99" s="80" t="s">
        <v>127</v>
      </c>
      <c r="E99" s="73" t="s">
        <v>105</v>
      </c>
      <c r="F99" s="73" t="s">
        <v>113</v>
      </c>
      <c r="G99" s="73" t="s">
        <v>115</v>
      </c>
      <c r="H99" s="27">
        <v>15</v>
      </c>
      <c r="I99" s="28">
        <f>CEO!J4</f>
        <v>0</v>
      </c>
      <c r="J99" s="28">
        <f>CEO!K4</f>
        <v>0</v>
      </c>
      <c r="K99" s="24">
        <f t="shared" si="8"/>
        <v>3.25</v>
      </c>
      <c r="L99" s="25">
        <f>CEO!N4</f>
        <v>0</v>
      </c>
      <c r="M99" s="26">
        <f t="shared" si="9"/>
        <v>15</v>
      </c>
      <c r="N99" s="61">
        <v>117.45</v>
      </c>
      <c r="O99" s="8">
        <f t="shared" si="10"/>
        <v>1761.75</v>
      </c>
      <c r="P99" s="20">
        <f t="shared" si="11"/>
        <v>0</v>
      </c>
      <c r="Q99" s="7">
        <f t="shared" si="12"/>
        <v>0</v>
      </c>
      <c r="R99" s="17"/>
      <c r="S99" s="17"/>
      <c r="T99" s="17"/>
      <c r="U99" s="17"/>
    </row>
    <row r="100" spans="1:21" ht="41.4" x14ac:dyDescent="0.3">
      <c r="A100" s="131"/>
      <c r="B100" s="72">
        <v>97</v>
      </c>
      <c r="C100" s="123"/>
      <c r="D100" s="80" t="s">
        <v>48</v>
      </c>
      <c r="E100" s="73" t="s">
        <v>104</v>
      </c>
      <c r="F100" s="73" t="s">
        <v>113</v>
      </c>
      <c r="G100" s="73" t="s">
        <v>115</v>
      </c>
      <c r="H100" s="27">
        <v>5</v>
      </c>
      <c r="I100" s="28">
        <f>CEO!J5</f>
        <v>0</v>
      </c>
      <c r="J100" s="28">
        <f>CEO!K5</f>
        <v>0</v>
      </c>
      <c r="K100" s="24">
        <f t="shared" ref="K100:K131" si="13">H100*0.25-0.5-L100</f>
        <v>0.75</v>
      </c>
      <c r="L100" s="25">
        <f>CEO!N5</f>
        <v>0</v>
      </c>
      <c r="M100" s="26">
        <f t="shared" ref="M100:M131" si="14">H100+L100-J100</f>
        <v>5</v>
      </c>
      <c r="N100" s="61">
        <v>121.18</v>
      </c>
      <c r="O100" s="8">
        <f t="shared" ref="O100:O131" si="15">N100*H100</f>
        <v>605.90000000000009</v>
      </c>
      <c r="P100" s="20">
        <f t="shared" si="11"/>
        <v>0</v>
      </c>
      <c r="Q100" s="7">
        <f t="shared" si="12"/>
        <v>0</v>
      </c>
      <c r="R100" s="17"/>
      <c r="S100" s="17"/>
      <c r="T100" s="17"/>
      <c r="U100" s="17"/>
    </row>
    <row r="101" spans="1:21" ht="41.4" x14ac:dyDescent="0.3">
      <c r="A101" s="131"/>
      <c r="B101" s="72">
        <v>98</v>
      </c>
      <c r="C101" s="123"/>
      <c r="D101" s="80" t="s">
        <v>49</v>
      </c>
      <c r="E101" s="73" t="s">
        <v>105</v>
      </c>
      <c r="F101" s="73" t="s">
        <v>113</v>
      </c>
      <c r="G101" s="73" t="s">
        <v>115</v>
      </c>
      <c r="H101" s="27">
        <v>3</v>
      </c>
      <c r="I101" s="28">
        <f>CEO!J6</f>
        <v>0</v>
      </c>
      <c r="J101" s="28">
        <f>CEO!K6</f>
        <v>0</v>
      </c>
      <c r="K101" s="24">
        <f t="shared" si="13"/>
        <v>0.25</v>
      </c>
      <c r="L101" s="25">
        <f>CEO!N6</f>
        <v>0</v>
      </c>
      <c r="M101" s="26">
        <f t="shared" si="14"/>
        <v>3</v>
      </c>
      <c r="N101" s="61">
        <v>2042.38</v>
      </c>
      <c r="O101" s="8">
        <f t="shared" si="15"/>
        <v>6127.14</v>
      </c>
      <c r="P101" s="20">
        <f t="shared" si="11"/>
        <v>0</v>
      </c>
      <c r="Q101" s="7">
        <f t="shared" si="12"/>
        <v>0</v>
      </c>
      <c r="R101" s="17"/>
      <c r="S101" s="17"/>
      <c r="T101" s="17"/>
      <c r="U101" s="17"/>
    </row>
    <row r="102" spans="1:21" ht="27.6" x14ac:dyDescent="0.3">
      <c r="A102" s="131"/>
      <c r="B102" s="72">
        <v>99</v>
      </c>
      <c r="C102" s="123"/>
      <c r="D102" s="80" t="s">
        <v>51</v>
      </c>
      <c r="E102" s="73" t="s">
        <v>105</v>
      </c>
      <c r="F102" s="73" t="s">
        <v>113</v>
      </c>
      <c r="G102" s="73" t="s">
        <v>115</v>
      </c>
      <c r="H102" s="27">
        <v>5</v>
      </c>
      <c r="I102" s="28">
        <f>CEO!J7</f>
        <v>0</v>
      </c>
      <c r="J102" s="28">
        <f>CEO!K7</f>
        <v>0</v>
      </c>
      <c r="K102" s="24">
        <f t="shared" si="13"/>
        <v>0.75</v>
      </c>
      <c r="L102" s="25">
        <f>CEO!N7</f>
        <v>0</v>
      </c>
      <c r="M102" s="26">
        <f t="shared" si="14"/>
        <v>5</v>
      </c>
      <c r="N102" s="61">
        <v>184.56</v>
      </c>
      <c r="O102" s="8">
        <f t="shared" si="15"/>
        <v>922.8</v>
      </c>
      <c r="P102" s="20">
        <f t="shared" si="11"/>
        <v>0</v>
      </c>
      <c r="Q102" s="7">
        <f t="shared" si="12"/>
        <v>0</v>
      </c>
      <c r="R102" s="17"/>
      <c r="S102" s="17"/>
      <c r="T102" s="17"/>
      <c r="U102" s="17"/>
    </row>
    <row r="103" spans="1:21" ht="27.6" x14ac:dyDescent="0.3">
      <c r="A103" s="131"/>
      <c r="B103" s="72">
        <v>100</v>
      </c>
      <c r="C103" s="123"/>
      <c r="D103" s="80" t="s">
        <v>53</v>
      </c>
      <c r="E103" s="73" t="s">
        <v>105</v>
      </c>
      <c r="F103" s="73" t="s">
        <v>113</v>
      </c>
      <c r="G103" s="73" t="s">
        <v>115</v>
      </c>
      <c r="H103" s="27">
        <v>3</v>
      </c>
      <c r="I103" s="28">
        <f>CEO!J8</f>
        <v>0</v>
      </c>
      <c r="J103" s="28">
        <f>CEO!K8</f>
        <v>0</v>
      </c>
      <c r="K103" s="24">
        <f t="shared" si="13"/>
        <v>0.25</v>
      </c>
      <c r="L103" s="25">
        <f>CEO!N8</f>
        <v>0</v>
      </c>
      <c r="M103" s="26">
        <f t="shared" si="14"/>
        <v>3</v>
      </c>
      <c r="N103" s="61">
        <v>828.7</v>
      </c>
      <c r="O103" s="8">
        <f t="shared" si="15"/>
        <v>2486.1000000000004</v>
      </c>
      <c r="P103" s="20">
        <f t="shared" si="11"/>
        <v>0</v>
      </c>
      <c r="Q103" s="7">
        <f t="shared" si="12"/>
        <v>0</v>
      </c>
      <c r="R103" s="17"/>
      <c r="S103" s="17"/>
      <c r="T103" s="17"/>
      <c r="U103" s="17"/>
    </row>
    <row r="104" spans="1:21" ht="27.6" x14ac:dyDescent="0.3">
      <c r="A104" s="131"/>
      <c r="B104" s="72">
        <v>101</v>
      </c>
      <c r="C104" s="123"/>
      <c r="D104" s="80" t="s">
        <v>54</v>
      </c>
      <c r="E104" s="73" t="s">
        <v>105</v>
      </c>
      <c r="F104" s="73" t="s">
        <v>113</v>
      </c>
      <c r="G104" s="73" t="s">
        <v>115</v>
      </c>
      <c r="H104" s="27">
        <v>3</v>
      </c>
      <c r="I104" s="28">
        <f>CEO!J9</f>
        <v>0</v>
      </c>
      <c r="J104" s="28">
        <f>CEO!K9</f>
        <v>0</v>
      </c>
      <c r="K104" s="24">
        <f t="shared" si="13"/>
        <v>0.25</v>
      </c>
      <c r="L104" s="25">
        <f>CEO!N9</f>
        <v>0</v>
      </c>
      <c r="M104" s="26">
        <f t="shared" si="14"/>
        <v>3</v>
      </c>
      <c r="N104" s="61">
        <v>838.95</v>
      </c>
      <c r="O104" s="8">
        <f t="shared" si="15"/>
        <v>2516.8500000000004</v>
      </c>
      <c r="P104" s="20">
        <f t="shared" si="11"/>
        <v>0</v>
      </c>
      <c r="Q104" s="7">
        <f t="shared" si="12"/>
        <v>0</v>
      </c>
      <c r="R104" s="17"/>
      <c r="S104" s="17"/>
      <c r="T104" s="17"/>
      <c r="U104" s="17"/>
    </row>
    <row r="105" spans="1:21" ht="27.6" x14ac:dyDescent="0.3">
      <c r="A105" s="131"/>
      <c r="B105" s="72">
        <v>102</v>
      </c>
      <c r="C105" s="123"/>
      <c r="D105" s="80" t="s">
        <v>57</v>
      </c>
      <c r="E105" s="73" t="s">
        <v>106</v>
      </c>
      <c r="F105" s="73" t="s">
        <v>113</v>
      </c>
      <c r="G105" s="73" t="s">
        <v>116</v>
      </c>
      <c r="H105" s="27">
        <v>45</v>
      </c>
      <c r="I105" s="28">
        <f>CEO!J10</f>
        <v>0</v>
      </c>
      <c r="J105" s="28">
        <f>CEO!K10</f>
        <v>0</v>
      </c>
      <c r="K105" s="24">
        <f t="shared" si="13"/>
        <v>10.75</v>
      </c>
      <c r="L105" s="25">
        <f>CEO!N10</f>
        <v>0</v>
      </c>
      <c r="M105" s="26">
        <f t="shared" si="14"/>
        <v>45</v>
      </c>
      <c r="N105" s="61">
        <v>111.86</v>
      </c>
      <c r="O105" s="8">
        <f t="shared" si="15"/>
        <v>5033.7</v>
      </c>
      <c r="P105" s="20">
        <f t="shared" si="11"/>
        <v>0</v>
      </c>
      <c r="Q105" s="7">
        <f t="shared" si="12"/>
        <v>0</v>
      </c>
      <c r="R105" s="17"/>
      <c r="S105" s="17"/>
      <c r="T105" s="17"/>
      <c r="U105" s="17"/>
    </row>
    <row r="106" spans="1:21" ht="27.6" x14ac:dyDescent="0.3">
      <c r="A106" s="131"/>
      <c r="B106" s="72">
        <v>103</v>
      </c>
      <c r="C106" s="123"/>
      <c r="D106" s="80" t="s">
        <v>58</v>
      </c>
      <c r="E106" s="73" t="s">
        <v>106</v>
      </c>
      <c r="F106" s="73" t="s">
        <v>113</v>
      </c>
      <c r="G106" s="73" t="s">
        <v>116</v>
      </c>
      <c r="H106" s="27">
        <v>130</v>
      </c>
      <c r="I106" s="28">
        <f>CEO!J11</f>
        <v>0</v>
      </c>
      <c r="J106" s="28">
        <f>CEO!K11</f>
        <v>0</v>
      </c>
      <c r="K106" s="24">
        <f t="shared" si="13"/>
        <v>32</v>
      </c>
      <c r="L106" s="25">
        <f>CEO!N11</f>
        <v>0</v>
      </c>
      <c r="M106" s="26">
        <f t="shared" si="14"/>
        <v>130</v>
      </c>
      <c r="N106" s="61">
        <v>54.06</v>
      </c>
      <c r="O106" s="8">
        <f t="shared" si="15"/>
        <v>7027.8</v>
      </c>
      <c r="P106" s="20">
        <f t="shared" si="11"/>
        <v>0</v>
      </c>
      <c r="Q106" s="7">
        <f t="shared" si="12"/>
        <v>0</v>
      </c>
      <c r="R106" s="17"/>
      <c r="S106" s="17"/>
      <c r="T106" s="17"/>
      <c r="U106" s="17"/>
    </row>
    <row r="107" spans="1:21" ht="27.6" x14ac:dyDescent="0.3">
      <c r="A107" s="131"/>
      <c r="B107" s="72">
        <v>104</v>
      </c>
      <c r="C107" s="123"/>
      <c r="D107" s="80" t="s">
        <v>128</v>
      </c>
      <c r="E107" s="73" t="s">
        <v>106</v>
      </c>
      <c r="F107" s="73" t="s">
        <v>113</v>
      </c>
      <c r="G107" s="73" t="s">
        <v>116</v>
      </c>
      <c r="H107" s="27">
        <v>5</v>
      </c>
      <c r="I107" s="28">
        <f>CEO!J12</f>
        <v>0</v>
      </c>
      <c r="J107" s="28">
        <f>CEO!K12</f>
        <v>0</v>
      </c>
      <c r="K107" s="24">
        <f t="shared" si="13"/>
        <v>0.75</v>
      </c>
      <c r="L107" s="25">
        <f>CEO!N12</f>
        <v>0</v>
      </c>
      <c r="M107" s="26">
        <f t="shared" si="14"/>
        <v>5</v>
      </c>
      <c r="N107" s="61">
        <v>51.26</v>
      </c>
      <c r="O107" s="8">
        <f t="shared" si="15"/>
        <v>256.3</v>
      </c>
      <c r="P107" s="20">
        <f t="shared" si="11"/>
        <v>0</v>
      </c>
      <c r="Q107" s="7">
        <f t="shared" si="12"/>
        <v>0</v>
      </c>
      <c r="R107" s="17"/>
      <c r="S107" s="17"/>
      <c r="T107" s="17"/>
      <c r="U107" s="17"/>
    </row>
    <row r="108" spans="1:21" ht="27.6" x14ac:dyDescent="0.3">
      <c r="A108" s="131"/>
      <c r="B108" s="72">
        <v>105</v>
      </c>
      <c r="C108" s="123"/>
      <c r="D108" s="80" t="s">
        <v>61</v>
      </c>
      <c r="E108" s="73" t="s">
        <v>106</v>
      </c>
      <c r="F108" s="73" t="s">
        <v>113</v>
      </c>
      <c r="G108" s="73" t="s">
        <v>116</v>
      </c>
      <c r="H108" s="27">
        <v>10</v>
      </c>
      <c r="I108" s="28">
        <f>CEO!J13</f>
        <v>0</v>
      </c>
      <c r="J108" s="28">
        <f>CEO!K13</f>
        <v>0</v>
      </c>
      <c r="K108" s="24">
        <f t="shared" si="13"/>
        <v>2</v>
      </c>
      <c r="L108" s="25">
        <f>CEO!N13</f>
        <v>0</v>
      </c>
      <c r="M108" s="26">
        <f t="shared" si="14"/>
        <v>10</v>
      </c>
      <c r="N108" s="61">
        <v>34.49</v>
      </c>
      <c r="O108" s="8">
        <f t="shared" si="15"/>
        <v>344.90000000000003</v>
      </c>
      <c r="P108" s="20">
        <f t="shared" si="11"/>
        <v>0</v>
      </c>
      <c r="Q108" s="7">
        <f t="shared" si="12"/>
        <v>0</v>
      </c>
      <c r="R108" s="17"/>
      <c r="S108" s="17"/>
      <c r="T108" s="17"/>
      <c r="U108" s="17"/>
    </row>
    <row r="109" spans="1:21" x14ac:dyDescent="0.3">
      <c r="A109" s="131"/>
      <c r="B109" s="72">
        <v>106</v>
      </c>
      <c r="C109" s="123"/>
      <c r="D109" s="80" t="s">
        <v>62</v>
      </c>
      <c r="E109" s="73" t="s">
        <v>107</v>
      </c>
      <c r="F109" s="73" t="s">
        <v>113</v>
      </c>
      <c r="G109" s="73" t="s">
        <v>115</v>
      </c>
      <c r="H109" s="27">
        <v>15</v>
      </c>
      <c r="I109" s="28">
        <f>CEO!J14</f>
        <v>0</v>
      </c>
      <c r="J109" s="28">
        <f>CEO!K14</f>
        <v>0</v>
      </c>
      <c r="K109" s="24">
        <f t="shared" si="13"/>
        <v>3.25</v>
      </c>
      <c r="L109" s="25">
        <f>CEO!N14</f>
        <v>0</v>
      </c>
      <c r="M109" s="26">
        <f t="shared" si="14"/>
        <v>15</v>
      </c>
      <c r="N109" s="61">
        <v>163.13</v>
      </c>
      <c r="O109" s="8">
        <f t="shared" si="15"/>
        <v>2446.9499999999998</v>
      </c>
      <c r="P109" s="20">
        <f t="shared" si="11"/>
        <v>0</v>
      </c>
      <c r="Q109" s="7">
        <f t="shared" si="12"/>
        <v>0</v>
      </c>
      <c r="R109" s="17"/>
      <c r="S109" s="17"/>
      <c r="T109" s="17"/>
      <c r="U109" s="17"/>
    </row>
    <row r="110" spans="1:21" x14ac:dyDescent="0.3">
      <c r="A110" s="131"/>
      <c r="B110" s="72">
        <v>107</v>
      </c>
      <c r="C110" s="123"/>
      <c r="D110" s="80" t="s">
        <v>129</v>
      </c>
      <c r="E110" s="73" t="s">
        <v>138</v>
      </c>
      <c r="F110" s="73" t="s">
        <v>113</v>
      </c>
      <c r="G110" s="73" t="s">
        <v>115</v>
      </c>
      <c r="H110" s="27">
        <v>10</v>
      </c>
      <c r="I110" s="28">
        <f>CEO!J15</f>
        <v>0</v>
      </c>
      <c r="J110" s="28">
        <f>CEO!K15</f>
        <v>0</v>
      </c>
      <c r="K110" s="24">
        <f t="shared" si="13"/>
        <v>2</v>
      </c>
      <c r="L110" s="25">
        <f>CEO!N15</f>
        <v>0</v>
      </c>
      <c r="M110" s="26">
        <f t="shared" si="14"/>
        <v>10</v>
      </c>
      <c r="N110" s="61">
        <v>524.80999999999995</v>
      </c>
      <c r="O110" s="8">
        <f t="shared" si="15"/>
        <v>5248.0999999999995</v>
      </c>
      <c r="P110" s="20">
        <f t="shared" si="11"/>
        <v>0</v>
      </c>
      <c r="Q110" s="7">
        <f t="shared" si="12"/>
        <v>0</v>
      </c>
      <c r="R110" s="17"/>
      <c r="S110" s="17"/>
      <c r="T110" s="17"/>
      <c r="U110" s="17"/>
    </row>
    <row r="111" spans="1:21" x14ac:dyDescent="0.3">
      <c r="A111" s="131"/>
      <c r="B111" s="72">
        <v>108</v>
      </c>
      <c r="C111" s="123"/>
      <c r="D111" s="80" t="s">
        <v>125</v>
      </c>
      <c r="E111" s="73" t="s">
        <v>107</v>
      </c>
      <c r="F111" s="73" t="s">
        <v>113</v>
      </c>
      <c r="G111" s="73" t="s">
        <v>115</v>
      </c>
      <c r="H111" s="27">
        <v>15</v>
      </c>
      <c r="I111" s="28">
        <f>CEO!J16</f>
        <v>0</v>
      </c>
      <c r="J111" s="28">
        <f>CEO!K16</f>
        <v>0</v>
      </c>
      <c r="K111" s="24">
        <f t="shared" si="13"/>
        <v>3.25</v>
      </c>
      <c r="L111" s="25">
        <f>CEO!N16</f>
        <v>0</v>
      </c>
      <c r="M111" s="26">
        <f t="shared" si="14"/>
        <v>15</v>
      </c>
      <c r="N111" s="61">
        <v>151.01</v>
      </c>
      <c r="O111" s="8">
        <f t="shared" si="15"/>
        <v>2265.1499999999996</v>
      </c>
      <c r="P111" s="20">
        <f t="shared" si="11"/>
        <v>0</v>
      </c>
      <c r="Q111" s="7">
        <f t="shared" si="12"/>
        <v>0</v>
      </c>
      <c r="R111" s="17"/>
      <c r="S111" s="17"/>
      <c r="T111" s="17"/>
      <c r="U111" s="17"/>
    </row>
    <row r="112" spans="1:21" ht="27.6" x14ac:dyDescent="0.3">
      <c r="A112" s="131"/>
      <c r="B112" s="72">
        <v>109</v>
      </c>
      <c r="C112" s="123"/>
      <c r="D112" s="80" t="s">
        <v>63</v>
      </c>
      <c r="E112" s="73" t="s">
        <v>106</v>
      </c>
      <c r="F112" s="73" t="s">
        <v>113</v>
      </c>
      <c r="G112" s="73" t="s">
        <v>115</v>
      </c>
      <c r="H112" s="27">
        <v>5</v>
      </c>
      <c r="I112" s="28">
        <f>CEO!J17</f>
        <v>0</v>
      </c>
      <c r="J112" s="28">
        <f>CEO!K17</f>
        <v>0</v>
      </c>
      <c r="K112" s="24">
        <f t="shared" si="13"/>
        <v>0.75</v>
      </c>
      <c r="L112" s="25">
        <f>CEO!N17</f>
        <v>0</v>
      </c>
      <c r="M112" s="26">
        <f t="shared" si="14"/>
        <v>5</v>
      </c>
      <c r="N112" s="61">
        <v>41.94</v>
      </c>
      <c r="O112" s="8">
        <f t="shared" si="15"/>
        <v>209.7</v>
      </c>
      <c r="P112" s="20">
        <f t="shared" si="11"/>
        <v>0</v>
      </c>
      <c r="Q112" s="7">
        <f t="shared" si="12"/>
        <v>0</v>
      </c>
      <c r="R112" s="17"/>
      <c r="S112" s="17"/>
      <c r="T112" s="17"/>
      <c r="U112" s="17"/>
    </row>
    <row r="113" spans="1:21" ht="27.6" x14ac:dyDescent="0.3">
      <c r="A113" s="131"/>
      <c r="B113" s="72">
        <v>110</v>
      </c>
      <c r="C113" s="123"/>
      <c r="D113" s="80" t="s">
        <v>64</v>
      </c>
      <c r="E113" s="73" t="s">
        <v>106</v>
      </c>
      <c r="F113" s="73" t="s">
        <v>113</v>
      </c>
      <c r="G113" s="73" t="s">
        <v>115</v>
      </c>
      <c r="H113" s="27">
        <v>5</v>
      </c>
      <c r="I113" s="28">
        <f>CEO!J18</f>
        <v>0</v>
      </c>
      <c r="J113" s="28">
        <f>CEO!K18</f>
        <v>0</v>
      </c>
      <c r="K113" s="24">
        <f t="shared" si="13"/>
        <v>0.75</v>
      </c>
      <c r="L113" s="25">
        <f>CEO!N18</f>
        <v>0</v>
      </c>
      <c r="M113" s="26">
        <f t="shared" si="14"/>
        <v>5</v>
      </c>
      <c r="N113" s="61">
        <v>43.81</v>
      </c>
      <c r="O113" s="8">
        <f t="shared" si="15"/>
        <v>219.05</v>
      </c>
      <c r="P113" s="20">
        <f t="shared" si="11"/>
        <v>0</v>
      </c>
      <c r="Q113" s="7">
        <f t="shared" si="12"/>
        <v>0</v>
      </c>
      <c r="R113" s="17"/>
      <c r="S113" s="17"/>
      <c r="T113" s="17"/>
      <c r="U113" s="17"/>
    </row>
    <row r="114" spans="1:21" ht="27.6" x14ac:dyDescent="0.3">
      <c r="A114" s="131"/>
      <c r="B114" s="72">
        <v>111</v>
      </c>
      <c r="C114" s="123"/>
      <c r="D114" s="80" t="s">
        <v>130</v>
      </c>
      <c r="E114" s="73" t="s">
        <v>139</v>
      </c>
      <c r="F114" s="73" t="s">
        <v>113</v>
      </c>
      <c r="G114" s="73" t="s">
        <v>115</v>
      </c>
      <c r="H114" s="27">
        <v>20</v>
      </c>
      <c r="I114" s="28">
        <f>CEO!J19</f>
        <v>0</v>
      </c>
      <c r="J114" s="28">
        <f>CEO!K19</f>
        <v>0</v>
      </c>
      <c r="K114" s="24">
        <f t="shared" si="13"/>
        <v>4.5</v>
      </c>
      <c r="L114" s="25">
        <f>CEO!N19</f>
        <v>0</v>
      </c>
      <c r="M114" s="26">
        <f t="shared" si="14"/>
        <v>20</v>
      </c>
      <c r="N114" s="61">
        <v>17.43</v>
      </c>
      <c r="O114" s="8">
        <f t="shared" si="15"/>
        <v>348.6</v>
      </c>
      <c r="P114" s="20">
        <f t="shared" si="11"/>
        <v>0</v>
      </c>
      <c r="Q114" s="7">
        <f t="shared" si="12"/>
        <v>0</v>
      </c>
      <c r="R114" s="17"/>
      <c r="S114" s="17"/>
      <c r="T114" s="17"/>
      <c r="U114" s="17"/>
    </row>
    <row r="115" spans="1:21" ht="27.6" x14ac:dyDescent="0.3">
      <c r="A115" s="131"/>
      <c r="B115" s="72">
        <v>112</v>
      </c>
      <c r="C115" s="123"/>
      <c r="D115" s="80" t="s">
        <v>131</v>
      </c>
      <c r="E115" s="73" t="s">
        <v>139</v>
      </c>
      <c r="F115" s="73" t="s">
        <v>113</v>
      </c>
      <c r="G115" s="73" t="s">
        <v>115</v>
      </c>
      <c r="H115" s="27">
        <v>20</v>
      </c>
      <c r="I115" s="28">
        <f>CEO!J20</f>
        <v>0</v>
      </c>
      <c r="J115" s="28">
        <f>CEO!K20</f>
        <v>0</v>
      </c>
      <c r="K115" s="24">
        <f t="shared" si="13"/>
        <v>4.5</v>
      </c>
      <c r="L115" s="25">
        <f>CEO!N20</f>
        <v>0</v>
      </c>
      <c r="M115" s="26">
        <f t="shared" si="14"/>
        <v>20</v>
      </c>
      <c r="N115" s="61">
        <v>62.92</v>
      </c>
      <c r="O115" s="8">
        <f t="shared" si="15"/>
        <v>1258.4000000000001</v>
      </c>
      <c r="P115" s="20">
        <f t="shared" si="11"/>
        <v>0</v>
      </c>
      <c r="Q115" s="7">
        <f t="shared" si="12"/>
        <v>0</v>
      </c>
      <c r="R115" s="17"/>
      <c r="S115" s="17"/>
      <c r="T115" s="17"/>
      <c r="U115" s="17"/>
    </row>
    <row r="116" spans="1:21" ht="27.6" x14ac:dyDescent="0.3">
      <c r="A116" s="131"/>
      <c r="B116" s="72">
        <v>113</v>
      </c>
      <c r="C116" s="123"/>
      <c r="D116" s="80" t="s">
        <v>66</v>
      </c>
      <c r="E116" s="73" t="s">
        <v>108</v>
      </c>
      <c r="F116" s="73" t="s">
        <v>113</v>
      </c>
      <c r="G116" s="73" t="s">
        <v>115</v>
      </c>
      <c r="H116" s="27">
        <v>20</v>
      </c>
      <c r="I116" s="28">
        <f>CEO!J21</f>
        <v>0</v>
      </c>
      <c r="J116" s="28">
        <f>CEO!K21</f>
        <v>0</v>
      </c>
      <c r="K116" s="24">
        <f t="shared" si="13"/>
        <v>4.5</v>
      </c>
      <c r="L116" s="25">
        <f>CEO!N21</f>
        <v>0</v>
      </c>
      <c r="M116" s="26">
        <f t="shared" si="14"/>
        <v>20</v>
      </c>
      <c r="N116" s="61">
        <v>389.64</v>
      </c>
      <c r="O116" s="8">
        <f t="shared" si="15"/>
        <v>7792.7999999999993</v>
      </c>
      <c r="P116" s="20">
        <f t="shared" si="11"/>
        <v>0</v>
      </c>
      <c r="Q116" s="7">
        <f t="shared" si="12"/>
        <v>0</v>
      </c>
      <c r="R116" s="17"/>
      <c r="S116" s="17"/>
      <c r="T116" s="17"/>
      <c r="U116" s="17"/>
    </row>
    <row r="117" spans="1:21" ht="27.6" x14ac:dyDescent="0.3">
      <c r="A117" s="131"/>
      <c r="B117" s="72">
        <v>114</v>
      </c>
      <c r="C117" s="123"/>
      <c r="D117" s="80" t="s">
        <v>73</v>
      </c>
      <c r="E117" s="73" t="s">
        <v>108</v>
      </c>
      <c r="F117" s="73" t="s">
        <v>113</v>
      </c>
      <c r="G117" s="73" t="s">
        <v>117</v>
      </c>
      <c r="H117" s="27">
        <v>15</v>
      </c>
      <c r="I117" s="28">
        <f>CEO!J22</f>
        <v>0</v>
      </c>
      <c r="J117" s="28">
        <f>CEO!K22</f>
        <v>0</v>
      </c>
      <c r="K117" s="24">
        <f t="shared" si="13"/>
        <v>3.25</v>
      </c>
      <c r="L117" s="25">
        <f>CEO!N22</f>
        <v>0</v>
      </c>
      <c r="M117" s="26">
        <f t="shared" si="14"/>
        <v>15</v>
      </c>
      <c r="N117" s="61">
        <v>243.29</v>
      </c>
      <c r="O117" s="8">
        <f t="shared" si="15"/>
        <v>3649.35</v>
      </c>
      <c r="P117" s="20">
        <f t="shared" si="11"/>
        <v>0</v>
      </c>
      <c r="Q117" s="7">
        <f t="shared" si="12"/>
        <v>0</v>
      </c>
      <c r="R117" s="17"/>
      <c r="S117" s="17"/>
      <c r="T117" s="17"/>
      <c r="U117" s="17"/>
    </row>
    <row r="118" spans="1:21" ht="27.6" x14ac:dyDescent="0.3">
      <c r="A118" s="131"/>
      <c r="B118" s="72">
        <v>115</v>
      </c>
      <c r="C118" s="123"/>
      <c r="D118" s="80" t="s">
        <v>77</v>
      </c>
      <c r="E118" s="73" t="s">
        <v>108</v>
      </c>
      <c r="F118" s="73" t="s">
        <v>113</v>
      </c>
      <c r="G118" s="73" t="s">
        <v>117</v>
      </c>
      <c r="H118" s="27">
        <v>45</v>
      </c>
      <c r="I118" s="28">
        <f>CEO!J23</f>
        <v>0</v>
      </c>
      <c r="J118" s="28">
        <f>CEO!K23</f>
        <v>0</v>
      </c>
      <c r="K118" s="24">
        <f t="shared" si="13"/>
        <v>10.75</v>
      </c>
      <c r="L118" s="25">
        <f>CEO!N23</f>
        <v>0</v>
      </c>
      <c r="M118" s="26">
        <f t="shared" si="14"/>
        <v>45</v>
      </c>
      <c r="N118" s="61">
        <v>23.21</v>
      </c>
      <c r="O118" s="8">
        <f t="shared" si="15"/>
        <v>1044.45</v>
      </c>
      <c r="P118" s="20">
        <f t="shared" si="11"/>
        <v>0</v>
      </c>
      <c r="Q118" s="7">
        <f t="shared" si="12"/>
        <v>0</v>
      </c>
      <c r="R118" s="17"/>
      <c r="S118" s="17"/>
      <c r="T118" s="17"/>
      <c r="U118" s="17"/>
    </row>
    <row r="119" spans="1:21" ht="27.6" x14ac:dyDescent="0.3">
      <c r="A119" s="131"/>
      <c r="B119" s="72">
        <v>116</v>
      </c>
      <c r="C119" s="123"/>
      <c r="D119" s="80" t="s">
        <v>85</v>
      </c>
      <c r="E119" s="73" t="s">
        <v>112</v>
      </c>
      <c r="F119" s="73" t="s">
        <v>113</v>
      </c>
      <c r="G119" s="73" t="s">
        <v>118</v>
      </c>
      <c r="H119" s="27">
        <v>20</v>
      </c>
      <c r="I119" s="28">
        <f>CEO!J24</f>
        <v>0</v>
      </c>
      <c r="J119" s="28">
        <f>CEO!K24</f>
        <v>0</v>
      </c>
      <c r="K119" s="24">
        <f t="shared" si="13"/>
        <v>4.5</v>
      </c>
      <c r="L119" s="25">
        <f>CEO!N24</f>
        <v>0</v>
      </c>
      <c r="M119" s="26">
        <f t="shared" si="14"/>
        <v>20</v>
      </c>
      <c r="N119" s="61">
        <v>16.77</v>
      </c>
      <c r="O119" s="8">
        <f t="shared" si="15"/>
        <v>335.4</v>
      </c>
      <c r="P119" s="20">
        <f t="shared" si="11"/>
        <v>0</v>
      </c>
      <c r="Q119" s="7">
        <f t="shared" si="12"/>
        <v>0</v>
      </c>
      <c r="R119" s="17"/>
      <c r="S119" s="17"/>
      <c r="T119" s="17"/>
      <c r="U119" s="17"/>
    </row>
    <row r="120" spans="1:21" ht="41.4" x14ac:dyDescent="0.3">
      <c r="A120" s="131"/>
      <c r="B120" s="72">
        <v>117</v>
      </c>
      <c r="C120" s="123"/>
      <c r="D120" s="80" t="s">
        <v>86</v>
      </c>
      <c r="E120" s="73" t="s">
        <v>112</v>
      </c>
      <c r="F120" s="73" t="s">
        <v>113</v>
      </c>
      <c r="G120" s="73" t="s">
        <v>118</v>
      </c>
      <c r="H120" s="27">
        <v>5</v>
      </c>
      <c r="I120" s="28">
        <f>CEO!J25</f>
        <v>0</v>
      </c>
      <c r="J120" s="28">
        <f>CEO!K25</f>
        <v>0</v>
      </c>
      <c r="K120" s="24">
        <f t="shared" si="13"/>
        <v>0.75</v>
      </c>
      <c r="L120" s="25">
        <f>CEO!N25</f>
        <v>0</v>
      </c>
      <c r="M120" s="26">
        <f t="shared" si="14"/>
        <v>5</v>
      </c>
      <c r="N120" s="61">
        <v>19.260000000000002</v>
      </c>
      <c r="O120" s="8">
        <f t="shared" si="15"/>
        <v>96.300000000000011</v>
      </c>
      <c r="P120" s="20">
        <f t="shared" si="11"/>
        <v>0</v>
      </c>
      <c r="Q120" s="7">
        <f t="shared" si="12"/>
        <v>0</v>
      </c>
      <c r="R120" s="17"/>
      <c r="S120" s="17"/>
      <c r="T120" s="17"/>
      <c r="U120" s="17"/>
    </row>
    <row r="121" spans="1:21" ht="27.6" x14ac:dyDescent="0.3">
      <c r="A121" s="131"/>
      <c r="B121" s="72">
        <v>118</v>
      </c>
      <c r="C121" s="123"/>
      <c r="D121" s="80" t="s">
        <v>88</v>
      </c>
      <c r="E121" s="73" t="s">
        <v>112</v>
      </c>
      <c r="F121" s="73" t="s">
        <v>113</v>
      </c>
      <c r="G121" s="73" t="s">
        <v>118</v>
      </c>
      <c r="H121" s="27">
        <v>30</v>
      </c>
      <c r="I121" s="28">
        <f>CEO!J26</f>
        <v>0</v>
      </c>
      <c r="J121" s="28">
        <f>CEO!K26</f>
        <v>0</v>
      </c>
      <c r="K121" s="24">
        <f t="shared" si="13"/>
        <v>7</v>
      </c>
      <c r="L121" s="25">
        <f>CEO!N26</f>
        <v>0</v>
      </c>
      <c r="M121" s="26">
        <f t="shared" si="14"/>
        <v>30</v>
      </c>
      <c r="N121" s="61">
        <v>19.850000000000001</v>
      </c>
      <c r="O121" s="8">
        <f t="shared" si="15"/>
        <v>595.5</v>
      </c>
      <c r="P121" s="20">
        <f t="shared" si="11"/>
        <v>0</v>
      </c>
      <c r="Q121" s="7">
        <f t="shared" si="12"/>
        <v>0</v>
      </c>
      <c r="R121" s="17"/>
      <c r="S121" s="17"/>
      <c r="T121" s="17"/>
      <c r="U121" s="17"/>
    </row>
    <row r="122" spans="1:21" ht="41.4" x14ac:dyDescent="0.3">
      <c r="A122" s="131"/>
      <c r="B122" s="72">
        <v>119</v>
      </c>
      <c r="C122" s="123"/>
      <c r="D122" s="80" t="s">
        <v>89</v>
      </c>
      <c r="E122" s="73" t="s">
        <v>112</v>
      </c>
      <c r="F122" s="73" t="s">
        <v>113</v>
      </c>
      <c r="G122" s="73" t="s">
        <v>118</v>
      </c>
      <c r="H122" s="27">
        <v>10</v>
      </c>
      <c r="I122" s="28">
        <f>CEO!J27</f>
        <v>0</v>
      </c>
      <c r="J122" s="28">
        <f>CEO!K27</f>
        <v>0</v>
      </c>
      <c r="K122" s="24">
        <f t="shared" si="13"/>
        <v>2</v>
      </c>
      <c r="L122" s="25">
        <f>CEO!N27</f>
        <v>0</v>
      </c>
      <c r="M122" s="26">
        <f t="shared" si="14"/>
        <v>10</v>
      </c>
      <c r="N122" s="61">
        <v>74.2</v>
      </c>
      <c r="O122" s="8">
        <f t="shared" si="15"/>
        <v>742</v>
      </c>
      <c r="P122" s="20">
        <f t="shared" si="11"/>
        <v>0</v>
      </c>
      <c r="Q122" s="7">
        <f t="shared" si="12"/>
        <v>0</v>
      </c>
      <c r="R122" s="17"/>
      <c r="S122" s="17"/>
      <c r="T122" s="17"/>
      <c r="U122" s="17"/>
    </row>
    <row r="123" spans="1:21" ht="41.4" x14ac:dyDescent="0.3">
      <c r="A123" s="131"/>
      <c r="B123" s="72">
        <v>120</v>
      </c>
      <c r="C123" s="123"/>
      <c r="D123" s="80" t="s">
        <v>132</v>
      </c>
      <c r="E123" s="73" t="s">
        <v>111</v>
      </c>
      <c r="F123" s="73" t="s">
        <v>113</v>
      </c>
      <c r="G123" s="73" t="s">
        <v>118</v>
      </c>
      <c r="H123" s="27">
        <v>10</v>
      </c>
      <c r="I123" s="28">
        <f>CEO!J28</f>
        <v>0</v>
      </c>
      <c r="J123" s="28">
        <f>CEO!K28</f>
        <v>0</v>
      </c>
      <c r="K123" s="24">
        <f t="shared" si="13"/>
        <v>2</v>
      </c>
      <c r="L123" s="25">
        <f>CEO!N28</f>
        <v>0</v>
      </c>
      <c r="M123" s="26">
        <f t="shared" si="14"/>
        <v>10</v>
      </c>
      <c r="N123" s="61">
        <v>74.569999999999993</v>
      </c>
      <c r="O123" s="8">
        <f t="shared" si="15"/>
        <v>745.69999999999993</v>
      </c>
      <c r="P123" s="20">
        <f t="shared" si="11"/>
        <v>0</v>
      </c>
      <c r="Q123" s="7">
        <f t="shared" si="12"/>
        <v>0</v>
      </c>
      <c r="R123" s="17"/>
      <c r="S123" s="17"/>
      <c r="T123" s="17"/>
      <c r="U123" s="17"/>
    </row>
    <row r="124" spans="1:21" ht="27.6" x14ac:dyDescent="0.3">
      <c r="A124" s="131"/>
      <c r="B124" s="72">
        <v>121</v>
      </c>
      <c r="C124" s="123"/>
      <c r="D124" s="80" t="s">
        <v>133</v>
      </c>
      <c r="E124" s="73" t="s">
        <v>112</v>
      </c>
      <c r="F124" s="73" t="s">
        <v>113</v>
      </c>
      <c r="G124" s="73" t="s">
        <v>118</v>
      </c>
      <c r="H124" s="27">
        <v>8</v>
      </c>
      <c r="I124" s="28">
        <f>CEO!J29</f>
        <v>0</v>
      </c>
      <c r="J124" s="28">
        <f>CEO!K29</f>
        <v>0</v>
      </c>
      <c r="K124" s="24">
        <f t="shared" si="13"/>
        <v>1.5</v>
      </c>
      <c r="L124" s="25">
        <f>CEO!N29</f>
        <v>0</v>
      </c>
      <c r="M124" s="26">
        <f t="shared" si="14"/>
        <v>8</v>
      </c>
      <c r="N124" s="61">
        <v>46.98</v>
      </c>
      <c r="O124" s="8">
        <f t="shared" si="15"/>
        <v>375.84</v>
      </c>
      <c r="P124" s="20">
        <f t="shared" si="11"/>
        <v>0</v>
      </c>
      <c r="Q124" s="7">
        <f t="shared" si="12"/>
        <v>0</v>
      </c>
      <c r="R124" s="17"/>
      <c r="S124" s="17"/>
      <c r="T124" s="17"/>
      <c r="U124" s="17"/>
    </row>
    <row r="125" spans="1:21" ht="41.4" x14ac:dyDescent="0.3">
      <c r="A125" s="131"/>
      <c r="B125" s="72">
        <v>122</v>
      </c>
      <c r="C125" s="123"/>
      <c r="D125" s="80" t="s">
        <v>91</v>
      </c>
      <c r="E125" s="73" t="s">
        <v>106</v>
      </c>
      <c r="F125" s="73" t="s">
        <v>114</v>
      </c>
      <c r="G125" s="73" t="s">
        <v>119</v>
      </c>
      <c r="H125" s="27">
        <v>5</v>
      </c>
      <c r="I125" s="28">
        <f>CEO!J30</f>
        <v>0</v>
      </c>
      <c r="J125" s="28">
        <f>CEO!K30</f>
        <v>0</v>
      </c>
      <c r="K125" s="24">
        <f t="shared" si="13"/>
        <v>0.75</v>
      </c>
      <c r="L125" s="25">
        <f>CEO!N30</f>
        <v>0</v>
      </c>
      <c r="M125" s="26">
        <f t="shared" si="14"/>
        <v>5</v>
      </c>
      <c r="N125" s="61">
        <v>1393.59</v>
      </c>
      <c r="O125" s="8">
        <f t="shared" si="15"/>
        <v>6967.95</v>
      </c>
      <c r="P125" s="20">
        <f t="shared" si="11"/>
        <v>0</v>
      </c>
      <c r="Q125" s="7">
        <f t="shared" si="12"/>
        <v>0</v>
      </c>
      <c r="R125" s="17"/>
      <c r="S125" s="17"/>
      <c r="T125" s="17"/>
      <c r="U125" s="17"/>
    </row>
    <row r="126" spans="1:21" ht="41.4" x14ac:dyDescent="0.3">
      <c r="A126" s="131"/>
      <c r="B126" s="72">
        <v>123</v>
      </c>
      <c r="C126" s="123"/>
      <c r="D126" s="80" t="s">
        <v>92</v>
      </c>
      <c r="E126" s="73" t="s">
        <v>106</v>
      </c>
      <c r="F126" s="73" t="s">
        <v>114</v>
      </c>
      <c r="G126" s="73" t="s">
        <v>119</v>
      </c>
      <c r="H126" s="27">
        <v>6</v>
      </c>
      <c r="I126" s="28">
        <f>CEO!J31</f>
        <v>0</v>
      </c>
      <c r="J126" s="28">
        <f>CEO!K31</f>
        <v>0</v>
      </c>
      <c r="K126" s="24">
        <f t="shared" si="13"/>
        <v>1</v>
      </c>
      <c r="L126" s="25">
        <f>CEO!N31</f>
        <v>0</v>
      </c>
      <c r="M126" s="26">
        <f t="shared" si="14"/>
        <v>6</v>
      </c>
      <c r="N126" s="61">
        <v>1759</v>
      </c>
      <c r="O126" s="8">
        <f t="shared" si="15"/>
        <v>10554</v>
      </c>
      <c r="P126" s="20">
        <f t="shared" si="11"/>
        <v>0</v>
      </c>
      <c r="Q126" s="7">
        <f t="shared" si="12"/>
        <v>0</v>
      </c>
      <c r="R126" s="17"/>
      <c r="S126" s="17"/>
      <c r="T126" s="17"/>
      <c r="U126" s="17"/>
    </row>
    <row r="127" spans="1:21" ht="41.4" x14ac:dyDescent="0.3">
      <c r="A127" s="131"/>
      <c r="B127" s="72">
        <v>124</v>
      </c>
      <c r="C127" s="123"/>
      <c r="D127" s="80" t="s">
        <v>93</v>
      </c>
      <c r="E127" s="73" t="s">
        <v>106</v>
      </c>
      <c r="F127" s="73" t="s">
        <v>114</v>
      </c>
      <c r="G127" s="73" t="s">
        <v>119</v>
      </c>
      <c r="H127" s="27">
        <v>6</v>
      </c>
      <c r="I127" s="28">
        <f>CEO!J32</f>
        <v>0</v>
      </c>
      <c r="J127" s="28">
        <f>CEO!K32</f>
        <v>0</v>
      </c>
      <c r="K127" s="24">
        <f t="shared" si="13"/>
        <v>1</v>
      </c>
      <c r="L127" s="25">
        <f>CEO!N32</f>
        <v>0</v>
      </c>
      <c r="M127" s="26">
        <f t="shared" si="14"/>
        <v>6</v>
      </c>
      <c r="N127" s="61">
        <v>1372.15</v>
      </c>
      <c r="O127" s="8">
        <f t="shared" si="15"/>
        <v>8232.9000000000015</v>
      </c>
      <c r="P127" s="20">
        <f t="shared" si="11"/>
        <v>0</v>
      </c>
      <c r="Q127" s="7">
        <f t="shared" si="12"/>
        <v>0</v>
      </c>
      <c r="R127" s="17"/>
      <c r="S127" s="17"/>
      <c r="T127" s="17"/>
      <c r="U127" s="17"/>
    </row>
    <row r="128" spans="1:21" ht="41.4" x14ac:dyDescent="0.3">
      <c r="A128" s="131"/>
      <c r="B128" s="72">
        <v>125</v>
      </c>
      <c r="C128" s="123"/>
      <c r="D128" s="80" t="s">
        <v>94</v>
      </c>
      <c r="E128" s="73" t="s">
        <v>106</v>
      </c>
      <c r="F128" s="73" t="s">
        <v>114</v>
      </c>
      <c r="G128" s="73" t="s">
        <v>119</v>
      </c>
      <c r="H128" s="27">
        <v>40</v>
      </c>
      <c r="I128" s="28">
        <f>CEO!J33</f>
        <v>0</v>
      </c>
      <c r="J128" s="28">
        <f>CEO!K33</f>
        <v>0</v>
      </c>
      <c r="K128" s="24">
        <f t="shared" si="13"/>
        <v>9.5</v>
      </c>
      <c r="L128" s="25">
        <f>CEO!N33</f>
        <v>0</v>
      </c>
      <c r="M128" s="26">
        <f t="shared" si="14"/>
        <v>40</v>
      </c>
      <c r="N128" s="61">
        <v>24.05</v>
      </c>
      <c r="O128" s="8">
        <f t="shared" si="15"/>
        <v>962</v>
      </c>
      <c r="P128" s="20">
        <f t="shared" si="11"/>
        <v>0</v>
      </c>
      <c r="Q128" s="7">
        <f t="shared" si="12"/>
        <v>0</v>
      </c>
      <c r="R128" s="17"/>
      <c r="S128" s="17"/>
      <c r="T128" s="17"/>
      <c r="U128" s="17"/>
    </row>
    <row r="129" spans="1:21" ht="55.2" x14ac:dyDescent="0.3">
      <c r="A129" s="131"/>
      <c r="B129" s="72">
        <v>126</v>
      </c>
      <c r="C129" s="123"/>
      <c r="D129" s="80" t="s">
        <v>95</v>
      </c>
      <c r="E129" s="73" t="s">
        <v>106</v>
      </c>
      <c r="F129" s="73" t="s">
        <v>114</v>
      </c>
      <c r="G129" s="73" t="s">
        <v>119</v>
      </c>
      <c r="H129" s="27">
        <v>5</v>
      </c>
      <c r="I129" s="28">
        <f>CEO!J34</f>
        <v>0</v>
      </c>
      <c r="J129" s="28">
        <f>CEO!K34</f>
        <v>0</v>
      </c>
      <c r="K129" s="24">
        <f t="shared" si="13"/>
        <v>0.75</v>
      </c>
      <c r="L129" s="25">
        <f>CEO!N34</f>
        <v>0</v>
      </c>
      <c r="M129" s="26">
        <f t="shared" si="14"/>
        <v>5</v>
      </c>
      <c r="N129" s="61">
        <v>1647.14</v>
      </c>
      <c r="O129" s="8">
        <f t="shared" si="15"/>
        <v>8235.7000000000007</v>
      </c>
      <c r="P129" s="20">
        <f t="shared" si="11"/>
        <v>0</v>
      </c>
      <c r="Q129" s="7">
        <f t="shared" si="12"/>
        <v>0</v>
      </c>
      <c r="R129" s="17"/>
      <c r="S129" s="17"/>
      <c r="T129" s="17"/>
      <c r="U129" s="17"/>
    </row>
    <row r="130" spans="1:21" ht="55.2" x14ac:dyDescent="0.3">
      <c r="A130" s="132"/>
      <c r="B130" s="72">
        <v>127</v>
      </c>
      <c r="C130" s="124"/>
      <c r="D130" s="80" t="s">
        <v>96</v>
      </c>
      <c r="E130" s="73" t="s">
        <v>106</v>
      </c>
      <c r="F130" s="73" t="s">
        <v>114</v>
      </c>
      <c r="G130" s="73" t="s">
        <v>119</v>
      </c>
      <c r="H130" s="27">
        <v>5</v>
      </c>
      <c r="I130" s="28">
        <f>CEO!J35</f>
        <v>0</v>
      </c>
      <c r="J130" s="28">
        <f>CEO!K35</f>
        <v>0</v>
      </c>
      <c r="K130" s="24">
        <f t="shared" si="13"/>
        <v>0.75</v>
      </c>
      <c r="L130" s="25">
        <f>CEO!N35</f>
        <v>0</v>
      </c>
      <c r="M130" s="26">
        <f t="shared" si="14"/>
        <v>5</v>
      </c>
      <c r="N130" s="61">
        <v>718.18</v>
      </c>
      <c r="O130" s="8">
        <f t="shared" si="15"/>
        <v>3590.8999999999996</v>
      </c>
      <c r="P130" s="20">
        <f t="shared" si="11"/>
        <v>0</v>
      </c>
      <c r="Q130" s="7">
        <f t="shared" si="12"/>
        <v>0</v>
      </c>
      <c r="R130" s="17"/>
      <c r="S130" s="17"/>
      <c r="T130" s="17"/>
      <c r="U130" s="17"/>
    </row>
    <row r="131" spans="1:21" ht="27.6" x14ac:dyDescent="0.3">
      <c r="A131" s="130">
        <v>5</v>
      </c>
      <c r="B131" s="72">
        <v>128</v>
      </c>
      <c r="C131" s="122" t="s">
        <v>121</v>
      </c>
      <c r="D131" s="80" t="s">
        <v>127</v>
      </c>
      <c r="E131" s="73" t="s">
        <v>105</v>
      </c>
      <c r="F131" s="73" t="s">
        <v>113</v>
      </c>
      <c r="G131" s="73" t="s">
        <v>115</v>
      </c>
      <c r="H131" s="27">
        <v>2</v>
      </c>
      <c r="I131" s="28">
        <f>SUM(CAV!J4,CESMO!J4)</f>
        <v>0</v>
      </c>
      <c r="J131" s="28">
        <f>SUM(CAV!K4,CESMO!K4)</f>
        <v>0</v>
      </c>
      <c r="K131" s="24">
        <f t="shared" si="13"/>
        <v>0</v>
      </c>
      <c r="L131" s="25">
        <f>SUM(CAV!N4,CESMO!N4)</f>
        <v>0</v>
      </c>
      <c r="M131" s="26">
        <f t="shared" si="14"/>
        <v>2</v>
      </c>
      <c r="N131" s="61">
        <v>115.89</v>
      </c>
      <c r="O131" s="8">
        <f t="shared" si="15"/>
        <v>231.78</v>
      </c>
      <c r="P131" s="20">
        <f t="shared" si="11"/>
        <v>0</v>
      </c>
      <c r="Q131" s="7">
        <f t="shared" si="12"/>
        <v>0</v>
      </c>
      <c r="R131" s="17"/>
      <c r="S131" s="17"/>
      <c r="T131" s="17"/>
      <c r="U131" s="17"/>
    </row>
    <row r="132" spans="1:21" ht="41.4" x14ac:dyDescent="0.3">
      <c r="A132" s="131"/>
      <c r="B132" s="72">
        <v>129</v>
      </c>
      <c r="C132" s="123"/>
      <c r="D132" s="80" t="s">
        <v>48</v>
      </c>
      <c r="E132" s="73" t="s">
        <v>105</v>
      </c>
      <c r="F132" s="73" t="s">
        <v>113</v>
      </c>
      <c r="G132" s="73" t="s">
        <v>115</v>
      </c>
      <c r="H132" s="27">
        <v>9</v>
      </c>
      <c r="I132" s="28">
        <f>SUM(CAV!J5,CESMO!J5)</f>
        <v>0</v>
      </c>
      <c r="J132" s="28">
        <f>SUM(CAV!K5,CESMO!K5)</f>
        <v>0</v>
      </c>
      <c r="K132" s="24">
        <f t="shared" ref="K132:K163" si="16">H132*0.25-0.5-L132</f>
        <v>1.75</v>
      </c>
      <c r="L132" s="25">
        <f>SUM(CAV!N5,CESMO!N5)</f>
        <v>0</v>
      </c>
      <c r="M132" s="26">
        <f t="shared" ref="M132:M163" si="17">H132+L132-J132</f>
        <v>9</v>
      </c>
      <c r="N132" s="61">
        <v>118.65</v>
      </c>
      <c r="O132" s="8">
        <f t="shared" ref="O132:O163" si="18">N132*H132</f>
        <v>1067.8500000000001</v>
      </c>
      <c r="P132" s="20">
        <f t="shared" si="11"/>
        <v>0</v>
      </c>
      <c r="Q132" s="7">
        <f t="shared" si="12"/>
        <v>0</v>
      </c>
      <c r="R132" s="17"/>
      <c r="S132" s="17"/>
      <c r="T132" s="17"/>
      <c r="U132" s="17"/>
    </row>
    <row r="133" spans="1:21" ht="41.4" x14ac:dyDescent="0.3">
      <c r="A133" s="131"/>
      <c r="B133" s="72">
        <v>130</v>
      </c>
      <c r="C133" s="123"/>
      <c r="D133" s="80" t="s">
        <v>49</v>
      </c>
      <c r="E133" s="73" t="s">
        <v>105</v>
      </c>
      <c r="F133" s="73" t="s">
        <v>113</v>
      </c>
      <c r="G133" s="73" t="s">
        <v>115</v>
      </c>
      <c r="H133" s="27">
        <v>1</v>
      </c>
      <c r="I133" s="28">
        <f>SUM(CAV!J6,CESMO!J6)</f>
        <v>0</v>
      </c>
      <c r="J133" s="28">
        <f>SUM(CAV!K6,CESMO!K6)</f>
        <v>0</v>
      </c>
      <c r="K133" s="24">
        <f t="shared" si="16"/>
        <v>-0.25</v>
      </c>
      <c r="L133" s="25">
        <f>SUM(CAV!N6,CESMO!N6)</f>
        <v>0</v>
      </c>
      <c r="M133" s="26">
        <f t="shared" si="17"/>
        <v>1</v>
      </c>
      <c r="N133" s="61">
        <v>2000.26</v>
      </c>
      <c r="O133" s="8">
        <f t="shared" si="18"/>
        <v>2000.26</v>
      </c>
      <c r="P133" s="20">
        <f t="shared" ref="P133:P163" si="19">L133*N133</f>
        <v>0</v>
      </c>
      <c r="Q133" s="7">
        <f t="shared" ref="Q133:Q163" si="20">N133*J133</f>
        <v>0</v>
      </c>
      <c r="R133" s="17"/>
      <c r="S133" s="17"/>
      <c r="T133" s="17"/>
      <c r="U133" s="17"/>
    </row>
    <row r="134" spans="1:21" ht="27.6" x14ac:dyDescent="0.3">
      <c r="A134" s="131"/>
      <c r="B134" s="72">
        <v>131</v>
      </c>
      <c r="C134" s="123"/>
      <c r="D134" s="80" t="s">
        <v>57</v>
      </c>
      <c r="E134" s="73" t="s">
        <v>140</v>
      </c>
      <c r="F134" s="73" t="s">
        <v>113</v>
      </c>
      <c r="G134" s="73" t="s">
        <v>116</v>
      </c>
      <c r="H134" s="27">
        <v>30</v>
      </c>
      <c r="I134" s="28">
        <f>SUM(CAV!J7,CESMO!J7)</f>
        <v>0</v>
      </c>
      <c r="J134" s="28">
        <f>SUM(CAV!K7,CESMO!K7)</f>
        <v>0</v>
      </c>
      <c r="K134" s="24">
        <f t="shared" si="16"/>
        <v>7</v>
      </c>
      <c r="L134" s="25">
        <f>SUM(CAV!N7,CESMO!N7)</f>
        <v>0</v>
      </c>
      <c r="M134" s="26">
        <f t="shared" si="17"/>
        <v>30</v>
      </c>
      <c r="N134" s="61">
        <v>109.52</v>
      </c>
      <c r="O134" s="8">
        <f t="shared" si="18"/>
        <v>3285.6</v>
      </c>
      <c r="P134" s="20">
        <f t="shared" si="19"/>
        <v>0</v>
      </c>
      <c r="Q134" s="7">
        <f t="shared" si="20"/>
        <v>0</v>
      </c>
      <c r="R134" s="17"/>
      <c r="S134" s="17"/>
      <c r="T134" s="17"/>
      <c r="U134" s="17"/>
    </row>
    <row r="135" spans="1:21" ht="41.4" x14ac:dyDescent="0.3">
      <c r="A135" s="131"/>
      <c r="B135" s="72">
        <v>132</v>
      </c>
      <c r="C135" s="123"/>
      <c r="D135" s="80" t="s">
        <v>91</v>
      </c>
      <c r="E135" s="73" t="s">
        <v>140</v>
      </c>
      <c r="F135" s="73" t="s">
        <v>114</v>
      </c>
      <c r="G135" s="73" t="s">
        <v>119</v>
      </c>
      <c r="H135" s="27">
        <v>9</v>
      </c>
      <c r="I135" s="28">
        <f>SUM(CAV!J8,CESMO!J8)</f>
        <v>0</v>
      </c>
      <c r="J135" s="28">
        <f>SUM(CAV!K8,CESMO!K8)</f>
        <v>0</v>
      </c>
      <c r="K135" s="24">
        <f t="shared" si="16"/>
        <v>1.75</v>
      </c>
      <c r="L135" s="25">
        <f>SUM(CAV!N8,CESMO!N8)</f>
        <v>0</v>
      </c>
      <c r="M135" s="26">
        <f t="shared" si="17"/>
        <v>9</v>
      </c>
      <c r="N135" s="61">
        <v>1365.25</v>
      </c>
      <c r="O135" s="8">
        <f t="shared" si="18"/>
        <v>12287.25</v>
      </c>
      <c r="P135" s="20">
        <f t="shared" si="19"/>
        <v>0</v>
      </c>
      <c r="Q135" s="7">
        <f t="shared" si="20"/>
        <v>0</v>
      </c>
      <c r="R135" s="17"/>
      <c r="S135" s="17"/>
      <c r="T135" s="17"/>
      <c r="U135" s="17"/>
    </row>
    <row r="136" spans="1:21" ht="27.6" x14ac:dyDescent="0.3">
      <c r="A136" s="131"/>
      <c r="B136" s="72">
        <v>133</v>
      </c>
      <c r="C136" s="123"/>
      <c r="D136" s="80" t="s">
        <v>123</v>
      </c>
      <c r="E136" s="73" t="s">
        <v>140</v>
      </c>
      <c r="F136" s="73" t="s">
        <v>113</v>
      </c>
      <c r="G136" s="73" t="s">
        <v>116</v>
      </c>
      <c r="H136" s="27">
        <v>10</v>
      </c>
      <c r="I136" s="28">
        <f>SUM(CAV!J9,CESMO!J9)</f>
        <v>0</v>
      </c>
      <c r="J136" s="28">
        <f>SUM(CAV!K9,CESMO!K9)</f>
        <v>0</v>
      </c>
      <c r="K136" s="24">
        <f t="shared" si="16"/>
        <v>2</v>
      </c>
      <c r="L136" s="25">
        <f>SUM(CAV!N9,CESMO!N9)</f>
        <v>0</v>
      </c>
      <c r="M136" s="26">
        <f t="shared" si="17"/>
        <v>10</v>
      </c>
      <c r="N136" s="61">
        <v>93.69</v>
      </c>
      <c r="O136" s="8">
        <f t="shared" si="18"/>
        <v>936.9</v>
      </c>
      <c r="P136" s="20">
        <f t="shared" si="19"/>
        <v>0</v>
      </c>
      <c r="Q136" s="7">
        <f t="shared" si="20"/>
        <v>0</v>
      </c>
      <c r="R136" s="17"/>
      <c r="S136" s="17"/>
      <c r="T136" s="17"/>
      <c r="U136" s="17"/>
    </row>
    <row r="137" spans="1:21" ht="27.6" x14ac:dyDescent="0.3">
      <c r="A137" s="131"/>
      <c r="B137" s="72">
        <v>134</v>
      </c>
      <c r="C137" s="123"/>
      <c r="D137" s="80" t="s">
        <v>60</v>
      </c>
      <c r="E137" s="73" t="s">
        <v>140</v>
      </c>
      <c r="F137" s="73" t="s">
        <v>113</v>
      </c>
      <c r="G137" s="73" t="s">
        <v>116</v>
      </c>
      <c r="H137" s="27">
        <v>15</v>
      </c>
      <c r="I137" s="28">
        <f>SUM(CAV!J10,CESMO!J10)</f>
        <v>0</v>
      </c>
      <c r="J137" s="28">
        <f>SUM(CAV!K10,CESMO!K10)</f>
        <v>0</v>
      </c>
      <c r="K137" s="24">
        <f t="shared" si="16"/>
        <v>3.25</v>
      </c>
      <c r="L137" s="25">
        <f>SUM(CAV!N10,CESMO!N10)</f>
        <v>0</v>
      </c>
      <c r="M137" s="26">
        <f t="shared" si="17"/>
        <v>15</v>
      </c>
      <c r="N137" s="61">
        <v>63.79</v>
      </c>
      <c r="O137" s="8">
        <f t="shared" si="18"/>
        <v>956.85</v>
      </c>
      <c r="P137" s="20">
        <f t="shared" si="19"/>
        <v>0</v>
      </c>
      <c r="Q137" s="7">
        <f t="shared" si="20"/>
        <v>0</v>
      </c>
      <c r="R137" s="17"/>
      <c r="S137" s="17"/>
      <c r="T137" s="17"/>
      <c r="U137" s="17"/>
    </row>
    <row r="138" spans="1:21" ht="27.6" x14ac:dyDescent="0.3">
      <c r="A138" s="131"/>
      <c r="B138" s="72">
        <v>135</v>
      </c>
      <c r="C138" s="123"/>
      <c r="D138" s="80" t="s">
        <v>61</v>
      </c>
      <c r="E138" s="73" t="s">
        <v>140</v>
      </c>
      <c r="F138" s="73" t="s">
        <v>113</v>
      </c>
      <c r="G138" s="73" t="s">
        <v>116</v>
      </c>
      <c r="H138" s="27">
        <v>2</v>
      </c>
      <c r="I138" s="28">
        <f>SUM(CAV!J11,CESMO!J11)</f>
        <v>0</v>
      </c>
      <c r="J138" s="28">
        <f>SUM(CAV!K11,CESMO!K11)</f>
        <v>0</v>
      </c>
      <c r="K138" s="24">
        <f t="shared" si="16"/>
        <v>0</v>
      </c>
      <c r="L138" s="25">
        <f>SUM(CAV!N11,CESMO!N11)</f>
        <v>0</v>
      </c>
      <c r="M138" s="26">
        <f t="shared" si="17"/>
        <v>2</v>
      </c>
      <c r="N138" s="61">
        <v>34.42</v>
      </c>
      <c r="O138" s="8">
        <f t="shared" si="18"/>
        <v>68.84</v>
      </c>
      <c r="P138" s="20">
        <f t="shared" si="19"/>
        <v>0</v>
      </c>
      <c r="Q138" s="7">
        <f t="shared" si="20"/>
        <v>0</v>
      </c>
      <c r="R138" s="17"/>
      <c r="S138" s="17"/>
      <c r="T138" s="17"/>
      <c r="U138" s="17"/>
    </row>
    <row r="139" spans="1:21" x14ac:dyDescent="0.3">
      <c r="A139" s="131"/>
      <c r="B139" s="72">
        <v>136</v>
      </c>
      <c r="C139" s="123"/>
      <c r="D139" s="80" t="s">
        <v>62</v>
      </c>
      <c r="E139" s="73" t="s">
        <v>107</v>
      </c>
      <c r="F139" s="73" t="s">
        <v>113</v>
      </c>
      <c r="G139" s="73" t="s">
        <v>115</v>
      </c>
      <c r="H139" s="27">
        <v>20</v>
      </c>
      <c r="I139" s="28">
        <f>SUM(CAV!J12,CESMO!J12)</f>
        <v>0</v>
      </c>
      <c r="J139" s="28">
        <f>SUM(CAV!K12,CESMO!K12)</f>
        <v>0</v>
      </c>
      <c r="K139" s="24">
        <f t="shared" si="16"/>
        <v>4.5</v>
      </c>
      <c r="L139" s="25">
        <f>SUM(CAV!N12,CESMO!N12)</f>
        <v>0</v>
      </c>
      <c r="M139" s="26">
        <f t="shared" si="17"/>
        <v>20</v>
      </c>
      <c r="N139" s="61">
        <v>160.11000000000001</v>
      </c>
      <c r="O139" s="8">
        <f t="shared" si="18"/>
        <v>3202.2000000000003</v>
      </c>
      <c r="P139" s="20">
        <f t="shared" si="19"/>
        <v>0</v>
      </c>
      <c r="Q139" s="7">
        <f t="shared" si="20"/>
        <v>0</v>
      </c>
      <c r="R139" s="17"/>
      <c r="S139" s="17"/>
      <c r="T139" s="17"/>
      <c r="U139" s="17"/>
    </row>
    <row r="140" spans="1:21" ht="27.6" x14ac:dyDescent="0.3">
      <c r="A140" s="131"/>
      <c r="B140" s="72">
        <v>137</v>
      </c>
      <c r="C140" s="123"/>
      <c r="D140" s="80" t="s">
        <v>65</v>
      </c>
      <c r="E140" s="73" t="s">
        <v>107</v>
      </c>
      <c r="F140" s="73" t="s">
        <v>113</v>
      </c>
      <c r="G140" s="73" t="s">
        <v>115</v>
      </c>
      <c r="H140" s="27">
        <v>20</v>
      </c>
      <c r="I140" s="28">
        <f>SUM(CAV!J13,CESMO!J13)</f>
        <v>0</v>
      </c>
      <c r="J140" s="28">
        <f>SUM(CAV!K13,CESMO!K13)</f>
        <v>0</v>
      </c>
      <c r="K140" s="24">
        <f t="shared" si="16"/>
        <v>4.5</v>
      </c>
      <c r="L140" s="25">
        <f>SUM(CAV!N13,CESMO!N13)</f>
        <v>0</v>
      </c>
      <c r="M140" s="26">
        <f t="shared" si="17"/>
        <v>20</v>
      </c>
      <c r="N140" s="61">
        <v>18.25</v>
      </c>
      <c r="O140" s="8">
        <f t="shared" si="18"/>
        <v>365</v>
      </c>
      <c r="P140" s="20">
        <f t="shared" si="19"/>
        <v>0</v>
      </c>
      <c r="Q140" s="7">
        <f t="shared" si="20"/>
        <v>0</v>
      </c>
      <c r="R140" s="17"/>
      <c r="S140" s="17"/>
      <c r="T140" s="17"/>
      <c r="U140" s="17"/>
    </row>
    <row r="141" spans="1:21" ht="27.6" x14ac:dyDescent="0.3">
      <c r="A141" s="131"/>
      <c r="B141" s="72">
        <v>138</v>
      </c>
      <c r="C141" s="123"/>
      <c r="D141" s="80" t="s">
        <v>66</v>
      </c>
      <c r="E141" s="73" t="s">
        <v>108</v>
      </c>
      <c r="F141" s="73" t="s">
        <v>113</v>
      </c>
      <c r="G141" s="73" t="s">
        <v>115</v>
      </c>
      <c r="H141" s="27">
        <v>4</v>
      </c>
      <c r="I141" s="28">
        <f>SUM(CAV!J14,CESMO!J14)</f>
        <v>0</v>
      </c>
      <c r="J141" s="28">
        <f>SUM(CAV!K14,CESMO!K14)</f>
        <v>0</v>
      </c>
      <c r="K141" s="24">
        <f t="shared" si="16"/>
        <v>0.5</v>
      </c>
      <c r="L141" s="25">
        <f>SUM(CAV!N14,CESMO!N14)</f>
        <v>0</v>
      </c>
      <c r="M141" s="26">
        <f t="shared" si="17"/>
        <v>4</v>
      </c>
      <c r="N141" s="61">
        <v>381.96</v>
      </c>
      <c r="O141" s="8">
        <f t="shared" si="18"/>
        <v>1527.84</v>
      </c>
      <c r="P141" s="20">
        <f t="shared" si="19"/>
        <v>0</v>
      </c>
      <c r="Q141" s="7">
        <f t="shared" si="20"/>
        <v>0</v>
      </c>
      <c r="R141" s="17"/>
      <c r="S141" s="17"/>
      <c r="T141" s="17"/>
      <c r="U141" s="17"/>
    </row>
    <row r="142" spans="1:21" ht="27.6" x14ac:dyDescent="0.3">
      <c r="A142" s="131"/>
      <c r="B142" s="72">
        <v>139</v>
      </c>
      <c r="C142" s="123"/>
      <c r="D142" s="80" t="s">
        <v>134</v>
      </c>
      <c r="E142" s="73" t="s">
        <v>108</v>
      </c>
      <c r="F142" s="73" t="s">
        <v>113</v>
      </c>
      <c r="G142" s="73" t="s">
        <v>115</v>
      </c>
      <c r="H142" s="27">
        <v>44</v>
      </c>
      <c r="I142" s="28">
        <f>SUM(CAV!J15,CESMO!J15)</f>
        <v>0</v>
      </c>
      <c r="J142" s="28">
        <f>SUM(CAV!K15,CESMO!K15)</f>
        <v>0</v>
      </c>
      <c r="K142" s="24">
        <f t="shared" si="16"/>
        <v>10.5</v>
      </c>
      <c r="L142" s="25">
        <f>SUM(CAV!N15,CESMO!N15)</f>
        <v>0</v>
      </c>
      <c r="M142" s="26">
        <f t="shared" si="17"/>
        <v>44</v>
      </c>
      <c r="N142" s="61">
        <v>538.65</v>
      </c>
      <c r="O142" s="8">
        <f t="shared" si="18"/>
        <v>23700.6</v>
      </c>
      <c r="P142" s="20">
        <f t="shared" si="19"/>
        <v>0</v>
      </c>
      <c r="Q142" s="7">
        <f t="shared" si="20"/>
        <v>0</v>
      </c>
      <c r="R142" s="17"/>
      <c r="S142" s="17"/>
      <c r="T142" s="17"/>
      <c r="U142" s="17"/>
    </row>
    <row r="143" spans="1:21" ht="27.6" x14ac:dyDescent="0.3">
      <c r="A143" s="131"/>
      <c r="B143" s="72">
        <v>140</v>
      </c>
      <c r="C143" s="123"/>
      <c r="D143" s="80" t="s">
        <v>68</v>
      </c>
      <c r="E143" s="73" t="s">
        <v>108</v>
      </c>
      <c r="F143" s="73" t="s">
        <v>113</v>
      </c>
      <c r="G143" s="73" t="s">
        <v>115</v>
      </c>
      <c r="H143" s="27">
        <v>30</v>
      </c>
      <c r="I143" s="28">
        <f>SUM(CAV!J16,CESMO!J16)</f>
        <v>0</v>
      </c>
      <c r="J143" s="28">
        <f>SUM(CAV!K16,CESMO!K16)</f>
        <v>0</v>
      </c>
      <c r="K143" s="24">
        <f t="shared" si="16"/>
        <v>7</v>
      </c>
      <c r="L143" s="25">
        <f>SUM(CAV!N16,CESMO!N16)</f>
        <v>0</v>
      </c>
      <c r="M143" s="26">
        <f t="shared" si="17"/>
        <v>30</v>
      </c>
      <c r="N143" s="61">
        <v>25.55</v>
      </c>
      <c r="O143" s="8">
        <f t="shared" si="18"/>
        <v>766.5</v>
      </c>
      <c r="P143" s="20">
        <f t="shared" si="19"/>
        <v>0</v>
      </c>
      <c r="Q143" s="7">
        <f t="shared" si="20"/>
        <v>0</v>
      </c>
      <c r="R143" s="17"/>
      <c r="S143" s="17"/>
      <c r="T143" s="17"/>
      <c r="U143" s="17"/>
    </row>
    <row r="144" spans="1:21" ht="27.6" x14ac:dyDescent="0.3">
      <c r="A144" s="131"/>
      <c r="B144" s="72">
        <v>141</v>
      </c>
      <c r="C144" s="123"/>
      <c r="D144" s="80" t="s">
        <v>73</v>
      </c>
      <c r="E144" s="73" t="s">
        <v>141</v>
      </c>
      <c r="F144" s="73" t="s">
        <v>113</v>
      </c>
      <c r="G144" s="73" t="s">
        <v>117</v>
      </c>
      <c r="H144" s="27">
        <v>20</v>
      </c>
      <c r="I144" s="28">
        <f>SUM(CAV!J17,CESMO!J17)</f>
        <v>0</v>
      </c>
      <c r="J144" s="28">
        <f>SUM(CAV!K17,CESMO!K17)</f>
        <v>0</v>
      </c>
      <c r="K144" s="24">
        <f t="shared" si="16"/>
        <v>4.5</v>
      </c>
      <c r="L144" s="25">
        <f>SUM(CAV!N17,CESMO!N17)</f>
        <v>0</v>
      </c>
      <c r="M144" s="26">
        <f t="shared" si="17"/>
        <v>20</v>
      </c>
      <c r="N144" s="61">
        <v>238.85</v>
      </c>
      <c r="O144" s="8">
        <f t="shared" si="18"/>
        <v>4777</v>
      </c>
      <c r="P144" s="20">
        <f t="shared" si="19"/>
        <v>0</v>
      </c>
      <c r="Q144" s="7">
        <f t="shared" si="20"/>
        <v>0</v>
      </c>
      <c r="R144" s="17"/>
      <c r="S144" s="17"/>
      <c r="T144" s="17"/>
      <c r="U144" s="17"/>
    </row>
    <row r="145" spans="1:21" ht="27.6" x14ac:dyDescent="0.3">
      <c r="A145" s="131"/>
      <c r="B145" s="72">
        <v>142</v>
      </c>
      <c r="C145" s="123"/>
      <c r="D145" s="80" t="s">
        <v>77</v>
      </c>
      <c r="E145" s="73" t="s">
        <v>141</v>
      </c>
      <c r="F145" s="73" t="s">
        <v>113</v>
      </c>
      <c r="G145" s="73" t="s">
        <v>117</v>
      </c>
      <c r="H145" s="27">
        <v>20</v>
      </c>
      <c r="I145" s="28">
        <f>SUM(CAV!J18,CESMO!J18)</f>
        <v>0</v>
      </c>
      <c r="J145" s="28">
        <f>SUM(CAV!K18,CESMO!K18)</f>
        <v>0</v>
      </c>
      <c r="K145" s="24">
        <f t="shared" si="16"/>
        <v>4.5</v>
      </c>
      <c r="L145" s="25">
        <f>SUM(CAV!N18,CESMO!N18)</f>
        <v>0</v>
      </c>
      <c r="M145" s="26">
        <f t="shared" si="17"/>
        <v>20</v>
      </c>
      <c r="N145" s="61">
        <v>22.72</v>
      </c>
      <c r="O145" s="8">
        <f t="shared" si="18"/>
        <v>454.4</v>
      </c>
      <c r="P145" s="20">
        <f t="shared" si="19"/>
        <v>0</v>
      </c>
      <c r="Q145" s="7">
        <f t="shared" si="20"/>
        <v>0</v>
      </c>
      <c r="R145" s="17"/>
      <c r="S145" s="17"/>
      <c r="T145" s="17"/>
      <c r="U145" s="17"/>
    </row>
    <row r="146" spans="1:21" ht="41.4" x14ac:dyDescent="0.3">
      <c r="A146" s="131"/>
      <c r="B146" s="72">
        <v>143</v>
      </c>
      <c r="C146" s="123"/>
      <c r="D146" s="80" t="s">
        <v>78</v>
      </c>
      <c r="E146" s="73" t="s">
        <v>108</v>
      </c>
      <c r="F146" s="73" t="s">
        <v>113</v>
      </c>
      <c r="G146" s="73" t="s">
        <v>118</v>
      </c>
      <c r="H146" s="27">
        <v>4</v>
      </c>
      <c r="I146" s="28">
        <f>SUM(CAV!J19,CESMO!J19)</f>
        <v>0</v>
      </c>
      <c r="J146" s="28">
        <f>SUM(CAV!K19,CESMO!K19)</f>
        <v>0</v>
      </c>
      <c r="K146" s="24">
        <f t="shared" si="16"/>
        <v>0.5</v>
      </c>
      <c r="L146" s="25">
        <f>SUM(CAV!N19,CESMO!N19)</f>
        <v>0</v>
      </c>
      <c r="M146" s="26">
        <f t="shared" si="17"/>
        <v>4</v>
      </c>
      <c r="N146" s="61">
        <v>8.5</v>
      </c>
      <c r="O146" s="8">
        <f t="shared" si="18"/>
        <v>34</v>
      </c>
      <c r="P146" s="20">
        <f t="shared" si="19"/>
        <v>0</v>
      </c>
      <c r="Q146" s="7">
        <f t="shared" si="20"/>
        <v>0</v>
      </c>
      <c r="R146" s="17"/>
      <c r="S146" s="17"/>
      <c r="T146" s="17"/>
      <c r="U146" s="17"/>
    </row>
    <row r="147" spans="1:21" ht="41.4" x14ac:dyDescent="0.3">
      <c r="A147" s="131"/>
      <c r="B147" s="72">
        <v>144</v>
      </c>
      <c r="C147" s="123"/>
      <c r="D147" s="80" t="s">
        <v>79</v>
      </c>
      <c r="E147" s="73" t="s">
        <v>108</v>
      </c>
      <c r="F147" s="73" t="s">
        <v>113</v>
      </c>
      <c r="G147" s="73" t="s">
        <v>118</v>
      </c>
      <c r="H147" s="27">
        <v>8</v>
      </c>
      <c r="I147" s="28">
        <f>SUM(CAV!J20,CESMO!J20)</f>
        <v>0</v>
      </c>
      <c r="J147" s="28">
        <f>SUM(CAV!K20,CESMO!K20)</f>
        <v>0</v>
      </c>
      <c r="K147" s="24">
        <f t="shared" si="16"/>
        <v>1.5</v>
      </c>
      <c r="L147" s="25">
        <f>SUM(CAV!N20,CESMO!N20)</f>
        <v>0</v>
      </c>
      <c r="M147" s="26">
        <f t="shared" si="17"/>
        <v>8</v>
      </c>
      <c r="N147" s="61">
        <v>26.49</v>
      </c>
      <c r="O147" s="8">
        <f t="shared" si="18"/>
        <v>211.92</v>
      </c>
      <c r="P147" s="20">
        <f t="shared" si="19"/>
        <v>0</v>
      </c>
      <c r="Q147" s="7">
        <f t="shared" si="20"/>
        <v>0</v>
      </c>
      <c r="R147" s="17"/>
      <c r="S147" s="17"/>
      <c r="T147" s="17"/>
      <c r="U147" s="17"/>
    </row>
    <row r="148" spans="1:21" ht="41.4" x14ac:dyDescent="0.3">
      <c r="A148" s="131"/>
      <c r="B148" s="72">
        <v>145</v>
      </c>
      <c r="C148" s="123"/>
      <c r="D148" s="80" t="s">
        <v>80</v>
      </c>
      <c r="E148" s="73" t="s">
        <v>108</v>
      </c>
      <c r="F148" s="73" t="s">
        <v>113</v>
      </c>
      <c r="G148" s="73" t="s">
        <v>118</v>
      </c>
      <c r="H148" s="27">
        <v>8</v>
      </c>
      <c r="I148" s="28">
        <f>SUM(CAV!J21,CESMO!J21)</f>
        <v>0</v>
      </c>
      <c r="J148" s="28">
        <f>SUM(CAV!K21,CESMO!K21)</f>
        <v>0</v>
      </c>
      <c r="K148" s="24">
        <f t="shared" si="16"/>
        <v>1.5</v>
      </c>
      <c r="L148" s="25">
        <f>SUM(CAV!N21,CESMO!N21)</f>
        <v>0</v>
      </c>
      <c r="M148" s="26">
        <f t="shared" si="17"/>
        <v>8</v>
      </c>
      <c r="N148" s="61">
        <v>27.41</v>
      </c>
      <c r="O148" s="8">
        <f t="shared" si="18"/>
        <v>219.28</v>
      </c>
      <c r="P148" s="20">
        <f t="shared" si="19"/>
        <v>0</v>
      </c>
      <c r="Q148" s="7">
        <f t="shared" si="20"/>
        <v>0</v>
      </c>
      <c r="R148" s="17"/>
      <c r="S148" s="17"/>
      <c r="T148" s="17"/>
      <c r="U148" s="17"/>
    </row>
    <row r="149" spans="1:21" ht="27.6" x14ac:dyDescent="0.3">
      <c r="A149" s="131"/>
      <c r="B149" s="72">
        <v>146</v>
      </c>
      <c r="C149" s="123"/>
      <c r="D149" s="80" t="s">
        <v>81</v>
      </c>
      <c r="E149" s="73" t="s">
        <v>108</v>
      </c>
      <c r="F149" s="73" t="s">
        <v>113</v>
      </c>
      <c r="G149" s="73" t="s">
        <v>118</v>
      </c>
      <c r="H149" s="27">
        <v>6</v>
      </c>
      <c r="I149" s="28">
        <f>SUM(CAV!J22,CESMO!J22)</f>
        <v>0</v>
      </c>
      <c r="J149" s="28">
        <f>SUM(CAV!K22,CESMO!K22)</f>
        <v>0</v>
      </c>
      <c r="K149" s="24">
        <f t="shared" si="16"/>
        <v>1</v>
      </c>
      <c r="L149" s="25">
        <f>SUM(CAV!N22,CESMO!N22)</f>
        <v>0</v>
      </c>
      <c r="M149" s="26">
        <f t="shared" si="17"/>
        <v>6</v>
      </c>
      <c r="N149" s="61">
        <v>14.35</v>
      </c>
      <c r="O149" s="8">
        <f t="shared" si="18"/>
        <v>86.1</v>
      </c>
      <c r="P149" s="20">
        <f t="shared" si="19"/>
        <v>0</v>
      </c>
      <c r="Q149" s="7">
        <f t="shared" si="20"/>
        <v>0</v>
      </c>
      <c r="R149" s="17"/>
      <c r="S149" s="17"/>
      <c r="T149" s="17"/>
      <c r="U149" s="17"/>
    </row>
    <row r="150" spans="1:21" ht="27.6" x14ac:dyDescent="0.3">
      <c r="A150" s="131"/>
      <c r="B150" s="72">
        <v>147</v>
      </c>
      <c r="C150" s="123"/>
      <c r="D150" s="80" t="s">
        <v>135</v>
      </c>
      <c r="E150" s="73" t="s">
        <v>108</v>
      </c>
      <c r="F150" s="73" t="s">
        <v>113</v>
      </c>
      <c r="G150" s="73" t="s">
        <v>118</v>
      </c>
      <c r="H150" s="27">
        <v>6</v>
      </c>
      <c r="I150" s="28">
        <f>SUM(CAV!J23,CESMO!J23)</f>
        <v>0</v>
      </c>
      <c r="J150" s="28">
        <f>SUM(CAV!K23,CESMO!K23)</f>
        <v>0</v>
      </c>
      <c r="K150" s="24">
        <f t="shared" si="16"/>
        <v>1</v>
      </c>
      <c r="L150" s="25">
        <f>SUM(CAV!N23,CESMO!N23)</f>
        <v>0</v>
      </c>
      <c r="M150" s="26">
        <f t="shared" si="17"/>
        <v>6</v>
      </c>
      <c r="N150" s="61">
        <v>19.77</v>
      </c>
      <c r="O150" s="8">
        <f t="shared" si="18"/>
        <v>118.62</v>
      </c>
      <c r="P150" s="20">
        <f t="shared" si="19"/>
        <v>0</v>
      </c>
      <c r="Q150" s="7">
        <f t="shared" si="20"/>
        <v>0</v>
      </c>
      <c r="R150" s="17"/>
      <c r="S150" s="17"/>
      <c r="T150" s="17"/>
      <c r="U150" s="17"/>
    </row>
    <row r="151" spans="1:21" ht="27.6" x14ac:dyDescent="0.3">
      <c r="A151" s="131"/>
      <c r="B151" s="72">
        <v>148</v>
      </c>
      <c r="C151" s="123"/>
      <c r="D151" s="80" t="s">
        <v>83</v>
      </c>
      <c r="E151" s="73" t="s">
        <v>108</v>
      </c>
      <c r="F151" s="73" t="s">
        <v>113</v>
      </c>
      <c r="G151" s="73" t="s">
        <v>118</v>
      </c>
      <c r="H151" s="27">
        <v>4</v>
      </c>
      <c r="I151" s="28">
        <f>SUM(CAV!J24,CESMO!J24)</f>
        <v>0</v>
      </c>
      <c r="J151" s="28">
        <f>SUM(CAV!K24,CESMO!K24)</f>
        <v>0</v>
      </c>
      <c r="K151" s="24">
        <f t="shared" si="16"/>
        <v>0.5</v>
      </c>
      <c r="L151" s="25">
        <f>SUM(CAV!N24,CESMO!N24)</f>
        <v>0</v>
      </c>
      <c r="M151" s="26">
        <f t="shared" si="17"/>
        <v>4</v>
      </c>
      <c r="N151" s="61">
        <v>16.22</v>
      </c>
      <c r="O151" s="8">
        <f t="shared" si="18"/>
        <v>64.88</v>
      </c>
      <c r="P151" s="20">
        <f t="shared" si="19"/>
        <v>0</v>
      </c>
      <c r="Q151" s="7">
        <f t="shared" si="20"/>
        <v>0</v>
      </c>
      <c r="R151" s="17"/>
      <c r="S151" s="17"/>
      <c r="T151" s="17"/>
      <c r="U151" s="17"/>
    </row>
    <row r="152" spans="1:21" ht="27.6" x14ac:dyDescent="0.3">
      <c r="A152" s="131"/>
      <c r="B152" s="72">
        <v>149</v>
      </c>
      <c r="C152" s="123"/>
      <c r="D152" s="80" t="s">
        <v>84</v>
      </c>
      <c r="E152" s="73" t="s">
        <v>108</v>
      </c>
      <c r="F152" s="73" t="s">
        <v>113</v>
      </c>
      <c r="G152" s="73" t="s">
        <v>118</v>
      </c>
      <c r="H152" s="27">
        <v>4</v>
      </c>
      <c r="I152" s="28">
        <f>SUM(CAV!J25,CESMO!J25)</f>
        <v>0</v>
      </c>
      <c r="J152" s="28">
        <f>SUM(CAV!K25,CESMO!K25)</f>
        <v>0</v>
      </c>
      <c r="K152" s="24">
        <f t="shared" si="16"/>
        <v>0.5</v>
      </c>
      <c r="L152" s="25">
        <f>SUM(CAV!N25,CESMO!N25)</f>
        <v>0</v>
      </c>
      <c r="M152" s="26">
        <f t="shared" si="17"/>
        <v>4</v>
      </c>
      <c r="N152" s="61">
        <v>13.69</v>
      </c>
      <c r="O152" s="8">
        <f t="shared" si="18"/>
        <v>54.76</v>
      </c>
      <c r="P152" s="20">
        <f t="shared" si="19"/>
        <v>0</v>
      </c>
      <c r="Q152" s="7">
        <f t="shared" si="20"/>
        <v>0</v>
      </c>
      <c r="R152" s="17"/>
      <c r="S152" s="17"/>
      <c r="T152" s="17"/>
      <c r="U152" s="17"/>
    </row>
    <row r="153" spans="1:21" ht="27.6" x14ac:dyDescent="0.3">
      <c r="A153" s="131"/>
      <c r="B153" s="72">
        <v>150</v>
      </c>
      <c r="C153" s="123"/>
      <c r="D153" s="80" t="s">
        <v>85</v>
      </c>
      <c r="E153" s="73" t="s">
        <v>108</v>
      </c>
      <c r="F153" s="73" t="s">
        <v>113</v>
      </c>
      <c r="G153" s="73" t="s">
        <v>118</v>
      </c>
      <c r="H153" s="27">
        <v>2</v>
      </c>
      <c r="I153" s="28">
        <f>SUM(CAV!J26,CESMO!J26)</f>
        <v>0</v>
      </c>
      <c r="J153" s="28">
        <f>SUM(CAV!K26,CESMO!K26)</f>
        <v>0</v>
      </c>
      <c r="K153" s="24">
        <f t="shared" si="16"/>
        <v>0</v>
      </c>
      <c r="L153" s="25">
        <f>SUM(CAV!N26,CESMO!N26)</f>
        <v>0</v>
      </c>
      <c r="M153" s="26">
        <f t="shared" si="17"/>
        <v>2</v>
      </c>
      <c r="N153" s="61">
        <v>16.420000000000002</v>
      </c>
      <c r="O153" s="8">
        <f t="shared" si="18"/>
        <v>32.840000000000003</v>
      </c>
      <c r="P153" s="20">
        <f t="shared" si="19"/>
        <v>0</v>
      </c>
      <c r="Q153" s="7">
        <f t="shared" si="20"/>
        <v>0</v>
      </c>
      <c r="R153" s="17"/>
      <c r="S153" s="17"/>
      <c r="T153" s="17"/>
      <c r="U153" s="17"/>
    </row>
    <row r="154" spans="1:21" ht="41.4" x14ac:dyDescent="0.3">
      <c r="A154" s="131"/>
      <c r="B154" s="72">
        <v>151</v>
      </c>
      <c r="C154" s="123"/>
      <c r="D154" s="80" t="s">
        <v>86</v>
      </c>
      <c r="E154" s="73" t="s">
        <v>108</v>
      </c>
      <c r="F154" s="73" t="s">
        <v>113</v>
      </c>
      <c r="G154" s="73" t="s">
        <v>118</v>
      </c>
      <c r="H154" s="27">
        <v>2</v>
      </c>
      <c r="I154" s="28">
        <f>SUM(CAV!J27,CESMO!J27)</f>
        <v>0</v>
      </c>
      <c r="J154" s="28">
        <f>SUM(CAV!K27,CESMO!K27)</f>
        <v>0</v>
      </c>
      <c r="K154" s="24">
        <f t="shared" si="16"/>
        <v>0</v>
      </c>
      <c r="L154" s="25">
        <f>SUM(CAV!N27,CESMO!N27)</f>
        <v>0</v>
      </c>
      <c r="M154" s="26">
        <f t="shared" si="17"/>
        <v>2</v>
      </c>
      <c r="N154" s="61">
        <v>18.86</v>
      </c>
      <c r="O154" s="8">
        <f t="shared" si="18"/>
        <v>37.72</v>
      </c>
      <c r="P154" s="20">
        <f t="shared" si="19"/>
        <v>0</v>
      </c>
      <c r="Q154" s="7">
        <f t="shared" si="20"/>
        <v>0</v>
      </c>
      <c r="R154" s="17"/>
      <c r="S154" s="17"/>
      <c r="T154" s="17"/>
      <c r="U154" s="17"/>
    </row>
    <row r="155" spans="1:21" ht="27.6" x14ac:dyDescent="0.3">
      <c r="A155" s="131"/>
      <c r="B155" s="72">
        <v>152</v>
      </c>
      <c r="C155" s="123"/>
      <c r="D155" s="80" t="s">
        <v>87</v>
      </c>
      <c r="E155" s="73" t="s">
        <v>108</v>
      </c>
      <c r="F155" s="73" t="s">
        <v>113</v>
      </c>
      <c r="G155" s="73" t="s">
        <v>118</v>
      </c>
      <c r="H155" s="27">
        <v>10</v>
      </c>
      <c r="I155" s="28">
        <f>SUM(CAV!J28,CESMO!J28)</f>
        <v>0</v>
      </c>
      <c r="J155" s="28">
        <f>SUM(CAV!K28,CESMO!K28)</f>
        <v>0</v>
      </c>
      <c r="K155" s="24">
        <f t="shared" si="16"/>
        <v>2</v>
      </c>
      <c r="L155" s="25">
        <f>SUM(CAV!N28,CESMO!N28)</f>
        <v>0</v>
      </c>
      <c r="M155" s="26">
        <f t="shared" si="17"/>
        <v>10</v>
      </c>
      <c r="N155" s="61">
        <v>36.61</v>
      </c>
      <c r="O155" s="8">
        <f t="shared" si="18"/>
        <v>366.1</v>
      </c>
      <c r="P155" s="20">
        <f t="shared" si="19"/>
        <v>0</v>
      </c>
      <c r="Q155" s="7">
        <f t="shared" si="20"/>
        <v>0</v>
      </c>
      <c r="R155" s="17"/>
      <c r="S155" s="17"/>
      <c r="T155" s="17"/>
      <c r="U155" s="17"/>
    </row>
    <row r="156" spans="1:21" ht="27.6" x14ac:dyDescent="0.3">
      <c r="A156" s="131"/>
      <c r="B156" s="72">
        <v>153</v>
      </c>
      <c r="C156" s="123"/>
      <c r="D156" s="80" t="s">
        <v>88</v>
      </c>
      <c r="E156" s="73" t="s">
        <v>108</v>
      </c>
      <c r="F156" s="73" t="s">
        <v>113</v>
      </c>
      <c r="G156" s="73" t="s">
        <v>118</v>
      </c>
      <c r="H156" s="27">
        <v>60</v>
      </c>
      <c r="I156" s="28">
        <f>SUM(CAV!J29,CESMO!J29)</f>
        <v>0</v>
      </c>
      <c r="J156" s="28">
        <f>SUM(CAV!K29,CESMO!K29)</f>
        <v>0</v>
      </c>
      <c r="K156" s="24">
        <f t="shared" si="16"/>
        <v>14.5</v>
      </c>
      <c r="L156" s="25">
        <f>SUM(CAV!N29,CESMO!N29)</f>
        <v>0</v>
      </c>
      <c r="M156" s="26">
        <f t="shared" si="17"/>
        <v>60</v>
      </c>
      <c r="N156" s="61">
        <v>19.48</v>
      </c>
      <c r="O156" s="8">
        <f t="shared" si="18"/>
        <v>1168.8</v>
      </c>
      <c r="P156" s="20">
        <f t="shared" si="19"/>
        <v>0</v>
      </c>
      <c r="Q156" s="7">
        <f t="shared" si="20"/>
        <v>0</v>
      </c>
      <c r="R156" s="17"/>
      <c r="S156" s="17"/>
      <c r="T156" s="17"/>
      <c r="U156" s="17"/>
    </row>
    <row r="157" spans="1:21" ht="41.4" x14ac:dyDescent="0.3">
      <c r="A157" s="131"/>
      <c r="B157" s="72">
        <v>154</v>
      </c>
      <c r="C157" s="123"/>
      <c r="D157" s="80" t="s">
        <v>89</v>
      </c>
      <c r="E157" s="73" t="s">
        <v>108</v>
      </c>
      <c r="F157" s="73" t="s">
        <v>113</v>
      </c>
      <c r="G157" s="73" t="s">
        <v>118</v>
      </c>
      <c r="H157" s="27">
        <v>20</v>
      </c>
      <c r="I157" s="28">
        <f>SUM(CAV!J30,CESMO!J30)</f>
        <v>0</v>
      </c>
      <c r="J157" s="28">
        <f>SUM(CAV!K30,CESMO!K30)</f>
        <v>0</v>
      </c>
      <c r="K157" s="24">
        <f t="shared" si="16"/>
        <v>4.5</v>
      </c>
      <c r="L157" s="25">
        <f>SUM(CAV!N30,CESMO!N30)</f>
        <v>0</v>
      </c>
      <c r="M157" s="26">
        <f t="shared" si="17"/>
        <v>20</v>
      </c>
      <c r="N157" s="61">
        <v>72.650000000000006</v>
      </c>
      <c r="O157" s="8">
        <f t="shared" si="18"/>
        <v>1453</v>
      </c>
      <c r="P157" s="20">
        <f t="shared" si="19"/>
        <v>0</v>
      </c>
      <c r="Q157" s="7">
        <f t="shared" si="20"/>
        <v>0</v>
      </c>
      <c r="R157" s="17"/>
      <c r="S157" s="17"/>
      <c r="T157" s="17"/>
      <c r="U157" s="17"/>
    </row>
    <row r="158" spans="1:21" ht="41.4" x14ac:dyDescent="0.3">
      <c r="A158" s="131"/>
      <c r="B158" s="72">
        <v>155</v>
      </c>
      <c r="C158" s="123"/>
      <c r="D158" s="80" t="s">
        <v>132</v>
      </c>
      <c r="E158" s="73" t="s">
        <v>108</v>
      </c>
      <c r="F158" s="73" t="s">
        <v>113</v>
      </c>
      <c r="G158" s="73" t="s">
        <v>118</v>
      </c>
      <c r="H158" s="27">
        <v>4</v>
      </c>
      <c r="I158" s="28">
        <f>SUM(CAV!J31,CESMO!J31)</f>
        <v>0</v>
      </c>
      <c r="J158" s="28">
        <f>SUM(CAV!K31,CESMO!K31)</f>
        <v>0</v>
      </c>
      <c r="K158" s="24">
        <f t="shared" si="16"/>
        <v>0.5</v>
      </c>
      <c r="L158" s="25">
        <f>SUM(CAV!N31,CESMO!N31)</f>
        <v>0</v>
      </c>
      <c r="M158" s="26">
        <f t="shared" si="17"/>
        <v>4</v>
      </c>
      <c r="N158" s="61">
        <v>73.739999999999995</v>
      </c>
      <c r="O158" s="8">
        <f t="shared" si="18"/>
        <v>294.95999999999998</v>
      </c>
      <c r="P158" s="20">
        <f t="shared" si="19"/>
        <v>0</v>
      </c>
      <c r="Q158" s="7">
        <f t="shared" si="20"/>
        <v>0</v>
      </c>
      <c r="R158" s="17"/>
      <c r="S158" s="17"/>
      <c r="T158" s="17"/>
      <c r="U158" s="17"/>
    </row>
    <row r="159" spans="1:21" ht="27.6" x14ac:dyDescent="0.3">
      <c r="A159" s="131"/>
      <c r="B159" s="72">
        <v>156</v>
      </c>
      <c r="C159" s="123"/>
      <c r="D159" s="80" t="s">
        <v>90</v>
      </c>
      <c r="E159" s="73" t="s">
        <v>108</v>
      </c>
      <c r="F159" s="73" t="s">
        <v>113</v>
      </c>
      <c r="G159" s="73" t="s">
        <v>118</v>
      </c>
      <c r="H159" s="27">
        <v>30</v>
      </c>
      <c r="I159" s="28">
        <f>SUM(CAV!J32,CESMO!J32)</f>
        <v>0</v>
      </c>
      <c r="J159" s="28">
        <f>SUM(CAV!K32,CESMO!K32)</f>
        <v>0</v>
      </c>
      <c r="K159" s="24">
        <f t="shared" si="16"/>
        <v>7</v>
      </c>
      <c r="L159" s="25">
        <f>SUM(CAV!N32,CESMO!N32)</f>
        <v>0</v>
      </c>
      <c r="M159" s="26">
        <f t="shared" si="17"/>
        <v>30</v>
      </c>
      <c r="N159" s="61">
        <v>15.2</v>
      </c>
      <c r="O159" s="8">
        <f t="shared" si="18"/>
        <v>456</v>
      </c>
      <c r="P159" s="20">
        <f t="shared" si="19"/>
        <v>0</v>
      </c>
      <c r="Q159" s="7">
        <f t="shared" si="20"/>
        <v>0</v>
      </c>
      <c r="R159" s="17"/>
      <c r="S159" s="17"/>
      <c r="T159" s="17"/>
      <c r="U159" s="17"/>
    </row>
    <row r="160" spans="1:21" ht="27.6" x14ac:dyDescent="0.3">
      <c r="A160" s="131"/>
      <c r="B160" s="72">
        <v>157</v>
      </c>
      <c r="C160" s="123"/>
      <c r="D160" s="80" t="s">
        <v>58</v>
      </c>
      <c r="E160" s="73" t="s">
        <v>140</v>
      </c>
      <c r="F160" s="73" t="s">
        <v>113</v>
      </c>
      <c r="G160" s="73" t="s">
        <v>116</v>
      </c>
      <c r="H160" s="27">
        <v>235</v>
      </c>
      <c r="I160" s="28">
        <f>SUM(CAV!J33,CESMO!J33)</f>
        <v>0</v>
      </c>
      <c r="J160" s="28">
        <f>SUM(CAV!K33,CESMO!K33)</f>
        <v>0</v>
      </c>
      <c r="K160" s="24">
        <f t="shared" si="16"/>
        <v>58.25</v>
      </c>
      <c r="L160" s="25">
        <f>SUM(CAV!N33,CESMO!N33)</f>
        <v>0</v>
      </c>
      <c r="M160" s="26">
        <f t="shared" si="17"/>
        <v>235</v>
      </c>
      <c r="N160" s="61">
        <v>53.8</v>
      </c>
      <c r="O160" s="8">
        <f t="shared" si="18"/>
        <v>12643</v>
      </c>
      <c r="P160" s="20">
        <f t="shared" si="19"/>
        <v>0</v>
      </c>
      <c r="Q160" s="7">
        <f t="shared" si="20"/>
        <v>0</v>
      </c>
      <c r="R160" s="17"/>
      <c r="S160" s="17"/>
      <c r="T160" s="17"/>
      <c r="U160" s="17"/>
    </row>
    <row r="161" spans="1:21" ht="41.4" x14ac:dyDescent="0.3">
      <c r="A161" s="131"/>
      <c r="B161" s="72">
        <v>158</v>
      </c>
      <c r="C161" s="123"/>
      <c r="D161" s="80" t="s">
        <v>92</v>
      </c>
      <c r="E161" s="73" t="s">
        <v>140</v>
      </c>
      <c r="F161" s="73" t="s">
        <v>114</v>
      </c>
      <c r="G161" s="73" t="s">
        <v>119</v>
      </c>
      <c r="H161" s="27">
        <v>4</v>
      </c>
      <c r="I161" s="28">
        <f>SUM(CAV!J34,CESMO!J34)</f>
        <v>0</v>
      </c>
      <c r="J161" s="28">
        <f>SUM(CAV!K34,CESMO!K34)</f>
        <v>0</v>
      </c>
      <c r="K161" s="24">
        <f t="shared" si="16"/>
        <v>0.5</v>
      </c>
      <c r="L161" s="25">
        <f>SUM(CAV!N34,CESMO!N34)</f>
        <v>0</v>
      </c>
      <c r="M161" s="26">
        <f t="shared" si="17"/>
        <v>4</v>
      </c>
      <c r="N161" s="61">
        <v>1722.73</v>
      </c>
      <c r="O161" s="8">
        <f t="shared" si="18"/>
        <v>6890.92</v>
      </c>
      <c r="P161" s="20">
        <f t="shared" si="19"/>
        <v>0</v>
      </c>
      <c r="Q161" s="7">
        <f t="shared" si="20"/>
        <v>0</v>
      </c>
      <c r="R161" s="17"/>
      <c r="S161" s="17"/>
      <c r="T161" s="17"/>
      <c r="U161" s="17"/>
    </row>
    <row r="162" spans="1:21" ht="41.4" x14ac:dyDescent="0.3">
      <c r="A162" s="131"/>
      <c r="B162" s="72">
        <v>159</v>
      </c>
      <c r="C162" s="123"/>
      <c r="D162" s="80" t="s">
        <v>93</v>
      </c>
      <c r="E162" s="73" t="s">
        <v>140</v>
      </c>
      <c r="F162" s="73" t="s">
        <v>114</v>
      </c>
      <c r="G162" s="73" t="s">
        <v>119</v>
      </c>
      <c r="H162" s="27">
        <v>2</v>
      </c>
      <c r="I162" s="28">
        <f>SUM(CAV!J35,CESMO!J35)</f>
        <v>0</v>
      </c>
      <c r="J162" s="28">
        <f>SUM(CAV!K35,CESMO!K35)</f>
        <v>0</v>
      </c>
      <c r="K162" s="24">
        <f t="shared" si="16"/>
        <v>0</v>
      </c>
      <c r="L162" s="25">
        <f>SUM(CAV!N35,CESMO!N35)</f>
        <v>0</v>
      </c>
      <c r="M162" s="26">
        <f t="shared" si="17"/>
        <v>2</v>
      </c>
      <c r="N162" s="61">
        <v>1343.96</v>
      </c>
      <c r="O162" s="8">
        <f t="shared" si="18"/>
        <v>2687.92</v>
      </c>
      <c r="P162" s="20">
        <f t="shared" si="19"/>
        <v>0</v>
      </c>
      <c r="Q162" s="7">
        <f t="shared" si="20"/>
        <v>0</v>
      </c>
      <c r="R162" s="17"/>
      <c r="S162" s="17"/>
      <c r="T162" s="17"/>
      <c r="U162" s="17"/>
    </row>
    <row r="163" spans="1:21" ht="41.4" x14ac:dyDescent="0.3">
      <c r="A163" s="132"/>
      <c r="B163" s="72">
        <v>160</v>
      </c>
      <c r="C163" s="124"/>
      <c r="D163" s="80" t="s">
        <v>94</v>
      </c>
      <c r="E163" s="73" t="s">
        <v>140</v>
      </c>
      <c r="F163" s="73" t="s">
        <v>114</v>
      </c>
      <c r="G163" s="73" t="s">
        <v>119</v>
      </c>
      <c r="H163" s="27">
        <v>2</v>
      </c>
      <c r="I163" s="28">
        <f>SUM(CAV!J36,CESMO!J36)</f>
        <v>0</v>
      </c>
      <c r="J163" s="28">
        <f>SUM(CAV!K36,CESMO!K36)</f>
        <v>0</v>
      </c>
      <c r="K163" s="24">
        <f t="shared" si="16"/>
        <v>0</v>
      </c>
      <c r="L163" s="25">
        <f>SUM(CAV!N36,CESMO!N36)</f>
        <v>0</v>
      </c>
      <c r="M163" s="26">
        <f t="shared" si="17"/>
        <v>2</v>
      </c>
      <c r="N163" s="61">
        <v>25.15</v>
      </c>
      <c r="O163" s="8">
        <f t="shared" si="18"/>
        <v>50.3</v>
      </c>
      <c r="P163" s="20">
        <f t="shared" si="19"/>
        <v>0</v>
      </c>
      <c r="Q163" s="7">
        <f t="shared" si="20"/>
        <v>0</v>
      </c>
      <c r="R163" s="17"/>
      <c r="S163" s="17"/>
      <c r="T163" s="17"/>
      <c r="U163" s="17"/>
    </row>
    <row r="166" spans="1:21" ht="32.25" customHeight="1" x14ac:dyDescent="0.3">
      <c r="E166" s="115" t="str">
        <f>C1</f>
        <v>OBJETO: CONTRATAÇÃO DE EMPRESA PARA MANUTENÇÃO DE EXTINTORES E AQUISIÇÃO DE MATERIAIS E EQUIPAMENTOS DE SEGURANÇA E COMBATE A INCÊNDIO PARA A UDESC</v>
      </c>
      <c r="F166" s="116"/>
      <c r="G166" s="116"/>
      <c r="H166" s="116"/>
      <c r="I166" s="116"/>
      <c r="J166" s="116"/>
      <c r="K166" s="116"/>
      <c r="L166" s="116"/>
      <c r="M166" s="116"/>
      <c r="N166" s="117"/>
    </row>
    <row r="167" spans="1:21" x14ac:dyDescent="0.3">
      <c r="E167" s="115" t="str">
        <f>I1</f>
        <v>VIGÊNCIA DA ATA: 22/10/2026 A 22/10/2027</v>
      </c>
      <c r="F167" s="116"/>
      <c r="G167" s="116"/>
      <c r="H167" s="116"/>
      <c r="I167" s="116"/>
      <c r="J167" s="116"/>
      <c r="K167" s="116"/>
      <c r="L167" s="116"/>
      <c r="M167" s="116"/>
      <c r="N167" s="117"/>
    </row>
    <row r="168" spans="1:21" ht="26.4" x14ac:dyDescent="0.3">
      <c r="E168" s="90" t="s">
        <v>150</v>
      </c>
      <c r="F168" s="90" t="s">
        <v>151</v>
      </c>
      <c r="G168" s="90" t="s">
        <v>152</v>
      </c>
      <c r="H168" s="91" t="s">
        <v>153</v>
      </c>
      <c r="I168" s="90" t="s">
        <v>154</v>
      </c>
      <c r="J168" s="90" t="s">
        <v>155</v>
      </c>
      <c r="K168" s="92" t="s">
        <v>156</v>
      </c>
      <c r="L168" s="90" t="s">
        <v>157</v>
      </c>
      <c r="M168" s="93" t="s">
        <v>158</v>
      </c>
      <c r="N168" s="90" t="s">
        <v>159</v>
      </c>
    </row>
    <row r="169" spans="1:21" ht="21.75" customHeight="1" x14ac:dyDescent="0.3">
      <c r="E169" s="94" t="s">
        <v>173</v>
      </c>
      <c r="F169" s="95">
        <f>REITORIA!I61</f>
        <v>47251.760000000017</v>
      </c>
      <c r="G169" s="96">
        <f>REITORIA!J61</f>
        <v>0</v>
      </c>
      <c r="H169" s="97">
        <f>G169/F169</f>
        <v>0</v>
      </c>
      <c r="I169" s="98">
        <f>REITORIA!K61</f>
        <v>0</v>
      </c>
      <c r="J169" s="99">
        <f>SUM(REITORIA!$N$61:$O$61)</f>
        <v>0</v>
      </c>
      <c r="K169" s="97">
        <f>J169/F169</f>
        <v>0</v>
      </c>
      <c r="L169" s="96">
        <f>REITORIA!K61</f>
        <v>0</v>
      </c>
      <c r="M169" s="100">
        <f>L169/F169</f>
        <v>0</v>
      </c>
      <c r="N169" s="101">
        <f>J169+F169</f>
        <v>47251.760000000017</v>
      </c>
    </row>
    <row r="170" spans="1:21" ht="21.75" customHeight="1" x14ac:dyDescent="0.3">
      <c r="E170" s="102" t="s">
        <v>162</v>
      </c>
      <c r="F170" s="95">
        <f>FAED!I61</f>
        <v>12194.95</v>
      </c>
      <c r="G170" s="96">
        <f>FAED!J61</f>
        <v>0</v>
      </c>
      <c r="H170" s="97">
        <f t="shared" ref="H170:H184" si="21">G170/F170</f>
        <v>0</v>
      </c>
      <c r="I170" s="98">
        <f>FAED!L61</f>
        <v>0</v>
      </c>
      <c r="J170" s="99">
        <f>SUM(FAED!$N$61:$O$61)</f>
        <v>0</v>
      </c>
      <c r="K170" s="97">
        <f t="shared" ref="K170:K183" si="22">J170/F170</f>
        <v>0</v>
      </c>
      <c r="L170" s="96">
        <f>FAED!K61</f>
        <v>0</v>
      </c>
      <c r="M170" s="100">
        <f t="shared" ref="M170:M183" si="23">L170/F170</f>
        <v>0</v>
      </c>
      <c r="N170" s="101">
        <f t="shared" ref="N170:N184" si="24">J170+F170</f>
        <v>12194.95</v>
      </c>
    </row>
    <row r="171" spans="1:21" ht="21.75" customHeight="1" x14ac:dyDescent="0.3">
      <c r="E171" s="102" t="s">
        <v>161</v>
      </c>
      <c r="F171" s="95">
        <f>CEART!I61</f>
        <v>28157.58</v>
      </c>
      <c r="G171" s="96">
        <f>CEART!J61</f>
        <v>0</v>
      </c>
      <c r="H171" s="97">
        <f t="shared" si="21"/>
        <v>0</v>
      </c>
      <c r="I171" s="98">
        <f>CEART!L61</f>
        <v>0</v>
      </c>
      <c r="J171" s="99">
        <f>SUM(CEART!$N$61:$O$61)</f>
        <v>0</v>
      </c>
      <c r="K171" s="97">
        <f t="shared" si="22"/>
        <v>0</v>
      </c>
      <c r="L171" s="96">
        <f>CEART!K61</f>
        <v>0</v>
      </c>
      <c r="M171" s="100">
        <f t="shared" si="23"/>
        <v>0</v>
      </c>
      <c r="N171" s="101">
        <f t="shared" si="24"/>
        <v>28157.58</v>
      </c>
    </row>
    <row r="172" spans="1:21" ht="21.75" customHeight="1" x14ac:dyDescent="0.3">
      <c r="E172" s="102" t="s">
        <v>166</v>
      </c>
      <c r="F172" s="95">
        <f>CERES!I61</f>
        <v>35740.36</v>
      </c>
      <c r="G172" s="96">
        <f>CERES!J61</f>
        <v>0</v>
      </c>
      <c r="H172" s="97">
        <f t="shared" si="21"/>
        <v>0</v>
      </c>
      <c r="I172" s="98">
        <f>CERES!L61</f>
        <v>0</v>
      </c>
      <c r="J172" s="99">
        <f>SUM(CERES!$N$61:$O$61)</f>
        <v>0</v>
      </c>
      <c r="K172" s="97">
        <f t="shared" si="22"/>
        <v>0</v>
      </c>
      <c r="L172" s="96">
        <f>CERES!K61</f>
        <v>0</v>
      </c>
      <c r="M172" s="100">
        <f t="shared" si="23"/>
        <v>0</v>
      </c>
      <c r="N172" s="101">
        <f t="shared" si="24"/>
        <v>35740.36</v>
      </c>
    </row>
    <row r="173" spans="1:21" ht="21.75" customHeight="1" x14ac:dyDescent="0.3">
      <c r="E173" s="102" t="s">
        <v>163</v>
      </c>
      <c r="F173" s="95">
        <f>CEAD!I61</f>
        <v>3094.5299999999997</v>
      </c>
      <c r="G173" s="96">
        <f>CEAD!J61</f>
        <v>0</v>
      </c>
      <c r="H173" s="97">
        <f t="shared" si="21"/>
        <v>0</v>
      </c>
      <c r="I173" s="98">
        <f>CEAD!L61</f>
        <v>0</v>
      </c>
      <c r="J173" s="99">
        <f>SUM(CEAD!$N$61:$O$61)</f>
        <v>0</v>
      </c>
      <c r="K173" s="97">
        <f t="shared" si="22"/>
        <v>0</v>
      </c>
      <c r="L173" s="96">
        <f>CEAD!K61</f>
        <v>0</v>
      </c>
      <c r="M173" s="100">
        <f t="shared" si="23"/>
        <v>0</v>
      </c>
      <c r="N173" s="101">
        <f t="shared" si="24"/>
        <v>3094.5299999999997</v>
      </c>
    </row>
    <row r="174" spans="1:21" ht="21.75" customHeight="1" x14ac:dyDescent="0.3">
      <c r="E174" s="103" t="s">
        <v>165</v>
      </c>
      <c r="F174" s="95">
        <f>CESFI!I61</f>
        <v>21386.02</v>
      </c>
      <c r="G174" s="96">
        <f>CESFI!J61</f>
        <v>0</v>
      </c>
      <c r="H174" s="97">
        <f t="shared" si="21"/>
        <v>0</v>
      </c>
      <c r="I174" s="98">
        <f>CESFI!L61</f>
        <v>0</v>
      </c>
      <c r="J174" s="99">
        <f>SUM(CESFI!$N$61:$O$61)</f>
        <v>0</v>
      </c>
      <c r="K174" s="97">
        <f t="shared" si="22"/>
        <v>0</v>
      </c>
      <c r="L174" s="96">
        <f>CESFI!K61</f>
        <v>0</v>
      </c>
      <c r="M174" s="100">
        <f t="shared" si="23"/>
        <v>0</v>
      </c>
      <c r="N174" s="101">
        <f t="shared" si="24"/>
        <v>21386.02</v>
      </c>
    </row>
    <row r="175" spans="1:21" ht="21.75" customHeight="1" x14ac:dyDescent="0.3">
      <c r="E175" s="103" t="s">
        <v>164</v>
      </c>
      <c r="F175" s="95">
        <f>CEFID!I61</f>
        <v>45466.89</v>
      </c>
      <c r="G175" s="96">
        <f>CEFID!J61</f>
        <v>0</v>
      </c>
      <c r="H175" s="97">
        <f t="shared" si="21"/>
        <v>0</v>
      </c>
      <c r="I175" s="98">
        <f>CEFID!L61</f>
        <v>0</v>
      </c>
      <c r="J175" s="99">
        <f>SUM(CEFID!$N$61:$O$61)</f>
        <v>0</v>
      </c>
      <c r="K175" s="97">
        <f t="shared" si="22"/>
        <v>0</v>
      </c>
      <c r="L175" s="96">
        <f>CEFID!K61</f>
        <v>0</v>
      </c>
      <c r="M175" s="100">
        <f t="shared" si="23"/>
        <v>0</v>
      </c>
      <c r="N175" s="101">
        <f t="shared" si="24"/>
        <v>45466.89</v>
      </c>
    </row>
    <row r="176" spans="1:21" ht="21.75" customHeight="1" x14ac:dyDescent="0.3">
      <c r="E176" s="103" t="s">
        <v>174</v>
      </c>
      <c r="F176" s="95">
        <f>MUSEU!I61</f>
        <v>20564.820000000003</v>
      </c>
      <c r="G176" s="96">
        <f>MUSEU!J61</f>
        <v>0</v>
      </c>
      <c r="H176" s="97">
        <f t="shared" si="21"/>
        <v>0</v>
      </c>
      <c r="I176" s="98">
        <f>MUSEU!L61</f>
        <v>0</v>
      </c>
      <c r="J176" s="99">
        <f>SUM(MUSEU!$N$61:$O$61)</f>
        <v>0</v>
      </c>
      <c r="K176" s="97">
        <f t="shared" si="22"/>
        <v>0</v>
      </c>
      <c r="L176" s="96">
        <f>MUSEU!K61</f>
        <v>0</v>
      </c>
      <c r="M176" s="100">
        <f t="shared" si="23"/>
        <v>0</v>
      </c>
      <c r="N176" s="101">
        <f t="shared" si="24"/>
        <v>20564.820000000003</v>
      </c>
    </row>
    <row r="177" spans="5:14" ht="21.75" customHeight="1" x14ac:dyDescent="0.3">
      <c r="E177" s="103" t="s">
        <v>160</v>
      </c>
      <c r="F177" s="95">
        <f>ESAG!I61</f>
        <v>36143.06</v>
      </c>
      <c r="G177" s="96">
        <f>ESAG!J61</f>
        <v>0</v>
      </c>
      <c r="H177" s="97">
        <f t="shared" si="21"/>
        <v>0</v>
      </c>
      <c r="I177" s="98">
        <f>ESAG!L61</f>
        <v>0</v>
      </c>
      <c r="J177" s="99">
        <f>SUM(ESAG!$N$61:$O$61)</f>
        <v>0</v>
      </c>
      <c r="K177" s="97">
        <f t="shared" si="22"/>
        <v>0</v>
      </c>
      <c r="L177" s="96">
        <f>ESAG!K61</f>
        <v>0</v>
      </c>
      <c r="M177" s="100">
        <f t="shared" si="23"/>
        <v>0</v>
      </c>
      <c r="N177" s="101">
        <f t="shared" si="24"/>
        <v>36143.06</v>
      </c>
    </row>
    <row r="178" spans="5:14" ht="21.75" customHeight="1" x14ac:dyDescent="0.3">
      <c r="E178" s="102" t="s">
        <v>167</v>
      </c>
      <c r="F178" s="95">
        <f>CCT!I27</f>
        <v>34427.4</v>
      </c>
      <c r="G178" s="96">
        <f>CCT!J27</f>
        <v>0</v>
      </c>
      <c r="H178" s="97">
        <f t="shared" si="21"/>
        <v>0</v>
      </c>
      <c r="I178" s="98">
        <f>CCT!L27</f>
        <v>0</v>
      </c>
      <c r="J178" s="99">
        <f>SUM(CCT!$N$27:$O$27)</f>
        <v>0</v>
      </c>
      <c r="K178" s="97">
        <f t="shared" si="22"/>
        <v>0</v>
      </c>
      <c r="L178" s="96">
        <f>CCT!K27</f>
        <v>0</v>
      </c>
      <c r="M178" s="100">
        <f t="shared" si="23"/>
        <v>0</v>
      </c>
      <c r="N178" s="101">
        <f t="shared" si="24"/>
        <v>34427.4</v>
      </c>
    </row>
    <row r="179" spans="5:14" ht="21.75" customHeight="1" x14ac:dyDescent="0.3">
      <c r="E179" s="102" t="s">
        <v>168</v>
      </c>
      <c r="F179" s="95">
        <f>CEPLAN!I27</f>
        <v>15572.59</v>
      </c>
      <c r="G179" s="96">
        <f>CEPLAN!J27</f>
        <v>0</v>
      </c>
      <c r="H179" s="97">
        <f t="shared" si="21"/>
        <v>0</v>
      </c>
      <c r="I179" s="98">
        <f>CEPLAN!L27</f>
        <v>0</v>
      </c>
      <c r="J179" s="99">
        <f>SUM(CEPLAN!$N$27:$O$27)</f>
        <v>0</v>
      </c>
      <c r="K179" s="97">
        <f t="shared" si="22"/>
        <v>0</v>
      </c>
      <c r="L179" s="96">
        <f>CEPLAN!K27</f>
        <v>0</v>
      </c>
      <c r="M179" s="100">
        <f t="shared" si="23"/>
        <v>0</v>
      </c>
      <c r="N179" s="101">
        <f t="shared" si="24"/>
        <v>15572.59</v>
      </c>
    </row>
    <row r="180" spans="5:14" ht="21.75" customHeight="1" x14ac:dyDescent="0.3">
      <c r="E180" s="102" t="s">
        <v>169</v>
      </c>
      <c r="F180" s="95">
        <f>CEAVI!I22</f>
        <v>22999.960000000003</v>
      </c>
      <c r="G180" s="96">
        <f>CEAVI!J22</f>
        <v>0</v>
      </c>
      <c r="H180" s="97">
        <f t="shared" si="21"/>
        <v>0</v>
      </c>
      <c r="I180" s="98">
        <f>CEAVI!L22</f>
        <v>0</v>
      </c>
      <c r="J180" s="99">
        <f>SUM(CEAVI!$N$22:$O$22)</f>
        <v>0</v>
      </c>
      <c r="K180" s="97">
        <f t="shared" si="22"/>
        <v>0</v>
      </c>
      <c r="L180" s="96">
        <f>CEAVI!K22</f>
        <v>0</v>
      </c>
      <c r="M180" s="100">
        <f t="shared" si="23"/>
        <v>0</v>
      </c>
      <c r="N180" s="101">
        <f t="shared" si="24"/>
        <v>22999.960000000003</v>
      </c>
    </row>
    <row r="181" spans="5:14" ht="21.75" customHeight="1" x14ac:dyDescent="0.3">
      <c r="E181" s="102" t="s">
        <v>172</v>
      </c>
      <c r="F181" s="95">
        <f>CEO!I37</f>
        <v>92999.98</v>
      </c>
      <c r="G181" s="96">
        <f>CEO!J37</f>
        <v>0</v>
      </c>
      <c r="H181" s="97">
        <f t="shared" si="21"/>
        <v>0</v>
      </c>
      <c r="I181" s="98">
        <f>CEO!L37</f>
        <v>0</v>
      </c>
      <c r="J181" s="99">
        <f>SUM(CEO!$N$37:$O$37)</f>
        <v>0</v>
      </c>
      <c r="K181" s="97">
        <f t="shared" si="22"/>
        <v>0</v>
      </c>
      <c r="L181" s="96">
        <f>CEO!K37</f>
        <v>0</v>
      </c>
      <c r="M181" s="100">
        <f t="shared" si="23"/>
        <v>0</v>
      </c>
      <c r="N181" s="101">
        <f t="shared" si="24"/>
        <v>92999.98</v>
      </c>
    </row>
    <row r="182" spans="5:14" ht="21.75" customHeight="1" x14ac:dyDescent="0.3">
      <c r="E182" s="102" t="s">
        <v>170</v>
      </c>
      <c r="F182" s="95">
        <f>CAV!I38</f>
        <v>52138.71</v>
      </c>
      <c r="G182" s="96">
        <f>CAV!J38</f>
        <v>0</v>
      </c>
      <c r="H182" s="97">
        <f t="shared" ref="H182" si="25">G182/F182</f>
        <v>0</v>
      </c>
      <c r="I182" s="98">
        <f>CAV!L38</f>
        <v>0</v>
      </c>
      <c r="J182" s="99">
        <f>SUM(CAV!$N$38:$O$38)</f>
        <v>0</v>
      </c>
      <c r="K182" s="97">
        <f t="shared" ref="K182" si="26">J182/F182</f>
        <v>0</v>
      </c>
      <c r="L182" s="96">
        <f>CAV!K38</f>
        <v>0</v>
      </c>
      <c r="M182" s="100">
        <f t="shared" ref="M182" si="27">L182/F182</f>
        <v>0</v>
      </c>
      <c r="N182" s="101">
        <f t="shared" ref="N182" si="28">J182+F182</f>
        <v>52138.71</v>
      </c>
    </row>
    <row r="183" spans="5:14" ht="21.75" customHeight="1" thickBot="1" x14ac:dyDescent="0.35">
      <c r="E183" s="103" t="s">
        <v>171</v>
      </c>
      <c r="F183" s="95">
        <f>CESMO!I38</f>
        <v>30361.279999999995</v>
      </c>
      <c r="G183" s="96">
        <f>CESMO!J38</f>
        <v>0</v>
      </c>
      <c r="H183" s="97">
        <f t="shared" si="21"/>
        <v>0</v>
      </c>
      <c r="I183" s="98">
        <f>CESMO!L38</f>
        <v>0</v>
      </c>
      <c r="J183" s="99">
        <f>SUM(CESMO!$N$38:$O$38)</f>
        <v>0</v>
      </c>
      <c r="K183" s="104">
        <f t="shared" si="22"/>
        <v>0</v>
      </c>
      <c r="L183" s="96">
        <f>CESMO!K38</f>
        <v>0</v>
      </c>
      <c r="M183" s="100">
        <f t="shared" si="23"/>
        <v>0</v>
      </c>
      <c r="N183" s="105">
        <f t="shared" si="24"/>
        <v>30361.279999999995</v>
      </c>
    </row>
    <row r="184" spans="5:14" ht="21.75" customHeight="1" thickBot="1" x14ac:dyDescent="0.35">
      <c r="E184" s="106" t="s">
        <v>30</v>
      </c>
      <c r="F184" s="107">
        <f>SUM(F169:F183)</f>
        <v>498499.89000000007</v>
      </c>
      <c r="G184" s="108">
        <f>SUM(G169:G183)</f>
        <v>0</v>
      </c>
      <c r="H184" s="109">
        <f t="shared" si="21"/>
        <v>0</v>
      </c>
      <c r="I184" s="110">
        <f>SUM(I169:I183)</f>
        <v>0</v>
      </c>
      <c r="J184" s="111">
        <f>SUM(J169:J183)</f>
        <v>0</v>
      </c>
      <c r="K184" s="112" t="e">
        <f>J184/G184</f>
        <v>#DIV/0!</v>
      </c>
      <c r="L184" s="111">
        <f>SUM(L169:L183)</f>
        <v>0</v>
      </c>
      <c r="M184" s="113" t="e">
        <f>L184/G184</f>
        <v>#DIV/0!</v>
      </c>
      <c r="N184" s="114">
        <f t="shared" si="24"/>
        <v>498499.89000000007</v>
      </c>
    </row>
    <row r="185" spans="5:14" ht="21.75" customHeight="1" x14ac:dyDescent="0.3">
      <c r="E185" s="118" t="s">
        <v>175</v>
      </c>
      <c r="F185" s="119"/>
      <c r="G185" s="119"/>
      <c r="H185" s="120"/>
      <c r="I185" s="119"/>
      <c r="J185" s="119"/>
      <c r="K185" s="119"/>
      <c r="L185" s="119"/>
      <c r="M185" s="119"/>
      <c r="N185" s="121"/>
    </row>
  </sheetData>
  <autoFilter ref="A3:R3" xr:uid="{00000000-0001-0000-0900-000000000000}"/>
  <mergeCells count="18">
    <mergeCell ref="R2:U2"/>
    <mergeCell ref="A1:B1"/>
    <mergeCell ref="C1:H1"/>
    <mergeCell ref="A99:A130"/>
    <mergeCell ref="A131:A163"/>
    <mergeCell ref="C4:C59"/>
    <mergeCell ref="I1:Q1"/>
    <mergeCell ref="A2:Q2"/>
    <mergeCell ref="C82:C98"/>
    <mergeCell ref="C60:C81"/>
    <mergeCell ref="A4:A59"/>
    <mergeCell ref="A60:A81"/>
    <mergeCell ref="A82:A98"/>
    <mergeCell ref="E166:N166"/>
    <mergeCell ref="E167:N167"/>
    <mergeCell ref="E185:N185"/>
    <mergeCell ref="C131:C163"/>
    <mergeCell ref="C99:C130"/>
  </mergeCells>
  <conditionalFormatting sqref="K168:K184">
    <cfRule type="cellIs" dxfId="48" priority="1" operator="equal">
      <formula>"ATENÇÃO"</formula>
    </cfRule>
  </conditionalFormatting>
  <conditionalFormatting sqref="M4:M163">
    <cfRule type="cellIs" dxfId="47" priority="5" operator="less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4514B-E58C-4C81-B2FC-38B67DB88A36}">
  <sheetPr>
    <tabColor rgb="FF92D050"/>
  </sheetPr>
  <dimension ref="A1:AG61"/>
  <sheetViews>
    <sheetView zoomScale="70" zoomScaleNormal="70" workbookViewId="0">
      <pane xSplit="9" ySplit="2" topLeftCell="J3" activePane="bottomRight" state="frozen"/>
      <selection pane="topRight" activeCell="K1" sqref="K1"/>
      <selection pane="bottomLeft" activeCell="A3" sqref="A3"/>
      <selection pane="bottomRight" sqref="A1:C1"/>
    </sheetView>
  </sheetViews>
  <sheetFormatPr defaultColWidth="9.88671875" defaultRowHeight="38.4" customHeight="1" x14ac:dyDescent="0.3"/>
  <cols>
    <col min="1" max="1" width="6.5546875" style="1" customWidth="1"/>
    <col min="2" max="2" width="5.88671875" style="1" customWidth="1"/>
    <col min="3" max="3" width="25.6640625" style="64" customWidth="1"/>
    <col min="4" max="4" width="57.88671875" style="1" customWidth="1"/>
    <col min="5" max="5" width="12.44140625" style="1" customWidth="1"/>
    <col min="6" max="6" width="12.6640625" style="1" customWidth="1"/>
    <col min="7" max="7" width="18" style="1" customWidth="1"/>
    <col min="8" max="8" width="13.109375" style="14" customWidth="1"/>
    <col min="9" max="9" width="14.6640625" style="14" customWidth="1"/>
    <col min="10" max="12" width="11.33203125" style="4" customWidth="1"/>
    <col min="13" max="13" width="15.109375" style="4" customWidth="1"/>
    <col min="14" max="17" width="11.33203125" style="4" customWidth="1"/>
    <col min="18" max="18" width="6.5546875" style="13" customWidth="1"/>
    <col min="19" max="19" width="15.109375" style="5" customWidth="1"/>
    <col min="20" max="31" width="15.109375" style="6" customWidth="1"/>
    <col min="32" max="33" width="15.109375" style="2" customWidth="1"/>
    <col min="34" max="16384" width="9.88671875" style="2"/>
  </cols>
  <sheetData>
    <row r="1" spans="1:33" s="55" customFormat="1" ht="38.4" customHeight="1" x14ac:dyDescent="0.3">
      <c r="A1" s="137" t="s">
        <v>44</v>
      </c>
      <c r="B1" s="138"/>
      <c r="C1" s="139"/>
      <c r="D1" s="140" t="s">
        <v>120</v>
      </c>
      <c r="E1" s="141"/>
      <c r="F1" s="141"/>
      <c r="G1" s="141"/>
      <c r="H1" s="142"/>
      <c r="I1" s="143" t="s">
        <v>45</v>
      </c>
      <c r="J1" s="143"/>
      <c r="K1" s="143"/>
      <c r="L1" s="143"/>
      <c r="M1" s="143"/>
      <c r="N1" s="143"/>
      <c r="O1" s="143"/>
      <c r="P1" s="143"/>
      <c r="Q1" s="143"/>
      <c r="R1" s="143"/>
      <c r="S1" s="136" t="s">
        <v>41</v>
      </c>
      <c r="T1" s="136" t="s">
        <v>41</v>
      </c>
      <c r="U1" s="136" t="s">
        <v>41</v>
      </c>
      <c r="V1" s="136" t="s">
        <v>41</v>
      </c>
      <c r="W1" s="136" t="s">
        <v>41</v>
      </c>
      <c r="X1" s="136" t="s">
        <v>41</v>
      </c>
      <c r="Y1" s="136" t="s">
        <v>41</v>
      </c>
      <c r="Z1" s="136" t="s">
        <v>41</v>
      </c>
      <c r="AA1" s="136" t="s">
        <v>41</v>
      </c>
      <c r="AB1" s="136" t="s">
        <v>41</v>
      </c>
      <c r="AC1" s="136" t="s">
        <v>41</v>
      </c>
      <c r="AD1" s="136" t="s">
        <v>41</v>
      </c>
      <c r="AE1" s="136" t="s">
        <v>41</v>
      </c>
      <c r="AF1" s="136" t="s">
        <v>41</v>
      </c>
      <c r="AG1" s="136" t="s">
        <v>41</v>
      </c>
    </row>
    <row r="2" spans="1:33" s="55" customFormat="1" ht="38.4" customHeight="1" x14ac:dyDescent="0.3">
      <c r="A2" s="144" t="s">
        <v>43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6"/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6"/>
      <c r="AD2" s="136"/>
      <c r="AE2" s="136"/>
      <c r="AF2" s="136"/>
      <c r="AG2" s="136"/>
    </row>
    <row r="3" spans="1:33" s="59" customFormat="1" ht="55.5" customHeight="1" x14ac:dyDescent="0.25">
      <c r="A3" s="56" t="s">
        <v>36</v>
      </c>
      <c r="B3" s="56" t="s">
        <v>18</v>
      </c>
      <c r="C3" s="56" t="s">
        <v>5</v>
      </c>
      <c r="D3" s="56" t="s">
        <v>37</v>
      </c>
      <c r="E3" s="56" t="s">
        <v>38</v>
      </c>
      <c r="F3" s="56" t="s">
        <v>9</v>
      </c>
      <c r="G3" s="56" t="s">
        <v>6</v>
      </c>
      <c r="H3" s="86" t="s">
        <v>39</v>
      </c>
      <c r="I3" s="19" t="s">
        <v>40</v>
      </c>
      <c r="J3" s="19" t="s">
        <v>142</v>
      </c>
      <c r="K3" s="19" t="s">
        <v>143</v>
      </c>
      <c r="L3" s="19" t="s">
        <v>144</v>
      </c>
      <c r="M3" s="19" t="s">
        <v>145</v>
      </c>
      <c r="N3" s="19" t="s">
        <v>146</v>
      </c>
      <c r="O3" s="19" t="s">
        <v>147</v>
      </c>
      <c r="P3" s="19" t="s">
        <v>148</v>
      </c>
      <c r="Q3" s="57" t="s">
        <v>0</v>
      </c>
      <c r="R3" s="62" t="s">
        <v>1</v>
      </c>
      <c r="S3" s="58" t="s">
        <v>42</v>
      </c>
      <c r="T3" s="58" t="s">
        <v>42</v>
      </c>
      <c r="U3" s="58" t="s">
        <v>42</v>
      </c>
      <c r="V3" s="58" t="s">
        <v>42</v>
      </c>
      <c r="W3" s="58" t="s">
        <v>42</v>
      </c>
      <c r="X3" s="58" t="s">
        <v>42</v>
      </c>
      <c r="Y3" s="58" t="s">
        <v>42</v>
      </c>
      <c r="Z3" s="58" t="s">
        <v>42</v>
      </c>
      <c r="AA3" s="58" t="s">
        <v>42</v>
      </c>
      <c r="AB3" s="58" t="s">
        <v>42</v>
      </c>
      <c r="AC3" s="58" t="s">
        <v>42</v>
      </c>
      <c r="AD3" s="58" t="s">
        <v>42</v>
      </c>
      <c r="AE3" s="58" t="s">
        <v>42</v>
      </c>
      <c r="AF3" s="58" t="s">
        <v>42</v>
      </c>
      <c r="AG3" s="58" t="s">
        <v>42</v>
      </c>
    </row>
    <row r="4" spans="1:33" s="55" customFormat="1" ht="28.8" x14ac:dyDescent="0.3">
      <c r="A4" s="130">
        <v>1</v>
      </c>
      <c r="B4" s="82">
        <v>1</v>
      </c>
      <c r="C4" s="122" t="s">
        <v>47</v>
      </c>
      <c r="D4" s="83" t="s">
        <v>48</v>
      </c>
      <c r="E4" s="84" t="s">
        <v>104</v>
      </c>
      <c r="F4" s="84" t="s">
        <v>113</v>
      </c>
      <c r="G4" s="84" t="s">
        <v>115</v>
      </c>
      <c r="H4" s="87">
        <v>100.45</v>
      </c>
      <c r="I4" s="65"/>
      <c r="J4" s="66">
        <f t="shared" ref="J4:J31" si="0">IF(SUM(S4:AG4)&gt;I4+L4,I4+L4,SUM(S4:AG4))</f>
        <v>0</v>
      </c>
      <c r="K4" s="67">
        <f>(SUM(S4:AG4))</f>
        <v>0</v>
      </c>
      <c r="L4" s="68"/>
      <c r="M4" s="69">
        <f t="shared" ref="M4:M35" si="1">ROUND(IF(I4*0.25-0.5&lt;0,0,I4*0.25-0.5),0)-P4-N4</f>
        <v>0</v>
      </c>
      <c r="N4" s="68"/>
      <c r="O4" s="68"/>
      <c r="P4" s="68"/>
      <c r="Q4" s="70">
        <f t="shared" ref="Q4:Q31" si="2">I4-(SUM(S4:AG4))+L4</f>
        <v>0</v>
      </c>
      <c r="R4" s="71" t="str">
        <f>IF(Q4&lt;0,"ATENÇÃO","OK")</f>
        <v>OK</v>
      </c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</row>
    <row r="5" spans="1:33" s="55" customFormat="1" ht="28.8" x14ac:dyDescent="0.3">
      <c r="A5" s="131"/>
      <c r="B5" s="82">
        <v>2</v>
      </c>
      <c r="C5" s="123"/>
      <c r="D5" s="83" t="s">
        <v>49</v>
      </c>
      <c r="E5" s="84" t="s">
        <v>105</v>
      </c>
      <c r="F5" s="84" t="s">
        <v>113</v>
      </c>
      <c r="G5" s="84" t="s">
        <v>115</v>
      </c>
      <c r="H5" s="87">
        <v>1705.39</v>
      </c>
      <c r="I5" s="65"/>
      <c r="J5" s="66">
        <f t="shared" si="0"/>
        <v>0</v>
      </c>
      <c r="K5" s="67">
        <f t="shared" ref="K5:K17" si="3">(SUM(S5:AG5))</f>
        <v>0</v>
      </c>
      <c r="L5" s="68"/>
      <c r="M5" s="69">
        <f t="shared" si="1"/>
        <v>0</v>
      </c>
      <c r="N5" s="68"/>
      <c r="O5" s="68"/>
      <c r="P5" s="68"/>
      <c r="Q5" s="70">
        <f t="shared" si="2"/>
        <v>0</v>
      </c>
      <c r="R5" s="71" t="str">
        <f t="shared" ref="R5:R17" si="4">IF(Q5&lt;0,"ATENÇÃO","OK")</f>
        <v>OK</v>
      </c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</row>
    <row r="6" spans="1:33" s="55" customFormat="1" ht="28.8" x14ac:dyDescent="0.3">
      <c r="A6" s="131"/>
      <c r="B6" s="82">
        <v>3</v>
      </c>
      <c r="C6" s="123"/>
      <c r="D6" s="83" t="s">
        <v>50</v>
      </c>
      <c r="E6" s="84" t="s">
        <v>105</v>
      </c>
      <c r="F6" s="84" t="s">
        <v>113</v>
      </c>
      <c r="G6" s="84" t="s">
        <v>115</v>
      </c>
      <c r="H6" s="87">
        <v>136.27000000000001</v>
      </c>
      <c r="I6" s="65">
        <v>20</v>
      </c>
      <c r="J6" s="66">
        <f t="shared" si="0"/>
        <v>0</v>
      </c>
      <c r="K6" s="67">
        <f t="shared" si="3"/>
        <v>0</v>
      </c>
      <c r="L6" s="68"/>
      <c r="M6" s="69">
        <f t="shared" si="1"/>
        <v>5</v>
      </c>
      <c r="N6" s="68"/>
      <c r="O6" s="68"/>
      <c r="P6" s="68"/>
      <c r="Q6" s="70">
        <f t="shared" si="2"/>
        <v>20</v>
      </c>
      <c r="R6" s="71" t="str">
        <f t="shared" si="4"/>
        <v>OK</v>
      </c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</row>
    <row r="7" spans="1:33" s="55" customFormat="1" ht="28.8" x14ac:dyDescent="0.3">
      <c r="A7" s="131"/>
      <c r="B7" s="82">
        <v>4</v>
      </c>
      <c r="C7" s="123"/>
      <c r="D7" s="83" t="s">
        <v>51</v>
      </c>
      <c r="E7" s="84" t="s">
        <v>105</v>
      </c>
      <c r="F7" s="84" t="s">
        <v>113</v>
      </c>
      <c r="G7" s="84" t="s">
        <v>115</v>
      </c>
      <c r="H7" s="87">
        <v>154.18</v>
      </c>
      <c r="I7" s="65"/>
      <c r="J7" s="66">
        <f t="shared" si="0"/>
        <v>0</v>
      </c>
      <c r="K7" s="67">
        <f t="shared" si="3"/>
        <v>0</v>
      </c>
      <c r="L7" s="68"/>
      <c r="M7" s="69">
        <f t="shared" si="1"/>
        <v>0</v>
      </c>
      <c r="N7" s="68"/>
      <c r="O7" s="68"/>
      <c r="P7" s="68"/>
      <c r="Q7" s="70">
        <f t="shared" si="2"/>
        <v>0</v>
      </c>
      <c r="R7" s="71" t="str">
        <f t="shared" si="4"/>
        <v>OK</v>
      </c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</row>
    <row r="8" spans="1:33" s="55" customFormat="1" ht="28.8" x14ac:dyDescent="0.3">
      <c r="A8" s="131"/>
      <c r="B8" s="82">
        <v>5</v>
      </c>
      <c r="C8" s="123"/>
      <c r="D8" s="83" t="s">
        <v>52</v>
      </c>
      <c r="E8" s="84" t="s">
        <v>105</v>
      </c>
      <c r="F8" s="84" t="s">
        <v>113</v>
      </c>
      <c r="G8" s="84" t="s">
        <v>115</v>
      </c>
      <c r="H8" s="87">
        <v>159.63</v>
      </c>
      <c r="I8" s="65"/>
      <c r="J8" s="66">
        <f t="shared" si="0"/>
        <v>0</v>
      </c>
      <c r="K8" s="67">
        <f t="shared" si="3"/>
        <v>0</v>
      </c>
      <c r="L8" s="68"/>
      <c r="M8" s="69">
        <f t="shared" si="1"/>
        <v>0</v>
      </c>
      <c r="N8" s="68"/>
      <c r="O8" s="68"/>
      <c r="P8" s="68"/>
      <c r="Q8" s="70">
        <f t="shared" si="2"/>
        <v>0</v>
      </c>
      <c r="R8" s="71" t="str">
        <f t="shared" si="4"/>
        <v>OK</v>
      </c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</row>
    <row r="9" spans="1:33" s="55" customFormat="1" ht="14.4" x14ac:dyDescent="0.3">
      <c r="A9" s="131"/>
      <c r="B9" s="82">
        <v>6</v>
      </c>
      <c r="C9" s="123"/>
      <c r="D9" s="83" t="s">
        <v>53</v>
      </c>
      <c r="E9" s="84" t="s">
        <v>105</v>
      </c>
      <c r="F9" s="84" t="s">
        <v>113</v>
      </c>
      <c r="G9" s="84" t="s">
        <v>115</v>
      </c>
      <c r="H9" s="87">
        <v>692.28</v>
      </c>
      <c r="I9" s="65"/>
      <c r="J9" s="66">
        <f t="shared" si="0"/>
        <v>0</v>
      </c>
      <c r="K9" s="67">
        <f t="shared" si="3"/>
        <v>0</v>
      </c>
      <c r="L9" s="68"/>
      <c r="M9" s="69">
        <f t="shared" si="1"/>
        <v>0</v>
      </c>
      <c r="N9" s="68"/>
      <c r="O9" s="68"/>
      <c r="P9" s="68"/>
      <c r="Q9" s="70">
        <f t="shared" si="2"/>
        <v>0</v>
      </c>
      <c r="R9" s="71" t="str">
        <f t="shared" si="4"/>
        <v>OK</v>
      </c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</row>
    <row r="10" spans="1:33" s="55" customFormat="1" ht="28.8" x14ac:dyDescent="0.3">
      <c r="A10" s="131"/>
      <c r="B10" s="82">
        <v>7</v>
      </c>
      <c r="C10" s="123"/>
      <c r="D10" s="83" t="s">
        <v>54</v>
      </c>
      <c r="E10" s="84" t="s">
        <v>105</v>
      </c>
      <c r="F10" s="84" t="s">
        <v>113</v>
      </c>
      <c r="G10" s="84" t="s">
        <v>115</v>
      </c>
      <c r="H10" s="87">
        <v>700.84</v>
      </c>
      <c r="I10" s="65"/>
      <c r="J10" s="66">
        <f t="shared" si="0"/>
        <v>0</v>
      </c>
      <c r="K10" s="67">
        <f t="shared" si="3"/>
        <v>0</v>
      </c>
      <c r="L10" s="68"/>
      <c r="M10" s="69">
        <f t="shared" si="1"/>
        <v>0</v>
      </c>
      <c r="N10" s="68"/>
      <c r="O10" s="68"/>
      <c r="P10" s="68"/>
      <c r="Q10" s="70">
        <f t="shared" si="2"/>
        <v>0</v>
      </c>
      <c r="R10" s="71" t="str">
        <f t="shared" si="4"/>
        <v>OK</v>
      </c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</row>
    <row r="11" spans="1:33" s="55" customFormat="1" ht="28.8" x14ac:dyDescent="0.3">
      <c r="A11" s="131"/>
      <c r="B11" s="82">
        <v>8</v>
      </c>
      <c r="C11" s="123"/>
      <c r="D11" s="83" t="s">
        <v>55</v>
      </c>
      <c r="E11" s="84" t="s">
        <v>106</v>
      </c>
      <c r="F11" s="84" t="s">
        <v>113</v>
      </c>
      <c r="G11" s="84" t="s">
        <v>115</v>
      </c>
      <c r="H11" s="87">
        <v>193.12</v>
      </c>
      <c r="I11" s="65"/>
      <c r="J11" s="66">
        <f t="shared" si="0"/>
        <v>0</v>
      </c>
      <c r="K11" s="67">
        <f t="shared" si="3"/>
        <v>0</v>
      </c>
      <c r="L11" s="68"/>
      <c r="M11" s="69">
        <f t="shared" si="1"/>
        <v>0</v>
      </c>
      <c r="N11" s="68"/>
      <c r="O11" s="68"/>
      <c r="P11" s="68"/>
      <c r="Q11" s="70">
        <f t="shared" si="2"/>
        <v>0</v>
      </c>
      <c r="R11" s="71" t="str">
        <f t="shared" si="4"/>
        <v>OK</v>
      </c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</row>
    <row r="12" spans="1:33" s="55" customFormat="1" ht="14.4" x14ac:dyDescent="0.3">
      <c r="A12" s="131"/>
      <c r="B12" s="82">
        <v>9</v>
      </c>
      <c r="C12" s="123"/>
      <c r="D12" s="83" t="s">
        <v>56</v>
      </c>
      <c r="E12" s="84" t="s">
        <v>106</v>
      </c>
      <c r="F12" s="84" t="s">
        <v>113</v>
      </c>
      <c r="G12" s="84" t="s">
        <v>116</v>
      </c>
      <c r="H12" s="87">
        <v>61.51</v>
      </c>
      <c r="I12" s="65">
        <v>10</v>
      </c>
      <c r="J12" s="66">
        <f t="shared" si="0"/>
        <v>0</v>
      </c>
      <c r="K12" s="67">
        <f t="shared" si="3"/>
        <v>0</v>
      </c>
      <c r="L12" s="68"/>
      <c r="M12" s="69">
        <f t="shared" si="1"/>
        <v>2</v>
      </c>
      <c r="N12" s="68"/>
      <c r="O12" s="68"/>
      <c r="P12" s="68"/>
      <c r="Q12" s="70">
        <f t="shared" si="2"/>
        <v>10</v>
      </c>
      <c r="R12" s="71" t="str">
        <f t="shared" si="4"/>
        <v>OK</v>
      </c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</row>
    <row r="13" spans="1:33" s="55" customFormat="1" ht="14.4" x14ac:dyDescent="0.3">
      <c r="A13" s="131"/>
      <c r="B13" s="82">
        <v>10</v>
      </c>
      <c r="C13" s="123"/>
      <c r="D13" s="83" t="s">
        <v>57</v>
      </c>
      <c r="E13" s="84" t="s">
        <v>106</v>
      </c>
      <c r="F13" s="84" t="s">
        <v>113</v>
      </c>
      <c r="G13" s="84" t="s">
        <v>116</v>
      </c>
      <c r="H13" s="87">
        <v>93.44</v>
      </c>
      <c r="I13" s="65">
        <v>5</v>
      </c>
      <c r="J13" s="66">
        <f t="shared" si="0"/>
        <v>0</v>
      </c>
      <c r="K13" s="67">
        <f t="shared" si="3"/>
        <v>0</v>
      </c>
      <c r="L13" s="68"/>
      <c r="M13" s="69">
        <f t="shared" si="1"/>
        <v>1</v>
      </c>
      <c r="N13" s="68"/>
      <c r="O13" s="68"/>
      <c r="P13" s="68"/>
      <c r="Q13" s="70">
        <f t="shared" si="2"/>
        <v>5</v>
      </c>
      <c r="R13" s="71" t="str">
        <f t="shared" si="4"/>
        <v>OK</v>
      </c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</row>
    <row r="14" spans="1:33" s="55" customFormat="1" ht="28.8" x14ac:dyDescent="0.3">
      <c r="A14" s="131"/>
      <c r="B14" s="82">
        <v>11</v>
      </c>
      <c r="C14" s="123"/>
      <c r="D14" s="83" t="s">
        <v>58</v>
      </c>
      <c r="E14" s="84" t="s">
        <v>106</v>
      </c>
      <c r="F14" s="84" t="s">
        <v>113</v>
      </c>
      <c r="G14" s="84" t="s">
        <v>116</v>
      </c>
      <c r="H14" s="87">
        <v>45.16</v>
      </c>
      <c r="I14" s="65">
        <v>50</v>
      </c>
      <c r="J14" s="66">
        <f t="shared" si="0"/>
        <v>0</v>
      </c>
      <c r="K14" s="67">
        <f t="shared" si="3"/>
        <v>0</v>
      </c>
      <c r="L14" s="68"/>
      <c r="M14" s="69">
        <f t="shared" si="1"/>
        <v>12</v>
      </c>
      <c r="N14" s="68"/>
      <c r="O14" s="68"/>
      <c r="P14" s="68"/>
      <c r="Q14" s="70">
        <f t="shared" si="2"/>
        <v>50</v>
      </c>
      <c r="R14" s="71" t="str">
        <f t="shared" si="4"/>
        <v>OK</v>
      </c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</row>
    <row r="15" spans="1:33" s="55" customFormat="1" ht="14.4" x14ac:dyDescent="0.3">
      <c r="A15" s="131"/>
      <c r="B15" s="82">
        <v>12</v>
      </c>
      <c r="C15" s="123"/>
      <c r="D15" s="83" t="s">
        <v>59</v>
      </c>
      <c r="E15" s="84" t="s">
        <v>106</v>
      </c>
      <c r="F15" s="84" t="s">
        <v>113</v>
      </c>
      <c r="G15" s="84" t="s">
        <v>116</v>
      </c>
      <c r="H15" s="87">
        <v>42.82</v>
      </c>
      <c r="I15" s="65">
        <v>50</v>
      </c>
      <c r="J15" s="66">
        <f t="shared" si="0"/>
        <v>0</v>
      </c>
      <c r="K15" s="67">
        <f t="shared" si="3"/>
        <v>0</v>
      </c>
      <c r="L15" s="68"/>
      <c r="M15" s="69">
        <f t="shared" si="1"/>
        <v>12</v>
      </c>
      <c r="N15" s="68"/>
      <c r="O15" s="68"/>
      <c r="P15" s="68"/>
      <c r="Q15" s="70">
        <f t="shared" si="2"/>
        <v>50</v>
      </c>
      <c r="R15" s="71" t="str">
        <f t="shared" si="4"/>
        <v>OK</v>
      </c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</row>
    <row r="16" spans="1:33" s="55" customFormat="1" ht="14.4" x14ac:dyDescent="0.3">
      <c r="A16" s="131"/>
      <c r="B16" s="82">
        <v>13</v>
      </c>
      <c r="C16" s="123"/>
      <c r="D16" s="83" t="s">
        <v>60</v>
      </c>
      <c r="E16" s="84" t="s">
        <v>106</v>
      </c>
      <c r="F16" s="84" t="s">
        <v>113</v>
      </c>
      <c r="G16" s="84" t="s">
        <v>116</v>
      </c>
      <c r="H16" s="87">
        <v>53.73</v>
      </c>
      <c r="I16" s="65">
        <v>15</v>
      </c>
      <c r="J16" s="66">
        <f t="shared" si="0"/>
        <v>0</v>
      </c>
      <c r="K16" s="67">
        <f t="shared" si="3"/>
        <v>0</v>
      </c>
      <c r="L16" s="68"/>
      <c r="M16" s="69">
        <f t="shared" si="1"/>
        <v>3</v>
      </c>
      <c r="N16" s="68"/>
      <c r="O16" s="68"/>
      <c r="P16" s="68"/>
      <c r="Q16" s="70">
        <f t="shared" si="2"/>
        <v>15</v>
      </c>
      <c r="R16" s="71" t="str">
        <f t="shared" si="4"/>
        <v>OK</v>
      </c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</row>
    <row r="17" spans="1:33" s="55" customFormat="1" ht="14.4" x14ac:dyDescent="0.3">
      <c r="A17" s="131"/>
      <c r="B17" s="82">
        <v>14</v>
      </c>
      <c r="C17" s="123"/>
      <c r="D17" s="83" t="s">
        <v>61</v>
      </c>
      <c r="E17" s="84" t="s">
        <v>106</v>
      </c>
      <c r="F17" s="84" t="s">
        <v>113</v>
      </c>
      <c r="G17" s="84" t="s">
        <v>116</v>
      </c>
      <c r="H17" s="87">
        <v>28.81</v>
      </c>
      <c r="I17" s="65">
        <v>25</v>
      </c>
      <c r="J17" s="66">
        <f t="shared" si="0"/>
        <v>0</v>
      </c>
      <c r="K17" s="67">
        <f t="shared" si="3"/>
        <v>0</v>
      </c>
      <c r="L17" s="68"/>
      <c r="M17" s="69">
        <f t="shared" si="1"/>
        <v>6</v>
      </c>
      <c r="N17" s="68"/>
      <c r="O17" s="68"/>
      <c r="P17" s="68"/>
      <c r="Q17" s="70">
        <f t="shared" si="2"/>
        <v>25</v>
      </c>
      <c r="R17" s="71" t="str">
        <f t="shared" si="4"/>
        <v>OK</v>
      </c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</row>
    <row r="18" spans="1:33" s="55" customFormat="1" ht="14.4" x14ac:dyDescent="0.3">
      <c r="A18" s="131"/>
      <c r="B18" s="82">
        <v>15</v>
      </c>
      <c r="C18" s="123"/>
      <c r="D18" s="83" t="s">
        <v>62</v>
      </c>
      <c r="E18" s="84" t="s">
        <v>107</v>
      </c>
      <c r="F18" s="84" t="s">
        <v>113</v>
      </c>
      <c r="G18" s="84" t="s">
        <v>115</v>
      </c>
      <c r="H18" s="87">
        <v>136.27000000000001</v>
      </c>
      <c r="I18" s="65"/>
      <c r="J18" s="66">
        <f t="shared" si="0"/>
        <v>0</v>
      </c>
      <c r="K18" s="67">
        <f t="shared" ref="K18:K31" si="5">(SUM(S18:AG18))</f>
        <v>0</v>
      </c>
      <c r="L18" s="68"/>
      <c r="M18" s="69">
        <f t="shared" si="1"/>
        <v>0</v>
      </c>
      <c r="N18" s="68"/>
      <c r="O18" s="68"/>
      <c r="P18" s="68"/>
      <c r="Q18" s="70">
        <f t="shared" si="2"/>
        <v>0</v>
      </c>
      <c r="R18" s="71" t="str">
        <f t="shared" ref="R18:R31" si="6">IF(Q18&lt;0,"ATENÇÃO","OK")</f>
        <v>OK</v>
      </c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</row>
    <row r="19" spans="1:33" s="55" customFormat="1" ht="28.8" x14ac:dyDescent="0.3">
      <c r="A19" s="131"/>
      <c r="B19" s="82">
        <v>16</v>
      </c>
      <c r="C19" s="123"/>
      <c r="D19" s="83" t="s">
        <v>63</v>
      </c>
      <c r="E19" s="84" t="s">
        <v>106</v>
      </c>
      <c r="F19" s="84" t="s">
        <v>113</v>
      </c>
      <c r="G19" s="84" t="s">
        <v>115</v>
      </c>
      <c r="H19" s="87">
        <v>35.04</v>
      </c>
      <c r="I19" s="65">
        <v>5</v>
      </c>
      <c r="J19" s="66">
        <f t="shared" si="0"/>
        <v>0</v>
      </c>
      <c r="K19" s="67">
        <f t="shared" si="5"/>
        <v>0</v>
      </c>
      <c r="L19" s="68"/>
      <c r="M19" s="69">
        <f t="shared" si="1"/>
        <v>1</v>
      </c>
      <c r="N19" s="68"/>
      <c r="O19" s="68"/>
      <c r="P19" s="68"/>
      <c r="Q19" s="70">
        <f t="shared" si="2"/>
        <v>5</v>
      </c>
      <c r="R19" s="71" t="str">
        <f t="shared" si="6"/>
        <v>OK</v>
      </c>
      <c r="S19" s="75"/>
      <c r="T19" s="75"/>
      <c r="U19" s="74"/>
      <c r="V19" s="74"/>
      <c r="W19" s="74"/>
      <c r="X19" s="74"/>
      <c r="Y19" s="74"/>
      <c r="Z19" s="76"/>
      <c r="AA19" s="74"/>
      <c r="AB19" s="74"/>
      <c r="AC19" s="74"/>
      <c r="AD19" s="74"/>
      <c r="AE19" s="74"/>
      <c r="AF19" s="74"/>
      <c r="AG19" s="74"/>
    </row>
    <row r="20" spans="1:33" ht="28.8" x14ac:dyDescent="0.3">
      <c r="A20" s="131"/>
      <c r="B20" s="82">
        <v>17</v>
      </c>
      <c r="C20" s="123"/>
      <c r="D20" s="83" t="s">
        <v>64</v>
      </c>
      <c r="E20" s="84" t="s">
        <v>106</v>
      </c>
      <c r="F20" s="84" t="s">
        <v>113</v>
      </c>
      <c r="G20" s="84" t="s">
        <v>115</v>
      </c>
      <c r="H20" s="87">
        <v>36.590000000000003</v>
      </c>
      <c r="I20" s="65"/>
      <c r="J20" s="66">
        <f t="shared" si="0"/>
        <v>0</v>
      </c>
      <c r="K20" s="67">
        <f t="shared" si="5"/>
        <v>0</v>
      </c>
      <c r="L20" s="68"/>
      <c r="M20" s="69">
        <f t="shared" si="1"/>
        <v>0</v>
      </c>
      <c r="N20" s="68"/>
      <c r="O20" s="68"/>
      <c r="P20" s="68"/>
      <c r="Q20" s="70">
        <f t="shared" si="2"/>
        <v>0</v>
      </c>
      <c r="R20" s="71" t="str">
        <f t="shared" si="6"/>
        <v>OK</v>
      </c>
      <c r="S20" s="77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29"/>
      <c r="AG20" s="29"/>
    </row>
    <row r="21" spans="1:33" ht="14.4" x14ac:dyDescent="0.3">
      <c r="A21" s="131"/>
      <c r="B21" s="82">
        <v>18</v>
      </c>
      <c r="C21" s="123"/>
      <c r="D21" s="83" t="s">
        <v>65</v>
      </c>
      <c r="E21" s="84" t="s">
        <v>106</v>
      </c>
      <c r="F21" s="84" t="s">
        <v>113</v>
      </c>
      <c r="G21" s="84" t="s">
        <v>115</v>
      </c>
      <c r="H21" s="87">
        <v>15.57</v>
      </c>
      <c r="I21" s="65">
        <v>10</v>
      </c>
      <c r="J21" s="66">
        <f t="shared" si="0"/>
        <v>0</v>
      </c>
      <c r="K21" s="67">
        <f t="shared" si="5"/>
        <v>0</v>
      </c>
      <c r="L21" s="68"/>
      <c r="M21" s="69">
        <f t="shared" si="1"/>
        <v>2</v>
      </c>
      <c r="N21" s="68"/>
      <c r="O21" s="68"/>
      <c r="P21" s="68"/>
      <c r="Q21" s="70">
        <f t="shared" si="2"/>
        <v>10</v>
      </c>
      <c r="R21" s="71" t="str">
        <f t="shared" si="6"/>
        <v>OK</v>
      </c>
      <c r="S21" s="77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29"/>
      <c r="AG21" s="29"/>
    </row>
    <row r="22" spans="1:33" ht="28.8" x14ac:dyDescent="0.3">
      <c r="A22" s="131"/>
      <c r="B22" s="82">
        <v>19</v>
      </c>
      <c r="C22" s="123"/>
      <c r="D22" s="83" t="s">
        <v>66</v>
      </c>
      <c r="E22" s="84" t="s">
        <v>108</v>
      </c>
      <c r="F22" s="84" t="s">
        <v>113</v>
      </c>
      <c r="G22" s="84" t="s">
        <v>115</v>
      </c>
      <c r="H22" s="87">
        <v>325.5</v>
      </c>
      <c r="I22" s="65">
        <v>25</v>
      </c>
      <c r="J22" s="66">
        <f t="shared" si="0"/>
        <v>0</v>
      </c>
      <c r="K22" s="67">
        <f t="shared" si="5"/>
        <v>0</v>
      </c>
      <c r="L22" s="68"/>
      <c r="M22" s="69">
        <f t="shared" si="1"/>
        <v>6</v>
      </c>
      <c r="N22" s="68"/>
      <c r="O22" s="68"/>
      <c r="P22" s="68"/>
      <c r="Q22" s="70">
        <f t="shared" si="2"/>
        <v>25</v>
      </c>
      <c r="R22" s="71" t="str">
        <f t="shared" si="6"/>
        <v>OK</v>
      </c>
      <c r="S22" s="77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29"/>
      <c r="AG22" s="29"/>
    </row>
    <row r="23" spans="1:33" ht="14.4" x14ac:dyDescent="0.3">
      <c r="A23" s="131"/>
      <c r="B23" s="82">
        <v>20</v>
      </c>
      <c r="C23" s="123"/>
      <c r="D23" s="83" t="s">
        <v>67</v>
      </c>
      <c r="E23" s="84" t="s">
        <v>108</v>
      </c>
      <c r="F23" s="84" t="s">
        <v>113</v>
      </c>
      <c r="G23" s="84" t="s">
        <v>115</v>
      </c>
      <c r="H23" s="87">
        <v>49.05</v>
      </c>
      <c r="I23" s="65">
        <v>10</v>
      </c>
      <c r="J23" s="66">
        <f t="shared" si="0"/>
        <v>0</v>
      </c>
      <c r="K23" s="67">
        <f t="shared" si="5"/>
        <v>0</v>
      </c>
      <c r="L23" s="68"/>
      <c r="M23" s="69">
        <f t="shared" si="1"/>
        <v>2</v>
      </c>
      <c r="N23" s="68"/>
      <c r="O23" s="68"/>
      <c r="P23" s="68"/>
      <c r="Q23" s="70">
        <f t="shared" si="2"/>
        <v>10</v>
      </c>
      <c r="R23" s="71" t="str">
        <f t="shared" si="6"/>
        <v>OK</v>
      </c>
      <c r="S23" s="77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29"/>
      <c r="AG23" s="29"/>
    </row>
    <row r="24" spans="1:33" ht="14.4" x14ac:dyDescent="0.3">
      <c r="A24" s="131"/>
      <c r="B24" s="82">
        <v>21</v>
      </c>
      <c r="C24" s="123"/>
      <c r="D24" s="83" t="s">
        <v>68</v>
      </c>
      <c r="E24" s="84" t="s">
        <v>109</v>
      </c>
      <c r="F24" s="84" t="s">
        <v>113</v>
      </c>
      <c r="G24" s="84" t="s">
        <v>115</v>
      </c>
      <c r="H24" s="87">
        <v>21.8</v>
      </c>
      <c r="I24" s="65">
        <v>10</v>
      </c>
      <c r="J24" s="66">
        <f t="shared" si="0"/>
        <v>0</v>
      </c>
      <c r="K24" s="67">
        <f t="shared" si="5"/>
        <v>0</v>
      </c>
      <c r="L24" s="68"/>
      <c r="M24" s="69">
        <f t="shared" si="1"/>
        <v>2</v>
      </c>
      <c r="N24" s="68"/>
      <c r="O24" s="68"/>
      <c r="P24" s="68"/>
      <c r="Q24" s="70">
        <f t="shared" si="2"/>
        <v>10</v>
      </c>
      <c r="R24" s="71" t="str">
        <f t="shared" si="6"/>
        <v>OK</v>
      </c>
      <c r="S24" s="77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8"/>
      <c r="AE24" s="78"/>
      <c r="AF24" s="29"/>
      <c r="AG24" s="29"/>
    </row>
    <row r="25" spans="1:33" ht="14.4" x14ac:dyDescent="0.3">
      <c r="A25" s="131"/>
      <c r="B25" s="82">
        <v>22</v>
      </c>
      <c r="C25" s="123"/>
      <c r="D25" s="83" t="s">
        <v>69</v>
      </c>
      <c r="E25" s="84" t="s">
        <v>109</v>
      </c>
      <c r="F25" s="84" t="s">
        <v>113</v>
      </c>
      <c r="G25" s="84" t="s">
        <v>115</v>
      </c>
      <c r="H25" s="87">
        <v>9.34</v>
      </c>
      <c r="I25" s="65">
        <v>10</v>
      </c>
      <c r="J25" s="66">
        <f t="shared" si="0"/>
        <v>0</v>
      </c>
      <c r="K25" s="67">
        <f t="shared" si="5"/>
        <v>0</v>
      </c>
      <c r="L25" s="68"/>
      <c r="M25" s="69">
        <f t="shared" si="1"/>
        <v>2</v>
      </c>
      <c r="N25" s="68"/>
      <c r="O25" s="68"/>
      <c r="P25" s="68"/>
      <c r="Q25" s="70">
        <f t="shared" si="2"/>
        <v>10</v>
      </c>
      <c r="R25" s="71" t="str">
        <f t="shared" si="6"/>
        <v>OK</v>
      </c>
      <c r="S25" s="77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29"/>
      <c r="AG25" s="29"/>
    </row>
    <row r="26" spans="1:33" ht="14.4" x14ac:dyDescent="0.3">
      <c r="A26" s="131"/>
      <c r="B26" s="82">
        <v>23</v>
      </c>
      <c r="C26" s="123"/>
      <c r="D26" s="83" t="s">
        <v>70</v>
      </c>
      <c r="E26" s="84" t="s">
        <v>110</v>
      </c>
      <c r="F26" s="84" t="s">
        <v>113</v>
      </c>
      <c r="G26" s="84" t="s">
        <v>115</v>
      </c>
      <c r="H26" s="87">
        <v>4.67</v>
      </c>
      <c r="I26" s="65">
        <v>10</v>
      </c>
      <c r="J26" s="66">
        <f t="shared" si="0"/>
        <v>0</v>
      </c>
      <c r="K26" s="67">
        <f t="shared" si="5"/>
        <v>0</v>
      </c>
      <c r="L26" s="68"/>
      <c r="M26" s="69">
        <f t="shared" si="1"/>
        <v>2</v>
      </c>
      <c r="N26" s="68"/>
      <c r="O26" s="68"/>
      <c r="P26" s="68"/>
      <c r="Q26" s="70">
        <f t="shared" si="2"/>
        <v>10</v>
      </c>
      <c r="R26" s="71" t="str">
        <f t="shared" si="6"/>
        <v>OK</v>
      </c>
      <c r="S26" s="77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29"/>
      <c r="AG26" s="29"/>
    </row>
    <row r="27" spans="1:33" ht="14.4" x14ac:dyDescent="0.3">
      <c r="A27" s="131"/>
      <c r="B27" s="82">
        <v>24</v>
      </c>
      <c r="C27" s="123"/>
      <c r="D27" s="83" t="s">
        <v>71</v>
      </c>
      <c r="E27" s="84" t="s">
        <v>110</v>
      </c>
      <c r="F27" s="84" t="s">
        <v>113</v>
      </c>
      <c r="G27" s="84" t="s">
        <v>115</v>
      </c>
      <c r="H27" s="87">
        <v>77.87</v>
      </c>
      <c r="I27" s="65">
        <v>5</v>
      </c>
      <c r="J27" s="66">
        <f t="shared" si="0"/>
        <v>0</v>
      </c>
      <c r="K27" s="67">
        <f t="shared" si="5"/>
        <v>0</v>
      </c>
      <c r="L27" s="68"/>
      <c r="M27" s="69">
        <f t="shared" si="1"/>
        <v>1</v>
      </c>
      <c r="N27" s="68"/>
      <c r="O27" s="68"/>
      <c r="P27" s="68"/>
      <c r="Q27" s="70">
        <f t="shared" si="2"/>
        <v>5</v>
      </c>
      <c r="R27" s="71" t="str">
        <f t="shared" si="6"/>
        <v>OK</v>
      </c>
      <c r="S27" s="77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29"/>
      <c r="AG27" s="29"/>
    </row>
    <row r="28" spans="1:33" ht="14.4" x14ac:dyDescent="0.3">
      <c r="A28" s="131"/>
      <c r="B28" s="82">
        <v>25</v>
      </c>
      <c r="C28" s="123"/>
      <c r="D28" s="83" t="s">
        <v>72</v>
      </c>
      <c r="E28" s="84" t="s">
        <v>110</v>
      </c>
      <c r="F28" s="84" t="s">
        <v>113</v>
      </c>
      <c r="G28" s="84" t="s">
        <v>115</v>
      </c>
      <c r="H28" s="87">
        <v>32.700000000000003</v>
      </c>
      <c r="I28" s="65">
        <v>5</v>
      </c>
      <c r="J28" s="66">
        <f t="shared" si="0"/>
        <v>0</v>
      </c>
      <c r="K28" s="67">
        <f t="shared" si="5"/>
        <v>0</v>
      </c>
      <c r="L28" s="68"/>
      <c r="M28" s="69">
        <f t="shared" si="1"/>
        <v>1</v>
      </c>
      <c r="N28" s="68"/>
      <c r="O28" s="68"/>
      <c r="P28" s="68"/>
      <c r="Q28" s="70">
        <f t="shared" si="2"/>
        <v>5</v>
      </c>
      <c r="R28" s="71" t="str">
        <f t="shared" si="6"/>
        <v>OK</v>
      </c>
      <c r="S28" s="77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29"/>
      <c r="AG28" s="29"/>
    </row>
    <row r="29" spans="1:33" ht="28.8" x14ac:dyDescent="0.3">
      <c r="A29" s="131"/>
      <c r="B29" s="82">
        <v>26</v>
      </c>
      <c r="C29" s="123"/>
      <c r="D29" s="83" t="s">
        <v>73</v>
      </c>
      <c r="E29" s="84" t="s">
        <v>108</v>
      </c>
      <c r="F29" s="84" t="s">
        <v>113</v>
      </c>
      <c r="G29" s="84" t="s">
        <v>117</v>
      </c>
      <c r="H29" s="87">
        <v>203.24</v>
      </c>
      <c r="I29" s="65"/>
      <c r="J29" s="66">
        <f t="shared" si="0"/>
        <v>0</v>
      </c>
      <c r="K29" s="67">
        <f t="shared" si="5"/>
        <v>0</v>
      </c>
      <c r="L29" s="68"/>
      <c r="M29" s="69">
        <f t="shared" si="1"/>
        <v>0</v>
      </c>
      <c r="N29" s="68"/>
      <c r="O29" s="68"/>
      <c r="P29" s="68"/>
      <c r="Q29" s="70">
        <f t="shared" si="2"/>
        <v>0</v>
      </c>
      <c r="R29" s="71" t="str">
        <f t="shared" si="6"/>
        <v>OK</v>
      </c>
      <c r="S29" s="77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29"/>
      <c r="AG29" s="29"/>
    </row>
    <row r="30" spans="1:33" ht="28.8" x14ac:dyDescent="0.3">
      <c r="A30" s="131"/>
      <c r="B30" s="82">
        <v>27</v>
      </c>
      <c r="C30" s="123"/>
      <c r="D30" s="83" t="s">
        <v>74</v>
      </c>
      <c r="E30" s="84" t="s">
        <v>111</v>
      </c>
      <c r="F30" s="84" t="s">
        <v>113</v>
      </c>
      <c r="G30" s="84" t="s">
        <v>117</v>
      </c>
      <c r="H30" s="87">
        <v>207.13</v>
      </c>
      <c r="I30" s="65">
        <v>10</v>
      </c>
      <c r="J30" s="66">
        <f t="shared" si="0"/>
        <v>0</v>
      </c>
      <c r="K30" s="67">
        <f t="shared" si="5"/>
        <v>0</v>
      </c>
      <c r="L30" s="68"/>
      <c r="M30" s="69">
        <f t="shared" si="1"/>
        <v>2</v>
      </c>
      <c r="N30" s="68"/>
      <c r="O30" s="68"/>
      <c r="P30" s="68"/>
      <c r="Q30" s="70">
        <f t="shared" si="2"/>
        <v>10</v>
      </c>
      <c r="R30" s="71" t="str">
        <f t="shared" si="6"/>
        <v>OK</v>
      </c>
      <c r="S30" s="77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29"/>
      <c r="AG30" s="29"/>
    </row>
    <row r="31" spans="1:33" ht="28.8" x14ac:dyDescent="0.3">
      <c r="A31" s="131"/>
      <c r="B31" s="82">
        <v>28</v>
      </c>
      <c r="C31" s="123"/>
      <c r="D31" s="83" t="s">
        <v>75</v>
      </c>
      <c r="E31" s="84" t="s">
        <v>111</v>
      </c>
      <c r="F31" s="84" t="s">
        <v>113</v>
      </c>
      <c r="G31" s="84" t="s">
        <v>117</v>
      </c>
      <c r="H31" s="87">
        <v>70.08</v>
      </c>
      <c r="I31" s="65"/>
      <c r="J31" s="66">
        <f t="shared" si="0"/>
        <v>0</v>
      </c>
      <c r="K31" s="67">
        <f t="shared" si="5"/>
        <v>0</v>
      </c>
      <c r="L31" s="68"/>
      <c r="M31" s="69">
        <f t="shared" si="1"/>
        <v>0</v>
      </c>
      <c r="N31" s="68"/>
      <c r="O31" s="68"/>
      <c r="P31" s="68"/>
      <c r="Q31" s="70">
        <f t="shared" si="2"/>
        <v>0</v>
      </c>
      <c r="R31" s="71" t="str">
        <f t="shared" si="6"/>
        <v>OK</v>
      </c>
      <c r="S31" s="77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29"/>
      <c r="AG31" s="29"/>
    </row>
    <row r="32" spans="1:33" ht="28.8" x14ac:dyDescent="0.3">
      <c r="A32" s="131"/>
      <c r="B32" s="82">
        <v>29</v>
      </c>
      <c r="C32" s="123"/>
      <c r="D32" s="83" t="s">
        <v>76</v>
      </c>
      <c r="E32" s="84" t="s">
        <v>111</v>
      </c>
      <c r="F32" s="84" t="s">
        <v>113</v>
      </c>
      <c r="G32" s="84" t="s">
        <v>117</v>
      </c>
      <c r="H32" s="85">
        <v>1479.56</v>
      </c>
      <c r="I32" s="65"/>
      <c r="J32" s="66">
        <f>IF(SUM(S60:AG60)&gt;I32+L32,I32+L32,SUM(S60:AG60))</f>
        <v>0</v>
      </c>
      <c r="K32" s="67">
        <f>(SUM(S60:AG60))</f>
        <v>0</v>
      </c>
      <c r="L32" s="68"/>
      <c r="M32" s="69">
        <f t="shared" si="1"/>
        <v>0</v>
      </c>
      <c r="N32" s="68"/>
      <c r="O32" s="68"/>
      <c r="P32" s="68"/>
      <c r="Q32" s="70">
        <f>I32-(SUM(S60:AG60))+L32</f>
        <v>0</v>
      </c>
      <c r="R32" s="71" t="str">
        <f t="shared" ref="R32:R59" si="7">IF(Q32&lt;0,"ATENÇÃO","OK")</f>
        <v>OK</v>
      </c>
      <c r="S32" s="77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29"/>
      <c r="AG32" s="29"/>
    </row>
    <row r="33" spans="1:33" ht="28.8" x14ac:dyDescent="0.3">
      <c r="A33" s="131"/>
      <c r="B33" s="82">
        <v>30</v>
      </c>
      <c r="C33" s="123"/>
      <c r="D33" s="83" t="s">
        <v>77</v>
      </c>
      <c r="E33" s="84" t="s">
        <v>108</v>
      </c>
      <c r="F33" s="84" t="s">
        <v>113</v>
      </c>
      <c r="G33" s="84" t="s">
        <v>117</v>
      </c>
      <c r="H33" s="85">
        <v>18.68</v>
      </c>
      <c r="I33" s="65">
        <v>50</v>
      </c>
      <c r="J33" s="66">
        <f t="shared" ref="J33:J59" si="8">IF(SUM(S33:AG33)&gt;I33+L33,I33+L33,SUM(S33:AG33))</f>
        <v>0</v>
      </c>
      <c r="K33" s="67">
        <f t="shared" ref="K33:K59" si="9">(SUM(S33:AG33))</f>
        <v>0</v>
      </c>
      <c r="L33" s="68"/>
      <c r="M33" s="69">
        <f t="shared" si="1"/>
        <v>12</v>
      </c>
      <c r="N33" s="68"/>
      <c r="O33" s="68"/>
      <c r="P33" s="68"/>
      <c r="Q33" s="70">
        <f t="shared" ref="Q33:Q59" si="10">I33-(SUM(S33:AG33))+L33</f>
        <v>50</v>
      </c>
      <c r="R33" s="71" t="str">
        <f t="shared" si="7"/>
        <v>OK</v>
      </c>
      <c r="S33" s="77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29"/>
      <c r="AG33" s="29"/>
    </row>
    <row r="34" spans="1:33" ht="28.8" x14ac:dyDescent="0.3">
      <c r="A34" s="131"/>
      <c r="B34" s="82">
        <v>31</v>
      </c>
      <c r="C34" s="123"/>
      <c r="D34" s="83" t="s">
        <v>78</v>
      </c>
      <c r="E34" s="84" t="s">
        <v>112</v>
      </c>
      <c r="F34" s="84" t="s">
        <v>113</v>
      </c>
      <c r="G34" s="84" t="s">
        <v>118</v>
      </c>
      <c r="H34" s="85">
        <v>7.24</v>
      </c>
      <c r="I34" s="65">
        <v>2</v>
      </c>
      <c r="J34" s="66">
        <f t="shared" si="8"/>
        <v>0</v>
      </c>
      <c r="K34" s="67">
        <f t="shared" si="9"/>
        <v>0</v>
      </c>
      <c r="L34" s="68"/>
      <c r="M34" s="69">
        <f t="shared" si="1"/>
        <v>0</v>
      </c>
      <c r="N34" s="68"/>
      <c r="O34" s="68"/>
      <c r="P34" s="68"/>
      <c r="Q34" s="70">
        <f t="shared" si="10"/>
        <v>2</v>
      </c>
      <c r="R34" s="71" t="str">
        <f t="shared" si="7"/>
        <v>OK</v>
      </c>
      <c r="S34" s="77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29"/>
      <c r="AG34" s="29"/>
    </row>
    <row r="35" spans="1:33" ht="28.8" x14ac:dyDescent="0.3">
      <c r="A35" s="131"/>
      <c r="B35" s="82">
        <v>32</v>
      </c>
      <c r="C35" s="123"/>
      <c r="D35" s="83" t="s">
        <v>79</v>
      </c>
      <c r="E35" s="84" t="s">
        <v>112</v>
      </c>
      <c r="F35" s="84" t="s">
        <v>113</v>
      </c>
      <c r="G35" s="84" t="s">
        <v>118</v>
      </c>
      <c r="H35" s="85">
        <v>22.58</v>
      </c>
      <c r="I35" s="65"/>
      <c r="J35" s="66">
        <f t="shared" si="8"/>
        <v>0</v>
      </c>
      <c r="K35" s="67">
        <f t="shared" si="9"/>
        <v>0</v>
      </c>
      <c r="L35" s="68"/>
      <c r="M35" s="69">
        <f t="shared" si="1"/>
        <v>0</v>
      </c>
      <c r="N35" s="68"/>
      <c r="O35" s="68"/>
      <c r="P35" s="68"/>
      <c r="Q35" s="70">
        <f t="shared" si="10"/>
        <v>0</v>
      </c>
      <c r="R35" s="71" t="str">
        <f t="shared" si="7"/>
        <v>OK</v>
      </c>
      <c r="S35" s="77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29"/>
      <c r="AG35" s="29"/>
    </row>
    <row r="36" spans="1:33" ht="28.8" x14ac:dyDescent="0.3">
      <c r="A36" s="131"/>
      <c r="B36" s="82">
        <v>33</v>
      </c>
      <c r="C36" s="123"/>
      <c r="D36" s="83" t="s">
        <v>80</v>
      </c>
      <c r="E36" s="84" t="s">
        <v>112</v>
      </c>
      <c r="F36" s="84" t="s">
        <v>113</v>
      </c>
      <c r="G36" s="84" t="s">
        <v>118</v>
      </c>
      <c r="H36" s="85">
        <v>23.36</v>
      </c>
      <c r="I36" s="65"/>
      <c r="J36" s="66">
        <f t="shared" si="8"/>
        <v>0</v>
      </c>
      <c r="K36" s="67">
        <f t="shared" si="9"/>
        <v>0</v>
      </c>
      <c r="L36" s="68"/>
      <c r="M36" s="69">
        <f t="shared" ref="M36:M59" si="11">ROUND(IF(I36*0.25-0.5&lt;0,0,I36*0.25-0.5),0)-P36-N36</f>
        <v>0</v>
      </c>
      <c r="N36" s="68"/>
      <c r="O36" s="68"/>
      <c r="P36" s="68"/>
      <c r="Q36" s="70">
        <f t="shared" si="10"/>
        <v>0</v>
      </c>
      <c r="R36" s="71" t="str">
        <f t="shared" si="7"/>
        <v>OK</v>
      </c>
      <c r="S36" s="77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29"/>
      <c r="AG36" s="29"/>
    </row>
    <row r="37" spans="1:33" ht="28.8" x14ac:dyDescent="0.3">
      <c r="A37" s="131"/>
      <c r="B37" s="82">
        <v>34</v>
      </c>
      <c r="C37" s="123"/>
      <c r="D37" s="83" t="s">
        <v>81</v>
      </c>
      <c r="E37" s="84" t="s">
        <v>112</v>
      </c>
      <c r="F37" s="84" t="s">
        <v>113</v>
      </c>
      <c r="G37" s="84" t="s">
        <v>118</v>
      </c>
      <c r="H37" s="85">
        <v>12.22</v>
      </c>
      <c r="I37" s="65">
        <v>25</v>
      </c>
      <c r="J37" s="66">
        <f t="shared" si="8"/>
        <v>0</v>
      </c>
      <c r="K37" s="67">
        <f t="shared" si="9"/>
        <v>0</v>
      </c>
      <c r="L37" s="68"/>
      <c r="M37" s="69">
        <f t="shared" si="11"/>
        <v>6</v>
      </c>
      <c r="N37" s="68"/>
      <c r="O37" s="68"/>
      <c r="P37" s="68"/>
      <c r="Q37" s="70">
        <f t="shared" si="10"/>
        <v>25</v>
      </c>
      <c r="R37" s="71" t="str">
        <f t="shared" si="7"/>
        <v>OK</v>
      </c>
      <c r="S37" s="77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29"/>
      <c r="AG37" s="29"/>
    </row>
    <row r="38" spans="1:33" ht="28.8" x14ac:dyDescent="0.3">
      <c r="A38" s="131"/>
      <c r="B38" s="82">
        <v>35</v>
      </c>
      <c r="C38" s="123"/>
      <c r="D38" s="83" t="s">
        <v>82</v>
      </c>
      <c r="E38" s="84" t="s">
        <v>112</v>
      </c>
      <c r="F38" s="84" t="s">
        <v>113</v>
      </c>
      <c r="G38" s="84" t="s">
        <v>118</v>
      </c>
      <c r="H38" s="85">
        <v>16.82</v>
      </c>
      <c r="I38" s="65"/>
      <c r="J38" s="66">
        <f t="shared" si="8"/>
        <v>0</v>
      </c>
      <c r="K38" s="67">
        <f t="shared" si="9"/>
        <v>0</v>
      </c>
      <c r="L38" s="68"/>
      <c r="M38" s="69">
        <f t="shared" si="11"/>
        <v>0</v>
      </c>
      <c r="N38" s="68"/>
      <c r="O38" s="68"/>
      <c r="P38" s="68"/>
      <c r="Q38" s="70">
        <f t="shared" si="10"/>
        <v>0</v>
      </c>
      <c r="R38" s="71" t="str">
        <f t="shared" si="7"/>
        <v>OK</v>
      </c>
      <c r="S38" s="77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29"/>
      <c r="AG38" s="29"/>
    </row>
    <row r="39" spans="1:33" ht="28.8" x14ac:dyDescent="0.3">
      <c r="A39" s="131"/>
      <c r="B39" s="82">
        <v>36</v>
      </c>
      <c r="C39" s="123"/>
      <c r="D39" s="83" t="s">
        <v>83</v>
      </c>
      <c r="E39" s="84" t="s">
        <v>112</v>
      </c>
      <c r="F39" s="84" t="s">
        <v>113</v>
      </c>
      <c r="G39" s="84" t="s">
        <v>118</v>
      </c>
      <c r="H39" s="85">
        <v>13.82</v>
      </c>
      <c r="I39" s="65"/>
      <c r="J39" s="66">
        <f t="shared" si="8"/>
        <v>0</v>
      </c>
      <c r="K39" s="67">
        <f t="shared" si="9"/>
        <v>0</v>
      </c>
      <c r="L39" s="68"/>
      <c r="M39" s="69">
        <f t="shared" si="11"/>
        <v>0</v>
      </c>
      <c r="N39" s="68"/>
      <c r="O39" s="68"/>
      <c r="P39" s="68"/>
      <c r="Q39" s="70">
        <f t="shared" si="10"/>
        <v>0</v>
      </c>
      <c r="R39" s="71" t="str">
        <f t="shared" si="7"/>
        <v>OK</v>
      </c>
      <c r="S39" s="77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29"/>
      <c r="AG39" s="29"/>
    </row>
    <row r="40" spans="1:33" ht="28.8" x14ac:dyDescent="0.3">
      <c r="A40" s="131"/>
      <c r="B40" s="82">
        <v>37</v>
      </c>
      <c r="C40" s="123"/>
      <c r="D40" s="83" t="s">
        <v>84</v>
      </c>
      <c r="E40" s="84" t="s">
        <v>112</v>
      </c>
      <c r="F40" s="84" t="s">
        <v>113</v>
      </c>
      <c r="G40" s="84" t="s">
        <v>118</v>
      </c>
      <c r="H40" s="85">
        <v>11.68</v>
      </c>
      <c r="I40" s="65"/>
      <c r="J40" s="66">
        <f t="shared" si="8"/>
        <v>0</v>
      </c>
      <c r="K40" s="67">
        <f t="shared" si="9"/>
        <v>0</v>
      </c>
      <c r="L40" s="68"/>
      <c r="M40" s="69">
        <f t="shared" si="11"/>
        <v>0</v>
      </c>
      <c r="N40" s="68"/>
      <c r="O40" s="68"/>
      <c r="P40" s="68"/>
      <c r="Q40" s="70">
        <f t="shared" si="10"/>
        <v>0</v>
      </c>
      <c r="R40" s="71" t="str">
        <f t="shared" si="7"/>
        <v>OK</v>
      </c>
      <c r="S40" s="77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29"/>
      <c r="AG40" s="29"/>
    </row>
    <row r="41" spans="1:33" ht="28.8" x14ac:dyDescent="0.3">
      <c r="A41" s="131"/>
      <c r="B41" s="82">
        <v>38</v>
      </c>
      <c r="C41" s="123"/>
      <c r="D41" s="83" t="s">
        <v>85</v>
      </c>
      <c r="E41" s="84" t="s">
        <v>112</v>
      </c>
      <c r="F41" s="84" t="s">
        <v>113</v>
      </c>
      <c r="G41" s="84" t="s">
        <v>118</v>
      </c>
      <c r="H41" s="85">
        <v>14.01</v>
      </c>
      <c r="I41" s="65"/>
      <c r="J41" s="66">
        <f t="shared" si="8"/>
        <v>0</v>
      </c>
      <c r="K41" s="67">
        <f t="shared" si="9"/>
        <v>0</v>
      </c>
      <c r="L41" s="68"/>
      <c r="M41" s="69">
        <f t="shared" si="11"/>
        <v>0</v>
      </c>
      <c r="N41" s="68"/>
      <c r="O41" s="68"/>
      <c r="P41" s="68"/>
      <c r="Q41" s="70">
        <f t="shared" si="10"/>
        <v>0</v>
      </c>
      <c r="R41" s="71" t="str">
        <f t="shared" si="7"/>
        <v>OK</v>
      </c>
      <c r="S41" s="77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29"/>
      <c r="AG41" s="29"/>
    </row>
    <row r="42" spans="1:33" ht="28.8" x14ac:dyDescent="0.3">
      <c r="A42" s="131"/>
      <c r="B42" s="82">
        <v>39</v>
      </c>
      <c r="C42" s="123"/>
      <c r="D42" s="83" t="s">
        <v>86</v>
      </c>
      <c r="E42" s="84" t="s">
        <v>112</v>
      </c>
      <c r="F42" s="84" t="s">
        <v>113</v>
      </c>
      <c r="G42" s="84" t="s">
        <v>118</v>
      </c>
      <c r="H42" s="85">
        <v>16.079999999999998</v>
      </c>
      <c r="I42" s="65"/>
      <c r="J42" s="66">
        <f t="shared" si="8"/>
        <v>0</v>
      </c>
      <c r="K42" s="67">
        <f t="shared" si="9"/>
        <v>0</v>
      </c>
      <c r="L42" s="68"/>
      <c r="M42" s="69">
        <f t="shared" si="11"/>
        <v>0</v>
      </c>
      <c r="N42" s="68"/>
      <c r="O42" s="68"/>
      <c r="P42" s="68"/>
      <c r="Q42" s="70">
        <f t="shared" si="10"/>
        <v>0</v>
      </c>
      <c r="R42" s="71" t="str">
        <f t="shared" si="7"/>
        <v>OK</v>
      </c>
      <c r="S42" s="77"/>
      <c r="T42" s="78"/>
      <c r="U42" s="78"/>
      <c r="V42" s="78"/>
      <c r="W42" s="78"/>
      <c r="X42" s="78"/>
      <c r="Y42" s="78"/>
      <c r="Z42" s="78"/>
      <c r="AA42" s="78"/>
      <c r="AB42" s="78"/>
      <c r="AC42" s="78"/>
      <c r="AD42" s="78"/>
      <c r="AE42" s="78"/>
      <c r="AF42" s="29"/>
      <c r="AG42" s="29"/>
    </row>
    <row r="43" spans="1:33" ht="28.8" x14ac:dyDescent="0.3">
      <c r="A43" s="131"/>
      <c r="B43" s="82">
        <v>40</v>
      </c>
      <c r="C43" s="123"/>
      <c r="D43" s="83" t="s">
        <v>87</v>
      </c>
      <c r="E43" s="84" t="s">
        <v>112</v>
      </c>
      <c r="F43" s="84" t="s">
        <v>113</v>
      </c>
      <c r="G43" s="84" t="s">
        <v>118</v>
      </c>
      <c r="H43" s="85">
        <v>31.14</v>
      </c>
      <c r="I43" s="65"/>
      <c r="J43" s="66">
        <f t="shared" si="8"/>
        <v>0</v>
      </c>
      <c r="K43" s="67">
        <f t="shared" si="9"/>
        <v>0</v>
      </c>
      <c r="L43" s="68"/>
      <c r="M43" s="69">
        <f t="shared" si="11"/>
        <v>0</v>
      </c>
      <c r="N43" s="68"/>
      <c r="O43" s="68"/>
      <c r="P43" s="68"/>
      <c r="Q43" s="70">
        <f t="shared" si="10"/>
        <v>0</v>
      </c>
      <c r="R43" s="71" t="str">
        <f t="shared" si="7"/>
        <v>OK</v>
      </c>
      <c r="S43" s="77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29"/>
      <c r="AG43" s="29"/>
    </row>
    <row r="44" spans="1:33" ht="28.8" x14ac:dyDescent="0.3">
      <c r="A44" s="131"/>
      <c r="B44" s="82">
        <v>41</v>
      </c>
      <c r="C44" s="123"/>
      <c r="D44" s="83" t="s">
        <v>88</v>
      </c>
      <c r="E44" s="84" t="s">
        <v>112</v>
      </c>
      <c r="F44" s="84" t="s">
        <v>113</v>
      </c>
      <c r="G44" s="84" t="s">
        <v>118</v>
      </c>
      <c r="H44" s="85">
        <v>16.579999999999998</v>
      </c>
      <c r="I44" s="65"/>
      <c r="J44" s="66">
        <f t="shared" si="8"/>
        <v>0</v>
      </c>
      <c r="K44" s="67">
        <f t="shared" si="9"/>
        <v>0</v>
      </c>
      <c r="L44" s="68"/>
      <c r="M44" s="69">
        <f t="shared" si="11"/>
        <v>0</v>
      </c>
      <c r="N44" s="68"/>
      <c r="O44" s="68"/>
      <c r="P44" s="68"/>
      <c r="Q44" s="70">
        <f t="shared" si="10"/>
        <v>0</v>
      </c>
      <c r="R44" s="71" t="str">
        <f t="shared" si="7"/>
        <v>OK</v>
      </c>
      <c r="S44" s="77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29"/>
      <c r="AG44" s="29"/>
    </row>
    <row r="45" spans="1:33" ht="28.8" x14ac:dyDescent="0.3">
      <c r="A45" s="131"/>
      <c r="B45" s="82">
        <v>42</v>
      </c>
      <c r="C45" s="123"/>
      <c r="D45" s="83" t="s">
        <v>89</v>
      </c>
      <c r="E45" s="84" t="s">
        <v>111</v>
      </c>
      <c r="F45" s="84" t="s">
        <v>113</v>
      </c>
      <c r="G45" s="84" t="s">
        <v>118</v>
      </c>
      <c r="H45" s="85">
        <v>61.9</v>
      </c>
      <c r="I45" s="65">
        <v>25</v>
      </c>
      <c r="J45" s="66">
        <f t="shared" si="8"/>
        <v>0</v>
      </c>
      <c r="K45" s="67">
        <f t="shared" si="9"/>
        <v>0</v>
      </c>
      <c r="L45" s="68"/>
      <c r="M45" s="69">
        <f t="shared" si="11"/>
        <v>6</v>
      </c>
      <c r="N45" s="68"/>
      <c r="O45" s="68"/>
      <c r="P45" s="68"/>
      <c r="Q45" s="70">
        <f t="shared" si="10"/>
        <v>25</v>
      </c>
      <c r="R45" s="71" t="str">
        <f t="shared" si="7"/>
        <v>OK</v>
      </c>
      <c r="S45" s="77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29"/>
      <c r="AG45" s="29"/>
    </row>
    <row r="46" spans="1:33" ht="28.8" x14ac:dyDescent="0.3">
      <c r="A46" s="131"/>
      <c r="B46" s="82">
        <v>43</v>
      </c>
      <c r="C46" s="123"/>
      <c r="D46" s="83" t="s">
        <v>90</v>
      </c>
      <c r="E46" s="84" t="s">
        <v>112</v>
      </c>
      <c r="F46" s="84" t="s">
        <v>113</v>
      </c>
      <c r="G46" s="84" t="s">
        <v>118</v>
      </c>
      <c r="H46" s="85">
        <v>12.84</v>
      </c>
      <c r="I46" s="65">
        <v>20</v>
      </c>
      <c r="J46" s="66">
        <f t="shared" si="8"/>
        <v>0</v>
      </c>
      <c r="K46" s="67">
        <f t="shared" si="9"/>
        <v>0</v>
      </c>
      <c r="L46" s="68"/>
      <c r="M46" s="69">
        <f t="shared" si="11"/>
        <v>5</v>
      </c>
      <c r="N46" s="68"/>
      <c r="O46" s="68"/>
      <c r="P46" s="68"/>
      <c r="Q46" s="70">
        <f t="shared" si="10"/>
        <v>20</v>
      </c>
      <c r="R46" s="71" t="str">
        <f t="shared" si="7"/>
        <v>OK</v>
      </c>
      <c r="S46" s="77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29"/>
      <c r="AG46" s="29"/>
    </row>
    <row r="47" spans="1:33" ht="28.8" x14ac:dyDescent="0.3">
      <c r="A47" s="131"/>
      <c r="B47" s="82">
        <v>44</v>
      </c>
      <c r="C47" s="123"/>
      <c r="D47" s="83" t="s">
        <v>91</v>
      </c>
      <c r="E47" s="84" t="s">
        <v>106</v>
      </c>
      <c r="F47" s="84" t="s">
        <v>114</v>
      </c>
      <c r="G47" s="84" t="s">
        <v>119</v>
      </c>
      <c r="H47" s="85">
        <v>1164.18</v>
      </c>
      <c r="I47" s="65">
        <v>4</v>
      </c>
      <c r="J47" s="66">
        <f t="shared" si="8"/>
        <v>0</v>
      </c>
      <c r="K47" s="67">
        <f t="shared" si="9"/>
        <v>0</v>
      </c>
      <c r="L47" s="68"/>
      <c r="M47" s="69">
        <f t="shared" si="11"/>
        <v>1</v>
      </c>
      <c r="N47" s="68"/>
      <c r="O47" s="68"/>
      <c r="P47" s="68"/>
      <c r="Q47" s="70">
        <f t="shared" si="10"/>
        <v>4</v>
      </c>
      <c r="R47" s="71" t="str">
        <f t="shared" si="7"/>
        <v>OK</v>
      </c>
      <c r="S47" s="77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29"/>
      <c r="AG47" s="29"/>
    </row>
    <row r="48" spans="1:33" ht="28.8" x14ac:dyDescent="0.3">
      <c r="A48" s="131"/>
      <c r="B48" s="82">
        <v>45</v>
      </c>
      <c r="C48" s="123"/>
      <c r="D48" s="83" t="s">
        <v>92</v>
      </c>
      <c r="E48" s="84" t="s">
        <v>106</v>
      </c>
      <c r="F48" s="84" t="s">
        <v>114</v>
      </c>
      <c r="G48" s="84" t="s">
        <v>119</v>
      </c>
      <c r="H48" s="85">
        <v>1456.2</v>
      </c>
      <c r="I48" s="65">
        <v>4</v>
      </c>
      <c r="J48" s="66">
        <f t="shared" si="8"/>
        <v>0</v>
      </c>
      <c r="K48" s="67">
        <f t="shared" si="9"/>
        <v>0</v>
      </c>
      <c r="L48" s="68"/>
      <c r="M48" s="69">
        <f t="shared" si="11"/>
        <v>1</v>
      </c>
      <c r="N48" s="68"/>
      <c r="O48" s="68"/>
      <c r="P48" s="68"/>
      <c r="Q48" s="70">
        <f t="shared" si="10"/>
        <v>4</v>
      </c>
      <c r="R48" s="71" t="str">
        <f t="shared" si="7"/>
        <v>OK</v>
      </c>
      <c r="S48" s="77"/>
      <c r="T48" s="78"/>
      <c r="U48" s="78"/>
      <c r="V48" s="78"/>
      <c r="W48" s="78"/>
      <c r="X48" s="78"/>
      <c r="Y48" s="78"/>
      <c r="Z48" s="78"/>
      <c r="AA48" s="78"/>
      <c r="AB48" s="78"/>
      <c r="AC48" s="78"/>
      <c r="AD48" s="78"/>
      <c r="AE48" s="78"/>
      <c r="AF48" s="29"/>
      <c r="AG48" s="29"/>
    </row>
    <row r="49" spans="1:33" ht="43.2" x14ac:dyDescent="0.3">
      <c r="A49" s="131"/>
      <c r="B49" s="82">
        <v>46</v>
      </c>
      <c r="C49" s="123"/>
      <c r="D49" s="83" t="s">
        <v>93</v>
      </c>
      <c r="E49" s="84" t="s">
        <v>106</v>
      </c>
      <c r="F49" s="84" t="s">
        <v>114</v>
      </c>
      <c r="G49" s="84" t="s">
        <v>119</v>
      </c>
      <c r="H49" s="85">
        <v>1146.27</v>
      </c>
      <c r="I49" s="65">
        <v>4</v>
      </c>
      <c r="J49" s="66">
        <f t="shared" si="8"/>
        <v>0</v>
      </c>
      <c r="K49" s="67">
        <f t="shared" si="9"/>
        <v>0</v>
      </c>
      <c r="L49" s="68"/>
      <c r="M49" s="69">
        <f t="shared" si="11"/>
        <v>1</v>
      </c>
      <c r="N49" s="68"/>
      <c r="O49" s="68"/>
      <c r="P49" s="68"/>
      <c r="Q49" s="70">
        <f t="shared" si="10"/>
        <v>4</v>
      </c>
      <c r="R49" s="71" t="str">
        <f t="shared" si="7"/>
        <v>OK</v>
      </c>
      <c r="S49" s="77"/>
      <c r="T49" s="78"/>
      <c r="U49" s="78"/>
      <c r="V49" s="78"/>
      <c r="W49" s="78"/>
      <c r="X49" s="78"/>
      <c r="Y49" s="78"/>
      <c r="Z49" s="78"/>
      <c r="AA49" s="78"/>
      <c r="AB49" s="78"/>
      <c r="AC49" s="78"/>
      <c r="AD49" s="78"/>
      <c r="AE49" s="78"/>
      <c r="AF49" s="29"/>
      <c r="AG49" s="29"/>
    </row>
    <row r="50" spans="1:33" ht="28.8" x14ac:dyDescent="0.3">
      <c r="A50" s="131"/>
      <c r="B50" s="82">
        <v>47</v>
      </c>
      <c r="C50" s="123"/>
      <c r="D50" s="83" t="s">
        <v>94</v>
      </c>
      <c r="E50" s="84" t="s">
        <v>106</v>
      </c>
      <c r="F50" s="84" t="s">
        <v>114</v>
      </c>
      <c r="G50" s="84" t="s">
        <v>119</v>
      </c>
      <c r="H50" s="85">
        <v>20.09</v>
      </c>
      <c r="I50" s="65">
        <v>20</v>
      </c>
      <c r="J50" s="66">
        <f t="shared" si="8"/>
        <v>0</v>
      </c>
      <c r="K50" s="67">
        <f t="shared" si="9"/>
        <v>0</v>
      </c>
      <c r="L50" s="68"/>
      <c r="M50" s="69">
        <f t="shared" si="11"/>
        <v>5</v>
      </c>
      <c r="N50" s="68"/>
      <c r="O50" s="68"/>
      <c r="P50" s="68"/>
      <c r="Q50" s="70">
        <f t="shared" si="10"/>
        <v>20</v>
      </c>
      <c r="R50" s="71" t="str">
        <f t="shared" si="7"/>
        <v>OK</v>
      </c>
      <c r="S50" s="77"/>
      <c r="T50" s="78"/>
      <c r="U50" s="78"/>
      <c r="V50" s="78"/>
      <c r="W50" s="78"/>
      <c r="X50" s="78"/>
      <c r="Y50" s="78"/>
      <c r="Z50" s="78"/>
      <c r="AA50" s="78"/>
      <c r="AB50" s="78"/>
      <c r="AC50" s="78"/>
      <c r="AD50" s="78"/>
      <c r="AE50" s="78"/>
      <c r="AF50" s="29"/>
      <c r="AG50" s="29"/>
    </row>
    <row r="51" spans="1:33" ht="43.2" x14ac:dyDescent="0.3">
      <c r="A51" s="131"/>
      <c r="B51" s="82">
        <v>48</v>
      </c>
      <c r="C51" s="123"/>
      <c r="D51" s="83" t="s">
        <v>95</v>
      </c>
      <c r="E51" s="84" t="s">
        <v>106</v>
      </c>
      <c r="F51" s="84" t="s">
        <v>114</v>
      </c>
      <c r="G51" s="84" t="s">
        <v>119</v>
      </c>
      <c r="H51" s="85">
        <v>1375.99</v>
      </c>
      <c r="I51" s="65">
        <v>1</v>
      </c>
      <c r="J51" s="66">
        <f t="shared" si="8"/>
        <v>0</v>
      </c>
      <c r="K51" s="67">
        <f t="shared" si="9"/>
        <v>0</v>
      </c>
      <c r="L51" s="68"/>
      <c r="M51" s="69">
        <f t="shared" si="11"/>
        <v>0</v>
      </c>
      <c r="N51" s="68"/>
      <c r="O51" s="68"/>
      <c r="P51" s="68"/>
      <c r="Q51" s="70">
        <f t="shared" si="10"/>
        <v>1</v>
      </c>
      <c r="R51" s="71" t="str">
        <f t="shared" si="7"/>
        <v>OK</v>
      </c>
      <c r="S51" s="77"/>
      <c r="T51" s="78"/>
      <c r="U51" s="78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29"/>
      <c r="AG51" s="29"/>
    </row>
    <row r="52" spans="1:33" ht="43.2" x14ac:dyDescent="0.3">
      <c r="A52" s="131"/>
      <c r="B52" s="82">
        <v>49</v>
      </c>
      <c r="C52" s="123"/>
      <c r="D52" s="83" t="s">
        <v>96</v>
      </c>
      <c r="E52" s="84" t="s">
        <v>106</v>
      </c>
      <c r="F52" s="84" t="s">
        <v>114</v>
      </c>
      <c r="G52" s="84" t="s">
        <v>119</v>
      </c>
      <c r="H52" s="85">
        <v>599.61</v>
      </c>
      <c r="I52" s="65">
        <v>4</v>
      </c>
      <c r="J52" s="66">
        <f t="shared" si="8"/>
        <v>0</v>
      </c>
      <c r="K52" s="67">
        <f t="shared" si="9"/>
        <v>0</v>
      </c>
      <c r="L52" s="68"/>
      <c r="M52" s="69">
        <f t="shared" si="11"/>
        <v>1</v>
      </c>
      <c r="N52" s="68"/>
      <c r="O52" s="68"/>
      <c r="P52" s="68"/>
      <c r="Q52" s="70">
        <f t="shared" si="10"/>
        <v>4</v>
      </c>
      <c r="R52" s="71" t="str">
        <f t="shared" si="7"/>
        <v>OK</v>
      </c>
      <c r="S52" s="77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29"/>
      <c r="AG52" s="29"/>
    </row>
    <row r="53" spans="1:33" ht="14.4" x14ac:dyDescent="0.3">
      <c r="A53" s="131"/>
      <c r="B53" s="82">
        <v>50</v>
      </c>
      <c r="C53" s="123"/>
      <c r="D53" s="83" t="s">
        <v>97</v>
      </c>
      <c r="E53" s="84" t="s">
        <v>106</v>
      </c>
      <c r="F53" s="84" t="s">
        <v>114</v>
      </c>
      <c r="G53" s="84" t="s">
        <v>119</v>
      </c>
      <c r="H53" s="85">
        <v>66.180000000000007</v>
      </c>
      <c r="I53" s="65"/>
      <c r="J53" s="66">
        <f t="shared" si="8"/>
        <v>0</v>
      </c>
      <c r="K53" s="67">
        <f t="shared" si="9"/>
        <v>0</v>
      </c>
      <c r="L53" s="68"/>
      <c r="M53" s="69">
        <f t="shared" si="11"/>
        <v>0</v>
      </c>
      <c r="N53" s="68"/>
      <c r="O53" s="68"/>
      <c r="P53" s="68"/>
      <c r="Q53" s="70">
        <f t="shared" si="10"/>
        <v>0</v>
      </c>
      <c r="R53" s="71" t="str">
        <f t="shared" si="7"/>
        <v>OK</v>
      </c>
      <c r="S53" s="77"/>
      <c r="T53" s="78"/>
      <c r="U53" s="78"/>
      <c r="V53" s="78"/>
      <c r="W53" s="78"/>
      <c r="X53" s="78"/>
      <c r="Y53" s="78"/>
      <c r="Z53" s="78"/>
      <c r="AA53" s="78"/>
      <c r="AB53" s="78"/>
      <c r="AC53" s="78"/>
      <c r="AD53" s="78"/>
      <c r="AE53" s="78"/>
      <c r="AF53" s="29"/>
      <c r="AG53" s="29"/>
    </row>
    <row r="54" spans="1:33" ht="14.4" x14ac:dyDescent="0.3">
      <c r="A54" s="131"/>
      <c r="B54" s="82">
        <v>51</v>
      </c>
      <c r="C54" s="123"/>
      <c r="D54" s="83" t="s">
        <v>98</v>
      </c>
      <c r="E54" s="84" t="s">
        <v>106</v>
      </c>
      <c r="F54" s="84" t="s">
        <v>114</v>
      </c>
      <c r="G54" s="84" t="s">
        <v>119</v>
      </c>
      <c r="H54" s="85">
        <v>56.06</v>
      </c>
      <c r="I54" s="65">
        <v>30</v>
      </c>
      <c r="J54" s="66">
        <f t="shared" si="8"/>
        <v>0</v>
      </c>
      <c r="K54" s="67">
        <f t="shared" si="9"/>
        <v>0</v>
      </c>
      <c r="L54" s="68"/>
      <c r="M54" s="69">
        <f t="shared" si="11"/>
        <v>7</v>
      </c>
      <c r="N54" s="68"/>
      <c r="O54" s="68"/>
      <c r="P54" s="68"/>
      <c r="Q54" s="70">
        <f t="shared" si="10"/>
        <v>30</v>
      </c>
      <c r="R54" s="71" t="str">
        <f t="shared" si="7"/>
        <v>OK</v>
      </c>
      <c r="S54" s="77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78"/>
      <c r="AF54" s="29"/>
      <c r="AG54" s="29"/>
    </row>
    <row r="55" spans="1:33" ht="28.8" x14ac:dyDescent="0.3">
      <c r="A55" s="131"/>
      <c r="B55" s="82">
        <v>52</v>
      </c>
      <c r="C55" s="123"/>
      <c r="D55" s="83" t="s">
        <v>99</v>
      </c>
      <c r="E55" s="84" t="s">
        <v>106</v>
      </c>
      <c r="F55" s="84" t="s">
        <v>114</v>
      </c>
      <c r="G55" s="84" t="s">
        <v>119</v>
      </c>
      <c r="H55" s="85">
        <v>10.87</v>
      </c>
      <c r="I55" s="65"/>
      <c r="J55" s="66">
        <f t="shared" si="8"/>
        <v>0</v>
      </c>
      <c r="K55" s="67">
        <f t="shared" si="9"/>
        <v>0</v>
      </c>
      <c r="L55" s="68"/>
      <c r="M55" s="69">
        <f t="shared" si="11"/>
        <v>0</v>
      </c>
      <c r="N55" s="68"/>
      <c r="O55" s="68"/>
      <c r="P55" s="68"/>
      <c r="Q55" s="70">
        <f t="shared" si="10"/>
        <v>0</v>
      </c>
      <c r="R55" s="71" t="str">
        <f t="shared" si="7"/>
        <v>OK</v>
      </c>
      <c r="S55" s="77"/>
      <c r="T55" s="78"/>
      <c r="U55" s="78"/>
      <c r="V55" s="78"/>
      <c r="W55" s="78"/>
      <c r="X55" s="78"/>
      <c r="Y55" s="78"/>
      <c r="Z55" s="78"/>
      <c r="AA55" s="78"/>
      <c r="AB55" s="78"/>
      <c r="AC55" s="78"/>
      <c r="AD55" s="78"/>
      <c r="AE55" s="78"/>
      <c r="AF55" s="29"/>
      <c r="AG55" s="29"/>
    </row>
    <row r="56" spans="1:33" ht="28.8" x14ac:dyDescent="0.3">
      <c r="A56" s="131"/>
      <c r="B56" s="82">
        <v>53</v>
      </c>
      <c r="C56" s="123"/>
      <c r="D56" s="83" t="s">
        <v>100</v>
      </c>
      <c r="E56" s="84" t="s">
        <v>106</v>
      </c>
      <c r="F56" s="84" t="s">
        <v>114</v>
      </c>
      <c r="G56" s="84" t="s">
        <v>119</v>
      </c>
      <c r="H56" s="85">
        <v>11.6</v>
      </c>
      <c r="I56" s="65">
        <v>50</v>
      </c>
      <c r="J56" s="66">
        <f t="shared" si="8"/>
        <v>0</v>
      </c>
      <c r="K56" s="67">
        <f t="shared" si="9"/>
        <v>0</v>
      </c>
      <c r="L56" s="68"/>
      <c r="M56" s="69">
        <f t="shared" si="11"/>
        <v>12</v>
      </c>
      <c r="N56" s="68"/>
      <c r="O56" s="68"/>
      <c r="P56" s="68"/>
      <c r="Q56" s="70">
        <f t="shared" si="10"/>
        <v>50</v>
      </c>
      <c r="R56" s="71" t="str">
        <f t="shared" si="7"/>
        <v>OK</v>
      </c>
      <c r="S56" s="77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78"/>
      <c r="AF56" s="29"/>
      <c r="AG56" s="29"/>
    </row>
    <row r="57" spans="1:33" ht="28.8" x14ac:dyDescent="0.3">
      <c r="A57" s="131"/>
      <c r="B57" s="82">
        <v>54</v>
      </c>
      <c r="C57" s="123"/>
      <c r="D57" s="83" t="s">
        <v>101</v>
      </c>
      <c r="E57" s="84" t="s">
        <v>106</v>
      </c>
      <c r="F57" s="84" t="s">
        <v>114</v>
      </c>
      <c r="G57" s="84" t="s">
        <v>119</v>
      </c>
      <c r="H57" s="85">
        <v>10.86</v>
      </c>
      <c r="I57" s="65">
        <v>15</v>
      </c>
      <c r="J57" s="66">
        <f t="shared" si="8"/>
        <v>0</v>
      </c>
      <c r="K57" s="67">
        <f t="shared" si="9"/>
        <v>0</v>
      </c>
      <c r="L57" s="68"/>
      <c r="M57" s="69">
        <f t="shared" si="11"/>
        <v>3</v>
      </c>
      <c r="N57" s="68"/>
      <c r="O57" s="68"/>
      <c r="P57" s="68"/>
      <c r="Q57" s="70">
        <f t="shared" si="10"/>
        <v>15</v>
      </c>
      <c r="R57" s="71" t="str">
        <f t="shared" si="7"/>
        <v>OK</v>
      </c>
      <c r="S57" s="77"/>
      <c r="T57" s="78"/>
      <c r="U57" s="78"/>
      <c r="V57" s="78"/>
      <c r="W57" s="78"/>
      <c r="X57" s="78"/>
      <c r="Y57" s="78"/>
      <c r="Z57" s="78"/>
      <c r="AA57" s="78"/>
      <c r="AB57" s="78"/>
      <c r="AC57" s="78"/>
      <c r="AD57" s="78"/>
      <c r="AE57" s="78"/>
      <c r="AF57" s="29"/>
      <c r="AG57" s="29"/>
    </row>
    <row r="58" spans="1:33" ht="14.4" x14ac:dyDescent="0.3">
      <c r="A58" s="131"/>
      <c r="B58" s="82">
        <v>55</v>
      </c>
      <c r="C58" s="123"/>
      <c r="D58" s="83" t="s">
        <v>102</v>
      </c>
      <c r="E58" s="84" t="s">
        <v>106</v>
      </c>
      <c r="F58" s="84" t="s">
        <v>114</v>
      </c>
      <c r="G58" s="84" t="s">
        <v>119</v>
      </c>
      <c r="H58" s="85">
        <v>8.56</v>
      </c>
      <c r="I58" s="65">
        <v>25</v>
      </c>
      <c r="J58" s="66">
        <f t="shared" si="8"/>
        <v>0</v>
      </c>
      <c r="K58" s="67">
        <f t="shared" si="9"/>
        <v>0</v>
      </c>
      <c r="L58" s="68"/>
      <c r="M58" s="69">
        <f t="shared" si="11"/>
        <v>6</v>
      </c>
      <c r="N58" s="68"/>
      <c r="O58" s="68"/>
      <c r="P58" s="68"/>
      <c r="Q58" s="70">
        <f t="shared" si="10"/>
        <v>25</v>
      </c>
      <c r="R58" s="71" t="str">
        <f t="shared" si="7"/>
        <v>OK</v>
      </c>
      <c r="S58" s="77"/>
      <c r="T58" s="78"/>
      <c r="U58" s="78"/>
      <c r="V58" s="78"/>
      <c r="W58" s="78"/>
      <c r="X58" s="78"/>
      <c r="Y58" s="78"/>
      <c r="Z58" s="78"/>
      <c r="AA58" s="78"/>
      <c r="AB58" s="78"/>
      <c r="AC58" s="78"/>
      <c r="AD58" s="78"/>
      <c r="AE58" s="78"/>
      <c r="AF58" s="29"/>
      <c r="AG58" s="29"/>
    </row>
    <row r="59" spans="1:33" ht="28.8" x14ac:dyDescent="0.3">
      <c r="A59" s="132"/>
      <c r="B59" s="82">
        <v>56</v>
      </c>
      <c r="C59" s="124"/>
      <c r="D59" s="83" t="s">
        <v>103</v>
      </c>
      <c r="E59" s="84" t="s">
        <v>106</v>
      </c>
      <c r="F59" s="84" t="s">
        <v>114</v>
      </c>
      <c r="G59" s="84" t="s">
        <v>119</v>
      </c>
      <c r="H59" s="85">
        <v>63.79</v>
      </c>
      <c r="I59" s="65">
        <v>10</v>
      </c>
      <c r="J59" s="66">
        <f t="shared" si="8"/>
        <v>0</v>
      </c>
      <c r="K59" s="67">
        <f t="shared" si="9"/>
        <v>0</v>
      </c>
      <c r="L59" s="68"/>
      <c r="M59" s="69">
        <f t="shared" si="11"/>
        <v>2</v>
      </c>
      <c r="N59" s="68"/>
      <c r="O59" s="68"/>
      <c r="P59" s="68"/>
      <c r="Q59" s="70">
        <f t="shared" si="10"/>
        <v>10</v>
      </c>
      <c r="R59" s="71" t="str">
        <f t="shared" si="7"/>
        <v>OK</v>
      </c>
      <c r="S59" s="77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29"/>
      <c r="AG59" s="29"/>
    </row>
    <row r="60" spans="1:33" ht="38.4" customHeight="1" x14ac:dyDescent="0.3">
      <c r="I60" s="88">
        <f>SUM(I4:I59)</f>
        <v>564</v>
      </c>
      <c r="J60" s="89">
        <f t="shared" ref="J60:Q60" si="12">SUM(J4:J59)</f>
        <v>0</v>
      </c>
      <c r="K60" s="89">
        <f t="shared" si="12"/>
        <v>0</v>
      </c>
      <c r="L60" s="89">
        <f t="shared" si="12"/>
        <v>0</v>
      </c>
      <c r="M60" s="89">
        <f t="shared" si="12"/>
        <v>130</v>
      </c>
      <c r="N60" s="89">
        <f t="shared" si="12"/>
        <v>0</v>
      </c>
      <c r="O60" s="89">
        <f t="shared" si="12"/>
        <v>0</v>
      </c>
      <c r="P60" s="89">
        <f t="shared" si="12"/>
        <v>0</v>
      </c>
      <c r="Q60" s="89">
        <f t="shared" si="12"/>
        <v>564</v>
      </c>
      <c r="S60" s="63">
        <f t="shared" ref="S60:X60" si="13">SUMPRODUCT($H$4:$H$59,S4:S59)</f>
        <v>0</v>
      </c>
      <c r="T60" s="63">
        <f t="shared" si="13"/>
        <v>0</v>
      </c>
      <c r="U60" s="63">
        <f t="shared" si="13"/>
        <v>0</v>
      </c>
      <c r="V60" s="63">
        <f t="shared" si="13"/>
        <v>0</v>
      </c>
      <c r="W60" s="63">
        <f t="shared" si="13"/>
        <v>0</v>
      </c>
      <c r="X60" s="63">
        <f t="shared" si="13"/>
        <v>0</v>
      </c>
      <c r="Y60" s="63">
        <f t="shared" ref="Y60:AG60" si="14">SUMPRODUCT($H$4:$H$59,Y4:Y59)</f>
        <v>0</v>
      </c>
      <c r="Z60" s="63">
        <f t="shared" si="14"/>
        <v>0</v>
      </c>
      <c r="AA60" s="63">
        <f t="shared" si="14"/>
        <v>0</v>
      </c>
      <c r="AB60" s="63">
        <f t="shared" si="14"/>
        <v>0</v>
      </c>
      <c r="AC60" s="63">
        <f t="shared" si="14"/>
        <v>0</v>
      </c>
      <c r="AD60" s="63">
        <f t="shared" si="14"/>
        <v>0</v>
      </c>
      <c r="AE60" s="63">
        <f t="shared" si="14"/>
        <v>0</v>
      </c>
      <c r="AF60" s="63">
        <f t="shared" si="14"/>
        <v>0</v>
      </c>
      <c r="AG60" s="63">
        <f t="shared" si="14"/>
        <v>0</v>
      </c>
    </row>
    <row r="61" spans="1:33" ht="38.4" customHeight="1" x14ac:dyDescent="0.3">
      <c r="I61" s="14">
        <f>SUMPRODUCT($H$4:$H$59,I4:I59)</f>
        <v>47251.760000000017</v>
      </c>
      <c r="J61" s="14">
        <f t="shared" ref="J61:P61" si="15">SUMPRODUCT($H$4:$H$59,J4:J59)</f>
        <v>0</v>
      </c>
      <c r="K61" s="14">
        <f t="shared" si="15"/>
        <v>0</v>
      </c>
      <c r="L61" s="14">
        <f t="shared" si="15"/>
        <v>0</v>
      </c>
      <c r="M61" s="14">
        <f t="shared" si="15"/>
        <v>10944.280000000004</v>
      </c>
      <c r="N61" s="14">
        <f t="shared" si="15"/>
        <v>0</v>
      </c>
      <c r="O61" s="14">
        <f t="shared" si="15"/>
        <v>0</v>
      </c>
      <c r="P61" s="14">
        <f t="shared" si="15"/>
        <v>0</v>
      </c>
      <c r="Q61" s="14"/>
    </row>
  </sheetData>
  <autoFilter ref="A3:AK19" xr:uid="{8294514B-E58C-4C81-B2FC-38B67DB88A36}"/>
  <mergeCells count="21">
    <mergeCell ref="A4:A59"/>
    <mergeCell ref="C4:C59"/>
    <mergeCell ref="AB1:AB2"/>
    <mergeCell ref="W1:W2"/>
    <mergeCell ref="X1:X2"/>
    <mergeCell ref="Y1:Y2"/>
    <mergeCell ref="Z1:Z2"/>
    <mergeCell ref="AA1:AA2"/>
    <mergeCell ref="V1:V2"/>
    <mergeCell ref="T1:T2"/>
    <mergeCell ref="U1:U2"/>
    <mergeCell ref="A1:C1"/>
    <mergeCell ref="D1:H1"/>
    <mergeCell ref="I1:R1"/>
    <mergeCell ref="S1:S2"/>
    <mergeCell ref="A2:R2"/>
    <mergeCell ref="AC1:AC2"/>
    <mergeCell ref="AD1:AD2"/>
    <mergeCell ref="AE1:AE2"/>
    <mergeCell ref="AF1:AF2"/>
    <mergeCell ref="AG1:AG2"/>
  </mergeCells>
  <phoneticPr fontId="27" type="noConversion"/>
  <conditionalFormatting sqref="S4:AG17">
    <cfRule type="cellIs" dxfId="46" priority="1" stopIfTrue="1" operator="greaterThan">
      <formula>0</formula>
    </cfRule>
    <cfRule type="cellIs" dxfId="45" priority="2" stopIfTrue="1" operator="greaterThan">
      <formula>0</formula>
    </cfRule>
    <cfRule type="cellIs" dxfId="44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D9218-29F5-4B02-8493-315C1ABA7BD3}">
  <sheetPr>
    <tabColor rgb="FF92D050"/>
  </sheetPr>
  <dimension ref="A1:AG61"/>
  <sheetViews>
    <sheetView zoomScale="70" zoomScaleNormal="70" workbookViewId="0">
      <pane xSplit="9" ySplit="2" topLeftCell="J3" activePane="bottomRight" state="frozen"/>
      <selection pane="topRight" activeCell="K1" sqref="K1"/>
      <selection pane="bottomLeft" activeCell="A3" sqref="A3"/>
      <selection pane="bottomRight" sqref="A1:C1"/>
    </sheetView>
  </sheetViews>
  <sheetFormatPr defaultColWidth="9.88671875" defaultRowHeight="38.4" customHeight="1" x14ac:dyDescent="0.3"/>
  <cols>
    <col min="1" max="1" width="6.5546875" style="1" customWidth="1"/>
    <col min="2" max="2" width="5.88671875" style="1" customWidth="1"/>
    <col min="3" max="3" width="25.6640625" style="64" customWidth="1"/>
    <col min="4" max="4" width="57.88671875" style="1" customWidth="1"/>
    <col min="5" max="5" width="12.44140625" style="1" customWidth="1"/>
    <col min="6" max="6" width="12.6640625" style="1" customWidth="1"/>
    <col min="7" max="7" width="18" style="1" customWidth="1"/>
    <col min="8" max="8" width="13.109375" style="14" customWidth="1"/>
    <col min="9" max="9" width="14.6640625" style="14" customWidth="1"/>
    <col min="10" max="12" width="11.33203125" style="4" customWidth="1"/>
    <col min="13" max="13" width="13.33203125" style="4" customWidth="1"/>
    <col min="14" max="17" width="11.33203125" style="4" customWidth="1"/>
    <col min="18" max="18" width="6.5546875" style="13" customWidth="1"/>
    <col min="19" max="19" width="15.109375" style="5" customWidth="1"/>
    <col min="20" max="31" width="15.109375" style="6" customWidth="1"/>
    <col min="32" max="33" width="15.109375" style="2" customWidth="1"/>
    <col min="34" max="16384" width="9.88671875" style="2"/>
  </cols>
  <sheetData>
    <row r="1" spans="1:33" s="55" customFormat="1" ht="38.4" customHeight="1" x14ac:dyDescent="0.3">
      <c r="A1" s="137" t="s">
        <v>44</v>
      </c>
      <c r="B1" s="138"/>
      <c r="C1" s="139"/>
      <c r="D1" s="140" t="s">
        <v>120</v>
      </c>
      <c r="E1" s="141"/>
      <c r="F1" s="141"/>
      <c r="G1" s="141"/>
      <c r="H1" s="142"/>
      <c r="I1" s="143" t="s">
        <v>45</v>
      </c>
      <c r="J1" s="143"/>
      <c r="K1" s="143"/>
      <c r="L1" s="143"/>
      <c r="M1" s="143"/>
      <c r="N1" s="143"/>
      <c r="O1" s="143"/>
      <c r="P1" s="143"/>
      <c r="Q1" s="143"/>
      <c r="R1" s="143"/>
      <c r="S1" s="136" t="s">
        <v>41</v>
      </c>
      <c r="T1" s="136" t="s">
        <v>41</v>
      </c>
      <c r="U1" s="136" t="s">
        <v>41</v>
      </c>
      <c r="V1" s="136" t="s">
        <v>41</v>
      </c>
      <c r="W1" s="136" t="s">
        <v>41</v>
      </c>
      <c r="X1" s="136" t="s">
        <v>41</v>
      </c>
      <c r="Y1" s="136" t="s">
        <v>41</v>
      </c>
      <c r="Z1" s="136" t="s">
        <v>41</v>
      </c>
      <c r="AA1" s="136" t="s">
        <v>41</v>
      </c>
      <c r="AB1" s="136" t="s">
        <v>41</v>
      </c>
      <c r="AC1" s="136" t="s">
        <v>41</v>
      </c>
      <c r="AD1" s="136" t="s">
        <v>41</v>
      </c>
      <c r="AE1" s="136" t="s">
        <v>41</v>
      </c>
      <c r="AF1" s="136" t="s">
        <v>41</v>
      </c>
      <c r="AG1" s="136" t="s">
        <v>41</v>
      </c>
    </row>
    <row r="2" spans="1:33" s="55" customFormat="1" ht="38.4" customHeight="1" x14ac:dyDescent="0.3">
      <c r="A2" s="144" t="s">
        <v>43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6"/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6"/>
      <c r="AD2" s="136"/>
      <c r="AE2" s="136"/>
      <c r="AF2" s="136"/>
      <c r="AG2" s="136"/>
    </row>
    <row r="3" spans="1:33" s="59" customFormat="1" ht="55.5" customHeight="1" x14ac:dyDescent="0.25">
      <c r="A3" s="56" t="s">
        <v>36</v>
      </c>
      <c r="B3" s="56" t="s">
        <v>18</v>
      </c>
      <c r="C3" s="56" t="s">
        <v>5</v>
      </c>
      <c r="D3" s="56" t="s">
        <v>37</v>
      </c>
      <c r="E3" s="56" t="s">
        <v>38</v>
      </c>
      <c r="F3" s="56" t="s">
        <v>9</v>
      </c>
      <c r="G3" s="56" t="s">
        <v>6</v>
      </c>
      <c r="H3" s="86" t="s">
        <v>39</v>
      </c>
      <c r="I3" s="19" t="s">
        <v>40</v>
      </c>
      <c r="J3" s="19" t="s">
        <v>142</v>
      </c>
      <c r="K3" s="19" t="s">
        <v>143</v>
      </c>
      <c r="L3" s="19" t="s">
        <v>144</v>
      </c>
      <c r="M3" s="19" t="s">
        <v>145</v>
      </c>
      <c r="N3" s="19" t="s">
        <v>146</v>
      </c>
      <c r="O3" s="19" t="s">
        <v>147</v>
      </c>
      <c r="P3" s="19" t="s">
        <v>148</v>
      </c>
      <c r="Q3" s="57" t="s">
        <v>0</v>
      </c>
      <c r="R3" s="62" t="s">
        <v>1</v>
      </c>
      <c r="S3" s="58" t="s">
        <v>42</v>
      </c>
      <c r="T3" s="58" t="s">
        <v>42</v>
      </c>
      <c r="U3" s="58" t="s">
        <v>42</v>
      </c>
      <c r="V3" s="58" t="s">
        <v>42</v>
      </c>
      <c r="W3" s="58" t="s">
        <v>42</v>
      </c>
      <c r="X3" s="58" t="s">
        <v>42</v>
      </c>
      <c r="Y3" s="58" t="s">
        <v>42</v>
      </c>
      <c r="Z3" s="58" t="s">
        <v>42</v>
      </c>
      <c r="AA3" s="58" t="s">
        <v>42</v>
      </c>
      <c r="AB3" s="58" t="s">
        <v>42</v>
      </c>
      <c r="AC3" s="58" t="s">
        <v>42</v>
      </c>
      <c r="AD3" s="58" t="s">
        <v>42</v>
      </c>
      <c r="AE3" s="58" t="s">
        <v>42</v>
      </c>
      <c r="AF3" s="58" t="s">
        <v>42</v>
      </c>
      <c r="AG3" s="58" t="s">
        <v>42</v>
      </c>
    </row>
    <row r="4" spans="1:33" s="55" customFormat="1" ht="28.8" x14ac:dyDescent="0.3">
      <c r="A4" s="130">
        <v>1</v>
      </c>
      <c r="B4" s="82">
        <v>1</v>
      </c>
      <c r="C4" s="122" t="s">
        <v>47</v>
      </c>
      <c r="D4" s="83" t="s">
        <v>48</v>
      </c>
      <c r="E4" s="84" t="s">
        <v>104</v>
      </c>
      <c r="F4" s="84" t="s">
        <v>113</v>
      </c>
      <c r="G4" s="84" t="s">
        <v>115</v>
      </c>
      <c r="H4" s="87">
        <v>100.45</v>
      </c>
      <c r="I4" s="65"/>
      <c r="J4" s="66">
        <f t="shared" ref="J4:J31" si="0">IF(SUM(S4:AG4)&gt;I4+L4,I4+L4,SUM(S4:AG4))</f>
        <v>0</v>
      </c>
      <c r="K4" s="67">
        <f>(SUM(S4:AG4))</f>
        <v>0</v>
      </c>
      <c r="L4" s="68"/>
      <c r="M4" s="69">
        <f t="shared" ref="M4:M35" si="1">ROUND(IF(I4*0.25-0.5&lt;0,0,I4*0.25-0.5),0)-P4-N4</f>
        <v>0</v>
      </c>
      <c r="N4" s="68"/>
      <c r="O4" s="68"/>
      <c r="P4" s="68"/>
      <c r="Q4" s="70">
        <f t="shared" ref="Q4:Q31" si="2">I4-(SUM(S4:AG4))+L4</f>
        <v>0</v>
      </c>
      <c r="R4" s="71" t="str">
        <f>IF(Q4&lt;0,"ATENÇÃO","OK")</f>
        <v>OK</v>
      </c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</row>
    <row r="5" spans="1:33" s="55" customFormat="1" ht="28.8" x14ac:dyDescent="0.3">
      <c r="A5" s="131"/>
      <c r="B5" s="82">
        <v>2</v>
      </c>
      <c r="C5" s="123"/>
      <c r="D5" s="83" t="s">
        <v>49</v>
      </c>
      <c r="E5" s="84" t="s">
        <v>105</v>
      </c>
      <c r="F5" s="84" t="s">
        <v>113</v>
      </c>
      <c r="G5" s="84" t="s">
        <v>115</v>
      </c>
      <c r="H5" s="87">
        <v>1705.39</v>
      </c>
      <c r="I5" s="65"/>
      <c r="J5" s="66">
        <f t="shared" si="0"/>
        <v>0</v>
      </c>
      <c r="K5" s="67">
        <f t="shared" ref="K5:K31" si="3">(SUM(S5:AG5))</f>
        <v>0</v>
      </c>
      <c r="L5" s="68"/>
      <c r="M5" s="69">
        <f t="shared" si="1"/>
        <v>0</v>
      </c>
      <c r="N5" s="68"/>
      <c r="O5" s="68"/>
      <c r="P5" s="68"/>
      <c r="Q5" s="70">
        <f t="shared" si="2"/>
        <v>0</v>
      </c>
      <c r="R5" s="71" t="str">
        <f t="shared" ref="R5:R59" si="4">IF(Q5&lt;0,"ATENÇÃO","OK")</f>
        <v>OK</v>
      </c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</row>
    <row r="6" spans="1:33" s="55" customFormat="1" ht="28.8" x14ac:dyDescent="0.3">
      <c r="A6" s="131"/>
      <c r="B6" s="82">
        <v>3</v>
      </c>
      <c r="C6" s="123"/>
      <c r="D6" s="83" t="s">
        <v>50</v>
      </c>
      <c r="E6" s="84" t="s">
        <v>105</v>
      </c>
      <c r="F6" s="84" t="s">
        <v>113</v>
      </c>
      <c r="G6" s="84" t="s">
        <v>115</v>
      </c>
      <c r="H6" s="87">
        <v>136.27000000000001</v>
      </c>
      <c r="I6" s="65"/>
      <c r="J6" s="66">
        <f t="shared" si="0"/>
        <v>0</v>
      </c>
      <c r="K6" s="67">
        <f t="shared" si="3"/>
        <v>0</v>
      </c>
      <c r="L6" s="68"/>
      <c r="M6" s="69">
        <f t="shared" si="1"/>
        <v>0</v>
      </c>
      <c r="N6" s="68"/>
      <c r="O6" s="68"/>
      <c r="P6" s="68"/>
      <c r="Q6" s="70">
        <f t="shared" si="2"/>
        <v>0</v>
      </c>
      <c r="R6" s="71" t="str">
        <f t="shared" si="4"/>
        <v>OK</v>
      </c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</row>
    <row r="7" spans="1:33" s="55" customFormat="1" ht="28.8" x14ac:dyDescent="0.3">
      <c r="A7" s="131"/>
      <c r="B7" s="82">
        <v>4</v>
      </c>
      <c r="C7" s="123"/>
      <c r="D7" s="83" t="s">
        <v>51</v>
      </c>
      <c r="E7" s="84" t="s">
        <v>105</v>
      </c>
      <c r="F7" s="84" t="s">
        <v>113</v>
      </c>
      <c r="G7" s="84" t="s">
        <v>115</v>
      </c>
      <c r="H7" s="87">
        <v>154.18</v>
      </c>
      <c r="I7" s="65"/>
      <c r="J7" s="66">
        <f t="shared" si="0"/>
        <v>0</v>
      </c>
      <c r="K7" s="67">
        <f t="shared" si="3"/>
        <v>0</v>
      </c>
      <c r="L7" s="68"/>
      <c r="M7" s="69">
        <f t="shared" si="1"/>
        <v>0</v>
      </c>
      <c r="N7" s="68"/>
      <c r="O7" s="68"/>
      <c r="P7" s="68"/>
      <c r="Q7" s="70">
        <f t="shared" si="2"/>
        <v>0</v>
      </c>
      <c r="R7" s="71" t="str">
        <f t="shared" si="4"/>
        <v>OK</v>
      </c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</row>
    <row r="8" spans="1:33" s="55" customFormat="1" ht="28.8" x14ac:dyDescent="0.3">
      <c r="A8" s="131"/>
      <c r="B8" s="82">
        <v>5</v>
      </c>
      <c r="C8" s="123"/>
      <c r="D8" s="83" t="s">
        <v>52</v>
      </c>
      <c r="E8" s="84" t="s">
        <v>105</v>
      </c>
      <c r="F8" s="84" t="s">
        <v>113</v>
      </c>
      <c r="G8" s="84" t="s">
        <v>115</v>
      </c>
      <c r="H8" s="87">
        <v>159.63</v>
      </c>
      <c r="I8" s="65"/>
      <c r="J8" s="66">
        <f t="shared" si="0"/>
        <v>0</v>
      </c>
      <c r="K8" s="67">
        <f t="shared" si="3"/>
        <v>0</v>
      </c>
      <c r="L8" s="68"/>
      <c r="M8" s="69">
        <f t="shared" si="1"/>
        <v>0</v>
      </c>
      <c r="N8" s="68"/>
      <c r="O8" s="68"/>
      <c r="P8" s="68"/>
      <c r="Q8" s="70">
        <f t="shared" si="2"/>
        <v>0</v>
      </c>
      <c r="R8" s="71" t="str">
        <f t="shared" si="4"/>
        <v>OK</v>
      </c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</row>
    <row r="9" spans="1:33" s="55" customFormat="1" ht="14.4" x14ac:dyDescent="0.3">
      <c r="A9" s="131"/>
      <c r="B9" s="82">
        <v>6</v>
      </c>
      <c r="C9" s="123"/>
      <c r="D9" s="83" t="s">
        <v>53</v>
      </c>
      <c r="E9" s="84" t="s">
        <v>105</v>
      </c>
      <c r="F9" s="84" t="s">
        <v>113</v>
      </c>
      <c r="G9" s="84" t="s">
        <v>115</v>
      </c>
      <c r="H9" s="87">
        <v>692.28</v>
      </c>
      <c r="I9" s="65"/>
      <c r="J9" s="66">
        <f t="shared" si="0"/>
        <v>0</v>
      </c>
      <c r="K9" s="67">
        <f t="shared" si="3"/>
        <v>0</v>
      </c>
      <c r="L9" s="68"/>
      <c r="M9" s="69">
        <f t="shared" si="1"/>
        <v>0</v>
      </c>
      <c r="N9" s="68"/>
      <c r="O9" s="68"/>
      <c r="P9" s="68"/>
      <c r="Q9" s="70">
        <f t="shared" si="2"/>
        <v>0</v>
      </c>
      <c r="R9" s="71" t="str">
        <f t="shared" si="4"/>
        <v>OK</v>
      </c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</row>
    <row r="10" spans="1:33" s="55" customFormat="1" ht="28.8" x14ac:dyDescent="0.3">
      <c r="A10" s="131"/>
      <c r="B10" s="82">
        <v>7</v>
      </c>
      <c r="C10" s="123"/>
      <c r="D10" s="83" t="s">
        <v>54</v>
      </c>
      <c r="E10" s="84" t="s">
        <v>105</v>
      </c>
      <c r="F10" s="84" t="s">
        <v>113</v>
      </c>
      <c r="G10" s="84" t="s">
        <v>115</v>
      </c>
      <c r="H10" s="87">
        <v>700.84</v>
      </c>
      <c r="I10" s="65"/>
      <c r="J10" s="66">
        <f t="shared" si="0"/>
        <v>0</v>
      </c>
      <c r="K10" s="67">
        <f t="shared" si="3"/>
        <v>0</v>
      </c>
      <c r="L10" s="68"/>
      <c r="M10" s="69">
        <f t="shared" si="1"/>
        <v>0</v>
      </c>
      <c r="N10" s="68"/>
      <c r="O10" s="68"/>
      <c r="P10" s="68"/>
      <c r="Q10" s="70">
        <f t="shared" si="2"/>
        <v>0</v>
      </c>
      <c r="R10" s="71" t="str">
        <f t="shared" si="4"/>
        <v>OK</v>
      </c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</row>
    <row r="11" spans="1:33" s="55" customFormat="1" ht="28.8" x14ac:dyDescent="0.3">
      <c r="A11" s="131"/>
      <c r="B11" s="82">
        <v>8</v>
      </c>
      <c r="C11" s="123"/>
      <c r="D11" s="83" t="s">
        <v>55</v>
      </c>
      <c r="E11" s="84" t="s">
        <v>106</v>
      </c>
      <c r="F11" s="84" t="s">
        <v>113</v>
      </c>
      <c r="G11" s="84" t="s">
        <v>115</v>
      </c>
      <c r="H11" s="87">
        <v>193.12</v>
      </c>
      <c r="I11" s="65"/>
      <c r="J11" s="66">
        <f t="shared" si="0"/>
        <v>0</v>
      </c>
      <c r="K11" s="67">
        <f t="shared" si="3"/>
        <v>0</v>
      </c>
      <c r="L11" s="68"/>
      <c r="M11" s="69">
        <f t="shared" si="1"/>
        <v>0</v>
      </c>
      <c r="N11" s="68"/>
      <c r="O11" s="68"/>
      <c r="P11" s="68"/>
      <c r="Q11" s="70">
        <f t="shared" si="2"/>
        <v>0</v>
      </c>
      <c r="R11" s="71" t="str">
        <f t="shared" si="4"/>
        <v>OK</v>
      </c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</row>
    <row r="12" spans="1:33" s="55" customFormat="1" ht="14.4" x14ac:dyDescent="0.3">
      <c r="A12" s="131"/>
      <c r="B12" s="82">
        <v>9</v>
      </c>
      <c r="C12" s="123"/>
      <c r="D12" s="83" t="s">
        <v>56</v>
      </c>
      <c r="E12" s="84" t="s">
        <v>106</v>
      </c>
      <c r="F12" s="84" t="s">
        <v>113</v>
      </c>
      <c r="G12" s="84" t="s">
        <v>116</v>
      </c>
      <c r="H12" s="87">
        <v>61.51</v>
      </c>
      <c r="I12" s="65"/>
      <c r="J12" s="66">
        <f t="shared" si="0"/>
        <v>0</v>
      </c>
      <c r="K12" s="67">
        <f t="shared" si="3"/>
        <v>0</v>
      </c>
      <c r="L12" s="68"/>
      <c r="M12" s="69">
        <f t="shared" si="1"/>
        <v>0</v>
      </c>
      <c r="N12" s="68"/>
      <c r="O12" s="68"/>
      <c r="P12" s="68"/>
      <c r="Q12" s="70">
        <f t="shared" si="2"/>
        <v>0</v>
      </c>
      <c r="R12" s="71" t="str">
        <f t="shared" si="4"/>
        <v>OK</v>
      </c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</row>
    <row r="13" spans="1:33" s="55" customFormat="1" ht="14.4" x14ac:dyDescent="0.3">
      <c r="A13" s="131"/>
      <c r="B13" s="82">
        <v>10</v>
      </c>
      <c r="C13" s="123"/>
      <c r="D13" s="83" t="s">
        <v>57</v>
      </c>
      <c r="E13" s="84" t="s">
        <v>106</v>
      </c>
      <c r="F13" s="84" t="s">
        <v>113</v>
      </c>
      <c r="G13" s="84" t="s">
        <v>116</v>
      </c>
      <c r="H13" s="87">
        <v>93.44</v>
      </c>
      <c r="I13" s="65">
        <v>25</v>
      </c>
      <c r="J13" s="66">
        <f t="shared" si="0"/>
        <v>0</v>
      </c>
      <c r="K13" s="67">
        <f t="shared" si="3"/>
        <v>0</v>
      </c>
      <c r="L13" s="68"/>
      <c r="M13" s="69">
        <f t="shared" si="1"/>
        <v>6</v>
      </c>
      <c r="N13" s="68"/>
      <c r="O13" s="68"/>
      <c r="P13" s="68"/>
      <c r="Q13" s="70">
        <f t="shared" si="2"/>
        <v>25</v>
      </c>
      <c r="R13" s="71" t="str">
        <f t="shared" si="4"/>
        <v>OK</v>
      </c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</row>
    <row r="14" spans="1:33" s="55" customFormat="1" ht="28.8" x14ac:dyDescent="0.3">
      <c r="A14" s="131"/>
      <c r="B14" s="82">
        <v>11</v>
      </c>
      <c r="C14" s="123"/>
      <c r="D14" s="83" t="s">
        <v>58</v>
      </c>
      <c r="E14" s="84" t="s">
        <v>106</v>
      </c>
      <c r="F14" s="84" t="s">
        <v>113</v>
      </c>
      <c r="G14" s="84" t="s">
        <v>116</v>
      </c>
      <c r="H14" s="87">
        <v>45.16</v>
      </c>
      <c r="I14" s="65">
        <v>25</v>
      </c>
      <c r="J14" s="66">
        <f t="shared" si="0"/>
        <v>0</v>
      </c>
      <c r="K14" s="67">
        <f t="shared" si="3"/>
        <v>0</v>
      </c>
      <c r="L14" s="68"/>
      <c r="M14" s="69">
        <f t="shared" si="1"/>
        <v>6</v>
      </c>
      <c r="N14" s="68"/>
      <c r="O14" s="68"/>
      <c r="P14" s="68"/>
      <c r="Q14" s="70">
        <f t="shared" si="2"/>
        <v>25</v>
      </c>
      <c r="R14" s="71" t="str">
        <f t="shared" si="4"/>
        <v>OK</v>
      </c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</row>
    <row r="15" spans="1:33" s="55" customFormat="1" ht="14.4" x14ac:dyDescent="0.3">
      <c r="A15" s="131"/>
      <c r="B15" s="82">
        <v>12</v>
      </c>
      <c r="C15" s="123"/>
      <c r="D15" s="83" t="s">
        <v>59</v>
      </c>
      <c r="E15" s="84" t="s">
        <v>106</v>
      </c>
      <c r="F15" s="84" t="s">
        <v>113</v>
      </c>
      <c r="G15" s="84" t="s">
        <v>116</v>
      </c>
      <c r="H15" s="87">
        <v>42.82</v>
      </c>
      <c r="I15" s="65"/>
      <c r="J15" s="66">
        <f t="shared" si="0"/>
        <v>0</v>
      </c>
      <c r="K15" s="67">
        <f t="shared" si="3"/>
        <v>0</v>
      </c>
      <c r="L15" s="68"/>
      <c r="M15" s="69">
        <f t="shared" si="1"/>
        <v>0</v>
      </c>
      <c r="N15" s="68"/>
      <c r="O15" s="68"/>
      <c r="P15" s="68"/>
      <c r="Q15" s="70">
        <f t="shared" si="2"/>
        <v>0</v>
      </c>
      <c r="R15" s="71" t="str">
        <f t="shared" si="4"/>
        <v>OK</v>
      </c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</row>
    <row r="16" spans="1:33" s="55" customFormat="1" ht="14.4" x14ac:dyDescent="0.3">
      <c r="A16" s="131"/>
      <c r="B16" s="82">
        <v>13</v>
      </c>
      <c r="C16" s="123"/>
      <c r="D16" s="83" t="s">
        <v>60</v>
      </c>
      <c r="E16" s="84" t="s">
        <v>106</v>
      </c>
      <c r="F16" s="84" t="s">
        <v>113</v>
      </c>
      <c r="G16" s="84" t="s">
        <v>116</v>
      </c>
      <c r="H16" s="87">
        <v>53.73</v>
      </c>
      <c r="I16" s="65">
        <v>10</v>
      </c>
      <c r="J16" s="66">
        <f t="shared" si="0"/>
        <v>0</v>
      </c>
      <c r="K16" s="67">
        <f t="shared" si="3"/>
        <v>0</v>
      </c>
      <c r="L16" s="68"/>
      <c r="M16" s="69">
        <f t="shared" si="1"/>
        <v>2</v>
      </c>
      <c r="N16" s="68"/>
      <c r="O16" s="68"/>
      <c r="P16" s="68"/>
      <c r="Q16" s="70">
        <f t="shared" si="2"/>
        <v>10</v>
      </c>
      <c r="R16" s="71" t="str">
        <f t="shared" si="4"/>
        <v>OK</v>
      </c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</row>
    <row r="17" spans="1:33" s="55" customFormat="1" ht="14.4" x14ac:dyDescent="0.3">
      <c r="A17" s="131"/>
      <c r="B17" s="82">
        <v>14</v>
      </c>
      <c r="C17" s="123"/>
      <c r="D17" s="83" t="s">
        <v>61</v>
      </c>
      <c r="E17" s="84" t="s">
        <v>106</v>
      </c>
      <c r="F17" s="84" t="s">
        <v>113</v>
      </c>
      <c r="G17" s="84" t="s">
        <v>116</v>
      </c>
      <c r="H17" s="87">
        <v>28.81</v>
      </c>
      <c r="I17" s="65"/>
      <c r="J17" s="66">
        <f t="shared" si="0"/>
        <v>0</v>
      </c>
      <c r="K17" s="67">
        <f t="shared" si="3"/>
        <v>0</v>
      </c>
      <c r="L17" s="68"/>
      <c r="M17" s="69">
        <f t="shared" si="1"/>
        <v>0</v>
      </c>
      <c r="N17" s="68"/>
      <c r="O17" s="68"/>
      <c r="P17" s="68"/>
      <c r="Q17" s="70">
        <f t="shared" si="2"/>
        <v>0</v>
      </c>
      <c r="R17" s="71" t="str">
        <f t="shared" si="4"/>
        <v>OK</v>
      </c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</row>
    <row r="18" spans="1:33" s="55" customFormat="1" ht="14.4" x14ac:dyDescent="0.3">
      <c r="A18" s="131"/>
      <c r="B18" s="82">
        <v>15</v>
      </c>
      <c r="C18" s="123"/>
      <c r="D18" s="83" t="s">
        <v>62</v>
      </c>
      <c r="E18" s="84" t="s">
        <v>107</v>
      </c>
      <c r="F18" s="84" t="s">
        <v>113</v>
      </c>
      <c r="G18" s="84" t="s">
        <v>115</v>
      </c>
      <c r="H18" s="87">
        <v>136.27000000000001</v>
      </c>
      <c r="I18" s="65"/>
      <c r="J18" s="66">
        <f t="shared" si="0"/>
        <v>0</v>
      </c>
      <c r="K18" s="67">
        <f t="shared" si="3"/>
        <v>0</v>
      </c>
      <c r="L18" s="68"/>
      <c r="M18" s="69">
        <f t="shared" si="1"/>
        <v>0</v>
      </c>
      <c r="N18" s="68"/>
      <c r="O18" s="68"/>
      <c r="P18" s="68"/>
      <c r="Q18" s="70">
        <f t="shared" si="2"/>
        <v>0</v>
      </c>
      <c r="R18" s="71" t="str">
        <f t="shared" si="4"/>
        <v>OK</v>
      </c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</row>
    <row r="19" spans="1:33" s="55" customFormat="1" ht="28.8" x14ac:dyDescent="0.3">
      <c r="A19" s="131"/>
      <c r="B19" s="82">
        <v>16</v>
      </c>
      <c r="C19" s="123"/>
      <c r="D19" s="83" t="s">
        <v>63</v>
      </c>
      <c r="E19" s="84" t="s">
        <v>106</v>
      </c>
      <c r="F19" s="84" t="s">
        <v>113</v>
      </c>
      <c r="G19" s="84" t="s">
        <v>115</v>
      </c>
      <c r="H19" s="87">
        <v>35.04</v>
      </c>
      <c r="I19" s="65">
        <v>15</v>
      </c>
      <c r="J19" s="66">
        <f t="shared" si="0"/>
        <v>0</v>
      </c>
      <c r="K19" s="67">
        <f t="shared" si="3"/>
        <v>0</v>
      </c>
      <c r="L19" s="68"/>
      <c r="M19" s="69">
        <f t="shared" si="1"/>
        <v>3</v>
      </c>
      <c r="N19" s="68"/>
      <c r="O19" s="68"/>
      <c r="P19" s="68"/>
      <c r="Q19" s="70">
        <f t="shared" si="2"/>
        <v>15</v>
      </c>
      <c r="R19" s="71" t="str">
        <f t="shared" si="4"/>
        <v>OK</v>
      </c>
      <c r="S19" s="75"/>
      <c r="T19" s="75"/>
      <c r="U19" s="74"/>
      <c r="V19" s="74"/>
      <c r="W19" s="74"/>
      <c r="X19" s="74"/>
      <c r="Y19" s="74"/>
      <c r="Z19" s="76"/>
      <c r="AA19" s="74"/>
      <c r="AB19" s="74"/>
      <c r="AC19" s="74"/>
      <c r="AD19" s="74"/>
      <c r="AE19" s="74"/>
      <c r="AF19" s="74"/>
      <c r="AG19" s="74"/>
    </row>
    <row r="20" spans="1:33" ht="28.8" x14ac:dyDescent="0.3">
      <c r="A20" s="131"/>
      <c r="B20" s="82">
        <v>17</v>
      </c>
      <c r="C20" s="123"/>
      <c r="D20" s="83" t="s">
        <v>64</v>
      </c>
      <c r="E20" s="84" t="s">
        <v>106</v>
      </c>
      <c r="F20" s="84" t="s">
        <v>113</v>
      </c>
      <c r="G20" s="84" t="s">
        <v>115</v>
      </c>
      <c r="H20" s="87">
        <v>36.590000000000003</v>
      </c>
      <c r="I20" s="65">
        <v>15</v>
      </c>
      <c r="J20" s="66">
        <f t="shared" si="0"/>
        <v>0</v>
      </c>
      <c r="K20" s="67">
        <f t="shared" si="3"/>
        <v>0</v>
      </c>
      <c r="L20" s="68"/>
      <c r="M20" s="69">
        <f t="shared" si="1"/>
        <v>3</v>
      </c>
      <c r="N20" s="68"/>
      <c r="O20" s="68"/>
      <c r="P20" s="68"/>
      <c r="Q20" s="70">
        <f t="shared" si="2"/>
        <v>15</v>
      </c>
      <c r="R20" s="71" t="str">
        <f t="shared" si="4"/>
        <v>OK</v>
      </c>
      <c r="S20" s="77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29"/>
      <c r="AG20" s="29"/>
    </row>
    <row r="21" spans="1:33" ht="14.4" x14ac:dyDescent="0.3">
      <c r="A21" s="131"/>
      <c r="B21" s="82">
        <v>18</v>
      </c>
      <c r="C21" s="123"/>
      <c r="D21" s="83" t="s">
        <v>65</v>
      </c>
      <c r="E21" s="84" t="s">
        <v>106</v>
      </c>
      <c r="F21" s="84" t="s">
        <v>113</v>
      </c>
      <c r="G21" s="84" t="s">
        <v>115</v>
      </c>
      <c r="H21" s="87">
        <v>15.57</v>
      </c>
      <c r="I21" s="65"/>
      <c r="J21" s="66">
        <f t="shared" si="0"/>
        <v>0</v>
      </c>
      <c r="K21" s="67">
        <f t="shared" si="3"/>
        <v>0</v>
      </c>
      <c r="L21" s="68"/>
      <c r="M21" s="69">
        <f t="shared" si="1"/>
        <v>0</v>
      </c>
      <c r="N21" s="68"/>
      <c r="O21" s="68"/>
      <c r="P21" s="68"/>
      <c r="Q21" s="70">
        <f t="shared" si="2"/>
        <v>0</v>
      </c>
      <c r="R21" s="71" t="str">
        <f t="shared" si="4"/>
        <v>OK</v>
      </c>
      <c r="S21" s="77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29"/>
      <c r="AG21" s="29"/>
    </row>
    <row r="22" spans="1:33" ht="28.8" x14ac:dyDescent="0.3">
      <c r="A22" s="131"/>
      <c r="B22" s="82">
        <v>19</v>
      </c>
      <c r="C22" s="123"/>
      <c r="D22" s="83" t="s">
        <v>66</v>
      </c>
      <c r="E22" s="84" t="s">
        <v>108</v>
      </c>
      <c r="F22" s="84" t="s">
        <v>113</v>
      </c>
      <c r="G22" s="84" t="s">
        <v>115</v>
      </c>
      <c r="H22" s="87">
        <v>325.5</v>
      </c>
      <c r="I22" s="65"/>
      <c r="J22" s="66">
        <f t="shared" si="0"/>
        <v>0</v>
      </c>
      <c r="K22" s="67">
        <f t="shared" si="3"/>
        <v>0</v>
      </c>
      <c r="L22" s="68"/>
      <c r="M22" s="69">
        <f t="shared" si="1"/>
        <v>0</v>
      </c>
      <c r="N22" s="68"/>
      <c r="O22" s="68"/>
      <c r="P22" s="68"/>
      <c r="Q22" s="70">
        <f t="shared" si="2"/>
        <v>0</v>
      </c>
      <c r="R22" s="71" t="str">
        <f t="shared" si="4"/>
        <v>OK</v>
      </c>
      <c r="S22" s="77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29"/>
      <c r="AG22" s="29"/>
    </row>
    <row r="23" spans="1:33" ht="14.4" x14ac:dyDescent="0.3">
      <c r="A23" s="131"/>
      <c r="B23" s="82">
        <v>20</v>
      </c>
      <c r="C23" s="123"/>
      <c r="D23" s="83" t="s">
        <v>67</v>
      </c>
      <c r="E23" s="84" t="s">
        <v>108</v>
      </c>
      <c r="F23" s="84" t="s">
        <v>113</v>
      </c>
      <c r="G23" s="84" t="s">
        <v>115</v>
      </c>
      <c r="H23" s="87">
        <v>49.05</v>
      </c>
      <c r="I23" s="65"/>
      <c r="J23" s="66">
        <f t="shared" si="0"/>
        <v>0</v>
      </c>
      <c r="K23" s="67">
        <f t="shared" si="3"/>
        <v>0</v>
      </c>
      <c r="L23" s="68"/>
      <c r="M23" s="69">
        <f t="shared" si="1"/>
        <v>0</v>
      </c>
      <c r="N23" s="68"/>
      <c r="O23" s="68"/>
      <c r="P23" s="68"/>
      <c r="Q23" s="70">
        <f t="shared" si="2"/>
        <v>0</v>
      </c>
      <c r="R23" s="71" t="str">
        <f t="shared" si="4"/>
        <v>OK</v>
      </c>
      <c r="S23" s="77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29"/>
      <c r="AG23" s="29"/>
    </row>
    <row r="24" spans="1:33" ht="14.4" x14ac:dyDescent="0.3">
      <c r="A24" s="131"/>
      <c r="B24" s="82">
        <v>21</v>
      </c>
      <c r="C24" s="123"/>
      <c r="D24" s="83" t="s">
        <v>68</v>
      </c>
      <c r="E24" s="84" t="s">
        <v>109</v>
      </c>
      <c r="F24" s="84" t="s">
        <v>113</v>
      </c>
      <c r="G24" s="84" t="s">
        <v>115</v>
      </c>
      <c r="H24" s="87">
        <v>21.8</v>
      </c>
      <c r="I24" s="65"/>
      <c r="J24" s="66">
        <f t="shared" si="0"/>
        <v>0</v>
      </c>
      <c r="K24" s="67">
        <f t="shared" si="3"/>
        <v>0</v>
      </c>
      <c r="L24" s="68"/>
      <c r="M24" s="69">
        <f t="shared" si="1"/>
        <v>0</v>
      </c>
      <c r="N24" s="68"/>
      <c r="O24" s="68"/>
      <c r="P24" s="68"/>
      <c r="Q24" s="70">
        <f t="shared" si="2"/>
        <v>0</v>
      </c>
      <c r="R24" s="71" t="str">
        <f t="shared" si="4"/>
        <v>OK</v>
      </c>
      <c r="S24" s="77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8"/>
      <c r="AE24" s="78"/>
      <c r="AF24" s="29"/>
      <c r="AG24" s="29"/>
    </row>
    <row r="25" spans="1:33" ht="14.4" x14ac:dyDescent="0.3">
      <c r="A25" s="131"/>
      <c r="B25" s="82">
        <v>22</v>
      </c>
      <c r="C25" s="123"/>
      <c r="D25" s="83" t="s">
        <v>69</v>
      </c>
      <c r="E25" s="84" t="s">
        <v>109</v>
      </c>
      <c r="F25" s="84" t="s">
        <v>113</v>
      </c>
      <c r="G25" s="84" t="s">
        <v>115</v>
      </c>
      <c r="H25" s="87">
        <v>9.34</v>
      </c>
      <c r="I25" s="65"/>
      <c r="J25" s="66">
        <f t="shared" si="0"/>
        <v>0</v>
      </c>
      <c r="K25" s="67">
        <f t="shared" si="3"/>
        <v>0</v>
      </c>
      <c r="L25" s="68"/>
      <c r="M25" s="69">
        <f t="shared" si="1"/>
        <v>0</v>
      </c>
      <c r="N25" s="68"/>
      <c r="O25" s="68"/>
      <c r="P25" s="68"/>
      <c r="Q25" s="70">
        <f t="shared" si="2"/>
        <v>0</v>
      </c>
      <c r="R25" s="71" t="str">
        <f t="shared" si="4"/>
        <v>OK</v>
      </c>
      <c r="S25" s="77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29"/>
      <c r="AG25" s="29"/>
    </row>
    <row r="26" spans="1:33" ht="14.4" x14ac:dyDescent="0.3">
      <c r="A26" s="131"/>
      <c r="B26" s="82">
        <v>23</v>
      </c>
      <c r="C26" s="123"/>
      <c r="D26" s="83" t="s">
        <v>70</v>
      </c>
      <c r="E26" s="84" t="s">
        <v>110</v>
      </c>
      <c r="F26" s="84" t="s">
        <v>113</v>
      </c>
      <c r="G26" s="84" t="s">
        <v>115</v>
      </c>
      <c r="H26" s="87">
        <v>4.67</v>
      </c>
      <c r="I26" s="65"/>
      <c r="J26" s="66">
        <f t="shared" si="0"/>
        <v>0</v>
      </c>
      <c r="K26" s="67">
        <f t="shared" si="3"/>
        <v>0</v>
      </c>
      <c r="L26" s="68"/>
      <c r="M26" s="69">
        <f t="shared" si="1"/>
        <v>0</v>
      </c>
      <c r="N26" s="68"/>
      <c r="O26" s="68"/>
      <c r="P26" s="68"/>
      <c r="Q26" s="70">
        <f t="shared" si="2"/>
        <v>0</v>
      </c>
      <c r="R26" s="71" t="str">
        <f t="shared" si="4"/>
        <v>OK</v>
      </c>
      <c r="S26" s="77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29"/>
      <c r="AG26" s="29"/>
    </row>
    <row r="27" spans="1:33" ht="14.4" x14ac:dyDescent="0.3">
      <c r="A27" s="131"/>
      <c r="B27" s="82">
        <v>24</v>
      </c>
      <c r="C27" s="123"/>
      <c r="D27" s="83" t="s">
        <v>71</v>
      </c>
      <c r="E27" s="84" t="s">
        <v>110</v>
      </c>
      <c r="F27" s="84" t="s">
        <v>113</v>
      </c>
      <c r="G27" s="84" t="s">
        <v>115</v>
      </c>
      <c r="H27" s="87">
        <v>77.87</v>
      </c>
      <c r="I27" s="65"/>
      <c r="J27" s="66">
        <f t="shared" si="0"/>
        <v>0</v>
      </c>
      <c r="K27" s="67">
        <f t="shared" si="3"/>
        <v>0</v>
      </c>
      <c r="L27" s="68"/>
      <c r="M27" s="69">
        <f t="shared" si="1"/>
        <v>0</v>
      </c>
      <c r="N27" s="68"/>
      <c r="O27" s="68"/>
      <c r="P27" s="68"/>
      <c r="Q27" s="70">
        <f t="shared" si="2"/>
        <v>0</v>
      </c>
      <c r="R27" s="71" t="str">
        <f t="shared" si="4"/>
        <v>OK</v>
      </c>
      <c r="S27" s="77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29"/>
      <c r="AG27" s="29"/>
    </row>
    <row r="28" spans="1:33" ht="14.4" x14ac:dyDescent="0.3">
      <c r="A28" s="131"/>
      <c r="B28" s="82">
        <v>25</v>
      </c>
      <c r="C28" s="123"/>
      <c r="D28" s="83" t="s">
        <v>72</v>
      </c>
      <c r="E28" s="84" t="s">
        <v>110</v>
      </c>
      <c r="F28" s="84" t="s">
        <v>113</v>
      </c>
      <c r="G28" s="84" t="s">
        <v>115</v>
      </c>
      <c r="H28" s="87">
        <v>32.700000000000003</v>
      </c>
      <c r="I28" s="65"/>
      <c r="J28" s="66">
        <f t="shared" si="0"/>
        <v>0</v>
      </c>
      <c r="K28" s="67">
        <f t="shared" si="3"/>
        <v>0</v>
      </c>
      <c r="L28" s="68"/>
      <c r="M28" s="69">
        <f t="shared" si="1"/>
        <v>0</v>
      </c>
      <c r="N28" s="68"/>
      <c r="O28" s="68"/>
      <c r="P28" s="68"/>
      <c r="Q28" s="70">
        <f t="shared" si="2"/>
        <v>0</v>
      </c>
      <c r="R28" s="71" t="str">
        <f t="shared" si="4"/>
        <v>OK</v>
      </c>
      <c r="S28" s="77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29"/>
      <c r="AG28" s="29"/>
    </row>
    <row r="29" spans="1:33" ht="28.8" x14ac:dyDescent="0.3">
      <c r="A29" s="131"/>
      <c r="B29" s="82">
        <v>26</v>
      </c>
      <c r="C29" s="123"/>
      <c r="D29" s="83" t="s">
        <v>73</v>
      </c>
      <c r="E29" s="84" t="s">
        <v>108</v>
      </c>
      <c r="F29" s="84" t="s">
        <v>113</v>
      </c>
      <c r="G29" s="84" t="s">
        <v>117</v>
      </c>
      <c r="H29" s="87">
        <v>203.24</v>
      </c>
      <c r="I29" s="65"/>
      <c r="J29" s="66">
        <f t="shared" si="0"/>
        <v>0</v>
      </c>
      <c r="K29" s="67">
        <f t="shared" si="3"/>
        <v>0</v>
      </c>
      <c r="L29" s="68"/>
      <c r="M29" s="69">
        <f t="shared" si="1"/>
        <v>0</v>
      </c>
      <c r="N29" s="68"/>
      <c r="O29" s="68"/>
      <c r="P29" s="68"/>
      <c r="Q29" s="70">
        <f t="shared" si="2"/>
        <v>0</v>
      </c>
      <c r="R29" s="71" t="str">
        <f t="shared" si="4"/>
        <v>OK</v>
      </c>
      <c r="S29" s="77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29"/>
      <c r="AG29" s="29"/>
    </row>
    <row r="30" spans="1:33" ht="28.8" x14ac:dyDescent="0.3">
      <c r="A30" s="131"/>
      <c r="B30" s="82">
        <v>27</v>
      </c>
      <c r="C30" s="123"/>
      <c r="D30" s="83" t="s">
        <v>74</v>
      </c>
      <c r="E30" s="84" t="s">
        <v>111</v>
      </c>
      <c r="F30" s="84" t="s">
        <v>113</v>
      </c>
      <c r="G30" s="84" t="s">
        <v>117</v>
      </c>
      <c r="H30" s="87">
        <v>207.13</v>
      </c>
      <c r="I30" s="65"/>
      <c r="J30" s="66">
        <f t="shared" si="0"/>
        <v>0</v>
      </c>
      <c r="K30" s="67">
        <f t="shared" si="3"/>
        <v>0</v>
      </c>
      <c r="L30" s="68"/>
      <c r="M30" s="69">
        <f t="shared" si="1"/>
        <v>0</v>
      </c>
      <c r="N30" s="68"/>
      <c r="O30" s="68"/>
      <c r="P30" s="68"/>
      <c r="Q30" s="70">
        <f t="shared" si="2"/>
        <v>0</v>
      </c>
      <c r="R30" s="71" t="str">
        <f t="shared" si="4"/>
        <v>OK</v>
      </c>
      <c r="S30" s="77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29"/>
      <c r="AG30" s="29"/>
    </row>
    <row r="31" spans="1:33" ht="28.8" x14ac:dyDescent="0.3">
      <c r="A31" s="131"/>
      <c r="B31" s="82">
        <v>28</v>
      </c>
      <c r="C31" s="123"/>
      <c r="D31" s="83" t="s">
        <v>75</v>
      </c>
      <c r="E31" s="84" t="s">
        <v>111</v>
      </c>
      <c r="F31" s="84" t="s">
        <v>113</v>
      </c>
      <c r="G31" s="84" t="s">
        <v>117</v>
      </c>
      <c r="H31" s="87">
        <v>70.08</v>
      </c>
      <c r="I31" s="65"/>
      <c r="J31" s="66">
        <f t="shared" si="0"/>
        <v>0</v>
      </c>
      <c r="K31" s="67">
        <f t="shared" si="3"/>
        <v>0</v>
      </c>
      <c r="L31" s="68"/>
      <c r="M31" s="69">
        <f t="shared" si="1"/>
        <v>0</v>
      </c>
      <c r="N31" s="68"/>
      <c r="O31" s="68"/>
      <c r="P31" s="68"/>
      <c r="Q31" s="70">
        <f t="shared" si="2"/>
        <v>0</v>
      </c>
      <c r="R31" s="71" t="str">
        <f t="shared" si="4"/>
        <v>OK</v>
      </c>
      <c r="S31" s="77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29"/>
      <c r="AG31" s="29"/>
    </row>
    <row r="32" spans="1:33" ht="28.8" x14ac:dyDescent="0.3">
      <c r="A32" s="131"/>
      <c r="B32" s="82">
        <v>29</v>
      </c>
      <c r="C32" s="123"/>
      <c r="D32" s="83" t="s">
        <v>76</v>
      </c>
      <c r="E32" s="84" t="s">
        <v>111</v>
      </c>
      <c r="F32" s="84" t="s">
        <v>113</v>
      </c>
      <c r="G32" s="84" t="s">
        <v>117</v>
      </c>
      <c r="H32" s="85">
        <v>1479.56</v>
      </c>
      <c r="I32" s="65"/>
      <c r="J32" s="66">
        <f>IF(SUM(S60:AG60)&gt;I32+L32,I32+L32,SUM(S60:AG60))</f>
        <v>0</v>
      </c>
      <c r="K32" s="67">
        <f>(SUM(S60:AG60))</f>
        <v>0</v>
      </c>
      <c r="L32" s="68"/>
      <c r="M32" s="69">
        <f t="shared" si="1"/>
        <v>0</v>
      </c>
      <c r="N32" s="68"/>
      <c r="O32" s="68"/>
      <c r="P32" s="68"/>
      <c r="Q32" s="70">
        <f>I32-(SUM(S60:AG60))+L32</f>
        <v>0</v>
      </c>
      <c r="R32" s="71" t="str">
        <f t="shared" si="4"/>
        <v>OK</v>
      </c>
      <c r="S32" s="77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29"/>
      <c r="AG32" s="29"/>
    </row>
    <row r="33" spans="1:33" ht="28.8" x14ac:dyDescent="0.3">
      <c r="A33" s="131"/>
      <c r="B33" s="82">
        <v>30</v>
      </c>
      <c r="C33" s="123"/>
      <c r="D33" s="83" t="s">
        <v>77</v>
      </c>
      <c r="E33" s="84" t="s">
        <v>108</v>
      </c>
      <c r="F33" s="84" t="s">
        <v>113</v>
      </c>
      <c r="G33" s="84" t="s">
        <v>117</v>
      </c>
      <c r="H33" s="85">
        <v>18.68</v>
      </c>
      <c r="I33" s="65">
        <v>40</v>
      </c>
      <c r="J33" s="66">
        <f t="shared" ref="J33:J59" si="5">IF(SUM(S33:AG33)&gt;I33+L33,I33+L33,SUM(S33:AG33))</f>
        <v>0</v>
      </c>
      <c r="K33" s="67">
        <f t="shared" ref="K33:K59" si="6">(SUM(S33:AG33))</f>
        <v>0</v>
      </c>
      <c r="L33" s="68"/>
      <c r="M33" s="69">
        <f t="shared" si="1"/>
        <v>10</v>
      </c>
      <c r="N33" s="68"/>
      <c r="O33" s="68"/>
      <c r="P33" s="68"/>
      <c r="Q33" s="70">
        <f t="shared" ref="Q33:Q59" si="7">I33-(SUM(S33:AG33))+L33</f>
        <v>40</v>
      </c>
      <c r="R33" s="71" t="str">
        <f t="shared" si="4"/>
        <v>OK</v>
      </c>
      <c r="S33" s="77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29"/>
      <c r="AG33" s="29"/>
    </row>
    <row r="34" spans="1:33" ht="28.8" x14ac:dyDescent="0.3">
      <c r="A34" s="131"/>
      <c r="B34" s="82">
        <v>31</v>
      </c>
      <c r="C34" s="123"/>
      <c r="D34" s="83" t="s">
        <v>78</v>
      </c>
      <c r="E34" s="84" t="s">
        <v>112</v>
      </c>
      <c r="F34" s="84" t="s">
        <v>113</v>
      </c>
      <c r="G34" s="84" t="s">
        <v>118</v>
      </c>
      <c r="H34" s="85">
        <v>7.24</v>
      </c>
      <c r="I34" s="65"/>
      <c r="J34" s="66">
        <f t="shared" si="5"/>
        <v>0</v>
      </c>
      <c r="K34" s="67">
        <f t="shared" si="6"/>
        <v>0</v>
      </c>
      <c r="L34" s="68"/>
      <c r="M34" s="69">
        <f t="shared" si="1"/>
        <v>0</v>
      </c>
      <c r="N34" s="68"/>
      <c r="O34" s="68"/>
      <c r="P34" s="68"/>
      <c r="Q34" s="70">
        <f t="shared" si="7"/>
        <v>0</v>
      </c>
      <c r="R34" s="71" t="str">
        <f t="shared" si="4"/>
        <v>OK</v>
      </c>
      <c r="S34" s="77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29"/>
      <c r="AG34" s="29"/>
    </row>
    <row r="35" spans="1:33" ht="28.8" x14ac:dyDescent="0.3">
      <c r="A35" s="131"/>
      <c r="B35" s="82">
        <v>32</v>
      </c>
      <c r="C35" s="123"/>
      <c r="D35" s="83" t="s">
        <v>79</v>
      </c>
      <c r="E35" s="84" t="s">
        <v>112</v>
      </c>
      <c r="F35" s="84" t="s">
        <v>113</v>
      </c>
      <c r="G35" s="84" t="s">
        <v>118</v>
      </c>
      <c r="H35" s="85">
        <v>22.58</v>
      </c>
      <c r="I35" s="65"/>
      <c r="J35" s="66">
        <f t="shared" si="5"/>
        <v>0</v>
      </c>
      <c r="K35" s="67">
        <f t="shared" si="6"/>
        <v>0</v>
      </c>
      <c r="L35" s="68"/>
      <c r="M35" s="69">
        <f t="shared" si="1"/>
        <v>0</v>
      </c>
      <c r="N35" s="68"/>
      <c r="O35" s="68"/>
      <c r="P35" s="68"/>
      <c r="Q35" s="70">
        <f t="shared" si="7"/>
        <v>0</v>
      </c>
      <c r="R35" s="71" t="str">
        <f t="shared" si="4"/>
        <v>OK</v>
      </c>
      <c r="S35" s="77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29"/>
      <c r="AG35" s="29"/>
    </row>
    <row r="36" spans="1:33" ht="28.8" x14ac:dyDescent="0.3">
      <c r="A36" s="131"/>
      <c r="B36" s="82">
        <v>33</v>
      </c>
      <c r="C36" s="123"/>
      <c r="D36" s="83" t="s">
        <v>80</v>
      </c>
      <c r="E36" s="84" t="s">
        <v>112</v>
      </c>
      <c r="F36" s="84" t="s">
        <v>113</v>
      </c>
      <c r="G36" s="84" t="s">
        <v>118</v>
      </c>
      <c r="H36" s="85">
        <v>23.36</v>
      </c>
      <c r="I36" s="65"/>
      <c r="J36" s="66">
        <f t="shared" si="5"/>
        <v>0</v>
      </c>
      <c r="K36" s="67">
        <f t="shared" si="6"/>
        <v>0</v>
      </c>
      <c r="L36" s="68"/>
      <c r="M36" s="69">
        <f t="shared" ref="M36:M59" si="8">ROUND(IF(I36*0.25-0.5&lt;0,0,I36*0.25-0.5),0)-P36-N36</f>
        <v>0</v>
      </c>
      <c r="N36" s="68"/>
      <c r="O36" s="68"/>
      <c r="P36" s="68"/>
      <c r="Q36" s="70">
        <f t="shared" si="7"/>
        <v>0</v>
      </c>
      <c r="R36" s="71" t="str">
        <f t="shared" si="4"/>
        <v>OK</v>
      </c>
      <c r="S36" s="77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29"/>
      <c r="AG36" s="29"/>
    </row>
    <row r="37" spans="1:33" ht="28.8" x14ac:dyDescent="0.3">
      <c r="A37" s="131"/>
      <c r="B37" s="82">
        <v>34</v>
      </c>
      <c r="C37" s="123"/>
      <c r="D37" s="83" t="s">
        <v>81</v>
      </c>
      <c r="E37" s="84" t="s">
        <v>112</v>
      </c>
      <c r="F37" s="84" t="s">
        <v>113</v>
      </c>
      <c r="G37" s="84" t="s">
        <v>118</v>
      </c>
      <c r="H37" s="85">
        <v>12.22</v>
      </c>
      <c r="I37" s="65"/>
      <c r="J37" s="66">
        <f t="shared" si="5"/>
        <v>0</v>
      </c>
      <c r="K37" s="67">
        <f t="shared" si="6"/>
        <v>0</v>
      </c>
      <c r="L37" s="68"/>
      <c r="M37" s="69">
        <f t="shared" si="8"/>
        <v>0</v>
      </c>
      <c r="N37" s="68"/>
      <c r="O37" s="68"/>
      <c r="P37" s="68"/>
      <c r="Q37" s="70">
        <f t="shared" si="7"/>
        <v>0</v>
      </c>
      <c r="R37" s="71" t="str">
        <f t="shared" si="4"/>
        <v>OK</v>
      </c>
      <c r="S37" s="77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29"/>
      <c r="AG37" s="29"/>
    </row>
    <row r="38" spans="1:33" ht="28.8" x14ac:dyDescent="0.3">
      <c r="A38" s="131"/>
      <c r="B38" s="82">
        <v>35</v>
      </c>
      <c r="C38" s="123"/>
      <c r="D38" s="83" t="s">
        <v>82</v>
      </c>
      <c r="E38" s="84" t="s">
        <v>112</v>
      </c>
      <c r="F38" s="84" t="s">
        <v>113</v>
      </c>
      <c r="G38" s="84" t="s">
        <v>118</v>
      </c>
      <c r="H38" s="85">
        <v>16.82</v>
      </c>
      <c r="I38" s="65"/>
      <c r="J38" s="66">
        <f t="shared" si="5"/>
        <v>0</v>
      </c>
      <c r="K38" s="67">
        <f t="shared" si="6"/>
        <v>0</v>
      </c>
      <c r="L38" s="68"/>
      <c r="M38" s="69">
        <f t="shared" si="8"/>
        <v>0</v>
      </c>
      <c r="N38" s="68"/>
      <c r="O38" s="68"/>
      <c r="P38" s="68"/>
      <c r="Q38" s="70">
        <f t="shared" si="7"/>
        <v>0</v>
      </c>
      <c r="R38" s="71" t="str">
        <f t="shared" si="4"/>
        <v>OK</v>
      </c>
      <c r="S38" s="77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29"/>
      <c r="AG38" s="29"/>
    </row>
    <row r="39" spans="1:33" ht="28.8" x14ac:dyDescent="0.3">
      <c r="A39" s="131"/>
      <c r="B39" s="82">
        <v>36</v>
      </c>
      <c r="C39" s="123"/>
      <c r="D39" s="83" t="s">
        <v>83</v>
      </c>
      <c r="E39" s="84" t="s">
        <v>112</v>
      </c>
      <c r="F39" s="84" t="s">
        <v>113</v>
      </c>
      <c r="G39" s="84" t="s">
        <v>118</v>
      </c>
      <c r="H39" s="85">
        <v>13.82</v>
      </c>
      <c r="I39" s="65"/>
      <c r="J39" s="66">
        <f t="shared" si="5"/>
        <v>0</v>
      </c>
      <c r="K39" s="67">
        <f t="shared" si="6"/>
        <v>0</v>
      </c>
      <c r="L39" s="68"/>
      <c r="M39" s="69">
        <f t="shared" si="8"/>
        <v>0</v>
      </c>
      <c r="N39" s="68"/>
      <c r="O39" s="68"/>
      <c r="P39" s="68"/>
      <c r="Q39" s="70">
        <f t="shared" si="7"/>
        <v>0</v>
      </c>
      <c r="R39" s="71" t="str">
        <f t="shared" si="4"/>
        <v>OK</v>
      </c>
      <c r="S39" s="77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29"/>
      <c r="AG39" s="29"/>
    </row>
    <row r="40" spans="1:33" ht="28.8" x14ac:dyDescent="0.3">
      <c r="A40" s="131"/>
      <c r="B40" s="82">
        <v>37</v>
      </c>
      <c r="C40" s="123"/>
      <c r="D40" s="83" t="s">
        <v>84</v>
      </c>
      <c r="E40" s="84" t="s">
        <v>112</v>
      </c>
      <c r="F40" s="84" t="s">
        <v>113</v>
      </c>
      <c r="G40" s="84" t="s">
        <v>118</v>
      </c>
      <c r="H40" s="85">
        <v>11.68</v>
      </c>
      <c r="I40" s="65"/>
      <c r="J40" s="66">
        <f t="shared" si="5"/>
        <v>0</v>
      </c>
      <c r="K40" s="67">
        <f t="shared" si="6"/>
        <v>0</v>
      </c>
      <c r="L40" s="68"/>
      <c r="M40" s="69">
        <f t="shared" si="8"/>
        <v>0</v>
      </c>
      <c r="N40" s="68"/>
      <c r="O40" s="68"/>
      <c r="P40" s="68"/>
      <c r="Q40" s="70">
        <f t="shared" si="7"/>
        <v>0</v>
      </c>
      <c r="R40" s="71" t="str">
        <f t="shared" si="4"/>
        <v>OK</v>
      </c>
      <c r="S40" s="77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29"/>
      <c r="AG40" s="29"/>
    </row>
    <row r="41" spans="1:33" ht="28.8" x14ac:dyDescent="0.3">
      <c r="A41" s="131"/>
      <c r="B41" s="82">
        <v>38</v>
      </c>
      <c r="C41" s="123"/>
      <c r="D41" s="83" t="s">
        <v>85</v>
      </c>
      <c r="E41" s="84" t="s">
        <v>112</v>
      </c>
      <c r="F41" s="84" t="s">
        <v>113</v>
      </c>
      <c r="G41" s="84" t="s">
        <v>118</v>
      </c>
      <c r="H41" s="85">
        <v>14.01</v>
      </c>
      <c r="I41" s="65"/>
      <c r="J41" s="66">
        <f t="shared" si="5"/>
        <v>0</v>
      </c>
      <c r="K41" s="67">
        <f t="shared" si="6"/>
        <v>0</v>
      </c>
      <c r="L41" s="68"/>
      <c r="M41" s="69">
        <f t="shared" si="8"/>
        <v>0</v>
      </c>
      <c r="N41" s="68"/>
      <c r="O41" s="68"/>
      <c r="P41" s="68"/>
      <c r="Q41" s="70">
        <f t="shared" si="7"/>
        <v>0</v>
      </c>
      <c r="R41" s="71" t="str">
        <f t="shared" si="4"/>
        <v>OK</v>
      </c>
      <c r="S41" s="77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29"/>
      <c r="AG41" s="29"/>
    </row>
    <row r="42" spans="1:33" ht="28.8" x14ac:dyDescent="0.3">
      <c r="A42" s="131"/>
      <c r="B42" s="82">
        <v>39</v>
      </c>
      <c r="C42" s="123"/>
      <c r="D42" s="83" t="s">
        <v>86</v>
      </c>
      <c r="E42" s="84" t="s">
        <v>112</v>
      </c>
      <c r="F42" s="84" t="s">
        <v>113</v>
      </c>
      <c r="G42" s="84" t="s">
        <v>118</v>
      </c>
      <c r="H42" s="85">
        <v>16.079999999999998</v>
      </c>
      <c r="I42" s="65"/>
      <c r="J42" s="66">
        <f t="shared" si="5"/>
        <v>0</v>
      </c>
      <c r="K42" s="67">
        <f t="shared" si="6"/>
        <v>0</v>
      </c>
      <c r="L42" s="68"/>
      <c r="M42" s="69">
        <f t="shared" si="8"/>
        <v>0</v>
      </c>
      <c r="N42" s="68"/>
      <c r="O42" s="68"/>
      <c r="P42" s="68"/>
      <c r="Q42" s="70">
        <f t="shared" si="7"/>
        <v>0</v>
      </c>
      <c r="R42" s="71" t="str">
        <f t="shared" si="4"/>
        <v>OK</v>
      </c>
      <c r="S42" s="77"/>
      <c r="T42" s="78"/>
      <c r="U42" s="78"/>
      <c r="V42" s="78"/>
      <c r="W42" s="78"/>
      <c r="X42" s="78"/>
      <c r="Y42" s="78"/>
      <c r="Z42" s="78"/>
      <c r="AA42" s="78"/>
      <c r="AB42" s="78"/>
      <c r="AC42" s="78"/>
      <c r="AD42" s="78"/>
      <c r="AE42" s="78"/>
      <c r="AF42" s="29"/>
      <c r="AG42" s="29"/>
    </row>
    <row r="43" spans="1:33" ht="28.8" x14ac:dyDescent="0.3">
      <c r="A43" s="131"/>
      <c r="B43" s="82">
        <v>40</v>
      </c>
      <c r="C43" s="123"/>
      <c r="D43" s="83" t="s">
        <v>87</v>
      </c>
      <c r="E43" s="84" t="s">
        <v>112</v>
      </c>
      <c r="F43" s="84" t="s">
        <v>113</v>
      </c>
      <c r="G43" s="84" t="s">
        <v>118</v>
      </c>
      <c r="H43" s="85">
        <v>31.14</v>
      </c>
      <c r="I43" s="65">
        <v>10</v>
      </c>
      <c r="J43" s="66">
        <f t="shared" si="5"/>
        <v>0</v>
      </c>
      <c r="K43" s="67">
        <f t="shared" si="6"/>
        <v>0</v>
      </c>
      <c r="L43" s="68"/>
      <c r="M43" s="69">
        <f t="shared" si="8"/>
        <v>2</v>
      </c>
      <c r="N43" s="68"/>
      <c r="O43" s="68"/>
      <c r="P43" s="68"/>
      <c r="Q43" s="70">
        <f t="shared" si="7"/>
        <v>10</v>
      </c>
      <c r="R43" s="71" t="str">
        <f t="shared" si="4"/>
        <v>OK</v>
      </c>
      <c r="S43" s="77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29"/>
      <c r="AG43" s="29"/>
    </row>
    <row r="44" spans="1:33" ht="28.8" x14ac:dyDescent="0.3">
      <c r="A44" s="131"/>
      <c r="B44" s="82">
        <v>41</v>
      </c>
      <c r="C44" s="123"/>
      <c r="D44" s="83" t="s">
        <v>88</v>
      </c>
      <c r="E44" s="84" t="s">
        <v>112</v>
      </c>
      <c r="F44" s="84" t="s">
        <v>113</v>
      </c>
      <c r="G44" s="84" t="s">
        <v>118</v>
      </c>
      <c r="H44" s="85">
        <v>16.579999999999998</v>
      </c>
      <c r="I44" s="65">
        <v>30</v>
      </c>
      <c r="J44" s="66">
        <f t="shared" si="5"/>
        <v>0</v>
      </c>
      <c r="K44" s="67">
        <f t="shared" si="6"/>
        <v>0</v>
      </c>
      <c r="L44" s="68"/>
      <c r="M44" s="69">
        <f t="shared" si="8"/>
        <v>7</v>
      </c>
      <c r="N44" s="68"/>
      <c r="O44" s="68"/>
      <c r="P44" s="68"/>
      <c r="Q44" s="70">
        <f t="shared" si="7"/>
        <v>30</v>
      </c>
      <c r="R44" s="71" t="str">
        <f t="shared" si="4"/>
        <v>OK</v>
      </c>
      <c r="S44" s="77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29"/>
      <c r="AG44" s="29"/>
    </row>
    <row r="45" spans="1:33" ht="28.8" x14ac:dyDescent="0.3">
      <c r="A45" s="131"/>
      <c r="B45" s="82">
        <v>42</v>
      </c>
      <c r="C45" s="123"/>
      <c r="D45" s="83" t="s">
        <v>89</v>
      </c>
      <c r="E45" s="84" t="s">
        <v>111</v>
      </c>
      <c r="F45" s="84" t="s">
        <v>113</v>
      </c>
      <c r="G45" s="84" t="s">
        <v>118</v>
      </c>
      <c r="H45" s="85">
        <v>61.9</v>
      </c>
      <c r="I45" s="65"/>
      <c r="J45" s="66">
        <f t="shared" si="5"/>
        <v>0</v>
      </c>
      <c r="K45" s="67">
        <f t="shared" si="6"/>
        <v>0</v>
      </c>
      <c r="L45" s="68"/>
      <c r="M45" s="69">
        <f t="shared" si="8"/>
        <v>0</v>
      </c>
      <c r="N45" s="68"/>
      <c r="O45" s="68"/>
      <c r="P45" s="68"/>
      <c r="Q45" s="70">
        <f t="shared" si="7"/>
        <v>0</v>
      </c>
      <c r="R45" s="71" t="str">
        <f t="shared" si="4"/>
        <v>OK</v>
      </c>
      <c r="S45" s="77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29"/>
      <c r="AG45" s="29"/>
    </row>
    <row r="46" spans="1:33" ht="28.8" x14ac:dyDescent="0.3">
      <c r="A46" s="131"/>
      <c r="B46" s="82">
        <v>43</v>
      </c>
      <c r="C46" s="123"/>
      <c r="D46" s="83" t="s">
        <v>90</v>
      </c>
      <c r="E46" s="84" t="s">
        <v>112</v>
      </c>
      <c r="F46" s="84" t="s">
        <v>113</v>
      </c>
      <c r="G46" s="84" t="s">
        <v>118</v>
      </c>
      <c r="H46" s="85">
        <v>12.84</v>
      </c>
      <c r="I46" s="65"/>
      <c r="J46" s="66">
        <f t="shared" si="5"/>
        <v>0</v>
      </c>
      <c r="K46" s="67">
        <f t="shared" si="6"/>
        <v>0</v>
      </c>
      <c r="L46" s="68"/>
      <c r="M46" s="69">
        <f t="shared" si="8"/>
        <v>0</v>
      </c>
      <c r="N46" s="68"/>
      <c r="O46" s="68"/>
      <c r="P46" s="68"/>
      <c r="Q46" s="70">
        <f t="shared" si="7"/>
        <v>0</v>
      </c>
      <c r="R46" s="71" t="str">
        <f t="shared" si="4"/>
        <v>OK</v>
      </c>
      <c r="S46" s="77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29"/>
      <c r="AG46" s="29"/>
    </row>
    <row r="47" spans="1:33" ht="28.8" x14ac:dyDescent="0.3">
      <c r="A47" s="131"/>
      <c r="B47" s="82">
        <v>44</v>
      </c>
      <c r="C47" s="123"/>
      <c r="D47" s="83" t="s">
        <v>91</v>
      </c>
      <c r="E47" s="84" t="s">
        <v>106</v>
      </c>
      <c r="F47" s="84" t="s">
        <v>114</v>
      </c>
      <c r="G47" s="84" t="s">
        <v>119</v>
      </c>
      <c r="H47" s="85">
        <v>1164.18</v>
      </c>
      <c r="I47" s="65">
        <v>2</v>
      </c>
      <c r="J47" s="66">
        <f t="shared" si="5"/>
        <v>0</v>
      </c>
      <c r="K47" s="67">
        <f t="shared" si="6"/>
        <v>0</v>
      </c>
      <c r="L47" s="68"/>
      <c r="M47" s="69">
        <f t="shared" si="8"/>
        <v>0</v>
      </c>
      <c r="N47" s="68"/>
      <c r="O47" s="68"/>
      <c r="P47" s="68"/>
      <c r="Q47" s="70">
        <f t="shared" si="7"/>
        <v>2</v>
      </c>
      <c r="R47" s="71" t="str">
        <f t="shared" si="4"/>
        <v>OK</v>
      </c>
      <c r="S47" s="77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29"/>
      <c r="AG47" s="29"/>
    </row>
    <row r="48" spans="1:33" ht="28.8" x14ac:dyDescent="0.3">
      <c r="A48" s="131"/>
      <c r="B48" s="82">
        <v>45</v>
      </c>
      <c r="C48" s="123"/>
      <c r="D48" s="83" t="s">
        <v>92</v>
      </c>
      <c r="E48" s="84" t="s">
        <v>106</v>
      </c>
      <c r="F48" s="84" t="s">
        <v>114</v>
      </c>
      <c r="G48" s="84" t="s">
        <v>119</v>
      </c>
      <c r="H48" s="85">
        <v>1456.2</v>
      </c>
      <c r="I48" s="65">
        <v>2</v>
      </c>
      <c r="J48" s="66">
        <f t="shared" si="5"/>
        <v>0</v>
      </c>
      <c r="K48" s="67">
        <f t="shared" si="6"/>
        <v>0</v>
      </c>
      <c r="L48" s="68"/>
      <c r="M48" s="69">
        <f t="shared" si="8"/>
        <v>0</v>
      </c>
      <c r="N48" s="68"/>
      <c r="O48" s="68"/>
      <c r="P48" s="68"/>
      <c r="Q48" s="70">
        <f t="shared" si="7"/>
        <v>2</v>
      </c>
      <c r="R48" s="71" t="str">
        <f t="shared" si="4"/>
        <v>OK</v>
      </c>
      <c r="S48" s="77"/>
      <c r="T48" s="78"/>
      <c r="U48" s="78"/>
      <c r="V48" s="78"/>
      <c r="W48" s="78"/>
      <c r="X48" s="78"/>
      <c r="Y48" s="78"/>
      <c r="Z48" s="78"/>
      <c r="AA48" s="78"/>
      <c r="AB48" s="78"/>
      <c r="AC48" s="78"/>
      <c r="AD48" s="78"/>
      <c r="AE48" s="78"/>
      <c r="AF48" s="29"/>
      <c r="AG48" s="29"/>
    </row>
    <row r="49" spans="1:33" ht="43.2" x14ac:dyDescent="0.3">
      <c r="A49" s="131"/>
      <c r="B49" s="82">
        <v>46</v>
      </c>
      <c r="C49" s="123"/>
      <c r="D49" s="83" t="s">
        <v>93</v>
      </c>
      <c r="E49" s="84" t="s">
        <v>106</v>
      </c>
      <c r="F49" s="84" t="s">
        <v>114</v>
      </c>
      <c r="G49" s="84" t="s">
        <v>119</v>
      </c>
      <c r="H49" s="85">
        <v>1146.27</v>
      </c>
      <c r="I49" s="65"/>
      <c r="J49" s="66">
        <f t="shared" si="5"/>
        <v>0</v>
      </c>
      <c r="K49" s="67">
        <f t="shared" si="6"/>
        <v>0</v>
      </c>
      <c r="L49" s="68"/>
      <c r="M49" s="69">
        <f t="shared" si="8"/>
        <v>0</v>
      </c>
      <c r="N49" s="68"/>
      <c r="O49" s="68"/>
      <c r="P49" s="68"/>
      <c r="Q49" s="70">
        <f t="shared" si="7"/>
        <v>0</v>
      </c>
      <c r="R49" s="71" t="str">
        <f t="shared" si="4"/>
        <v>OK</v>
      </c>
      <c r="S49" s="77"/>
      <c r="T49" s="78"/>
      <c r="U49" s="78"/>
      <c r="V49" s="78"/>
      <c r="W49" s="78"/>
      <c r="X49" s="78"/>
      <c r="Y49" s="78"/>
      <c r="Z49" s="78"/>
      <c r="AA49" s="78"/>
      <c r="AB49" s="78"/>
      <c r="AC49" s="78"/>
      <c r="AD49" s="78"/>
      <c r="AE49" s="78"/>
      <c r="AF49" s="29"/>
      <c r="AG49" s="29"/>
    </row>
    <row r="50" spans="1:33" ht="28.8" x14ac:dyDescent="0.3">
      <c r="A50" s="131"/>
      <c r="B50" s="82">
        <v>47</v>
      </c>
      <c r="C50" s="123"/>
      <c r="D50" s="83" t="s">
        <v>94</v>
      </c>
      <c r="E50" s="84" t="s">
        <v>106</v>
      </c>
      <c r="F50" s="84" t="s">
        <v>114</v>
      </c>
      <c r="G50" s="84" t="s">
        <v>119</v>
      </c>
      <c r="H50" s="85">
        <v>20.09</v>
      </c>
      <c r="I50" s="65">
        <v>16</v>
      </c>
      <c r="J50" s="66">
        <f t="shared" si="5"/>
        <v>0</v>
      </c>
      <c r="K50" s="67">
        <f t="shared" si="6"/>
        <v>0</v>
      </c>
      <c r="L50" s="68"/>
      <c r="M50" s="69">
        <f t="shared" si="8"/>
        <v>4</v>
      </c>
      <c r="N50" s="68"/>
      <c r="O50" s="68"/>
      <c r="P50" s="68"/>
      <c r="Q50" s="70">
        <f t="shared" si="7"/>
        <v>16</v>
      </c>
      <c r="R50" s="71" t="str">
        <f t="shared" si="4"/>
        <v>OK</v>
      </c>
      <c r="S50" s="77"/>
      <c r="T50" s="78"/>
      <c r="U50" s="78"/>
      <c r="V50" s="78"/>
      <c r="W50" s="78"/>
      <c r="X50" s="78"/>
      <c r="Y50" s="78"/>
      <c r="Z50" s="78"/>
      <c r="AA50" s="78"/>
      <c r="AB50" s="78"/>
      <c r="AC50" s="78"/>
      <c r="AD50" s="78"/>
      <c r="AE50" s="78"/>
      <c r="AF50" s="29"/>
      <c r="AG50" s="29"/>
    </row>
    <row r="51" spans="1:33" ht="43.2" x14ac:dyDescent="0.3">
      <c r="A51" s="131"/>
      <c r="B51" s="82">
        <v>48</v>
      </c>
      <c r="C51" s="123"/>
      <c r="D51" s="83" t="s">
        <v>95</v>
      </c>
      <c r="E51" s="84" t="s">
        <v>106</v>
      </c>
      <c r="F51" s="84" t="s">
        <v>114</v>
      </c>
      <c r="G51" s="84" t="s">
        <v>119</v>
      </c>
      <c r="H51" s="85">
        <v>1375.99</v>
      </c>
      <c r="I51" s="65"/>
      <c r="J51" s="66">
        <f t="shared" si="5"/>
        <v>0</v>
      </c>
      <c r="K51" s="67">
        <f t="shared" si="6"/>
        <v>0</v>
      </c>
      <c r="L51" s="68"/>
      <c r="M51" s="69">
        <f t="shared" si="8"/>
        <v>0</v>
      </c>
      <c r="N51" s="68"/>
      <c r="O51" s="68"/>
      <c r="P51" s="68"/>
      <c r="Q51" s="70">
        <f t="shared" si="7"/>
        <v>0</v>
      </c>
      <c r="R51" s="71" t="str">
        <f t="shared" si="4"/>
        <v>OK</v>
      </c>
      <c r="S51" s="77"/>
      <c r="T51" s="78"/>
      <c r="U51" s="78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29"/>
      <c r="AG51" s="29"/>
    </row>
    <row r="52" spans="1:33" ht="43.2" x14ac:dyDescent="0.3">
      <c r="A52" s="131"/>
      <c r="B52" s="82">
        <v>49</v>
      </c>
      <c r="C52" s="123"/>
      <c r="D52" s="83" t="s">
        <v>96</v>
      </c>
      <c r="E52" s="84" t="s">
        <v>106</v>
      </c>
      <c r="F52" s="84" t="s">
        <v>114</v>
      </c>
      <c r="G52" s="84" t="s">
        <v>119</v>
      </c>
      <c r="H52" s="85">
        <v>599.61</v>
      </c>
      <c r="I52" s="65"/>
      <c r="J52" s="66">
        <f t="shared" si="5"/>
        <v>0</v>
      </c>
      <c r="K52" s="67">
        <f t="shared" si="6"/>
        <v>0</v>
      </c>
      <c r="L52" s="68"/>
      <c r="M52" s="69">
        <f t="shared" si="8"/>
        <v>0</v>
      </c>
      <c r="N52" s="68"/>
      <c r="O52" s="68"/>
      <c r="P52" s="68"/>
      <c r="Q52" s="70">
        <f t="shared" si="7"/>
        <v>0</v>
      </c>
      <c r="R52" s="71" t="str">
        <f t="shared" si="4"/>
        <v>OK</v>
      </c>
      <c r="S52" s="77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29"/>
      <c r="AG52" s="29"/>
    </row>
    <row r="53" spans="1:33" ht="14.4" x14ac:dyDescent="0.3">
      <c r="A53" s="131"/>
      <c r="B53" s="82">
        <v>50</v>
      </c>
      <c r="C53" s="123"/>
      <c r="D53" s="83" t="s">
        <v>97</v>
      </c>
      <c r="E53" s="84" t="s">
        <v>106</v>
      </c>
      <c r="F53" s="84" t="s">
        <v>114</v>
      </c>
      <c r="G53" s="84" t="s">
        <v>119</v>
      </c>
      <c r="H53" s="85">
        <v>66.180000000000007</v>
      </c>
      <c r="I53" s="65"/>
      <c r="J53" s="66">
        <f t="shared" si="5"/>
        <v>0</v>
      </c>
      <c r="K53" s="67">
        <f t="shared" si="6"/>
        <v>0</v>
      </c>
      <c r="L53" s="68"/>
      <c r="M53" s="69">
        <f t="shared" si="8"/>
        <v>0</v>
      </c>
      <c r="N53" s="68"/>
      <c r="O53" s="68"/>
      <c r="P53" s="68"/>
      <c r="Q53" s="70">
        <f t="shared" si="7"/>
        <v>0</v>
      </c>
      <c r="R53" s="71" t="str">
        <f t="shared" si="4"/>
        <v>OK</v>
      </c>
      <c r="S53" s="77"/>
      <c r="T53" s="78"/>
      <c r="U53" s="78"/>
      <c r="V53" s="78"/>
      <c r="W53" s="78"/>
      <c r="X53" s="78"/>
      <c r="Y53" s="78"/>
      <c r="Z53" s="78"/>
      <c r="AA53" s="78"/>
      <c r="AB53" s="78"/>
      <c r="AC53" s="78"/>
      <c r="AD53" s="78"/>
      <c r="AE53" s="78"/>
      <c r="AF53" s="29"/>
      <c r="AG53" s="29"/>
    </row>
    <row r="54" spans="1:33" ht="14.4" x14ac:dyDescent="0.3">
      <c r="A54" s="131"/>
      <c r="B54" s="82">
        <v>51</v>
      </c>
      <c r="C54" s="123"/>
      <c r="D54" s="83" t="s">
        <v>98</v>
      </c>
      <c r="E54" s="84" t="s">
        <v>106</v>
      </c>
      <c r="F54" s="84" t="s">
        <v>114</v>
      </c>
      <c r="G54" s="84" t="s">
        <v>119</v>
      </c>
      <c r="H54" s="85">
        <v>56.06</v>
      </c>
      <c r="I54" s="65"/>
      <c r="J54" s="66">
        <f t="shared" si="5"/>
        <v>0</v>
      </c>
      <c r="K54" s="67">
        <f t="shared" si="6"/>
        <v>0</v>
      </c>
      <c r="L54" s="68"/>
      <c r="M54" s="69">
        <f t="shared" si="8"/>
        <v>0</v>
      </c>
      <c r="N54" s="68"/>
      <c r="O54" s="68"/>
      <c r="P54" s="68"/>
      <c r="Q54" s="70">
        <f t="shared" si="7"/>
        <v>0</v>
      </c>
      <c r="R54" s="71" t="str">
        <f t="shared" si="4"/>
        <v>OK</v>
      </c>
      <c r="S54" s="77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78"/>
      <c r="AF54" s="29"/>
      <c r="AG54" s="29"/>
    </row>
    <row r="55" spans="1:33" ht="28.8" x14ac:dyDescent="0.3">
      <c r="A55" s="131"/>
      <c r="B55" s="82">
        <v>52</v>
      </c>
      <c r="C55" s="123"/>
      <c r="D55" s="83" t="s">
        <v>99</v>
      </c>
      <c r="E55" s="84" t="s">
        <v>106</v>
      </c>
      <c r="F55" s="84" t="s">
        <v>114</v>
      </c>
      <c r="G55" s="84" t="s">
        <v>119</v>
      </c>
      <c r="H55" s="85">
        <v>10.87</v>
      </c>
      <c r="I55" s="65"/>
      <c r="J55" s="66">
        <f t="shared" si="5"/>
        <v>0</v>
      </c>
      <c r="K55" s="67">
        <f t="shared" si="6"/>
        <v>0</v>
      </c>
      <c r="L55" s="68"/>
      <c r="M55" s="69">
        <f t="shared" si="8"/>
        <v>0</v>
      </c>
      <c r="N55" s="68"/>
      <c r="O55" s="68"/>
      <c r="P55" s="68"/>
      <c r="Q55" s="70">
        <f t="shared" si="7"/>
        <v>0</v>
      </c>
      <c r="R55" s="71" t="str">
        <f t="shared" si="4"/>
        <v>OK</v>
      </c>
      <c r="S55" s="77"/>
      <c r="T55" s="78"/>
      <c r="U55" s="78"/>
      <c r="V55" s="78"/>
      <c r="W55" s="78"/>
      <c r="X55" s="78"/>
      <c r="Y55" s="78"/>
      <c r="Z55" s="78"/>
      <c r="AA55" s="78"/>
      <c r="AB55" s="78"/>
      <c r="AC55" s="78"/>
      <c r="AD55" s="78"/>
      <c r="AE55" s="78"/>
      <c r="AF55" s="29"/>
      <c r="AG55" s="29"/>
    </row>
    <row r="56" spans="1:33" ht="28.8" x14ac:dyDescent="0.3">
      <c r="A56" s="131"/>
      <c r="B56" s="82">
        <v>53</v>
      </c>
      <c r="C56" s="123"/>
      <c r="D56" s="83" t="s">
        <v>100</v>
      </c>
      <c r="E56" s="84" t="s">
        <v>106</v>
      </c>
      <c r="F56" s="84" t="s">
        <v>114</v>
      </c>
      <c r="G56" s="84" t="s">
        <v>119</v>
      </c>
      <c r="H56" s="85">
        <v>11.6</v>
      </c>
      <c r="I56" s="65"/>
      <c r="J56" s="66">
        <f t="shared" si="5"/>
        <v>0</v>
      </c>
      <c r="K56" s="67">
        <f t="shared" si="6"/>
        <v>0</v>
      </c>
      <c r="L56" s="68"/>
      <c r="M56" s="69">
        <f t="shared" si="8"/>
        <v>0</v>
      </c>
      <c r="N56" s="68"/>
      <c r="O56" s="68"/>
      <c r="P56" s="68"/>
      <c r="Q56" s="70">
        <f t="shared" si="7"/>
        <v>0</v>
      </c>
      <c r="R56" s="71" t="str">
        <f t="shared" si="4"/>
        <v>OK</v>
      </c>
      <c r="S56" s="77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78"/>
      <c r="AF56" s="29"/>
      <c r="AG56" s="29"/>
    </row>
    <row r="57" spans="1:33" ht="28.8" x14ac:dyDescent="0.3">
      <c r="A57" s="131"/>
      <c r="B57" s="82">
        <v>54</v>
      </c>
      <c r="C57" s="123"/>
      <c r="D57" s="83" t="s">
        <v>101</v>
      </c>
      <c r="E57" s="84" t="s">
        <v>106</v>
      </c>
      <c r="F57" s="84" t="s">
        <v>114</v>
      </c>
      <c r="G57" s="84" t="s">
        <v>119</v>
      </c>
      <c r="H57" s="85">
        <v>10.86</v>
      </c>
      <c r="I57" s="65"/>
      <c r="J57" s="66">
        <f t="shared" si="5"/>
        <v>0</v>
      </c>
      <c r="K57" s="67">
        <f t="shared" si="6"/>
        <v>0</v>
      </c>
      <c r="L57" s="68"/>
      <c r="M57" s="69">
        <f t="shared" si="8"/>
        <v>0</v>
      </c>
      <c r="N57" s="68"/>
      <c r="O57" s="68"/>
      <c r="P57" s="68"/>
      <c r="Q57" s="70">
        <f t="shared" si="7"/>
        <v>0</v>
      </c>
      <c r="R57" s="71" t="str">
        <f t="shared" si="4"/>
        <v>OK</v>
      </c>
      <c r="S57" s="77"/>
      <c r="T57" s="78"/>
      <c r="U57" s="78"/>
      <c r="V57" s="78"/>
      <c r="W57" s="78"/>
      <c r="X57" s="78"/>
      <c r="Y57" s="78"/>
      <c r="Z57" s="78"/>
      <c r="AA57" s="78"/>
      <c r="AB57" s="78"/>
      <c r="AC57" s="78"/>
      <c r="AD57" s="78"/>
      <c r="AE57" s="78"/>
      <c r="AF57" s="29"/>
      <c r="AG57" s="29"/>
    </row>
    <row r="58" spans="1:33" ht="14.4" x14ac:dyDescent="0.3">
      <c r="A58" s="131"/>
      <c r="B58" s="82">
        <v>55</v>
      </c>
      <c r="C58" s="123"/>
      <c r="D58" s="83" t="s">
        <v>102</v>
      </c>
      <c r="E58" s="84" t="s">
        <v>106</v>
      </c>
      <c r="F58" s="84" t="s">
        <v>114</v>
      </c>
      <c r="G58" s="84" t="s">
        <v>119</v>
      </c>
      <c r="H58" s="85">
        <v>8.56</v>
      </c>
      <c r="I58" s="65"/>
      <c r="J58" s="66">
        <f t="shared" si="5"/>
        <v>0</v>
      </c>
      <c r="K58" s="67">
        <f t="shared" si="6"/>
        <v>0</v>
      </c>
      <c r="L58" s="68"/>
      <c r="M58" s="69">
        <f t="shared" si="8"/>
        <v>0</v>
      </c>
      <c r="N58" s="68"/>
      <c r="O58" s="68"/>
      <c r="P58" s="68"/>
      <c r="Q58" s="70">
        <f t="shared" si="7"/>
        <v>0</v>
      </c>
      <c r="R58" s="71" t="str">
        <f t="shared" si="4"/>
        <v>OK</v>
      </c>
      <c r="S58" s="77"/>
      <c r="T58" s="78"/>
      <c r="U58" s="78"/>
      <c r="V58" s="78"/>
      <c r="W58" s="78"/>
      <c r="X58" s="78"/>
      <c r="Y58" s="78"/>
      <c r="Z58" s="78"/>
      <c r="AA58" s="78"/>
      <c r="AB58" s="78"/>
      <c r="AC58" s="78"/>
      <c r="AD58" s="78"/>
      <c r="AE58" s="78"/>
      <c r="AF58" s="29"/>
      <c r="AG58" s="29"/>
    </row>
    <row r="59" spans="1:33" ht="28.8" x14ac:dyDescent="0.3">
      <c r="A59" s="132"/>
      <c r="B59" s="82">
        <v>56</v>
      </c>
      <c r="C59" s="124"/>
      <c r="D59" s="83" t="s">
        <v>103</v>
      </c>
      <c r="E59" s="84" t="s">
        <v>106</v>
      </c>
      <c r="F59" s="84" t="s">
        <v>114</v>
      </c>
      <c r="G59" s="84" t="s">
        <v>119</v>
      </c>
      <c r="H59" s="85">
        <v>63.79</v>
      </c>
      <c r="I59" s="65"/>
      <c r="J59" s="66">
        <f t="shared" si="5"/>
        <v>0</v>
      </c>
      <c r="K59" s="67">
        <f t="shared" si="6"/>
        <v>0</v>
      </c>
      <c r="L59" s="68"/>
      <c r="M59" s="69">
        <f t="shared" si="8"/>
        <v>0</v>
      </c>
      <c r="N59" s="68"/>
      <c r="O59" s="68"/>
      <c r="P59" s="68"/>
      <c r="Q59" s="70">
        <f t="shared" si="7"/>
        <v>0</v>
      </c>
      <c r="R59" s="71" t="str">
        <f t="shared" si="4"/>
        <v>OK</v>
      </c>
      <c r="S59" s="77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29"/>
      <c r="AG59" s="29"/>
    </row>
    <row r="60" spans="1:33" ht="38.4" customHeight="1" x14ac:dyDescent="0.3">
      <c r="I60" s="88">
        <f>SUM(I4:I59)</f>
        <v>190</v>
      </c>
      <c r="J60" s="88">
        <f t="shared" ref="J60:Q60" si="9">SUM(J4:J59)</f>
        <v>0</v>
      </c>
      <c r="K60" s="88">
        <f t="shared" si="9"/>
        <v>0</v>
      </c>
      <c r="L60" s="88">
        <f t="shared" si="9"/>
        <v>0</v>
      </c>
      <c r="M60" s="88">
        <f t="shared" si="9"/>
        <v>43</v>
      </c>
      <c r="N60" s="88">
        <f t="shared" si="9"/>
        <v>0</v>
      </c>
      <c r="O60" s="88">
        <f t="shared" si="9"/>
        <v>0</v>
      </c>
      <c r="P60" s="88">
        <f t="shared" si="9"/>
        <v>0</v>
      </c>
      <c r="Q60" s="88">
        <f t="shared" si="9"/>
        <v>190</v>
      </c>
      <c r="S60" s="63">
        <f t="shared" ref="S60:X60" si="10">SUMPRODUCT($H$4:$H$59,S4:S59)</f>
        <v>0</v>
      </c>
      <c r="T60" s="63">
        <f t="shared" si="10"/>
        <v>0</v>
      </c>
      <c r="U60" s="63">
        <f t="shared" si="10"/>
        <v>0</v>
      </c>
      <c r="V60" s="63">
        <f t="shared" si="10"/>
        <v>0</v>
      </c>
      <c r="W60" s="63">
        <f t="shared" si="10"/>
        <v>0</v>
      </c>
      <c r="X60" s="63">
        <f t="shared" si="10"/>
        <v>0</v>
      </c>
      <c r="Y60" s="63">
        <f t="shared" ref="Y60:AG60" si="11">SUMPRODUCT($H$4:$H$59,Y4:Y59)</f>
        <v>0</v>
      </c>
      <c r="Z60" s="63">
        <f t="shared" si="11"/>
        <v>0</v>
      </c>
      <c r="AA60" s="63">
        <f t="shared" si="11"/>
        <v>0</v>
      </c>
      <c r="AB60" s="63">
        <f t="shared" si="11"/>
        <v>0</v>
      </c>
      <c r="AC60" s="63">
        <f t="shared" si="11"/>
        <v>0</v>
      </c>
      <c r="AD60" s="63">
        <f t="shared" si="11"/>
        <v>0</v>
      </c>
      <c r="AE60" s="63">
        <f t="shared" si="11"/>
        <v>0</v>
      </c>
      <c r="AF60" s="63">
        <f t="shared" si="11"/>
        <v>0</v>
      </c>
      <c r="AG60" s="63">
        <f t="shared" si="11"/>
        <v>0</v>
      </c>
    </row>
    <row r="61" spans="1:33" ht="38.4" customHeight="1" x14ac:dyDescent="0.3">
      <c r="I61" s="14">
        <f>SUMPRODUCT($H$4:$H$59,I4:I59)</f>
        <v>12194.95</v>
      </c>
      <c r="J61" s="14">
        <f t="shared" ref="J61:P61" si="12">SUMPRODUCT($H$4:$H$59,J4:J59)</f>
        <v>0</v>
      </c>
      <c r="K61" s="14">
        <f t="shared" si="12"/>
        <v>0</v>
      </c>
      <c r="L61" s="14">
        <f t="shared" si="12"/>
        <v>0</v>
      </c>
      <c r="M61" s="14">
        <f t="shared" si="12"/>
        <v>1599.4499999999996</v>
      </c>
      <c r="N61" s="14">
        <f t="shared" si="12"/>
        <v>0</v>
      </c>
      <c r="O61" s="14">
        <f t="shared" si="12"/>
        <v>0</v>
      </c>
      <c r="P61" s="14">
        <f t="shared" si="12"/>
        <v>0</v>
      </c>
      <c r="Q61" s="14"/>
    </row>
  </sheetData>
  <autoFilter ref="A3:AK19" xr:uid="{8294514B-E58C-4C81-B2FC-38B67DB88A36}"/>
  <mergeCells count="21">
    <mergeCell ref="AE1:AE2"/>
    <mergeCell ref="AF1:AF2"/>
    <mergeCell ref="AG1:AG2"/>
    <mergeCell ref="V1:V2"/>
    <mergeCell ref="W1:W2"/>
    <mergeCell ref="X1:X2"/>
    <mergeCell ref="Y1:Y2"/>
    <mergeCell ref="Z1:Z2"/>
    <mergeCell ref="AA1:AA2"/>
    <mergeCell ref="A4:A59"/>
    <mergeCell ref="C4:C59"/>
    <mergeCell ref="AB1:AB2"/>
    <mergeCell ref="AC1:AC2"/>
    <mergeCell ref="AD1:AD2"/>
    <mergeCell ref="A1:C1"/>
    <mergeCell ref="D1:H1"/>
    <mergeCell ref="I1:R1"/>
    <mergeCell ref="S1:S2"/>
    <mergeCell ref="T1:T2"/>
    <mergeCell ref="U1:U2"/>
    <mergeCell ref="A2:R2"/>
  </mergeCells>
  <conditionalFormatting sqref="S4:AG17">
    <cfRule type="cellIs" dxfId="43" priority="1" stopIfTrue="1" operator="greaterThan">
      <formula>0</formula>
    </cfRule>
    <cfRule type="cellIs" dxfId="42" priority="2" stopIfTrue="1" operator="greaterThan">
      <formula>0</formula>
    </cfRule>
    <cfRule type="cellIs" dxfId="41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32C67-BFD8-4ED0-884A-1C8549A2F320}">
  <sheetPr>
    <tabColor rgb="FF92D050"/>
  </sheetPr>
  <dimension ref="A1:AG61"/>
  <sheetViews>
    <sheetView zoomScale="70" zoomScaleNormal="70" workbookViewId="0">
      <pane xSplit="9" ySplit="2" topLeftCell="J3" activePane="bottomRight" state="frozen"/>
      <selection pane="topRight" activeCell="K1" sqref="K1"/>
      <selection pane="bottomLeft" activeCell="A3" sqref="A3"/>
      <selection pane="bottomRight" sqref="A1:C1"/>
    </sheetView>
  </sheetViews>
  <sheetFormatPr defaultColWidth="9.88671875" defaultRowHeight="38.4" customHeight="1" x14ac:dyDescent="0.3"/>
  <cols>
    <col min="1" max="1" width="6.5546875" style="1" customWidth="1"/>
    <col min="2" max="2" width="5.88671875" style="1" customWidth="1"/>
    <col min="3" max="3" width="25.6640625" style="64" customWidth="1"/>
    <col min="4" max="4" width="57.88671875" style="1" customWidth="1"/>
    <col min="5" max="5" width="12.44140625" style="1" customWidth="1"/>
    <col min="6" max="6" width="12.6640625" style="1" customWidth="1"/>
    <col min="7" max="7" width="18" style="1" customWidth="1"/>
    <col min="8" max="8" width="13.109375" style="14" customWidth="1"/>
    <col min="9" max="9" width="14.6640625" style="14" customWidth="1"/>
    <col min="10" max="12" width="11.33203125" style="4" customWidth="1"/>
    <col min="13" max="13" width="14.6640625" style="4" customWidth="1"/>
    <col min="14" max="17" width="11.33203125" style="4" customWidth="1"/>
    <col min="18" max="18" width="6.5546875" style="13" customWidth="1"/>
    <col min="19" max="19" width="15.109375" style="5" customWidth="1"/>
    <col min="20" max="31" width="15.109375" style="6" customWidth="1"/>
    <col min="32" max="33" width="15.109375" style="2" customWidth="1"/>
    <col min="34" max="16384" width="9.88671875" style="2"/>
  </cols>
  <sheetData>
    <row r="1" spans="1:33" s="55" customFormat="1" ht="38.4" customHeight="1" x14ac:dyDescent="0.3">
      <c r="A1" s="137" t="s">
        <v>44</v>
      </c>
      <c r="B1" s="138"/>
      <c r="C1" s="139"/>
      <c r="D1" s="140" t="s">
        <v>120</v>
      </c>
      <c r="E1" s="141"/>
      <c r="F1" s="141"/>
      <c r="G1" s="141"/>
      <c r="H1" s="142"/>
      <c r="I1" s="143" t="s">
        <v>45</v>
      </c>
      <c r="J1" s="143"/>
      <c r="K1" s="143"/>
      <c r="L1" s="143"/>
      <c r="M1" s="143"/>
      <c r="N1" s="143"/>
      <c r="O1" s="143"/>
      <c r="P1" s="143"/>
      <c r="Q1" s="143"/>
      <c r="R1" s="143"/>
      <c r="S1" s="136" t="s">
        <v>41</v>
      </c>
      <c r="T1" s="136" t="s">
        <v>41</v>
      </c>
      <c r="U1" s="136" t="s">
        <v>41</v>
      </c>
      <c r="V1" s="136" t="s">
        <v>41</v>
      </c>
      <c r="W1" s="136" t="s">
        <v>41</v>
      </c>
      <c r="X1" s="136" t="s">
        <v>41</v>
      </c>
      <c r="Y1" s="136" t="s">
        <v>41</v>
      </c>
      <c r="Z1" s="136" t="s">
        <v>41</v>
      </c>
      <c r="AA1" s="136" t="s">
        <v>41</v>
      </c>
      <c r="AB1" s="136" t="s">
        <v>41</v>
      </c>
      <c r="AC1" s="136" t="s">
        <v>41</v>
      </c>
      <c r="AD1" s="136" t="s">
        <v>41</v>
      </c>
      <c r="AE1" s="136" t="s">
        <v>41</v>
      </c>
      <c r="AF1" s="136" t="s">
        <v>41</v>
      </c>
      <c r="AG1" s="136" t="s">
        <v>41</v>
      </c>
    </row>
    <row r="2" spans="1:33" s="55" customFormat="1" ht="38.4" customHeight="1" x14ac:dyDescent="0.3">
      <c r="A2" s="144" t="s">
        <v>43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6"/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6"/>
      <c r="AD2" s="136"/>
      <c r="AE2" s="136"/>
      <c r="AF2" s="136"/>
      <c r="AG2" s="136"/>
    </row>
    <row r="3" spans="1:33" s="59" customFormat="1" ht="55.5" customHeight="1" x14ac:dyDescent="0.25">
      <c r="A3" s="56" t="s">
        <v>36</v>
      </c>
      <c r="B3" s="56" t="s">
        <v>18</v>
      </c>
      <c r="C3" s="56" t="s">
        <v>5</v>
      </c>
      <c r="D3" s="56" t="s">
        <v>37</v>
      </c>
      <c r="E3" s="56" t="s">
        <v>38</v>
      </c>
      <c r="F3" s="56" t="s">
        <v>9</v>
      </c>
      <c r="G3" s="56" t="s">
        <v>6</v>
      </c>
      <c r="H3" s="86" t="s">
        <v>39</v>
      </c>
      <c r="I3" s="19" t="s">
        <v>40</v>
      </c>
      <c r="J3" s="19" t="s">
        <v>142</v>
      </c>
      <c r="K3" s="19" t="s">
        <v>143</v>
      </c>
      <c r="L3" s="19" t="s">
        <v>144</v>
      </c>
      <c r="M3" s="19" t="s">
        <v>145</v>
      </c>
      <c r="N3" s="19" t="s">
        <v>146</v>
      </c>
      <c r="O3" s="19" t="s">
        <v>147</v>
      </c>
      <c r="P3" s="19" t="s">
        <v>148</v>
      </c>
      <c r="Q3" s="57" t="s">
        <v>0</v>
      </c>
      <c r="R3" s="62" t="s">
        <v>1</v>
      </c>
      <c r="S3" s="58" t="s">
        <v>42</v>
      </c>
      <c r="T3" s="58" t="s">
        <v>42</v>
      </c>
      <c r="U3" s="58" t="s">
        <v>42</v>
      </c>
      <c r="V3" s="58" t="s">
        <v>42</v>
      </c>
      <c r="W3" s="58" t="s">
        <v>42</v>
      </c>
      <c r="X3" s="58" t="s">
        <v>42</v>
      </c>
      <c r="Y3" s="58" t="s">
        <v>42</v>
      </c>
      <c r="Z3" s="58" t="s">
        <v>42</v>
      </c>
      <c r="AA3" s="58" t="s">
        <v>42</v>
      </c>
      <c r="AB3" s="58" t="s">
        <v>42</v>
      </c>
      <c r="AC3" s="58" t="s">
        <v>42</v>
      </c>
      <c r="AD3" s="58" t="s">
        <v>42</v>
      </c>
      <c r="AE3" s="58" t="s">
        <v>42</v>
      </c>
      <c r="AF3" s="58" t="s">
        <v>42</v>
      </c>
      <c r="AG3" s="58" t="s">
        <v>42</v>
      </c>
    </row>
    <row r="4" spans="1:33" s="55" customFormat="1" ht="28.8" x14ac:dyDescent="0.3">
      <c r="A4" s="130">
        <v>1</v>
      </c>
      <c r="B4" s="82">
        <v>1</v>
      </c>
      <c r="C4" s="122" t="s">
        <v>47</v>
      </c>
      <c r="D4" s="83" t="s">
        <v>48</v>
      </c>
      <c r="E4" s="84" t="s">
        <v>104</v>
      </c>
      <c r="F4" s="84" t="s">
        <v>113</v>
      </c>
      <c r="G4" s="84" t="s">
        <v>115</v>
      </c>
      <c r="H4" s="87">
        <v>100.45</v>
      </c>
      <c r="I4" s="65"/>
      <c r="J4" s="66">
        <f>IF(SUM(S4:AG4)&gt;I4+L4,I4+L4,SUM(S4:AG4))</f>
        <v>0</v>
      </c>
      <c r="K4" s="67">
        <f>(SUM(S4:AG4))</f>
        <v>0</v>
      </c>
      <c r="L4" s="68"/>
      <c r="M4" s="69">
        <f>ROUND(IF(I4*0.25-0.5&lt;0,0,I4*0.25-0.5),0)-P4-N4</f>
        <v>0</v>
      </c>
      <c r="N4" s="68"/>
      <c r="O4" s="68"/>
      <c r="P4" s="68"/>
      <c r="Q4" s="70">
        <f>I4-(SUM(S4:AG4))+L4</f>
        <v>0</v>
      </c>
      <c r="R4" s="71" t="str">
        <f>IF(Q4&lt;0,"ATENÇÃO","OK")</f>
        <v>OK</v>
      </c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</row>
    <row r="5" spans="1:33" s="55" customFormat="1" ht="28.8" x14ac:dyDescent="0.3">
      <c r="A5" s="131"/>
      <c r="B5" s="82">
        <v>2</v>
      </c>
      <c r="C5" s="123"/>
      <c r="D5" s="83" t="s">
        <v>49</v>
      </c>
      <c r="E5" s="84" t="s">
        <v>105</v>
      </c>
      <c r="F5" s="84" t="s">
        <v>113</v>
      </c>
      <c r="G5" s="84" t="s">
        <v>115</v>
      </c>
      <c r="H5" s="87">
        <v>1705.39</v>
      </c>
      <c r="I5" s="65"/>
      <c r="J5" s="66">
        <f t="shared" ref="J5:J30" si="0">IF(SUM(S5:AG5)&gt;I5+L5,I5+L5,SUM(S5:AG5))</f>
        <v>0</v>
      </c>
      <c r="K5" s="67">
        <f t="shared" ref="K5:K31" si="1">(SUM(S5:AG5))</f>
        <v>0</v>
      </c>
      <c r="L5" s="68"/>
      <c r="M5" s="69">
        <f t="shared" ref="M5:M59" si="2">ROUND(IF(I5*0.25-0.5&lt;0,0,I5*0.25-0.5),0)-P5-N5</f>
        <v>0</v>
      </c>
      <c r="N5" s="68"/>
      <c r="O5" s="68"/>
      <c r="P5" s="68"/>
      <c r="Q5" s="70">
        <f t="shared" ref="Q5:Q17" si="3">I5-(SUM(S5:AG5))+L5</f>
        <v>0</v>
      </c>
      <c r="R5" s="71" t="str">
        <f t="shared" ref="R5:R59" si="4">IF(Q5&lt;0,"ATENÇÃO","OK")</f>
        <v>OK</v>
      </c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</row>
    <row r="6" spans="1:33" s="55" customFormat="1" ht="28.8" x14ac:dyDescent="0.3">
      <c r="A6" s="131"/>
      <c r="B6" s="82">
        <v>3</v>
      </c>
      <c r="C6" s="123"/>
      <c r="D6" s="83" t="s">
        <v>50</v>
      </c>
      <c r="E6" s="84" t="s">
        <v>105</v>
      </c>
      <c r="F6" s="84" t="s">
        <v>113</v>
      </c>
      <c r="G6" s="84" t="s">
        <v>115</v>
      </c>
      <c r="H6" s="87">
        <v>136.27000000000001</v>
      </c>
      <c r="I6" s="65"/>
      <c r="J6" s="66">
        <f t="shared" si="0"/>
        <v>0</v>
      </c>
      <c r="K6" s="67">
        <f t="shared" si="1"/>
        <v>0</v>
      </c>
      <c r="L6" s="68"/>
      <c r="M6" s="69">
        <f t="shared" si="2"/>
        <v>0</v>
      </c>
      <c r="N6" s="68"/>
      <c r="O6" s="68"/>
      <c r="P6" s="68"/>
      <c r="Q6" s="70">
        <f t="shared" si="3"/>
        <v>0</v>
      </c>
      <c r="R6" s="71" t="str">
        <f t="shared" si="4"/>
        <v>OK</v>
      </c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</row>
    <row r="7" spans="1:33" s="55" customFormat="1" ht="28.8" x14ac:dyDescent="0.3">
      <c r="A7" s="131"/>
      <c r="B7" s="82">
        <v>4</v>
      </c>
      <c r="C7" s="123"/>
      <c r="D7" s="83" t="s">
        <v>51</v>
      </c>
      <c r="E7" s="84" t="s">
        <v>105</v>
      </c>
      <c r="F7" s="84" t="s">
        <v>113</v>
      </c>
      <c r="G7" s="84" t="s">
        <v>115</v>
      </c>
      <c r="H7" s="87">
        <v>154.18</v>
      </c>
      <c r="I7" s="65"/>
      <c r="J7" s="66">
        <f t="shared" si="0"/>
        <v>0</v>
      </c>
      <c r="K7" s="67">
        <f t="shared" si="1"/>
        <v>0</v>
      </c>
      <c r="L7" s="68"/>
      <c r="M7" s="69">
        <f t="shared" si="2"/>
        <v>0</v>
      </c>
      <c r="N7" s="68"/>
      <c r="O7" s="68"/>
      <c r="P7" s="68"/>
      <c r="Q7" s="70">
        <f t="shared" si="3"/>
        <v>0</v>
      </c>
      <c r="R7" s="71" t="str">
        <f t="shared" si="4"/>
        <v>OK</v>
      </c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</row>
    <row r="8" spans="1:33" s="55" customFormat="1" ht="28.8" x14ac:dyDescent="0.3">
      <c r="A8" s="131"/>
      <c r="B8" s="82">
        <v>5</v>
      </c>
      <c r="C8" s="123"/>
      <c r="D8" s="83" t="s">
        <v>52</v>
      </c>
      <c r="E8" s="84" t="s">
        <v>105</v>
      </c>
      <c r="F8" s="84" t="s">
        <v>113</v>
      </c>
      <c r="G8" s="84" t="s">
        <v>115</v>
      </c>
      <c r="H8" s="87">
        <v>159.63</v>
      </c>
      <c r="I8" s="65"/>
      <c r="J8" s="66">
        <f t="shared" si="0"/>
        <v>0</v>
      </c>
      <c r="K8" s="67">
        <f t="shared" si="1"/>
        <v>0</v>
      </c>
      <c r="L8" s="68"/>
      <c r="M8" s="69">
        <f t="shared" si="2"/>
        <v>0</v>
      </c>
      <c r="N8" s="68"/>
      <c r="O8" s="68"/>
      <c r="P8" s="68"/>
      <c r="Q8" s="70">
        <f t="shared" si="3"/>
        <v>0</v>
      </c>
      <c r="R8" s="71" t="str">
        <f t="shared" si="4"/>
        <v>OK</v>
      </c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</row>
    <row r="9" spans="1:33" s="55" customFormat="1" ht="14.4" x14ac:dyDescent="0.3">
      <c r="A9" s="131"/>
      <c r="B9" s="82">
        <v>6</v>
      </c>
      <c r="C9" s="123"/>
      <c r="D9" s="83" t="s">
        <v>53</v>
      </c>
      <c r="E9" s="84" t="s">
        <v>105</v>
      </c>
      <c r="F9" s="84" t="s">
        <v>113</v>
      </c>
      <c r="G9" s="84" t="s">
        <v>115</v>
      </c>
      <c r="H9" s="87">
        <v>692.28</v>
      </c>
      <c r="I9" s="65"/>
      <c r="J9" s="66">
        <f t="shared" si="0"/>
        <v>0</v>
      </c>
      <c r="K9" s="67">
        <f t="shared" si="1"/>
        <v>0</v>
      </c>
      <c r="L9" s="68"/>
      <c r="M9" s="69">
        <f t="shared" si="2"/>
        <v>0</v>
      </c>
      <c r="N9" s="68"/>
      <c r="O9" s="68"/>
      <c r="P9" s="68"/>
      <c r="Q9" s="70">
        <f t="shared" si="3"/>
        <v>0</v>
      </c>
      <c r="R9" s="71" t="str">
        <f t="shared" si="4"/>
        <v>OK</v>
      </c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</row>
    <row r="10" spans="1:33" s="55" customFormat="1" ht="28.8" x14ac:dyDescent="0.3">
      <c r="A10" s="131"/>
      <c r="B10" s="82">
        <v>7</v>
      </c>
      <c r="C10" s="123"/>
      <c r="D10" s="83" t="s">
        <v>54</v>
      </c>
      <c r="E10" s="84" t="s">
        <v>105</v>
      </c>
      <c r="F10" s="84" t="s">
        <v>113</v>
      </c>
      <c r="G10" s="84" t="s">
        <v>115</v>
      </c>
      <c r="H10" s="87">
        <v>700.84</v>
      </c>
      <c r="I10" s="65"/>
      <c r="J10" s="66">
        <f t="shared" si="0"/>
        <v>0</v>
      </c>
      <c r="K10" s="67">
        <f t="shared" si="1"/>
        <v>0</v>
      </c>
      <c r="L10" s="68"/>
      <c r="M10" s="69">
        <f t="shared" si="2"/>
        <v>0</v>
      </c>
      <c r="N10" s="68"/>
      <c r="O10" s="68"/>
      <c r="P10" s="68"/>
      <c r="Q10" s="70">
        <f t="shared" si="3"/>
        <v>0</v>
      </c>
      <c r="R10" s="71" t="str">
        <f t="shared" si="4"/>
        <v>OK</v>
      </c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</row>
    <row r="11" spans="1:33" s="55" customFormat="1" ht="28.8" x14ac:dyDescent="0.3">
      <c r="A11" s="131"/>
      <c r="B11" s="82">
        <v>8</v>
      </c>
      <c r="C11" s="123"/>
      <c r="D11" s="83" t="s">
        <v>55</v>
      </c>
      <c r="E11" s="84" t="s">
        <v>106</v>
      </c>
      <c r="F11" s="84" t="s">
        <v>113</v>
      </c>
      <c r="G11" s="84" t="s">
        <v>115</v>
      </c>
      <c r="H11" s="87">
        <v>193.12</v>
      </c>
      <c r="I11" s="65">
        <v>10</v>
      </c>
      <c r="J11" s="66">
        <f t="shared" si="0"/>
        <v>0</v>
      </c>
      <c r="K11" s="67">
        <f t="shared" si="1"/>
        <v>0</v>
      </c>
      <c r="L11" s="68"/>
      <c r="M11" s="69">
        <f t="shared" si="2"/>
        <v>2</v>
      </c>
      <c r="N11" s="68"/>
      <c r="O11" s="68"/>
      <c r="P11" s="68"/>
      <c r="Q11" s="70">
        <f t="shared" si="3"/>
        <v>10</v>
      </c>
      <c r="R11" s="71" t="str">
        <f t="shared" si="4"/>
        <v>OK</v>
      </c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</row>
    <row r="12" spans="1:33" s="55" customFormat="1" ht="14.4" x14ac:dyDescent="0.3">
      <c r="A12" s="131"/>
      <c r="B12" s="82">
        <v>9</v>
      </c>
      <c r="C12" s="123"/>
      <c r="D12" s="83" t="s">
        <v>56</v>
      </c>
      <c r="E12" s="84" t="s">
        <v>106</v>
      </c>
      <c r="F12" s="84" t="s">
        <v>113</v>
      </c>
      <c r="G12" s="84" t="s">
        <v>116</v>
      </c>
      <c r="H12" s="87">
        <v>61.51</v>
      </c>
      <c r="I12" s="65"/>
      <c r="J12" s="66">
        <f t="shared" si="0"/>
        <v>0</v>
      </c>
      <c r="K12" s="67">
        <f t="shared" si="1"/>
        <v>0</v>
      </c>
      <c r="L12" s="68"/>
      <c r="M12" s="69">
        <f t="shared" si="2"/>
        <v>0</v>
      </c>
      <c r="N12" s="68"/>
      <c r="O12" s="68"/>
      <c r="P12" s="68"/>
      <c r="Q12" s="70">
        <f t="shared" si="3"/>
        <v>0</v>
      </c>
      <c r="R12" s="71" t="str">
        <f t="shared" si="4"/>
        <v>OK</v>
      </c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</row>
    <row r="13" spans="1:33" s="55" customFormat="1" ht="14.4" x14ac:dyDescent="0.3">
      <c r="A13" s="131"/>
      <c r="B13" s="82">
        <v>10</v>
      </c>
      <c r="C13" s="123"/>
      <c r="D13" s="83" t="s">
        <v>57</v>
      </c>
      <c r="E13" s="84" t="s">
        <v>106</v>
      </c>
      <c r="F13" s="84" t="s">
        <v>113</v>
      </c>
      <c r="G13" s="84" t="s">
        <v>116</v>
      </c>
      <c r="H13" s="87">
        <v>93.44</v>
      </c>
      <c r="I13" s="65">
        <v>50</v>
      </c>
      <c r="J13" s="66">
        <f t="shared" si="0"/>
        <v>0</v>
      </c>
      <c r="K13" s="67">
        <f t="shared" si="1"/>
        <v>0</v>
      </c>
      <c r="L13" s="68"/>
      <c r="M13" s="69">
        <f t="shared" si="2"/>
        <v>12</v>
      </c>
      <c r="N13" s="68"/>
      <c r="O13" s="68"/>
      <c r="P13" s="68"/>
      <c r="Q13" s="70">
        <f t="shared" si="3"/>
        <v>50</v>
      </c>
      <c r="R13" s="71" t="str">
        <f t="shared" si="4"/>
        <v>OK</v>
      </c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</row>
    <row r="14" spans="1:33" s="55" customFormat="1" ht="28.8" x14ac:dyDescent="0.3">
      <c r="A14" s="131"/>
      <c r="B14" s="82">
        <v>11</v>
      </c>
      <c r="C14" s="123"/>
      <c r="D14" s="83" t="s">
        <v>58</v>
      </c>
      <c r="E14" s="84" t="s">
        <v>106</v>
      </c>
      <c r="F14" s="84" t="s">
        <v>113</v>
      </c>
      <c r="G14" s="84" t="s">
        <v>116</v>
      </c>
      <c r="H14" s="87">
        <v>45.16</v>
      </c>
      <c r="I14" s="65">
        <v>40</v>
      </c>
      <c r="J14" s="66">
        <f t="shared" si="0"/>
        <v>0</v>
      </c>
      <c r="K14" s="67">
        <f t="shared" si="1"/>
        <v>0</v>
      </c>
      <c r="L14" s="68"/>
      <c r="M14" s="69">
        <f t="shared" si="2"/>
        <v>10</v>
      </c>
      <c r="N14" s="68"/>
      <c r="O14" s="68"/>
      <c r="P14" s="68"/>
      <c r="Q14" s="70">
        <f t="shared" si="3"/>
        <v>40</v>
      </c>
      <c r="R14" s="71" t="str">
        <f t="shared" si="4"/>
        <v>OK</v>
      </c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</row>
    <row r="15" spans="1:33" s="55" customFormat="1" ht="14.4" x14ac:dyDescent="0.3">
      <c r="A15" s="131"/>
      <c r="B15" s="82">
        <v>12</v>
      </c>
      <c r="C15" s="123"/>
      <c r="D15" s="83" t="s">
        <v>59</v>
      </c>
      <c r="E15" s="84" t="s">
        <v>106</v>
      </c>
      <c r="F15" s="84" t="s">
        <v>113</v>
      </c>
      <c r="G15" s="84" t="s">
        <v>116</v>
      </c>
      <c r="H15" s="87">
        <v>42.82</v>
      </c>
      <c r="I15" s="65"/>
      <c r="J15" s="66">
        <f t="shared" si="0"/>
        <v>0</v>
      </c>
      <c r="K15" s="67">
        <f t="shared" si="1"/>
        <v>0</v>
      </c>
      <c r="L15" s="68"/>
      <c r="M15" s="69">
        <f t="shared" si="2"/>
        <v>0</v>
      </c>
      <c r="N15" s="68"/>
      <c r="O15" s="68"/>
      <c r="P15" s="68"/>
      <c r="Q15" s="70">
        <f t="shared" si="3"/>
        <v>0</v>
      </c>
      <c r="R15" s="71" t="str">
        <f t="shared" si="4"/>
        <v>OK</v>
      </c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</row>
    <row r="16" spans="1:33" s="55" customFormat="1" ht="14.4" x14ac:dyDescent="0.3">
      <c r="A16" s="131"/>
      <c r="B16" s="82">
        <v>13</v>
      </c>
      <c r="C16" s="123"/>
      <c r="D16" s="83" t="s">
        <v>60</v>
      </c>
      <c r="E16" s="84" t="s">
        <v>106</v>
      </c>
      <c r="F16" s="84" t="s">
        <v>113</v>
      </c>
      <c r="G16" s="84" t="s">
        <v>116</v>
      </c>
      <c r="H16" s="87">
        <v>53.73</v>
      </c>
      <c r="I16" s="65">
        <v>40</v>
      </c>
      <c r="J16" s="66">
        <f t="shared" si="0"/>
        <v>0</v>
      </c>
      <c r="K16" s="67">
        <f t="shared" si="1"/>
        <v>0</v>
      </c>
      <c r="L16" s="68"/>
      <c r="M16" s="69">
        <f t="shared" si="2"/>
        <v>10</v>
      </c>
      <c r="N16" s="68"/>
      <c r="O16" s="68"/>
      <c r="P16" s="68"/>
      <c r="Q16" s="70">
        <f t="shared" si="3"/>
        <v>40</v>
      </c>
      <c r="R16" s="71" t="str">
        <f t="shared" si="4"/>
        <v>OK</v>
      </c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</row>
    <row r="17" spans="1:33" s="55" customFormat="1" ht="14.4" x14ac:dyDescent="0.3">
      <c r="A17" s="131"/>
      <c r="B17" s="82">
        <v>14</v>
      </c>
      <c r="C17" s="123"/>
      <c r="D17" s="83" t="s">
        <v>61</v>
      </c>
      <c r="E17" s="84" t="s">
        <v>106</v>
      </c>
      <c r="F17" s="84" t="s">
        <v>113</v>
      </c>
      <c r="G17" s="84" t="s">
        <v>116</v>
      </c>
      <c r="H17" s="87">
        <v>28.81</v>
      </c>
      <c r="I17" s="65"/>
      <c r="J17" s="66">
        <f t="shared" si="0"/>
        <v>0</v>
      </c>
      <c r="K17" s="67">
        <f t="shared" si="1"/>
        <v>0</v>
      </c>
      <c r="L17" s="68"/>
      <c r="M17" s="69">
        <f t="shared" si="2"/>
        <v>0</v>
      </c>
      <c r="N17" s="68"/>
      <c r="O17" s="68"/>
      <c r="P17" s="68"/>
      <c r="Q17" s="70">
        <f t="shared" si="3"/>
        <v>0</v>
      </c>
      <c r="R17" s="71" t="str">
        <f t="shared" si="4"/>
        <v>OK</v>
      </c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</row>
    <row r="18" spans="1:33" s="55" customFormat="1" ht="14.4" x14ac:dyDescent="0.3">
      <c r="A18" s="131"/>
      <c r="B18" s="82">
        <v>15</v>
      </c>
      <c r="C18" s="123"/>
      <c r="D18" s="83" t="s">
        <v>62</v>
      </c>
      <c r="E18" s="84" t="s">
        <v>107</v>
      </c>
      <c r="F18" s="84" t="s">
        <v>113</v>
      </c>
      <c r="G18" s="84" t="s">
        <v>115</v>
      </c>
      <c r="H18" s="87">
        <v>136.27000000000001</v>
      </c>
      <c r="I18" s="65"/>
      <c r="J18" s="66">
        <f t="shared" si="0"/>
        <v>0</v>
      </c>
      <c r="K18" s="67">
        <f t="shared" si="1"/>
        <v>0</v>
      </c>
      <c r="L18" s="68"/>
      <c r="M18" s="69">
        <f t="shared" si="2"/>
        <v>0</v>
      </c>
      <c r="N18" s="68"/>
      <c r="O18" s="68"/>
      <c r="P18" s="68"/>
      <c r="Q18" s="70">
        <f>I18-(SUM(S18:AG18))+L18</f>
        <v>0</v>
      </c>
      <c r="R18" s="71" t="str">
        <f t="shared" si="4"/>
        <v>OK</v>
      </c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</row>
    <row r="19" spans="1:33" s="55" customFormat="1" ht="28.8" x14ac:dyDescent="0.3">
      <c r="A19" s="131"/>
      <c r="B19" s="82">
        <v>16</v>
      </c>
      <c r="C19" s="123"/>
      <c r="D19" s="83" t="s">
        <v>63</v>
      </c>
      <c r="E19" s="84" t="s">
        <v>106</v>
      </c>
      <c r="F19" s="84" t="s">
        <v>113</v>
      </c>
      <c r="G19" s="84" t="s">
        <v>115</v>
      </c>
      <c r="H19" s="87">
        <v>35.04</v>
      </c>
      <c r="I19" s="65">
        <v>20</v>
      </c>
      <c r="J19" s="66">
        <f t="shared" si="0"/>
        <v>0</v>
      </c>
      <c r="K19" s="67">
        <f t="shared" si="1"/>
        <v>0</v>
      </c>
      <c r="L19" s="68"/>
      <c r="M19" s="69">
        <f t="shared" si="2"/>
        <v>5</v>
      </c>
      <c r="N19" s="68"/>
      <c r="O19" s="68"/>
      <c r="P19" s="68"/>
      <c r="Q19" s="70">
        <f t="shared" ref="Q19:Q31" si="5">I19-(SUM(S19:AG19))+L19</f>
        <v>20</v>
      </c>
      <c r="R19" s="71" t="str">
        <f t="shared" si="4"/>
        <v>OK</v>
      </c>
      <c r="S19" s="75"/>
      <c r="T19" s="75"/>
      <c r="U19" s="74"/>
      <c r="V19" s="74"/>
      <c r="W19" s="74"/>
      <c r="X19" s="74"/>
      <c r="Y19" s="74"/>
      <c r="Z19" s="76"/>
      <c r="AA19" s="74"/>
      <c r="AB19" s="74"/>
      <c r="AC19" s="74"/>
      <c r="AD19" s="74"/>
      <c r="AE19" s="74"/>
      <c r="AF19" s="74"/>
      <c r="AG19" s="74"/>
    </row>
    <row r="20" spans="1:33" ht="28.8" x14ac:dyDescent="0.3">
      <c r="A20" s="131"/>
      <c r="B20" s="82">
        <v>17</v>
      </c>
      <c r="C20" s="123"/>
      <c r="D20" s="83" t="s">
        <v>64</v>
      </c>
      <c r="E20" s="84" t="s">
        <v>106</v>
      </c>
      <c r="F20" s="84" t="s">
        <v>113</v>
      </c>
      <c r="G20" s="84" t="s">
        <v>115</v>
      </c>
      <c r="H20" s="87">
        <v>36.590000000000003</v>
      </c>
      <c r="I20" s="65">
        <v>5</v>
      </c>
      <c r="J20" s="66">
        <f t="shared" si="0"/>
        <v>0</v>
      </c>
      <c r="K20" s="67">
        <f t="shared" si="1"/>
        <v>0</v>
      </c>
      <c r="L20" s="68"/>
      <c r="M20" s="69">
        <f t="shared" si="2"/>
        <v>1</v>
      </c>
      <c r="N20" s="68"/>
      <c r="O20" s="68"/>
      <c r="P20" s="68"/>
      <c r="Q20" s="70">
        <f t="shared" si="5"/>
        <v>5</v>
      </c>
      <c r="R20" s="71" t="str">
        <f t="shared" si="4"/>
        <v>OK</v>
      </c>
      <c r="S20" s="77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29"/>
      <c r="AG20" s="29"/>
    </row>
    <row r="21" spans="1:33" ht="14.4" x14ac:dyDescent="0.3">
      <c r="A21" s="131"/>
      <c r="B21" s="82">
        <v>18</v>
      </c>
      <c r="C21" s="123"/>
      <c r="D21" s="83" t="s">
        <v>65</v>
      </c>
      <c r="E21" s="84" t="s">
        <v>106</v>
      </c>
      <c r="F21" s="84" t="s">
        <v>113</v>
      </c>
      <c r="G21" s="84" t="s">
        <v>115</v>
      </c>
      <c r="H21" s="87">
        <v>15.57</v>
      </c>
      <c r="I21" s="65"/>
      <c r="J21" s="66">
        <f t="shared" si="0"/>
        <v>0</v>
      </c>
      <c r="K21" s="67">
        <f t="shared" si="1"/>
        <v>0</v>
      </c>
      <c r="L21" s="68"/>
      <c r="M21" s="69">
        <f t="shared" si="2"/>
        <v>0</v>
      </c>
      <c r="N21" s="68"/>
      <c r="O21" s="68"/>
      <c r="P21" s="68"/>
      <c r="Q21" s="70">
        <f t="shared" si="5"/>
        <v>0</v>
      </c>
      <c r="R21" s="71" t="str">
        <f t="shared" si="4"/>
        <v>OK</v>
      </c>
      <c r="S21" s="77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29"/>
      <c r="AG21" s="29"/>
    </row>
    <row r="22" spans="1:33" ht="28.8" x14ac:dyDescent="0.3">
      <c r="A22" s="131"/>
      <c r="B22" s="82">
        <v>19</v>
      </c>
      <c r="C22" s="123"/>
      <c r="D22" s="83" t="s">
        <v>66</v>
      </c>
      <c r="E22" s="84" t="s">
        <v>108</v>
      </c>
      <c r="F22" s="84" t="s">
        <v>113</v>
      </c>
      <c r="G22" s="84" t="s">
        <v>115</v>
      </c>
      <c r="H22" s="87">
        <v>325.5</v>
      </c>
      <c r="I22" s="65"/>
      <c r="J22" s="66">
        <f t="shared" si="0"/>
        <v>0</v>
      </c>
      <c r="K22" s="67">
        <f t="shared" si="1"/>
        <v>0</v>
      </c>
      <c r="L22" s="68"/>
      <c r="M22" s="69">
        <f t="shared" si="2"/>
        <v>0</v>
      </c>
      <c r="N22" s="68"/>
      <c r="O22" s="68"/>
      <c r="P22" s="68"/>
      <c r="Q22" s="70">
        <f t="shared" si="5"/>
        <v>0</v>
      </c>
      <c r="R22" s="71" t="str">
        <f t="shared" si="4"/>
        <v>OK</v>
      </c>
      <c r="S22" s="77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29"/>
      <c r="AG22" s="29"/>
    </row>
    <row r="23" spans="1:33" ht="14.4" x14ac:dyDescent="0.3">
      <c r="A23" s="131"/>
      <c r="B23" s="82">
        <v>20</v>
      </c>
      <c r="C23" s="123"/>
      <c r="D23" s="83" t="s">
        <v>67</v>
      </c>
      <c r="E23" s="84" t="s">
        <v>108</v>
      </c>
      <c r="F23" s="84" t="s">
        <v>113</v>
      </c>
      <c r="G23" s="84" t="s">
        <v>115</v>
      </c>
      <c r="H23" s="87">
        <v>49.05</v>
      </c>
      <c r="I23" s="65"/>
      <c r="J23" s="66">
        <f t="shared" si="0"/>
        <v>0</v>
      </c>
      <c r="K23" s="67">
        <f t="shared" si="1"/>
        <v>0</v>
      </c>
      <c r="L23" s="68"/>
      <c r="M23" s="69">
        <f t="shared" si="2"/>
        <v>0</v>
      </c>
      <c r="N23" s="68"/>
      <c r="O23" s="68"/>
      <c r="P23" s="68"/>
      <c r="Q23" s="70">
        <f t="shared" si="5"/>
        <v>0</v>
      </c>
      <c r="R23" s="71" t="str">
        <f t="shared" si="4"/>
        <v>OK</v>
      </c>
      <c r="S23" s="77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29"/>
      <c r="AG23" s="29"/>
    </row>
    <row r="24" spans="1:33" ht="14.4" x14ac:dyDescent="0.3">
      <c r="A24" s="131"/>
      <c r="B24" s="82">
        <v>21</v>
      </c>
      <c r="C24" s="123"/>
      <c r="D24" s="83" t="s">
        <v>68</v>
      </c>
      <c r="E24" s="84" t="s">
        <v>109</v>
      </c>
      <c r="F24" s="84" t="s">
        <v>113</v>
      </c>
      <c r="G24" s="84" t="s">
        <v>115</v>
      </c>
      <c r="H24" s="87">
        <v>21.8</v>
      </c>
      <c r="I24" s="65"/>
      <c r="J24" s="66">
        <f t="shared" si="0"/>
        <v>0</v>
      </c>
      <c r="K24" s="67">
        <f t="shared" si="1"/>
        <v>0</v>
      </c>
      <c r="L24" s="68"/>
      <c r="M24" s="69">
        <f t="shared" si="2"/>
        <v>0</v>
      </c>
      <c r="N24" s="68"/>
      <c r="O24" s="68"/>
      <c r="P24" s="68"/>
      <c r="Q24" s="70">
        <f t="shared" si="5"/>
        <v>0</v>
      </c>
      <c r="R24" s="71" t="str">
        <f t="shared" si="4"/>
        <v>OK</v>
      </c>
      <c r="S24" s="77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8"/>
      <c r="AE24" s="78"/>
      <c r="AF24" s="29"/>
      <c r="AG24" s="29"/>
    </row>
    <row r="25" spans="1:33" ht="14.4" x14ac:dyDescent="0.3">
      <c r="A25" s="131"/>
      <c r="B25" s="82">
        <v>22</v>
      </c>
      <c r="C25" s="123"/>
      <c r="D25" s="83" t="s">
        <v>69</v>
      </c>
      <c r="E25" s="84" t="s">
        <v>109</v>
      </c>
      <c r="F25" s="84" t="s">
        <v>113</v>
      </c>
      <c r="G25" s="84" t="s">
        <v>115</v>
      </c>
      <c r="H25" s="87">
        <v>9.34</v>
      </c>
      <c r="I25" s="65"/>
      <c r="J25" s="66">
        <f t="shared" si="0"/>
        <v>0</v>
      </c>
      <c r="K25" s="67">
        <f t="shared" si="1"/>
        <v>0</v>
      </c>
      <c r="L25" s="68"/>
      <c r="M25" s="69">
        <f t="shared" si="2"/>
        <v>0</v>
      </c>
      <c r="N25" s="68"/>
      <c r="O25" s="68"/>
      <c r="P25" s="68"/>
      <c r="Q25" s="70">
        <f t="shared" si="5"/>
        <v>0</v>
      </c>
      <c r="R25" s="71" t="str">
        <f t="shared" si="4"/>
        <v>OK</v>
      </c>
      <c r="S25" s="77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29"/>
      <c r="AG25" s="29"/>
    </row>
    <row r="26" spans="1:33" ht="14.4" x14ac:dyDescent="0.3">
      <c r="A26" s="131"/>
      <c r="B26" s="82">
        <v>23</v>
      </c>
      <c r="C26" s="123"/>
      <c r="D26" s="83" t="s">
        <v>70</v>
      </c>
      <c r="E26" s="84" t="s">
        <v>110</v>
      </c>
      <c r="F26" s="84" t="s">
        <v>113</v>
      </c>
      <c r="G26" s="84" t="s">
        <v>115</v>
      </c>
      <c r="H26" s="87">
        <v>4.67</v>
      </c>
      <c r="I26" s="65"/>
      <c r="J26" s="66">
        <f t="shared" si="0"/>
        <v>0</v>
      </c>
      <c r="K26" s="67">
        <f t="shared" si="1"/>
        <v>0</v>
      </c>
      <c r="L26" s="68"/>
      <c r="M26" s="69">
        <f t="shared" si="2"/>
        <v>0</v>
      </c>
      <c r="N26" s="68"/>
      <c r="O26" s="68"/>
      <c r="P26" s="68"/>
      <c r="Q26" s="70">
        <f t="shared" si="5"/>
        <v>0</v>
      </c>
      <c r="R26" s="71" t="str">
        <f t="shared" si="4"/>
        <v>OK</v>
      </c>
      <c r="S26" s="77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29"/>
      <c r="AG26" s="29"/>
    </row>
    <row r="27" spans="1:33" ht="14.4" x14ac:dyDescent="0.3">
      <c r="A27" s="131"/>
      <c r="B27" s="82">
        <v>24</v>
      </c>
      <c r="C27" s="123"/>
      <c r="D27" s="83" t="s">
        <v>71</v>
      </c>
      <c r="E27" s="84" t="s">
        <v>110</v>
      </c>
      <c r="F27" s="84" t="s">
        <v>113</v>
      </c>
      <c r="G27" s="84" t="s">
        <v>115</v>
      </c>
      <c r="H27" s="87">
        <v>77.87</v>
      </c>
      <c r="I27" s="65"/>
      <c r="J27" s="66">
        <f t="shared" si="0"/>
        <v>0</v>
      </c>
      <c r="K27" s="67">
        <f t="shared" si="1"/>
        <v>0</v>
      </c>
      <c r="L27" s="68"/>
      <c r="M27" s="69">
        <f t="shared" si="2"/>
        <v>0</v>
      </c>
      <c r="N27" s="68"/>
      <c r="O27" s="68"/>
      <c r="P27" s="68"/>
      <c r="Q27" s="70">
        <f t="shared" si="5"/>
        <v>0</v>
      </c>
      <c r="R27" s="71" t="str">
        <f t="shared" si="4"/>
        <v>OK</v>
      </c>
      <c r="S27" s="77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29"/>
      <c r="AG27" s="29"/>
    </row>
    <row r="28" spans="1:33" ht="14.4" x14ac:dyDescent="0.3">
      <c r="A28" s="131"/>
      <c r="B28" s="82">
        <v>25</v>
      </c>
      <c r="C28" s="123"/>
      <c r="D28" s="83" t="s">
        <v>72</v>
      </c>
      <c r="E28" s="84" t="s">
        <v>110</v>
      </c>
      <c r="F28" s="84" t="s">
        <v>113</v>
      </c>
      <c r="G28" s="84" t="s">
        <v>115</v>
      </c>
      <c r="H28" s="87">
        <v>32.700000000000003</v>
      </c>
      <c r="I28" s="65"/>
      <c r="J28" s="66">
        <f t="shared" si="0"/>
        <v>0</v>
      </c>
      <c r="K28" s="67">
        <f t="shared" si="1"/>
        <v>0</v>
      </c>
      <c r="L28" s="68"/>
      <c r="M28" s="69">
        <f t="shared" si="2"/>
        <v>0</v>
      </c>
      <c r="N28" s="68"/>
      <c r="O28" s="68"/>
      <c r="P28" s="68"/>
      <c r="Q28" s="70">
        <f t="shared" si="5"/>
        <v>0</v>
      </c>
      <c r="R28" s="71" t="str">
        <f t="shared" si="4"/>
        <v>OK</v>
      </c>
      <c r="S28" s="77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29"/>
      <c r="AG28" s="29"/>
    </row>
    <row r="29" spans="1:33" ht="28.8" x14ac:dyDescent="0.3">
      <c r="A29" s="131"/>
      <c r="B29" s="82">
        <v>26</v>
      </c>
      <c r="C29" s="123"/>
      <c r="D29" s="83" t="s">
        <v>73</v>
      </c>
      <c r="E29" s="84" t="s">
        <v>108</v>
      </c>
      <c r="F29" s="84" t="s">
        <v>113</v>
      </c>
      <c r="G29" s="84" t="s">
        <v>117</v>
      </c>
      <c r="H29" s="87">
        <v>203.24</v>
      </c>
      <c r="I29" s="65">
        <v>2</v>
      </c>
      <c r="J29" s="66">
        <f t="shared" si="0"/>
        <v>0</v>
      </c>
      <c r="K29" s="67">
        <f t="shared" si="1"/>
        <v>0</v>
      </c>
      <c r="L29" s="68"/>
      <c r="M29" s="69">
        <f t="shared" si="2"/>
        <v>0</v>
      </c>
      <c r="N29" s="68"/>
      <c r="O29" s="68"/>
      <c r="P29" s="68"/>
      <c r="Q29" s="70">
        <f t="shared" si="5"/>
        <v>2</v>
      </c>
      <c r="R29" s="71" t="str">
        <f t="shared" si="4"/>
        <v>OK</v>
      </c>
      <c r="S29" s="77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29"/>
      <c r="AG29" s="29"/>
    </row>
    <row r="30" spans="1:33" ht="28.8" x14ac:dyDescent="0.3">
      <c r="A30" s="131"/>
      <c r="B30" s="82">
        <v>27</v>
      </c>
      <c r="C30" s="123"/>
      <c r="D30" s="83" t="s">
        <v>74</v>
      </c>
      <c r="E30" s="84" t="s">
        <v>111</v>
      </c>
      <c r="F30" s="84" t="s">
        <v>113</v>
      </c>
      <c r="G30" s="84" t="s">
        <v>117</v>
      </c>
      <c r="H30" s="87">
        <v>207.13</v>
      </c>
      <c r="I30" s="65"/>
      <c r="J30" s="66">
        <f t="shared" si="0"/>
        <v>0</v>
      </c>
      <c r="K30" s="67">
        <f t="shared" si="1"/>
        <v>0</v>
      </c>
      <c r="L30" s="68"/>
      <c r="M30" s="69">
        <f t="shared" si="2"/>
        <v>0</v>
      </c>
      <c r="N30" s="68"/>
      <c r="O30" s="68"/>
      <c r="P30" s="68"/>
      <c r="Q30" s="70">
        <f t="shared" si="5"/>
        <v>0</v>
      </c>
      <c r="R30" s="71" t="str">
        <f t="shared" si="4"/>
        <v>OK</v>
      </c>
      <c r="S30" s="77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29"/>
      <c r="AG30" s="29"/>
    </row>
    <row r="31" spans="1:33" ht="28.8" x14ac:dyDescent="0.3">
      <c r="A31" s="131"/>
      <c r="B31" s="82">
        <v>28</v>
      </c>
      <c r="C31" s="123"/>
      <c r="D31" s="83" t="s">
        <v>75</v>
      </c>
      <c r="E31" s="84" t="s">
        <v>111</v>
      </c>
      <c r="F31" s="84" t="s">
        <v>113</v>
      </c>
      <c r="G31" s="84" t="s">
        <v>117</v>
      </c>
      <c r="H31" s="87">
        <v>70.08</v>
      </c>
      <c r="I31" s="65"/>
      <c r="J31" s="66">
        <f>IF(SUM(S31:AG31)&gt;I31+L31,I31+L31,SUM(S31:AG31))</f>
        <v>0</v>
      </c>
      <c r="K31" s="67">
        <f t="shared" si="1"/>
        <v>0</v>
      </c>
      <c r="L31" s="68"/>
      <c r="M31" s="69">
        <f t="shared" si="2"/>
        <v>0</v>
      </c>
      <c r="N31" s="68"/>
      <c r="O31" s="68"/>
      <c r="P31" s="68"/>
      <c r="Q31" s="70">
        <f t="shared" si="5"/>
        <v>0</v>
      </c>
      <c r="R31" s="71" t="str">
        <f t="shared" si="4"/>
        <v>OK</v>
      </c>
      <c r="S31" s="77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29"/>
      <c r="AG31" s="29"/>
    </row>
    <row r="32" spans="1:33" ht="28.8" x14ac:dyDescent="0.3">
      <c r="A32" s="131"/>
      <c r="B32" s="82">
        <v>29</v>
      </c>
      <c r="C32" s="123"/>
      <c r="D32" s="83" t="s">
        <v>76</v>
      </c>
      <c r="E32" s="84" t="s">
        <v>111</v>
      </c>
      <c r="F32" s="84" t="s">
        <v>113</v>
      </c>
      <c r="G32" s="84" t="s">
        <v>117</v>
      </c>
      <c r="H32" s="85">
        <v>1479.56</v>
      </c>
      <c r="I32" s="65"/>
      <c r="J32" s="66">
        <f>IF(SUM(S60:AG60)&gt;I32+L32,I32+L32,SUM(S60:AG60))</f>
        <v>0</v>
      </c>
      <c r="K32" s="67">
        <f>(SUM(S60:AG60))</f>
        <v>0</v>
      </c>
      <c r="L32" s="68"/>
      <c r="M32" s="69">
        <f t="shared" si="2"/>
        <v>0</v>
      </c>
      <c r="N32" s="68"/>
      <c r="O32" s="68"/>
      <c r="P32" s="68"/>
      <c r="Q32" s="70">
        <f>I32-(SUM(S60:AG60))+L32</f>
        <v>0</v>
      </c>
      <c r="R32" s="71" t="str">
        <f t="shared" si="4"/>
        <v>OK</v>
      </c>
      <c r="S32" s="77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29"/>
      <c r="AG32" s="29"/>
    </row>
    <row r="33" spans="1:33" ht="28.8" x14ac:dyDescent="0.3">
      <c r="A33" s="131"/>
      <c r="B33" s="82">
        <v>30</v>
      </c>
      <c r="C33" s="123"/>
      <c r="D33" s="83" t="s">
        <v>77</v>
      </c>
      <c r="E33" s="84" t="s">
        <v>108</v>
      </c>
      <c r="F33" s="84" t="s">
        <v>113</v>
      </c>
      <c r="G33" s="84" t="s">
        <v>117</v>
      </c>
      <c r="H33" s="85">
        <v>18.68</v>
      </c>
      <c r="I33" s="65">
        <v>10</v>
      </c>
      <c r="J33" s="66">
        <f t="shared" ref="J33:J59" si="6">IF(SUM(S33:AG33)&gt;I33+L33,I33+L33,SUM(S33:AG33))</f>
        <v>0</v>
      </c>
      <c r="K33" s="67">
        <f t="shared" ref="K33:K59" si="7">(SUM(S33:AG33))</f>
        <v>0</v>
      </c>
      <c r="L33" s="68"/>
      <c r="M33" s="69">
        <f t="shared" si="2"/>
        <v>2</v>
      </c>
      <c r="N33" s="68"/>
      <c r="O33" s="68"/>
      <c r="P33" s="68"/>
      <c r="Q33" s="70">
        <f t="shared" ref="Q33:Q59" si="8">I33-(SUM(S33:AG33))+L33</f>
        <v>10</v>
      </c>
      <c r="R33" s="71" t="str">
        <f t="shared" si="4"/>
        <v>OK</v>
      </c>
      <c r="S33" s="77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29"/>
      <c r="AG33" s="29"/>
    </row>
    <row r="34" spans="1:33" ht="28.8" x14ac:dyDescent="0.3">
      <c r="A34" s="131"/>
      <c r="B34" s="82">
        <v>31</v>
      </c>
      <c r="C34" s="123"/>
      <c r="D34" s="83" t="s">
        <v>78</v>
      </c>
      <c r="E34" s="84" t="s">
        <v>112</v>
      </c>
      <c r="F34" s="84" t="s">
        <v>113</v>
      </c>
      <c r="G34" s="84" t="s">
        <v>118</v>
      </c>
      <c r="H34" s="85">
        <v>7.24</v>
      </c>
      <c r="I34" s="65"/>
      <c r="J34" s="66">
        <f t="shared" si="6"/>
        <v>0</v>
      </c>
      <c r="K34" s="67">
        <f t="shared" si="7"/>
        <v>0</v>
      </c>
      <c r="L34" s="68"/>
      <c r="M34" s="69">
        <f t="shared" si="2"/>
        <v>0</v>
      </c>
      <c r="N34" s="68"/>
      <c r="O34" s="68"/>
      <c r="P34" s="68"/>
      <c r="Q34" s="70">
        <f t="shared" si="8"/>
        <v>0</v>
      </c>
      <c r="R34" s="71" t="str">
        <f t="shared" si="4"/>
        <v>OK</v>
      </c>
      <c r="S34" s="77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29"/>
      <c r="AG34" s="29"/>
    </row>
    <row r="35" spans="1:33" ht="28.8" x14ac:dyDescent="0.3">
      <c r="A35" s="131"/>
      <c r="B35" s="82">
        <v>32</v>
      </c>
      <c r="C35" s="123"/>
      <c r="D35" s="83" t="s">
        <v>79</v>
      </c>
      <c r="E35" s="84" t="s">
        <v>112</v>
      </c>
      <c r="F35" s="84" t="s">
        <v>113</v>
      </c>
      <c r="G35" s="84" t="s">
        <v>118</v>
      </c>
      <c r="H35" s="85">
        <v>22.58</v>
      </c>
      <c r="I35" s="65"/>
      <c r="J35" s="66">
        <f t="shared" si="6"/>
        <v>0</v>
      </c>
      <c r="K35" s="67">
        <f t="shared" si="7"/>
        <v>0</v>
      </c>
      <c r="L35" s="68"/>
      <c r="M35" s="69">
        <f t="shared" si="2"/>
        <v>0</v>
      </c>
      <c r="N35" s="68"/>
      <c r="O35" s="68"/>
      <c r="P35" s="68"/>
      <c r="Q35" s="70">
        <f t="shared" si="8"/>
        <v>0</v>
      </c>
      <c r="R35" s="71" t="str">
        <f t="shared" si="4"/>
        <v>OK</v>
      </c>
      <c r="S35" s="77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29"/>
      <c r="AG35" s="29"/>
    </row>
    <row r="36" spans="1:33" ht="28.8" x14ac:dyDescent="0.3">
      <c r="A36" s="131"/>
      <c r="B36" s="82">
        <v>33</v>
      </c>
      <c r="C36" s="123"/>
      <c r="D36" s="83" t="s">
        <v>80</v>
      </c>
      <c r="E36" s="84" t="s">
        <v>112</v>
      </c>
      <c r="F36" s="84" t="s">
        <v>113</v>
      </c>
      <c r="G36" s="84" t="s">
        <v>118</v>
      </c>
      <c r="H36" s="85">
        <v>23.36</v>
      </c>
      <c r="I36" s="65"/>
      <c r="J36" s="66">
        <f t="shared" si="6"/>
        <v>0</v>
      </c>
      <c r="K36" s="67">
        <f t="shared" si="7"/>
        <v>0</v>
      </c>
      <c r="L36" s="68"/>
      <c r="M36" s="69">
        <f t="shared" si="2"/>
        <v>0</v>
      </c>
      <c r="N36" s="68"/>
      <c r="O36" s="68"/>
      <c r="P36" s="68"/>
      <c r="Q36" s="70">
        <f t="shared" si="8"/>
        <v>0</v>
      </c>
      <c r="R36" s="71" t="str">
        <f t="shared" si="4"/>
        <v>OK</v>
      </c>
      <c r="S36" s="77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29"/>
      <c r="AG36" s="29"/>
    </row>
    <row r="37" spans="1:33" ht="28.8" x14ac:dyDescent="0.3">
      <c r="A37" s="131"/>
      <c r="B37" s="82">
        <v>34</v>
      </c>
      <c r="C37" s="123"/>
      <c r="D37" s="83" t="s">
        <v>81</v>
      </c>
      <c r="E37" s="84" t="s">
        <v>112</v>
      </c>
      <c r="F37" s="84" t="s">
        <v>113</v>
      </c>
      <c r="G37" s="84" t="s">
        <v>118</v>
      </c>
      <c r="H37" s="85">
        <v>12.22</v>
      </c>
      <c r="I37" s="65"/>
      <c r="J37" s="66">
        <f t="shared" si="6"/>
        <v>0</v>
      </c>
      <c r="K37" s="67">
        <f t="shared" si="7"/>
        <v>0</v>
      </c>
      <c r="L37" s="68"/>
      <c r="M37" s="69">
        <f t="shared" si="2"/>
        <v>0</v>
      </c>
      <c r="N37" s="68"/>
      <c r="O37" s="68"/>
      <c r="P37" s="68"/>
      <c r="Q37" s="70">
        <f t="shared" si="8"/>
        <v>0</v>
      </c>
      <c r="R37" s="71" t="str">
        <f t="shared" si="4"/>
        <v>OK</v>
      </c>
      <c r="S37" s="77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29"/>
      <c r="AG37" s="29"/>
    </row>
    <row r="38" spans="1:33" ht="28.8" x14ac:dyDescent="0.3">
      <c r="A38" s="131"/>
      <c r="B38" s="82">
        <v>35</v>
      </c>
      <c r="C38" s="123"/>
      <c r="D38" s="83" t="s">
        <v>82</v>
      </c>
      <c r="E38" s="84" t="s">
        <v>112</v>
      </c>
      <c r="F38" s="84" t="s">
        <v>113</v>
      </c>
      <c r="G38" s="84" t="s">
        <v>118</v>
      </c>
      <c r="H38" s="85">
        <v>16.82</v>
      </c>
      <c r="I38" s="65"/>
      <c r="J38" s="66">
        <f t="shared" si="6"/>
        <v>0</v>
      </c>
      <c r="K38" s="67">
        <f t="shared" si="7"/>
        <v>0</v>
      </c>
      <c r="L38" s="68"/>
      <c r="M38" s="69">
        <f t="shared" si="2"/>
        <v>0</v>
      </c>
      <c r="N38" s="68"/>
      <c r="O38" s="68"/>
      <c r="P38" s="68"/>
      <c r="Q38" s="70">
        <f t="shared" si="8"/>
        <v>0</v>
      </c>
      <c r="R38" s="71" t="str">
        <f t="shared" si="4"/>
        <v>OK</v>
      </c>
      <c r="S38" s="77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29"/>
      <c r="AG38" s="29"/>
    </row>
    <row r="39" spans="1:33" ht="28.8" x14ac:dyDescent="0.3">
      <c r="A39" s="131"/>
      <c r="B39" s="82">
        <v>36</v>
      </c>
      <c r="C39" s="123"/>
      <c r="D39" s="83" t="s">
        <v>83</v>
      </c>
      <c r="E39" s="84" t="s">
        <v>112</v>
      </c>
      <c r="F39" s="84" t="s">
        <v>113</v>
      </c>
      <c r="G39" s="84" t="s">
        <v>118</v>
      </c>
      <c r="H39" s="85">
        <v>13.82</v>
      </c>
      <c r="I39" s="65"/>
      <c r="J39" s="66">
        <f t="shared" si="6"/>
        <v>0</v>
      </c>
      <c r="K39" s="67">
        <f t="shared" si="7"/>
        <v>0</v>
      </c>
      <c r="L39" s="68"/>
      <c r="M39" s="69">
        <f t="shared" si="2"/>
        <v>0</v>
      </c>
      <c r="N39" s="68"/>
      <c r="O39" s="68"/>
      <c r="P39" s="68"/>
      <c r="Q39" s="70">
        <f t="shared" si="8"/>
        <v>0</v>
      </c>
      <c r="R39" s="71" t="str">
        <f t="shared" si="4"/>
        <v>OK</v>
      </c>
      <c r="S39" s="77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29"/>
      <c r="AG39" s="29"/>
    </row>
    <row r="40" spans="1:33" ht="28.8" x14ac:dyDescent="0.3">
      <c r="A40" s="131"/>
      <c r="B40" s="82">
        <v>37</v>
      </c>
      <c r="C40" s="123"/>
      <c r="D40" s="83" t="s">
        <v>84</v>
      </c>
      <c r="E40" s="84" t="s">
        <v>112</v>
      </c>
      <c r="F40" s="84" t="s">
        <v>113</v>
      </c>
      <c r="G40" s="84" t="s">
        <v>118</v>
      </c>
      <c r="H40" s="85">
        <v>11.68</v>
      </c>
      <c r="I40" s="65"/>
      <c r="J40" s="66">
        <f t="shared" si="6"/>
        <v>0</v>
      </c>
      <c r="K40" s="67">
        <f t="shared" si="7"/>
        <v>0</v>
      </c>
      <c r="L40" s="68"/>
      <c r="M40" s="69">
        <f t="shared" si="2"/>
        <v>0</v>
      </c>
      <c r="N40" s="68"/>
      <c r="O40" s="68"/>
      <c r="P40" s="68"/>
      <c r="Q40" s="70">
        <f t="shared" si="8"/>
        <v>0</v>
      </c>
      <c r="R40" s="71" t="str">
        <f t="shared" si="4"/>
        <v>OK</v>
      </c>
      <c r="S40" s="77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29"/>
      <c r="AG40" s="29"/>
    </row>
    <row r="41" spans="1:33" ht="28.8" x14ac:dyDescent="0.3">
      <c r="A41" s="131"/>
      <c r="B41" s="82">
        <v>38</v>
      </c>
      <c r="C41" s="123"/>
      <c r="D41" s="83" t="s">
        <v>85</v>
      </c>
      <c r="E41" s="84" t="s">
        <v>112</v>
      </c>
      <c r="F41" s="84" t="s">
        <v>113</v>
      </c>
      <c r="G41" s="84" t="s">
        <v>118</v>
      </c>
      <c r="H41" s="85">
        <v>14.01</v>
      </c>
      <c r="I41" s="65"/>
      <c r="J41" s="66">
        <f t="shared" si="6"/>
        <v>0</v>
      </c>
      <c r="K41" s="67">
        <f t="shared" si="7"/>
        <v>0</v>
      </c>
      <c r="L41" s="68"/>
      <c r="M41" s="69">
        <f t="shared" si="2"/>
        <v>0</v>
      </c>
      <c r="N41" s="68"/>
      <c r="O41" s="68"/>
      <c r="P41" s="68"/>
      <c r="Q41" s="70">
        <f t="shared" si="8"/>
        <v>0</v>
      </c>
      <c r="R41" s="71" t="str">
        <f t="shared" si="4"/>
        <v>OK</v>
      </c>
      <c r="S41" s="77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29"/>
      <c r="AG41" s="29"/>
    </row>
    <row r="42" spans="1:33" ht="28.8" x14ac:dyDescent="0.3">
      <c r="A42" s="131"/>
      <c r="B42" s="82">
        <v>39</v>
      </c>
      <c r="C42" s="123"/>
      <c r="D42" s="83" t="s">
        <v>86</v>
      </c>
      <c r="E42" s="84" t="s">
        <v>112</v>
      </c>
      <c r="F42" s="84" t="s">
        <v>113</v>
      </c>
      <c r="G42" s="84" t="s">
        <v>118</v>
      </c>
      <c r="H42" s="85">
        <v>16.079999999999998</v>
      </c>
      <c r="I42" s="65"/>
      <c r="J42" s="66">
        <f t="shared" si="6"/>
        <v>0</v>
      </c>
      <c r="K42" s="67">
        <f t="shared" si="7"/>
        <v>0</v>
      </c>
      <c r="L42" s="68"/>
      <c r="M42" s="69">
        <f t="shared" si="2"/>
        <v>0</v>
      </c>
      <c r="N42" s="68"/>
      <c r="O42" s="68"/>
      <c r="P42" s="68"/>
      <c r="Q42" s="70">
        <f t="shared" si="8"/>
        <v>0</v>
      </c>
      <c r="R42" s="71" t="str">
        <f t="shared" si="4"/>
        <v>OK</v>
      </c>
      <c r="S42" s="77"/>
      <c r="T42" s="78"/>
      <c r="U42" s="78"/>
      <c r="V42" s="78"/>
      <c r="W42" s="78"/>
      <c r="X42" s="78"/>
      <c r="Y42" s="78"/>
      <c r="Z42" s="78"/>
      <c r="AA42" s="78"/>
      <c r="AB42" s="78"/>
      <c r="AC42" s="78"/>
      <c r="AD42" s="78"/>
      <c r="AE42" s="78"/>
      <c r="AF42" s="29"/>
      <c r="AG42" s="29"/>
    </row>
    <row r="43" spans="1:33" ht="28.8" x14ac:dyDescent="0.3">
      <c r="A43" s="131"/>
      <c r="B43" s="82">
        <v>40</v>
      </c>
      <c r="C43" s="123"/>
      <c r="D43" s="83" t="s">
        <v>87</v>
      </c>
      <c r="E43" s="84" t="s">
        <v>112</v>
      </c>
      <c r="F43" s="84" t="s">
        <v>113</v>
      </c>
      <c r="G43" s="84" t="s">
        <v>118</v>
      </c>
      <c r="H43" s="85">
        <v>31.14</v>
      </c>
      <c r="I43" s="65"/>
      <c r="J43" s="66">
        <f t="shared" si="6"/>
        <v>0</v>
      </c>
      <c r="K43" s="67">
        <f t="shared" si="7"/>
        <v>0</v>
      </c>
      <c r="L43" s="68"/>
      <c r="M43" s="69">
        <f t="shared" si="2"/>
        <v>0</v>
      </c>
      <c r="N43" s="68"/>
      <c r="O43" s="68"/>
      <c r="P43" s="68"/>
      <c r="Q43" s="70">
        <f t="shared" si="8"/>
        <v>0</v>
      </c>
      <c r="R43" s="71" t="str">
        <f t="shared" si="4"/>
        <v>OK</v>
      </c>
      <c r="S43" s="77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29"/>
      <c r="AG43" s="29"/>
    </row>
    <row r="44" spans="1:33" ht="28.8" x14ac:dyDescent="0.3">
      <c r="A44" s="131"/>
      <c r="B44" s="82">
        <v>41</v>
      </c>
      <c r="C44" s="123"/>
      <c r="D44" s="83" t="s">
        <v>88</v>
      </c>
      <c r="E44" s="84" t="s">
        <v>112</v>
      </c>
      <c r="F44" s="84" t="s">
        <v>113</v>
      </c>
      <c r="G44" s="84" t="s">
        <v>118</v>
      </c>
      <c r="H44" s="85">
        <v>16.579999999999998</v>
      </c>
      <c r="I44" s="65"/>
      <c r="J44" s="66">
        <f t="shared" si="6"/>
        <v>0</v>
      </c>
      <c r="K44" s="67">
        <f t="shared" si="7"/>
        <v>0</v>
      </c>
      <c r="L44" s="68"/>
      <c r="M44" s="69">
        <f t="shared" si="2"/>
        <v>0</v>
      </c>
      <c r="N44" s="68"/>
      <c r="O44" s="68"/>
      <c r="P44" s="68"/>
      <c r="Q44" s="70">
        <f t="shared" si="8"/>
        <v>0</v>
      </c>
      <c r="R44" s="71" t="str">
        <f t="shared" si="4"/>
        <v>OK</v>
      </c>
      <c r="S44" s="77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29"/>
      <c r="AG44" s="29"/>
    </row>
    <row r="45" spans="1:33" ht="28.8" x14ac:dyDescent="0.3">
      <c r="A45" s="131"/>
      <c r="B45" s="82">
        <v>42</v>
      </c>
      <c r="C45" s="123"/>
      <c r="D45" s="83" t="s">
        <v>89</v>
      </c>
      <c r="E45" s="84" t="s">
        <v>111</v>
      </c>
      <c r="F45" s="84" t="s">
        <v>113</v>
      </c>
      <c r="G45" s="84" t="s">
        <v>118</v>
      </c>
      <c r="H45" s="85">
        <v>61.9</v>
      </c>
      <c r="I45" s="65"/>
      <c r="J45" s="66">
        <f t="shared" si="6"/>
        <v>0</v>
      </c>
      <c r="K45" s="67">
        <f t="shared" si="7"/>
        <v>0</v>
      </c>
      <c r="L45" s="68"/>
      <c r="M45" s="69">
        <f t="shared" si="2"/>
        <v>0</v>
      </c>
      <c r="N45" s="68"/>
      <c r="O45" s="68"/>
      <c r="P45" s="68"/>
      <c r="Q45" s="70">
        <f t="shared" si="8"/>
        <v>0</v>
      </c>
      <c r="R45" s="71" t="str">
        <f t="shared" si="4"/>
        <v>OK</v>
      </c>
      <c r="S45" s="77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29"/>
      <c r="AG45" s="29"/>
    </row>
    <row r="46" spans="1:33" ht="28.8" x14ac:dyDescent="0.3">
      <c r="A46" s="131"/>
      <c r="B46" s="82">
        <v>43</v>
      </c>
      <c r="C46" s="123"/>
      <c r="D46" s="83" t="s">
        <v>90</v>
      </c>
      <c r="E46" s="84" t="s">
        <v>112</v>
      </c>
      <c r="F46" s="84" t="s">
        <v>113</v>
      </c>
      <c r="G46" s="84" t="s">
        <v>118</v>
      </c>
      <c r="H46" s="85">
        <v>12.84</v>
      </c>
      <c r="I46" s="65"/>
      <c r="J46" s="66">
        <f t="shared" si="6"/>
        <v>0</v>
      </c>
      <c r="K46" s="67">
        <f t="shared" si="7"/>
        <v>0</v>
      </c>
      <c r="L46" s="68"/>
      <c r="M46" s="69">
        <f t="shared" si="2"/>
        <v>0</v>
      </c>
      <c r="N46" s="68"/>
      <c r="O46" s="68"/>
      <c r="P46" s="68"/>
      <c r="Q46" s="70">
        <f t="shared" si="8"/>
        <v>0</v>
      </c>
      <c r="R46" s="71" t="str">
        <f t="shared" si="4"/>
        <v>OK</v>
      </c>
      <c r="S46" s="77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29"/>
      <c r="AG46" s="29"/>
    </row>
    <row r="47" spans="1:33" ht="28.8" x14ac:dyDescent="0.3">
      <c r="A47" s="131"/>
      <c r="B47" s="82">
        <v>44</v>
      </c>
      <c r="C47" s="123"/>
      <c r="D47" s="83" t="s">
        <v>91</v>
      </c>
      <c r="E47" s="84" t="s">
        <v>106</v>
      </c>
      <c r="F47" s="84" t="s">
        <v>114</v>
      </c>
      <c r="G47" s="84" t="s">
        <v>119</v>
      </c>
      <c r="H47" s="85">
        <v>1164.18</v>
      </c>
      <c r="I47" s="65">
        <v>5</v>
      </c>
      <c r="J47" s="66">
        <f t="shared" si="6"/>
        <v>0</v>
      </c>
      <c r="K47" s="67">
        <f t="shared" si="7"/>
        <v>0</v>
      </c>
      <c r="L47" s="68"/>
      <c r="M47" s="69">
        <f t="shared" si="2"/>
        <v>1</v>
      </c>
      <c r="N47" s="68"/>
      <c r="O47" s="68"/>
      <c r="P47" s="68"/>
      <c r="Q47" s="70">
        <f t="shared" si="8"/>
        <v>5</v>
      </c>
      <c r="R47" s="71" t="str">
        <f t="shared" si="4"/>
        <v>OK</v>
      </c>
      <c r="S47" s="77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29"/>
      <c r="AG47" s="29"/>
    </row>
    <row r="48" spans="1:33" ht="28.8" x14ac:dyDescent="0.3">
      <c r="A48" s="131"/>
      <c r="B48" s="82">
        <v>45</v>
      </c>
      <c r="C48" s="123"/>
      <c r="D48" s="83" t="s">
        <v>92</v>
      </c>
      <c r="E48" s="84" t="s">
        <v>106</v>
      </c>
      <c r="F48" s="84" t="s">
        <v>114</v>
      </c>
      <c r="G48" s="84" t="s">
        <v>119</v>
      </c>
      <c r="H48" s="85">
        <v>1456.2</v>
      </c>
      <c r="I48" s="65">
        <v>3</v>
      </c>
      <c r="J48" s="66">
        <f t="shared" si="6"/>
        <v>0</v>
      </c>
      <c r="K48" s="67">
        <f t="shared" si="7"/>
        <v>0</v>
      </c>
      <c r="L48" s="68"/>
      <c r="M48" s="69">
        <f t="shared" si="2"/>
        <v>0</v>
      </c>
      <c r="N48" s="68"/>
      <c r="O48" s="68"/>
      <c r="P48" s="68"/>
      <c r="Q48" s="70">
        <f t="shared" si="8"/>
        <v>3</v>
      </c>
      <c r="R48" s="71" t="str">
        <f t="shared" si="4"/>
        <v>OK</v>
      </c>
      <c r="S48" s="77"/>
      <c r="T48" s="78"/>
      <c r="U48" s="78"/>
      <c r="V48" s="78"/>
      <c r="W48" s="78"/>
      <c r="X48" s="78"/>
      <c r="Y48" s="78"/>
      <c r="Z48" s="78"/>
      <c r="AA48" s="78"/>
      <c r="AB48" s="78"/>
      <c r="AC48" s="78"/>
      <c r="AD48" s="78"/>
      <c r="AE48" s="78"/>
      <c r="AF48" s="29"/>
      <c r="AG48" s="29"/>
    </row>
    <row r="49" spans="1:33" ht="43.2" x14ac:dyDescent="0.3">
      <c r="A49" s="131"/>
      <c r="B49" s="82">
        <v>46</v>
      </c>
      <c r="C49" s="123"/>
      <c r="D49" s="83" t="s">
        <v>93</v>
      </c>
      <c r="E49" s="84" t="s">
        <v>106</v>
      </c>
      <c r="F49" s="84" t="s">
        <v>114</v>
      </c>
      <c r="G49" s="84" t="s">
        <v>119</v>
      </c>
      <c r="H49" s="85">
        <v>1146.27</v>
      </c>
      <c r="I49" s="65">
        <v>5</v>
      </c>
      <c r="J49" s="66">
        <f t="shared" si="6"/>
        <v>0</v>
      </c>
      <c r="K49" s="67">
        <f t="shared" si="7"/>
        <v>0</v>
      </c>
      <c r="L49" s="68"/>
      <c r="M49" s="69">
        <f t="shared" si="2"/>
        <v>1</v>
      </c>
      <c r="N49" s="68"/>
      <c r="O49" s="68"/>
      <c r="P49" s="68"/>
      <c r="Q49" s="70">
        <f t="shared" si="8"/>
        <v>5</v>
      </c>
      <c r="R49" s="71" t="str">
        <f t="shared" si="4"/>
        <v>OK</v>
      </c>
      <c r="S49" s="77"/>
      <c r="T49" s="78"/>
      <c r="U49" s="78"/>
      <c r="V49" s="78"/>
      <c r="W49" s="78"/>
      <c r="X49" s="78"/>
      <c r="Y49" s="78"/>
      <c r="Z49" s="78"/>
      <c r="AA49" s="78"/>
      <c r="AB49" s="78"/>
      <c r="AC49" s="78"/>
      <c r="AD49" s="78"/>
      <c r="AE49" s="78"/>
      <c r="AF49" s="29"/>
      <c r="AG49" s="29"/>
    </row>
    <row r="50" spans="1:33" ht="28.8" x14ac:dyDescent="0.3">
      <c r="A50" s="131"/>
      <c r="B50" s="82">
        <v>47</v>
      </c>
      <c r="C50" s="123"/>
      <c r="D50" s="83" t="s">
        <v>94</v>
      </c>
      <c r="E50" s="84" t="s">
        <v>106</v>
      </c>
      <c r="F50" s="84" t="s">
        <v>114</v>
      </c>
      <c r="G50" s="84" t="s">
        <v>119</v>
      </c>
      <c r="H50" s="85">
        <v>20.09</v>
      </c>
      <c r="I50" s="65">
        <v>10</v>
      </c>
      <c r="J50" s="66">
        <f t="shared" si="6"/>
        <v>0</v>
      </c>
      <c r="K50" s="67">
        <f t="shared" si="7"/>
        <v>0</v>
      </c>
      <c r="L50" s="68"/>
      <c r="M50" s="69">
        <f t="shared" si="2"/>
        <v>2</v>
      </c>
      <c r="N50" s="68"/>
      <c r="O50" s="68"/>
      <c r="P50" s="68"/>
      <c r="Q50" s="70">
        <f t="shared" si="8"/>
        <v>10</v>
      </c>
      <c r="R50" s="71" t="str">
        <f t="shared" si="4"/>
        <v>OK</v>
      </c>
      <c r="S50" s="77"/>
      <c r="T50" s="78"/>
      <c r="U50" s="78"/>
      <c r="V50" s="78"/>
      <c r="W50" s="78"/>
      <c r="X50" s="78"/>
      <c r="Y50" s="78"/>
      <c r="Z50" s="78"/>
      <c r="AA50" s="78"/>
      <c r="AB50" s="78"/>
      <c r="AC50" s="78"/>
      <c r="AD50" s="78"/>
      <c r="AE50" s="78"/>
      <c r="AF50" s="29"/>
      <c r="AG50" s="29"/>
    </row>
    <row r="51" spans="1:33" ht="43.2" x14ac:dyDescent="0.3">
      <c r="A51" s="131"/>
      <c r="B51" s="82">
        <v>48</v>
      </c>
      <c r="C51" s="123"/>
      <c r="D51" s="83" t="s">
        <v>95</v>
      </c>
      <c r="E51" s="84" t="s">
        <v>106</v>
      </c>
      <c r="F51" s="84" t="s">
        <v>114</v>
      </c>
      <c r="G51" s="84" t="s">
        <v>119</v>
      </c>
      <c r="H51" s="85">
        <v>1375.99</v>
      </c>
      <c r="I51" s="65"/>
      <c r="J51" s="66">
        <f t="shared" si="6"/>
        <v>0</v>
      </c>
      <c r="K51" s="67">
        <f t="shared" si="7"/>
        <v>0</v>
      </c>
      <c r="L51" s="68"/>
      <c r="M51" s="69">
        <f t="shared" si="2"/>
        <v>0</v>
      </c>
      <c r="N51" s="68"/>
      <c r="O51" s="68"/>
      <c r="P51" s="68"/>
      <c r="Q51" s="70">
        <f t="shared" si="8"/>
        <v>0</v>
      </c>
      <c r="R51" s="71" t="str">
        <f t="shared" si="4"/>
        <v>OK</v>
      </c>
      <c r="S51" s="77"/>
      <c r="T51" s="78"/>
      <c r="U51" s="78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29"/>
      <c r="AG51" s="29"/>
    </row>
    <row r="52" spans="1:33" ht="43.2" x14ac:dyDescent="0.3">
      <c r="A52" s="131"/>
      <c r="B52" s="82">
        <v>49</v>
      </c>
      <c r="C52" s="123"/>
      <c r="D52" s="83" t="s">
        <v>96</v>
      </c>
      <c r="E52" s="84" t="s">
        <v>106</v>
      </c>
      <c r="F52" s="84" t="s">
        <v>114</v>
      </c>
      <c r="G52" s="84" t="s">
        <v>119</v>
      </c>
      <c r="H52" s="85">
        <v>599.61</v>
      </c>
      <c r="I52" s="65"/>
      <c r="J52" s="66">
        <f t="shared" si="6"/>
        <v>0</v>
      </c>
      <c r="K52" s="67">
        <f t="shared" si="7"/>
        <v>0</v>
      </c>
      <c r="L52" s="68"/>
      <c r="M52" s="69">
        <f t="shared" si="2"/>
        <v>0</v>
      </c>
      <c r="N52" s="68"/>
      <c r="O52" s="68"/>
      <c r="P52" s="68"/>
      <c r="Q52" s="70">
        <f t="shared" si="8"/>
        <v>0</v>
      </c>
      <c r="R52" s="71" t="str">
        <f t="shared" si="4"/>
        <v>OK</v>
      </c>
      <c r="S52" s="77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29"/>
      <c r="AG52" s="29"/>
    </row>
    <row r="53" spans="1:33" ht="14.4" x14ac:dyDescent="0.3">
      <c r="A53" s="131"/>
      <c r="B53" s="82">
        <v>50</v>
      </c>
      <c r="C53" s="123"/>
      <c r="D53" s="83" t="s">
        <v>97</v>
      </c>
      <c r="E53" s="84" t="s">
        <v>106</v>
      </c>
      <c r="F53" s="84" t="s">
        <v>114</v>
      </c>
      <c r="G53" s="84" t="s">
        <v>119</v>
      </c>
      <c r="H53" s="85">
        <v>66.180000000000007</v>
      </c>
      <c r="I53" s="65"/>
      <c r="J53" s="66">
        <f t="shared" si="6"/>
        <v>0</v>
      </c>
      <c r="K53" s="67">
        <f t="shared" si="7"/>
        <v>0</v>
      </c>
      <c r="L53" s="68"/>
      <c r="M53" s="69">
        <f t="shared" si="2"/>
        <v>0</v>
      </c>
      <c r="N53" s="68"/>
      <c r="O53" s="68"/>
      <c r="P53" s="68"/>
      <c r="Q53" s="70">
        <f t="shared" si="8"/>
        <v>0</v>
      </c>
      <c r="R53" s="71" t="str">
        <f t="shared" si="4"/>
        <v>OK</v>
      </c>
      <c r="S53" s="77"/>
      <c r="T53" s="78"/>
      <c r="U53" s="78"/>
      <c r="V53" s="78"/>
      <c r="W53" s="78"/>
      <c r="X53" s="78"/>
      <c r="Y53" s="78"/>
      <c r="Z53" s="78"/>
      <c r="AA53" s="78"/>
      <c r="AB53" s="78"/>
      <c r="AC53" s="78"/>
      <c r="AD53" s="78"/>
      <c r="AE53" s="78"/>
      <c r="AF53" s="29"/>
      <c r="AG53" s="29"/>
    </row>
    <row r="54" spans="1:33" ht="14.4" x14ac:dyDescent="0.3">
      <c r="A54" s="131"/>
      <c r="B54" s="82">
        <v>51</v>
      </c>
      <c r="C54" s="123"/>
      <c r="D54" s="83" t="s">
        <v>98</v>
      </c>
      <c r="E54" s="84" t="s">
        <v>106</v>
      </c>
      <c r="F54" s="84" t="s">
        <v>114</v>
      </c>
      <c r="G54" s="84" t="s">
        <v>119</v>
      </c>
      <c r="H54" s="85">
        <v>56.06</v>
      </c>
      <c r="I54" s="65"/>
      <c r="J54" s="66">
        <f t="shared" si="6"/>
        <v>0</v>
      </c>
      <c r="K54" s="67">
        <f t="shared" si="7"/>
        <v>0</v>
      </c>
      <c r="L54" s="68"/>
      <c r="M54" s="69">
        <f t="shared" si="2"/>
        <v>0</v>
      </c>
      <c r="N54" s="68"/>
      <c r="O54" s="68"/>
      <c r="P54" s="68"/>
      <c r="Q54" s="70">
        <f t="shared" si="8"/>
        <v>0</v>
      </c>
      <c r="R54" s="71" t="str">
        <f t="shared" si="4"/>
        <v>OK</v>
      </c>
      <c r="S54" s="77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78"/>
      <c r="AF54" s="29"/>
      <c r="AG54" s="29"/>
    </row>
    <row r="55" spans="1:33" ht="28.8" x14ac:dyDescent="0.3">
      <c r="A55" s="131"/>
      <c r="B55" s="82">
        <v>52</v>
      </c>
      <c r="C55" s="123"/>
      <c r="D55" s="83" t="s">
        <v>99</v>
      </c>
      <c r="E55" s="84" t="s">
        <v>106</v>
      </c>
      <c r="F55" s="84" t="s">
        <v>114</v>
      </c>
      <c r="G55" s="84" t="s">
        <v>119</v>
      </c>
      <c r="H55" s="85">
        <v>10.87</v>
      </c>
      <c r="I55" s="65"/>
      <c r="J55" s="66">
        <f t="shared" si="6"/>
        <v>0</v>
      </c>
      <c r="K55" s="67">
        <f t="shared" si="7"/>
        <v>0</v>
      </c>
      <c r="L55" s="68"/>
      <c r="M55" s="69">
        <f t="shared" si="2"/>
        <v>0</v>
      </c>
      <c r="N55" s="68"/>
      <c r="O55" s="68"/>
      <c r="P55" s="68"/>
      <c r="Q55" s="70">
        <f t="shared" si="8"/>
        <v>0</v>
      </c>
      <c r="R55" s="71" t="str">
        <f t="shared" si="4"/>
        <v>OK</v>
      </c>
      <c r="S55" s="77"/>
      <c r="T55" s="78"/>
      <c r="U55" s="78"/>
      <c r="V55" s="78"/>
      <c r="W55" s="78"/>
      <c r="X55" s="78"/>
      <c r="Y55" s="78"/>
      <c r="Z55" s="78"/>
      <c r="AA55" s="78"/>
      <c r="AB55" s="78"/>
      <c r="AC55" s="78"/>
      <c r="AD55" s="78"/>
      <c r="AE55" s="78"/>
      <c r="AF55" s="29"/>
      <c r="AG55" s="29"/>
    </row>
    <row r="56" spans="1:33" ht="28.8" x14ac:dyDescent="0.3">
      <c r="A56" s="131"/>
      <c r="B56" s="82">
        <v>53</v>
      </c>
      <c r="C56" s="123"/>
      <c r="D56" s="83" t="s">
        <v>100</v>
      </c>
      <c r="E56" s="84" t="s">
        <v>106</v>
      </c>
      <c r="F56" s="84" t="s">
        <v>114</v>
      </c>
      <c r="G56" s="84" t="s">
        <v>119</v>
      </c>
      <c r="H56" s="85">
        <v>11.6</v>
      </c>
      <c r="I56" s="65"/>
      <c r="J56" s="66">
        <f t="shared" si="6"/>
        <v>0</v>
      </c>
      <c r="K56" s="67">
        <f t="shared" si="7"/>
        <v>0</v>
      </c>
      <c r="L56" s="68"/>
      <c r="M56" s="69">
        <f t="shared" si="2"/>
        <v>0</v>
      </c>
      <c r="N56" s="68"/>
      <c r="O56" s="68"/>
      <c r="P56" s="68"/>
      <c r="Q56" s="70">
        <f t="shared" si="8"/>
        <v>0</v>
      </c>
      <c r="R56" s="71" t="str">
        <f t="shared" si="4"/>
        <v>OK</v>
      </c>
      <c r="S56" s="77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78"/>
      <c r="AF56" s="29"/>
      <c r="AG56" s="29"/>
    </row>
    <row r="57" spans="1:33" ht="28.8" x14ac:dyDescent="0.3">
      <c r="A57" s="131"/>
      <c r="B57" s="82">
        <v>54</v>
      </c>
      <c r="C57" s="123"/>
      <c r="D57" s="83" t="s">
        <v>101</v>
      </c>
      <c r="E57" s="84" t="s">
        <v>106</v>
      </c>
      <c r="F57" s="84" t="s">
        <v>114</v>
      </c>
      <c r="G57" s="84" t="s">
        <v>119</v>
      </c>
      <c r="H57" s="85">
        <v>10.86</v>
      </c>
      <c r="I57" s="65"/>
      <c r="J57" s="66">
        <f t="shared" si="6"/>
        <v>0</v>
      </c>
      <c r="K57" s="67">
        <f t="shared" si="7"/>
        <v>0</v>
      </c>
      <c r="L57" s="68"/>
      <c r="M57" s="69">
        <f t="shared" si="2"/>
        <v>0</v>
      </c>
      <c r="N57" s="68"/>
      <c r="O57" s="68"/>
      <c r="P57" s="68"/>
      <c r="Q57" s="70">
        <f t="shared" si="8"/>
        <v>0</v>
      </c>
      <c r="R57" s="71" t="str">
        <f t="shared" si="4"/>
        <v>OK</v>
      </c>
      <c r="S57" s="77"/>
      <c r="T57" s="78"/>
      <c r="U57" s="78"/>
      <c r="V57" s="78"/>
      <c r="W57" s="78"/>
      <c r="X57" s="78"/>
      <c r="Y57" s="78"/>
      <c r="Z57" s="78"/>
      <c r="AA57" s="78"/>
      <c r="AB57" s="78"/>
      <c r="AC57" s="78"/>
      <c r="AD57" s="78"/>
      <c r="AE57" s="78"/>
      <c r="AF57" s="29"/>
      <c r="AG57" s="29"/>
    </row>
    <row r="58" spans="1:33" ht="14.4" x14ac:dyDescent="0.3">
      <c r="A58" s="131"/>
      <c r="B58" s="82">
        <v>55</v>
      </c>
      <c r="C58" s="123"/>
      <c r="D58" s="83" t="s">
        <v>102</v>
      </c>
      <c r="E58" s="84" t="s">
        <v>106</v>
      </c>
      <c r="F58" s="84" t="s">
        <v>114</v>
      </c>
      <c r="G58" s="84" t="s">
        <v>119</v>
      </c>
      <c r="H58" s="85">
        <v>8.56</v>
      </c>
      <c r="I58" s="65"/>
      <c r="J58" s="66">
        <f t="shared" si="6"/>
        <v>0</v>
      </c>
      <c r="K58" s="67">
        <f t="shared" si="7"/>
        <v>0</v>
      </c>
      <c r="L58" s="68"/>
      <c r="M58" s="69">
        <f t="shared" si="2"/>
        <v>0</v>
      </c>
      <c r="N58" s="68"/>
      <c r="O58" s="68"/>
      <c r="P58" s="68"/>
      <c r="Q58" s="70">
        <f t="shared" si="8"/>
        <v>0</v>
      </c>
      <c r="R58" s="71" t="str">
        <f t="shared" si="4"/>
        <v>OK</v>
      </c>
      <c r="S58" s="77"/>
      <c r="T58" s="78"/>
      <c r="U58" s="78"/>
      <c r="V58" s="78"/>
      <c r="W58" s="78"/>
      <c r="X58" s="78"/>
      <c r="Y58" s="78"/>
      <c r="Z58" s="78"/>
      <c r="AA58" s="78"/>
      <c r="AB58" s="78"/>
      <c r="AC58" s="78"/>
      <c r="AD58" s="78"/>
      <c r="AE58" s="78"/>
      <c r="AF58" s="29"/>
      <c r="AG58" s="29"/>
    </row>
    <row r="59" spans="1:33" ht="28.8" x14ac:dyDescent="0.3">
      <c r="A59" s="132"/>
      <c r="B59" s="82">
        <v>56</v>
      </c>
      <c r="C59" s="124"/>
      <c r="D59" s="83" t="s">
        <v>103</v>
      </c>
      <c r="E59" s="84" t="s">
        <v>106</v>
      </c>
      <c r="F59" s="84" t="s">
        <v>114</v>
      </c>
      <c r="G59" s="84" t="s">
        <v>119</v>
      </c>
      <c r="H59" s="85">
        <v>63.79</v>
      </c>
      <c r="I59" s="65"/>
      <c r="J59" s="66">
        <f t="shared" si="6"/>
        <v>0</v>
      </c>
      <c r="K59" s="67">
        <f t="shared" si="7"/>
        <v>0</v>
      </c>
      <c r="L59" s="68"/>
      <c r="M59" s="69">
        <f t="shared" si="2"/>
        <v>0</v>
      </c>
      <c r="N59" s="68"/>
      <c r="O59" s="68"/>
      <c r="P59" s="68"/>
      <c r="Q59" s="70">
        <f t="shared" si="8"/>
        <v>0</v>
      </c>
      <c r="R59" s="71" t="str">
        <f t="shared" si="4"/>
        <v>OK</v>
      </c>
      <c r="S59" s="77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29"/>
      <c r="AG59" s="29"/>
    </row>
    <row r="60" spans="1:33" ht="38.4" customHeight="1" x14ac:dyDescent="0.3">
      <c r="I60" s="88">
        <f>SUM(I4:I59)</f>
        <v>200</v>
      </c>
      <c r="J60" s="88">
        <f t="shared" ref="J60:Q60" si="9">SUM(J4:J59)</f>
        <v>0</v>
      </c>
      <c r="K60" s="88">
        <f t="shared" si="9"/>
        <v>0</v>
      </c>
      <c r="L60" s="88">
        <f t="shared" si="9"/>
        <v>0</v>
      </c>
      <c r="M60" s="88">
        <f t="shared" si="9"/>
        <v>46</v>
      </c>
      <c r="N60" s="88">
        <f t="shared" si="9"/>
        <v>0</v>
      </c>
      <c r="O60" s="88">
        <f t="shared" si="9"/>
        <v>0</v>
      </c>
      <c r="P60" s="88">
        <f t="shared" si="9"/>
        <v>0</v>
      </c>
      <c r="Q60" s="88">
        <f t="shared" si="9"/>
        <v>200</v>
      </c>
      <c r="S60" s="63">
        <f t="shared" ref="S60:X60" si="10">SUMPRODUCT($H$4:$H$59,S4:S59)</f>
        <v>0</v>
      </c>
      <c r="T60" s="63">
        <f t="shared" si="10"/>
        <v>0</v>
      </c>
      <c r="U60" s="63">
        <f t="shared" si="10"/>
        <v>0</v>
      </c>
      <c r="V60" s="63">
        <f t="shared" si="10"/>
        <v>0</v>
      </c>
      <c r="W60" s="63">
        <f t="shared" si="10"/>
        <v>0</v>
      </c>
      <c r="X60" s="63">
        <f t="shared" si="10"/>
        <v>0</v>
      </c>
      <c r="Y60" s="63">
        <f t="shared" ref="Y60:AG60" si="11">SUMPRODUCT($H$4:$H$59,Y4:Y59)</f>
        <v>0</v>
      </c>
      <c r="Z60" s="63">
        <f t="shared" si="11"/>
        <v>0</v>
      </c>
      <c r="AA60" s="63">
        <f t="shared" si="11"/>
        <v>0</v>
      </c>
      <c r="AB60" s="63">
        <f t="shared" si="11"/>
        <v>0</v>
      </c>
      <c r="AC60" s="63">
        <f t="shared" si="11"/>
        <v>0</v>
      </c>
      <c r="AD60" s="63">
        <f t="shared" si="11"/>
        <v>0</v>
      </c>
      <c r="AE60" s="63">
        <f t="shared" si="11"/>
        <v>0</v>
      </c>
      <c r="AF60" s="63">
        <f t="shared" si="11"/>
        <v>0</v>
      </c>
      <c r="AG60" s="63">
        <f t="shared" si="11"/>
        <v>0</v>
      </c>
    </row>
    <row r="61" spans="1:33" ht="38.4" customHeight="1" x14ac:dyDescent="0.3">
      <c r="I61" s="14">
        <f>SUMPRODUCT($H$4:$H$59,I4:I59)</f>
        <v>28157.58</v>
      </c>
      <c r="J61" s="14">
        <f t="shared" ref="J61:P61" si="12">SUMPRODUCT($H$4:$H$59,J4:J59)</f>
        <v>0</v>
      </c>
      <c r="K61" s="14">
        <f t="shared" si="12"/>
        <v>0</v>
      </c>
      <c r="L61" s="14">
        <f t="shared" si="12"/>
        <v>0</v>
      </c>
      <c r="M61" s="14">
        <f t="shared" si="12"/>
        <v>5096.2000000000007</v>
      </c>
      <c r="N61" s="14">
        <f t="shared" si="12"/>
        <v>0</v>
      </c>
      <c r="O61" s="14">
        <f t="shared" si="12"/>
        <v>0</v>
      </c>
      <c r="P61" s="14">
        <f t="shared" si="12"/>
        <v>0</v>
      </c>
      <c r="Q61" s="14"/>
    </row>
  </sheetData>
  <autoFilter ref="A3:AK19" xr:uid="{8294514B-E58C-4C81-B2FC-38B67DB88A36}"/>
  <mergeCells count="21">
    <mergeCell ref="AE1:AE2"/>
    <mergeCell ref="AF1:AF2"/>
    <mergeCell ref="AG1:AG2"/>
    <mergeCell ref="V1:V2"/>
    <mergeCell ref="W1:W2"/>
    <mergeCell ref="X1:X2"/>
    <mergeCell ref="Y1:Y2"/>
    <mergeCell ref="Z1:Z2"/>
    <mergeCell ref="AA1:AA2"/>
    <mergeCell ref="A4:A59"/>
    <mergeCell ref="C4:C59"/>
    <mergeCell ref="AB1:AB2"/>
    <mergeCell ref="AC1:AC2"/>
    <mergeCell ref="AD1:AD2"/>
    <mergeCell ref="A1:C1"/>
    <mergeCell ref="D1:H1"/>
    <mergeCell ref="I1:R1"/>
    <mergeCell ref="S1:S2"/>
    <mergeCell ref="T1:T2"/>
    <mergeCell ref="U1:U2"/>
    <mergeCell ref="A2:R2"/>
  </mergeCells>
  <conditionalFormatting sqref="S4:AG17">
    <cfRule type="cellIs" dxfId="40" priority="1" stopIfTrue="1" operator="greaterThan">
      <formula>0</formula>
    </cfRule>
    <cfRule type="cellIs" dxfId="39" priority="2" stopIfTrue="1" operator="greaterThan">
      <formula>0</formula>
    </cfRule>
    <cfRule type="cellIs" dxfId="38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59225-CBA5-45D6-A007-4BBBF2D838AB}">
  <sheetPr>
    <tabColor rgb="FF92D050"/>
  </sheetPr>
  <dimension ref="A1:AG61"/>
  <sheetViews>
    <sheetView zoomScale="70" zoomScaleNormal="70" workbookViewId="0">
      <pane xSplit="9" ySplit="2" topLeftCell="J3" activePane="bottomRight" state="frozen"/>
      <selection pane="topRight" activeCell="K1" sqref="K1"/>
      <selection pane="bottomLeft" activeCell="A3" sqref="A3"/>
      <selection pane="bottomRight" sqref="A1:C1"/>
    </sheetView>
  </sheetViews>
  <sheetFormatPr defaultColWidth="9.88671875" defaultRowHeight="38.4" customHeight="1" x14ac:dyDescent="0.3"/>
  <cols>
    <col min="1" max="1" width="6.5546875" style="1" customWidth="1"/>
    <col min="2" max="2" width="5.88671875" style="1" customWidth="1"/>
    <col min="3" max="3" width="25.6640625" style="64" customWidth="1"/>
    <col min="4" max="4" width="57.88671875" style="1" customWidth="1"/>
    <col min="5" max="5" width="12.44140625" style="1" customWidth="1"/>
    <col min="6" max="6" width="12.6640625" style="1" customWidth="1"/>
    <col min="7" max="7" width="18" style="1" customWidth="1"/>
    <col min="8" max="8" width="13.109375" style="14" customWidth="1"/>
    <col min="9" max="9" width="14.6640625" style="14" customWidth="1"/>
    <col min="10" max="12" width="11.33203125" style="4" customWidth="1"/>
    <col min="13" max="13" width="12.88671875" style="4" customWidth="1"/>
    <col min="14" max="17" width="11.33203125" style="4" customWidth="1"/>
    <col min="18" max="18" width="6.5546875" style="13" customWidth="1"/>
    <col min="19" max="19" width="15.109375" style="5" customWidth="1"/>
    <col min="20" max="31" width="15.109375" style="6" customWidth="1"/>
    <col min="32" max="33" width="15.109375" style="2" customWidth="1"/>
    <col min="34" max="16384" width="9.88671875" style="2"/>
  </cols>
  <sheetData>
    <row r="1" spans="1:33" s="55" customFormat="1" ht="38.4" customHeight="1" x14ac:dyDescent="0.3">
      <c r="A1" s="137" t="s">
        <v>44</v>
      </c>
      <c r="B1" s="138"/>
      <c r="C1" s="139"/>
      <c r="D1" s="140" t="s">
        <v>120</v>
      </c>
      <c r="E1" s="141"/>
      <c r="F1" s="141"/>
      <c r="G1" s="141"/>
      <c r="H1" s="142"/>
      <c r="I1" s="143" t="s">
        <v>45</v>
      </c>
      <c r="J1" s="143"/>
      <c r="K1" s="143"/>
      <c r="L1" s="143"/>
      <c r="M1" s="143"/>
      <c r="N1" s="143"/>
      <c r="O1" s="143"/>
      <c r="P1" s="143"/>
      <c r="Q1" s="143"/>
      <c r="R1" s="143"/>
      <c r="S1" s="136" t="s">
        <v>41</v>
      </c>
      <c r="T1" s="136" t="s">
        <v>41</v>
      </c>
      <c r="U1" s="136" t="s">
        <v>41</v>
      </c>
      <c r="V1" s="136" t="s">
        <v>41</v>
      </c>
      <c r="W1" s="136" t="s">
        <v>41</v>
      </c>
      <c r="X1" s="136" t="s">
        <v>41</v>
      </c>
      <c r="Y1" s="136" t="s">
        <v>41</v>
      </c>
      <c r="Z1" s="136" t="s">
        <v>41</v>
      </c>
      <c r="AA1" s="136" t="s">
        <v>41</v>
      </c>
      <c r="AB1" s="136" t="s">
        <v>41</v>
      </c>
      <c r="AC1" s="136" t="s">
        <v>41</v>
      </c>
      <c r="AD1" s="136" t="s">
        <v>41</v>
      </c>
      <c r="AE1" s="136" t="s">
        <v>41</v>
      </c>
      <c r="AF1" s="136" t="s">
        <v>41</v>
      </c>
      <c r="AG1" s="136" t="s">
        <v>41</v>
      </c>
    </row>
    <row r="2" spans="1:33" s="55" customFormat="1" ht="38.4" customHeight="1" x14ac:dyDescent="0.3">
      <c r="A2" s="144" t="s">
        <v>43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6"/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6"/>
      <c r="AD2" s="136"/>
      <c r="AE2" s="136"/>
      <c r="AF2" s="136"/>
      <c r="AG2" s="136"/>
    </row>
    <row r="3" spans="1:33" s="59" customFormat="1" ht="55.5" customHeight="1" x14ac:dyDescent="0.25">
      <c r="A3" s="56" t="s">
        <v>36</v>
      </c>
      <c r="B3" s="56" t="s">
        <v>18</v>
      </c>
      <c r="C3" s="56" t="s">
        <v>5</v>
      </c>
      <c r="D3" s="56" t="s">
        <v>37</v>
      </c>
      <c r="E3" s="56" t="s">
        <v>38</v>
      </c>
      <c r="F3" s="56" t="s">
        <v>9</v>
      </c>
      <c r="G3" s="56" t="s">
        <v>6</v>
      </c>
      <c r="H3" s="86" t="s">
        <v>39</v>
      </c>
      <c r="I3" s="19" t="s">
        <v>40</v>
      </c>
      <c r="J3" s="19" t="s">
        <v>142</v>
      </c>
      <c r="K3" s="19" t="s">
        <v>143</v>
      </c>
      <c r="L3" s="19" t="s">
        <v>144</v>
      </c>
      <c r="M3" s="19" t="s">
        <v>145</v>
      </c>
      <c r="N3" s="19" t="s">
        <v>146</v>
      </c>
      <c r="O3" s="19" t="s">
        <v>147</v>
      </c>
      <c r="P3" s="19" t="s">
        <v>148</v>
      </c>
      <c r="Q3" s="57" t="s">
        <v>0</v>
      </c>
      <c r="R3" s="62" t="s">
        <v>1</v>
      </c>
      <c r="S3" s="58" t="s">
        <v>42</v>
      </c>
      <c r="T3" s="58" t="s">
        <v>42</v>
      </c>
      <c r="U3" s="58" t="s">
        <v>42</v>
      </c>
      <c r="V3" s="58" t="s">
        <v>42</v>
      </c>
      <c r="W3" s="58" t="s">
        <v>42</v>
      </c>
      <c r="X3" s="58" t="s">
        <v>42</v>
      </c>
      <c r="Y3" s="58" t="s">
        <v>42</v>
      </c>
      <c r="Z3" s="58" t="s">
        <v>42</v>
      </c>
      <c r="AA3" s="58" t="s">
        <v>42</v>
      </c>
      <c r="AB3" s="58" t="s">
        <v>42</v>
      </c>
      <c r="AC3" s="58" t="s">
        <v>42</v>
      </c>
      <c r="AD3" s="58" t="s">
        <v>42</v>
      </c>
      <c r="AE3" s="58" t="s">
        <v>42</v>
      </c>
      <c r="AF3" s="58" t="s">
        <v>42</v>
      </c>
      <c r="AG3" s="58" t="s">
        <v>42</v>
      </c>
    </row>
    <row r="4" spans="1:33" s="55" customFormat="1" ht="28.8" x14ac:dyDescent="0.3">
      <c r="A4" s="130">
        <v>1</v>
      </c>
      <c r="B4" s="82">
        <v>1</v>
      </c>
      <c r="C4" s="122" t="s">
        <v>47</v>
      </c>
      <c r="D4" s="83" t="s">
        <v>48</v>
      </c>
      <c r="E4" s="84" t="s">
        <v>104</v>
      </c>
      <c r="F4" s="84" t="s">
        <v>113</v>
      </c>
      <c r="G4" s="84" t="s">
        <v>115</v>
      </c>
      <c r="H4" s="87">
        <v>100.45</v>
      </c>
      <c r="I4" s="65">
        <v>4</v>
      </c>
      <c r="J4" s="66">
        <f>IF(SUM(S4:AG4)&gt;I4+L4,I4+L4,SUM(S4:AG4))</f>
        <v>0</v>
      </c>
      <c r="K4" s="67">
        <f>(SUM(S4:AG4))</f>
        <v>0</v>
      </c>
      <c r="L4" s="68"/>
      <c r="M4" s="69">
        <f>ROUND(IF(I4*0.25-0.5&lt;0,0,I4*0.25-0.5),0)-P4-N4</f>
        <v>1</v>
      </c>
      <c r="N4" s="68"/>
      <c r="O4" s="68"/>
      <c r="P4" s="68"/>
      <c r="Q4" s="70">
        <f>I4-(SUM(S4:AG4))+L4</f>
        <v>4</v>
      </c>
      <c r="R4" s="71" t="str">
        <f>IF(Q4&lt;0,"ATENÇÃO","OK")</f>
        <v>OK</v>
      </c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</row>
    <row r="5" spans="1:33" s="55" customFormat="1" ht="28.8" x14ac:dyDescent="0.3">
      <c r="A5" s="131"/>
      <c r="B5" s="82">
        <v>2</v>
      </c>
      <c r="C5" s="123"/>
      <c r="D5" s="83" t="s">
        <v>49</v>
      </c>
      <c r="E5" s="84" t="s">
        <v>105</v>
      </c>
      <c r="F5" s="84" t="s">
        <v>113</v>
      </c>
      <c r="G5" s="84" t="s">
        <v>115</v>
      </c>
      <c r="H5" s="87">
        <v>1705.39</v>
      </c>
      <c r="I5" s="65">
        <v>1</v>
      </c>
      <c r="J5" s="66">
        <f t="shared" ref="J5:J30" si="0">IF(SUM(S5:AG5)&gt;I5+L5,I5+L5,SUM(S5:AG5))</f>
        <v>0</v>
      </c>
      <c r="K5" s="67">
        <f t="shared" ref="K5:K31" si="1">(SUM(S5:AG5))</f>
        <v>0</v>
      </c>
      <c r="L5" s="68"/>
      <c r="M5" s="69">
        <f t="shared" ref="M5:M59" si="2">ROUND(IF(I5*0.25-0.5&lt;0,0,I5*0.25-0.5),0)-P5-N5</f>
        <v>0</v>
      </c>
      <c r="N5" s="68"/>
      <c r="O5" s="68"/>
      <c r="P5" s="68"/>
      <c r="Q5" s="70">
        <f t="shared" ref="Q5:Q17" si="3">I5-(SUM(S5:AG5))+L5</f>
        <v>1</v>
      </c>
      <c r="R5" s="71" t="str">
        <f t="shared" ref="R5:R59" si="4">IF(Q5&lt;0,"ATENÇÃO","OK")</f>
        <v>OK</v>
      </c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</row>
    <row r="6" spans="1:33" s="55" customFormat="1" ht="28.8" x14ac:dyDescent="0.3">
      <c r="A6" s="131"/>
      <c r="B6" s="82">
        <v>3</v>
      </c>
      <c r="C6" s="123"/>
      <c r="D6" s="83" t="s">
        <v>50</v>
      </c>
      <c r="E6" s="84" t="s">
        <v>105</v>
      </c>
      <c r="F6" s="84" t="s">
        <v>113</v>
      </c>
      <c r="G6" s="84" t="s">
        <v>115</v>
      </c>
      <c r="H6" s="87">
        <v>136.27000000000001</v>
      </c>
      <c r="I6" s="65"/>
      <c r="J6" s="66">
        <f t="shared" si="0"/>
        <v>0</v>
      </c>
      <c r="K6" s="67">
        <f t="shared" si="1"/>
        <v>0</v>
      </c>
      <c r="L6" s="68"/>
      <c r="M6" s="69">
        <f t="shared" si="2"/>
        <v>0</v>
      </c>
      <c r="N6" s="68"/>
      <c r="O6" s="68"/>
      <c r="P6" s="68"/>
      <c r="Q6" s="70">
        <f t="shared" si="3"/>
        <v>0</v>
      </c>
      <c r="R6" s="71" t="str">
        <f t="shared" si="4"/>
        <v>OK</v>
      </c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</row>
    <row r="7" spans="1:33" s="55" customFormat="1" ht="28.8" x14ac:dyDescent="0.3">
      <c r="A7" s="131"/>
      <c r="B7" s="82">
        <v>4</v>
      </c>
      <c r="C7" s="123"/>
      <c r="D7" s="83" t="s">
        <v>51</v>
      </c>
      <c r="E7" s="84" t="s">
        <v>105</v>
      </c>
      <c r="F7" s="84" t="s">
        <v>113</v>
      </c>
      <c r="G7" s="84" t="s">
        <v>115</v>
      </c>
      <c r="H7" s="87">
        <v>154.18</v>
      </c>
      <c r="I7" s="65">
        <v>10</v>
      </c>
      <c r="J7" s="66">
        <f t="shared" si="0"/>
        <v>0</v>
      </c>
      <c r="K7" s="67">
        <f t="shared" si="1"/>
        <v>0</v>
      </c>
      <c r="L7" s="68"/>
      <c r="M7" s="69">
        <f t="shared" si="2"/>
        <v>2</v>
      </c>
      <c r="N7" s="68"/>
      <c r="O7" s="68"/>
      <c r="P7" s="68"/>
      <c r="Q7" s="70">
        <f t="shared" si="3"/>
        <v>10</v>
      </c>
      <c r="R7" s="71" t="str">
        <f t="shared" si="4"/>
        <v>OK</v>
      </c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</row>
    <row r="8" spans="1:33" s="55" customFormat="1" ht="28.8" x14ac:dyDescent="0.3">
      <c r="A8" s="131"/>
      <c r="B8" s="82">
        <v>5</v>
      </c>
      <c r="C8" s="123"/>
      <c r="D8" s="83" t="s">
        <v>52</v>
      </c>
      <c r="E8" s="84" t="s">
        <v>105</v>
      </c>
      <c r="F8" s="84" t="s">
        <v>113</v>
      </c>
      <c r="G8" s="84" t="s">
        <v>115</v>
      </c>
      <c r="H8" s="87">
        <v>159.63</v>
      </c>
      <c r="I8" s="65">
        <v>10</v>
      </c>
      <c r="J8" s="66">
        <f t="shared" si="0"/>
        <v>0</v>
      </c>
      <c r="K8" s="67">
        <f t="shared" si="1"/>
        <v>0</v>
      </c>
      <c r="L8" s="68"/>
      <c r="M8" s="69">
        <f t="shared" si="2"/>
        <v>2</v>
      </c>
      <c r="N8" s="68"/>
      <c r="O8" s="68"/>
      <c r="P8" s="68"/>
      <c r="Q8" s="70">
        <f t="shared" si="3"/>
        <v>10</v>
      </c>
      <c r="R8" s="71" t="str">
        <f t="shared" si="4"/>
        <v>OK</v>
      </c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</row>
    <row r="9" spans="1:33" s="55" customFormat="1" ht="14.4" x14ac:dyDescent="0.3">
      <c r="A9" s="131"/>
      <c r="B9" s="82">
        <v>6</v>
      </c>
      <c r="C9" s="123"/>
      <c r="D9" s="83" t="s">
        <v>53</v>
      </c>
      <c r="E9" s="84" t="s">
        <v>105</v>
      </c>
      <c r="F9" s="84" t="s">
        <v>113</v>
      </c>
      <c r="G9" s="84" t="s">
        <v>115</v>
      </c>
      <c r="H9" s="87">
        <v>692.28</v>
      </c>
      <c r="I9" s="65">
        <v>1</v>
      </c>
      <c r="J9" s="66">
        <f t="shared" si="0"/>
        <v>0</v>
      </c>
      <c r="K9" s="67">
        <f t="shared" si="1"/>
        <v>0</v>
      </c>
      <c r="L9" s="68"/>
      <c r="M9" s="69">
        <f t="shared" si="2"/>
        <v>0</v>
      </c>
      <c r="N9" s="68"/>
      <c r="O9" s="68"/>
      <c r="P9" s="68"/>
      <c r="Q9" s="70">
        <f t="shared" si="3"/>
        <v>1</v>
      </c>
      <c r="R9" s="71" t="str">
        <f t="shared" si="4"/>
        <v>OK</v>
      </c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</row>
    <row r="10" spans="1:33" s="55" customFormat="1" ht="28.8" x14ac:dyDescent="0.3">
      <c r="A10" s="131"/>
      <c r="B10" s="82">
        <v>7</v>
      </c>
      <c r="C10" s="123"/>
      <c r="D10" s="83" t="s">
        <v>54</v>
      </c>
      <c r="E10" s="84" t="s">
        <v>105</v>
      </c>
      <c r="F10" s="84" t="s">
        <v>113</v>
      </c>
      <c r="G10" s="84" t="s">
        <v>115</v>
      </c>
      <c r="H10" s="87">
        <v>700.84</v>
      </c>
      <c r="I10" s="65">
        <v>1</v>
      </c>
      <c r="J10" s="66">
        <f t="shared" si="0"/>
        <v>0</v>
      </c>
      <c r="K10" s="67">
        <f t="shared" si="1"/>
        <v>0</v>
      </c>
      <c r="L10" s="68"/>
      <c r="M10" s="69">
        <f t="shared" si="2"/>
        <v>0</v>
      </c>
      <c r="N10" s="68"/>
      <c r="O10" s="68"/>
      <c r="P10" s="68"/>
      <c r="Q10" s="70">
        <f t="shared" si="3"/>
        <v>1</v>
      </c>
      <c r="R10" s="71" t="str">
        <f t="shared" si="4"/>
        <v>OK</v>
      </c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</row>
    <row r="11" spans="1:33" s="55" customFormat="1" ht="28.8" x14ac:dyDescent="0.3">
      <c r="A11" s="131"/>
      <c r="B11" s="82">
        <v>8</v>
      </c>
      <c r="C11" s="123"/>
      <c r="D11" s="83" t="s">
        <v>55</v>
      </c>
      <c r="E11" s="84" t="s">
        <v>106</v>
      </c>
      <c r="F11" s="84" t="s">
        <v>113</v>
      </c>
      <c r="G11" s="84" t="s">
        <v>115</v>
      </c>
      <c r="H11" s="87">
        <v>193.12</v>
      </c>
      <c r="I11" s="65">
        <v>10</v>
      </c>
      <c r="J11" s="66">
        <f t="shared" si="0"/>
        <v>0</v>
      </c>
      <c r="K11" s="67">
        <f t="shared" si="1"/>
        <v>0</v>
      </c>
      <c r="L11" s="68"/>
      <c r="M11" s="69">
        <f t="shared" si="2"/>
        <v>2</v>
      </c>
      <c r="N11" s="68"/>
      <c r="O11" s="68"/>
      <c r="P11" s="68"/>
      <c r="Q11" s="70">
        <f t="shared" si="3"/>
        <v>10</v>
      </c>
      <c r="R11" s="71" t="str">
        <f t="shared" si="4"/>
        <v>OK</v>
      </c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</row>
    <row r="12" spans="1:33" s="55" customFormat="1" ht="14.4" x14ac:dyDescent="0.3">
      <c r="A12" s="131"/>
      <c r="B12" s="82">
        <v>9</v>
      </c>
      <c r="C12" s="123"/>
      <c r="D12" s="83" t="s">
        <v>56</v>
      </c>
      <c r="E12" s="84" t="s">
        <v>106</v>
      </c>
      <c r="F12" s="84" t="s">
        <v>113</v>
      </c>
      <c r="G12" s="84" t="s">
        <v>116</v>
      </c>
      <c r="H12" s="87">
        <v>61.51</v>
      </c>
      <c r="I12" s="65"/>
      <c r="J12" s="66">
        <f t="shared" si="0"/>
        <v>0</v>
      </c>
      <c r="K12" s="67">
        <f t="shared" si="1"/>
        <v>0</v>
      </c>
      <c r="L12" s="68"/>
      <c r="M12" s="69">
        <f t="shared" si="2"/>
        <v>0</v>
      </c>
      <c r="N12" s="68"/>
      <c r="O12" s="68"/>
      <c r="P12" s="68"/>
      <c r="Q12" s="70">
        <f t="shared" si="3"/>
        <v>0</v>
      </c>
      <c r="R12" s="71" t="str">
        <f t="shared" si="4"/>
        <v>OK</v>
      </c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</row>
    <row r="13" spans="1:33" s="55" customFormat="1" ht="14.4" x14ac:dyDescent="0.3">
      <c r="A13" s="131"/>
      <c r="B13" s="82">
        <v>10</v>
      </c>
      <c r="C13" s="123"/>
      <c r="D13" s="83" t="s">
        <v>57</v>
      </c>
      <c r="E13" s="84" t="s">
        <v>106</v>
      </c>
      <c r="F13" s="84" t="s">
        <v>113</v>
      </c>
      <c r="G13" s="84" t="s">
        <v>116</v>
      </c>
      <c r="H13" s="87">
        <v>93.44</v>
      </c>
      <c r="I13" s="65">
        <v>10</v>
      </c>
      <c r="J13" s="66">
        <f t="shared" si="0"/>
        <v>0</v>
      </c>
      <c r="K13" s="67">
        <f t="shared" si="1"/>
        <v>0</v>
      </c>
      <c r="L13" s="68"/>
      <c r="M13" s="69">
        <f t="shared" si="2"/>
        <v>2</v>
      </c>
      <c r="N13" s="68"/>
      <c r="O13" s="68"/>
      <c r="P13" s="68"/>
      <c r="Q13" s="70">
        <f t="shared" si="3"/>
        <v>10</v>
      </c>
      <c r="R13" s="71" t="str">
        <f t="shared" si="4"/>
        <v>OK</v>
      </c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</row>
    <row r="14" spans="1:33" s="55" customFormat="1" ht="28.8" x14ac:dyDescent="0.3">
      <c r="A14" s="131"/>
      <c r="B14" s="82">
        <v>11</v>
      </c>
      <c r="C14" s="123"/>
      <c r="D14" s="83" t="s">
        <v>58</v>
      </c>
      <c r="E14" s="84" t="s">
        <v>106</v>
      </c>
      <c r="F14" s="84" t="s">
        <v>113</v>
      </c>
      <c r="G14" s="84" t="s">
        <v>116</v>
      </c>
      <c r="H14" s="87">
        <v>45.16</v>
      </c>
      <c r="I14" s="65">
        <v>65</v>
      </c>
      <c r="J14" s="66">
        <f t="shared" si="0"/>
        <v>0</v>
      </c>
      <c r="K14" s="67">
        <f t="shared" si="1"/>
        <v>0</v>
      </c>
      <c r="L14" s="68"/>
      <c r="M14" s="69">
        <f t="shared" si="2"/>
        <v>16</v>
      </c>
      <c r="N14" s="68"/>
      <c r="O14" s="68"/>
      <c r="P14" s="68"/>
      <c r="Q14" s="70">
        <f t="shared" si="3"/>
        <v>65</v>
      </c>
      <c r="R14" s="71" t="str">
        <f t="shared" si="4"/>
        <v>OK</v>
      </c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</row>
    <row r="15" spans="1:33" s="55" customFormat="1" ht="14.4" x14ac:dyDescent="0.3">
      <c r="A15" s="131"/>
      <c r="B15" s="82">
        <v>12</v>
      </c>
      <c r="C15" s="123"/>
      <c r="D15" s="83" t="s">
        <v>59</v>
      </c>
      <c r="E15" s="84" t="s">
        <v>106</v>
      </c>
      <c r="F15" s="84" t="s">
        <v>113</v>
      </c>
      <c r="G15" s="84" t="s">
        <v>116</v>
      </c>
      <c r="H15" s="87">
        <v>42.82</v>
      </c>
      <c r="I15" s="65"/>
      <c r="J15" s="66">
        <f t="shared" si="0"/>
        <v>0</v>
      </c>
      <c r="K15" s="67">
        <f t="shared" si="1"/>
        <v>0</v>
      </c>
      <c r="L15" s="68"/>
      <c r="M15" s="69">
        <f t="shared" si="2"/>
        <v>0</v>
      </c>
      <c r="N15" s="68"/>
      <c r="O15" s="68"/>
      <c r="P15" s="68"/>
      <c r="Q15" s="70">
        <f t="shared" si="3"/>
        <v>0</v>
      </c>
      <c r="R15" s="71" t="str">
        <f t="shared" si="4"/>
        <v>OK</v>
      </c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</row>
    <row r="16" spans="1:33" s="55" customFormat="1" ht="14.4" x14ac:dyDescent="0.3">
      <c r="A16" s="131"/>
      <c r="B16" s="82">
        <v>13</v>
      </c>
      <c r="C16" s="123"/>
      <c r="D16" s="83" t="s">
        <v>60</v>
      </c>
      <c r="E16" s="84" t="s">
        <v>106</v>
      </c>
      <c r="F16" s="84" t="s">
        <v>113</v>
      </c>
      <c r="G16" s="84" t="s">
        <v>116</v>
      </c>
      <c r="H16" s="87">
        <v>53.73</v>
      </c>
      <c r="I16" s="65">
        <v>15</v>
      </c>
      <c r="J16" s="66">
        <f t="shared" si="0"/>
        <v>0</v>
      </c>
      <c r="K16" s="67">
        <f t="shared" si="1"/>
        <v>0</v>
      </c>
      <c r="L16" s="68"/>
      <c r="M16" s="69">
        <f t="shared" si="2"/>
        <v>3</v>
      </c>
      <c r="N16" s="68"/>
      <c r="O16" s="68"/>
      <c r="P16" s="68"/>
      <c r="Q16" s="70">
        <f t="shared" si="3"/>
        <v>15</v>
      </c>
      <c r="R16" s="71" t="str">
        <f t="shared" si="4"/>
        <v>OK</v>
      </c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</row>
    <row r="17" spans="1:33" s="55" customFormat="1" ht="14.4" x14ac:dyDescent="0.3">
      <c r="A17" s="131"/>
      <c r="B17" s="82">
        <v>14</v>
      </c>
      <c r="C17" s="123"/>
      <c r="D17" s="83" t="s">
        <v>61</v>
      </c>
      <c r="E17" s="84" t="s">
        <v>106</v>
      </c>
      <c r="F17" s="84" t="s">
        <v>113</v>
      </c>
      <c r="G17" s="84" t="s">
        <v>116</v>
      </c>
      <c r="H17" s="87">
        <v>28.81</v>
      </c>
      <c r="I17" s="65"/>
      <c r="J17" s="66">
        <f t="shared" si="0"/>
        <v>0</v>
      </c>
      <c r="K17" s="67">
        <f t="shared" si="1"/>
        <v>0</v>
      </c>
      <c r="L17" s="68"/>
      <c r="M17" s="69">
        <f t="shared" si="2"/>
        <v>0</v>
      </c>
      <c r="N17" s="68"/>
      <c r="O17" s="68"/>
      <c r="P17" s="68"/>
      <c r="Q17" s="70">
        <f t="shared" si="3"/>
        <v>0</v>
      </c>
      <c r="R17" s="71" t="str">
        <f t="shared" si="4"/>
        <v>OK</v>
      </c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</row>
    <row r="18" spans="1:33" s="55" customFormat="1" ht="14.4" x14ac:dyDescent="0.3">
      <c r="A18" s="131"/>
      <c r="B18" s="82">
        <v>15</v>
      </c>
      <c r="C18" s="123"/>
      <c r="D18" s="83" t="s">
        <v>62</v>
      </c>
      <c r="E18" s="84" t="s">
        <v>107</v>
      </c>
      <c r="F18" s="84" t="s">
        <v>113</v>
      </c>
      <c r="G18" s="84" t="s">
        <v>115</v>
      </c>
      <c r="H18" s="87">
        <v>136.27000000000001</v>
      </c>
      <c r="I18" s="65"/>
      <c r="J18" s="66">
        <f t="shared" si="0"/>
        <v>0</v>
      </c>
      <c r="K18" s="67">
        <f t="shared" si="1"/>
        <v>0</v>
      </c>
      <c r="L18" s="68"/>
      <c r="M18" s="69">
        <f t="shared" si="2"/>
        <v>0</v>
      </c>
      <c r="N18" s="68"/>
      <c r="O18" s="68"/>
      <c r="P18" s="68"/>
      <c r="Q18" s="70">
        <f>I18-(SUM(S18:AG18))+L18</f>
        <v>0</v>
      </c>
      <c r="R18" s="71" t="str">
        <f t="shared" si="4"/>
        <v>OK</v>
      </c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</row>
    <row r="19" spans="1:33" s="55" customFormat="1" ht="28.8" x14ac:dyDescent="0.3">
      <c r="A19" s="131"/>
      <c r="B19" s="82">
        <v>16</v>
      </c>
      <c r="C19" s="123"/>
      <c r="D19" s="83" t="s">
        <v>63</v>
      </c>
      <c r="E19" s="84" t="s">
        <v>106</v>
      </c>
      <c r="F19" s="84" t="s">
        <v>113</v>
      </c>
      <c r="G19" s="84" t="s">
        <v>115</v>
      </c>
      <c r="H19" s="87">
        <v>35.04</v>
      </c>
      <c r="I19" s="65">
        <v>10</v>
      </c>
      <c r="J19" s="66">
        <f t="shared" si="0"/>
        <v>0</v>
      </c>
      <c r="K19" s="67">
        <f t="shared" si="1"/>
        <v>0</v>
      </c>
      <c r="L19" s="68"/>
      <c r="M19" s="69">
        <f t="shared" si="2"/>
        <v>2</v>
      </c>
      <c r="N19" s="68"/>
      <c r="O19" s="68"/>
      <c r="P19" s="68"/>
      <c r="Q19" s="70">
        <f t="shared" ref="Q19:Q31" si="5">I19-(SUM(S19:AG19))+L19</f>
        <v>10</v>
      </c>
      <c r="R19" s="71" t="str">
        <f t="shared" si="4"/>
        <v>OK</v>
      </c>
      <c r="S19" s="75"/>
      <c r="T19" s="75"/>
      <c r="U19" s="74"/>
      <c r="V19" s="74"/>
      <c r="W19" s="74"/>
      <c r="X19" s="74"/>
      <c r="Y19" s="74"/>
      <c r="Z19" s="76"/>
      <c r="AA19" s="74"/>
      <c r="AB19" s="74"/>
      <c r="AC19" s="74"/>
      <c r="AD19" s="74"/>
      <c r="AE19" s="74"/>
      <c r="AF19" s="74"/>
      <c r="AG19" s="74"/>
    </row>
    <row r="20" spans="1:33" ht="28.8" x14ac:dyDescent="0.3">
      <c r="A20" s="131"/>
      <c r="B20" s="82">
        <v>17</v>
      </c>
      <c r="C20" s="123"/>
      <c r="D20" s="83" t="s">
        <v>64</v>
      </c>
      <c r="E20" s="84" t="s">
        <v>106</v>
      </c>
      <c r="F20" s="84" t="s">
        <v>113</v>
      </c>
      <c r="G20" s="84" t="s">
        <v>115</v>
      </c>
      <c r="H20" s="87">
        <v>36.590000000000003</v>
      </c>
      <c r="I20" s="65">
        <v>10</v>
      </c>
      <c r="J20" s="66">
        <f t="shared" si="0"/>
        <v>0</v>
      </c>
      <c r="K20" s="67">
        <f t="shared" si="1"/>
        <v>0</v>
      </c>
      <c r="L20" s="68"/>
      <c r="M20" s="69">
        <f t="shared" si="2"/>
        <v>2</v>
      </c>
      <c r="N20" s="68"/>
      <c r="O20" s="68"/>
      <c r="P20" s="68"/>
      <c r="Q20" s="70">
        <f t="shared" si="5"/>
        <v>10</v>
      </c>
      <c r="R20" s="71" t="str">
        <f t="shared" si="4"/>
        <v>OK</v>
      </c>
      <c r="S20" s="77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29"/>
      <c r="AG20" s="29"/>
    </row>
    <row r="21" spans="1:33" ht="14.4" x14ac:dyDescent="0.3">
      <c r="A21" s="131"/>
      <c r="B21" s="82">
        <v>18</v>
      </c>
      <c r="C21" s="123"/>
      <c r="D21" s="83" t="s">
        <v>65</v>
      </c>
      <c r="E21" s="84" t="s">
        <v>106</v>
      </c>
      <c r="F21" s="84" t="s">
        <v>113</v>
      </c>
      <c r="G21" s="84" t="s">
        <v>115</v>
      </c>
      <c r="H21" s="87">
        <v>15.57</v>
      </c>
      <c r="I21" s="65"/>
      <c r="J21" s="66">
        <f t="shared" si="0"/>
        <v>0</v>
      </c>
      <c r="K21" s="67">
        <f t="shared" si="1"/>
        <v>0</v>
      </c>
      <c r="L21" s="68"/>
      <c r="M21" s="69">
        <f t="shared" si="2"/>
        <v>0</v>
      </c>
      <c r="N21" s="68"/>
      <c r="O21" s="68"/>
      <c r="P21" s="68"/>
      <c r="Q21" s="70">
        <f t="shared" si="5"/>
        <v>0</v>
      </c>
      <c r="R21" s="71" t="str">
        <f t="shared" si="4"/>
        <v>OK</v>
      </c>
      <c r="S21" s="77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29"/>
      <c r="AG21" s="29"/>
    </row>
    <row r="22" spans="1:33" ht="28.8" x14ac:dyDescent="0.3">
      <c r="A22" s="131"/>
      <c r="B22" s="82">
        <v>19</v>
      </c>
      <c r="C22" s="123"/>
      <c r="D22" s="83" t="s">
        <v>66</v>
      </c>
      <c r="E22" s="84" t="s">
        <v>108</v>
      </c>
      <c r="F22" s="84" t="s">
        <v>113</v>
      </c>
      <c r="G22" s="84" t="s">
        <v>115</v>
      </c>
      <c r="H22" s="87">
        <v>325.5</v>
      </c>
      <c r="I22" s="65"/>
      <c r="J22" s="66">
        <f t="shared" si="0"/>
        <v>0</v>
      </c>
      <c r="K22" s="67">
        <f t="shared" si="1"/>
        <v>0</v>
      </c>
      <c r="L22" s="68"/>
      <c r="M22" s="69">
        <f t="shared" si="2"/>
        <v>0</v>
      </c>
      <c r="N22" s="68"/>
      <c r="O22" s="68"/>
      <c r="P22" s="68"/>
      <c r="Q22" s="70">
        <f t="shared" si="5"/>
        <v>0</v>
      </c>
      <c r="R22" s="71" t="str">
        <f t="shared" si="4"/>
        <v>OK</v>
      </c>
      <c r="S22" s="77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29"/>
      <c r="AG22" s="29"/>
    </row>
    <row r="23" spans="1:33" ht="14.4" x14ac:dyDescent="0.3">
      <c r="A23" s="131"/>
      <c r="B23" s="82">
        <v>20</v>
      </c>
      <c r="C23" s="123"/>
      <c r="D23" s="83" t="s">
        <v>67</v>
      </c>
      <c r="E23" s="84" t="s">
        <v>108</v>
      </c>
      <c r="F23" s="84" t="s">
        <v>113</v>
      </c>
      <c r="G23" s="84" t="s">
        <v>115</v>
      </c>
      <c r="H23" s="87">
        <v>49.05</v>
      </c>
      <c r="I23" s="65"/>
      <c r="J23" s="66">
        <f t="shared" si="0"/>
        <v>0</v>
      </c>
      <c r="K23" s="67">
        <f t="shared" si="1"/>
        <v>0</v>
      </c>
      <c r="L23" s="68"/>
      <c r="M23" s="69">
        <f t="shared" si="2"/>
        <v>0</v>
      </c>
      <c r="N23" s="68"/>
      <c r="O23" s="68"/>
      <c r="P23" s="68"/>
      <c r="Q23" s="70">
        <f t="shared" si="5"/>
        <v>0</v>
      </c>
      <c r="R23" s="71" t="str">
        <f t="shared" si="4"/>
        <v>OK</v>
      </c>
      <c r="S23" s="77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29"/>
      <c r="AG23" s="29"/>
    </row>
    <row r="24" spans="1:33" ht="14.4" x14ac:dyDescent="0.3">
      <c r="A24" s="131"/>
      <c r="B24" s="82">
        <v>21</v>
      </c>
      <c r="C24" s="123"/>
      <c r="D24" s="83" t="s">
        <v>68</v>
      </c>
      <c r="E24" s="84" t="s">
        <v>109</v>
      </c>
      <c r="F24" s="84" t="s">
        <v>113</v>
      </c>
      <c r="G24" s="84" t="s">
        <v>115</v>
      </c>
      <c r="H24" s="87">
        <v>21.8</v>
      </c>
      <c r="I24" s="65"/>
      <c r="J24" s="66">
        <f t="shared" si="0"/>
        <v>0</v>
      </c>
      <c r="K24" s="67">
        <f t="shared" si="1"/>
        <v>0</v>
      </c>
      <c r="L24" s="68"/>
      <c r="M24" s="69">
        <f t="shared" si="2"/>
        <v>0</v>
      </c>
      <c r="N24" s="68"/>
      <c r="O24" s="68"/>
      <c r="P24" s="68"/>
      <c r="Q24" s="70">
        <f t="shared" si="5"/>
        <v>0</v>
      </c>
      <c r="R24" s="71" t="str">
        <f t="shared" si="4"/>
        <v>OK</v>
      </c>
      <c r="S24" s="77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8"/>
      <c r="AE24" s="78"/>
      <c r="AF24" s="29"/>
      <c r="AG24" s="29"/>
    </row>
    <row r="25" spans="1:33" ht="14.4" x14ac:dyDescent="0.3">
      <c r="A25" s="131"/>
      <c r="B25" s="82">
        <v>22</v>
      </c>
      <c r="C25" s="123"/>
      <c r="D25" s="83" t="s">
        <v>69</v>
      </c>
      <c r="E25" s="84" t="s">
        <v>109</v>
      </c>
      <c r="F25" s="84" t="s">
        <v>113</v>
      </c>
      <c r="G25" s="84" t="s">
        <v>115</v>
      </c>
      <c r="H25" s="87">
        <v>9.34</v>
      </c>
      <c r="I25" s="65"/>
      <c r="J25" s="66">
        <f t="shared" si="0"/>
        <v>0</v>
      </c>
      <c r="K25" s="67">
        <f t="shared" si="1"/>
        <v>0</v>
      </c>
      <c r="L25" s="68"/>
      <c r="M25" s="69">
        <f t="shared" si="2"/>
        <v>0</v>
      </c>
      <c r="N25" s="68"/>
      <c r="O25" s="68"/>
      <c r="P25" s="68"/>
      <c r="Q25" s="70">
        <f t="shared" si="5"/>
        <v>0</v>
      </c>
      <c r="R25" s="71" t="str">
        <f t="shared" si="4"/>
        <v>OK</v>
      </c>
      <c r="S25" s="77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29"/>
      <c r="AG25" s="29"/>
    </row>
    <row r="26" spans="1:33" ht="14.4" x14ac:dyDescent="0.3">
      <c r="A26" s="131"/>
      <c r="B26" s="82">
        <v>23</v>
      </c>
      <c r="C26" s="123"/>
      <c r="D26" s="83" t="s">
        <v>70</v>
      </c>
      <c r="E26" s="84" t="s">
        <v>110</v>
      </c>
      <c r="F26" s="84" t="s">
        <v>113</v>
      </c>
      <c r="G26" s="84" t="s">
        <v>115</v>
      </c>
      <c r="H26" s="87">
        <v>4.67</v>
      </c>
      <c r="I26" s="65"/>
      <c r="J26" s="66">
        <f t="shared" si="0"/>
        <v>0</v>
      </c>
      <c r="K26" s="67">
        <f t="shared" si="1"/>
        <v>0</v>
      </c>
      <c r="L26" s="68"/>
      <c r="M26" s="69">
        <f t="shared" si="2"/>
        <v>0</v>
      </c>
      <c r="N26" s="68"/>
      <c r="O26" s="68"/>
      <c r="P26" s="68"/>
      <c r="Q26" s="70">
        <f t="shared" si="5"/>
        <v>0</v>
      </c>
      <c r="R26" s="71" t="str">
        <f t="shared" si="4"/>
        <v>OK</v>
      </c>
      <c r="S26" s="77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29"/>
      <c r="AG26" s="29"/>
    </row>
    <row r="27" spans="1:33" ht="14.4" x14ac:dyDescent="0.3">
      <c r="A27" s="131"/>
      <c r="B27" s="82">
        <v>24</v>
      </c>
      <c r="C27" s="123"/>
      <c r="D27" s="83" t="s">
        <v>71</v>
      </c>
      <c r="E27" s="84" t="s">
        <v>110</v>
      </c>
      <c r="F27" s="84" t="s">
        <v>113</v>
      </c>
      <c r="G27" s="84" t="s">
        <v>115</v>
      </c>
      <c r="H27" s="87">
        <v>77.87</v>
      </c>
      <c r="I27" s="65"/>
      <c r="J27" s="66">
        <f t="shared" si="0"/>
        <v>0</v>
      </c>
      <c r="K27" s="67">
        <f t="shared" si="1"/>
        <v>0</v>
      </c>
      <c r="L27" s="68"/>
      <c r="M27" s="69">
        <f t="shared" si="2"/>
        <v>0</v>
      </c>
      <c r="N27" s="68"/>
      <c r="O27" s="68"/>
      <c r="P27" s="68"/>
      <c r="Q27" s="70">
        <f t="shared" si="5"/>
        <v>0</v>
      </c>
      <c r="R27" s="71" t="str">
        <f t="shared" si="4"/>
        <v>OK</v>
      </c>
      <c r="S27" s="77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29"/>
      <c r="AG27" s="29"/>
    </row>
    <row r="28" spans="1:33" ht="14.4" x14ac:dyDescent="0.3">
      <c r="A28" s="131"/>
      <c r="B28" s="82">
        <v>25</v>
      </c>
      <c r="C28" s="123"/>
      <c r="D28" s="83" t="s">
        <v>72</v>
      </c>
      <c r="E28" s="84" t="s">
        <v>110</v>
      </c>
      <c r="F28" s="84" t="s">
        <v>113</v>
      </c>
      <c r="G28" s="84" t="s">
        <v>115</v>
      </c>
      <c r="H28" s="87">
        <v>32.700000000000003</v>
      </c>
      <c r="I28" s="65"/>
      <c r="J28" s="66">
        <f t="shared" si="0"/>
        <v>0</v>
      </c>
      <c r="K28" s="67">
        <f t="shared" si="1"/>
        <v>0</v>
      </c>
      <c r="L28" s="68"/>
      <c r="M28" s="69">
        <f t="shared" si="2"/>
        <v>0</v>
      </c>
      <c r="N28" s="68"/>
      <c r="O28" s="68"/>
      <c r="P28" s="68"/>
      <c r="Q28" s="70">
        <f t="shared" si="5"/>
        <v>0</v>
      </c>
      <c r="R28" s="71" t="str">
        <f t="shared" si="4"/>
        <v>OK</v>
      </c>
      <c r="S28" s="77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29"/>
      <c r="AG28" s="29"/>
    </row>
    <row r="29" spans="1:33" ht="28.8" x14ac:dyDescent="0.3">
      <c r="A29" s="131"/>
      <c r="B29" s="82">
        <v>26</v>
      </c>
      <c r="C29" s="123"/>
      <c r="D29" s="83" t="s">
        <v>73</v>
      </c>
      <c r="E29" s="84" t="s">
        <v>108</v>
      </c>
      <c r="F29" s="84" t="s">
        <v>113</v>
      </c>
      <c r="G29" s="84" t="s">
        <v>117</v>
      </c>
      <c r="H29" s="87">
        <v>203.24</v>
      </c>
      <c r="I29" s="65">
        <v>20</v>
      </c>
      <c r="J29" s="66">
        <f t="shared" si="0"/>
        <v>0</v>
      </c>
      <c r="K29" s="67">
        <f t="shared" si="1"/>
        <v>0</v>
      </c>
      <c r="L29" s="68"/>
      <c r="M29" s="69">
        <f t="shared" si="2"/>
        <v>5</v>
      </c>
      <c r="N29" s="68"/>
      <c r="O29" s="68"/>
      <c r="P29" s="68"/>
      <c r="Q29" s="70">
        <f t="shared" si="5"/>
        <v>20</v>
      </c>
      <c r="R29" s="71" t="str">
        <f t="shared" si="4"/>
        <v>OK</v>
      </c>
      <c r="S29" s="77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29"/>
      <c r="AG29" s="29"/>
    </row>
    <row r="30" spans="1:33" ht="28.8" x14ac:dyDescent="0.3">
      <c r="A30" s="131"/>
      <c r="B30" s="82">
        <v>27</v>
      </c>
      <c r="C30" s="123"/>
      <c r="D30" s="83" t="s">
        <v>74</v>
      </c>
      <c r="E30" s="84" t="s">
        <v>111</v>
      </c>
      <c r="F30" s="84" t="s">
        <v>113</v>
      </c>
      <c r="G30" s="84" t="s">
        <v>117</v>
      </c>
      <c r="H30" s="87">
        <v>207.13</v>
      </c>
      <c r="I30" s="65"/>
      <c r="J30" s="66">
        <f t="shared" si="0"/>
        <v>0</v>
      </c>
      <c r="K30" s="67">
        <f t="shared" si="1"/>
        <v>0</v>
      </c>
      <c r="L30" s="68"/>
      <c r="M30" s="69">
        <f t="shared" si="2"/>
        <v>0</v>
      </c>
      <c r="N30" s="68"/>
      <c r="O30" s="68"/>
      <c r="P30" s="68"/>
      <c r="Q30" s="70">
        <f t="shared" si="5"/>
        <v>0</v>
      </c>
      <c r="R30" s="71" t="str">
        <f t="shared" si="4"/>
        <v>OK</v>
      </c>
      <c r="S30" s="77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29"/>
      <c r="AG30" s="29"/>
    </row>
    <row r="31" spans="1:33" ht="28.8" x14ac:dyDescent="0.3">
      <c r="A31" s="131"/>
      <c r="B31" s="82">
        <v>28</v>
      </c>
      <c r="C31" s="123"/>
      <c r="D31" s="83" t="s">
        <v>75</v>
      </c>
      <c r="E31" s="84" t="s">
        <v>111</v>
      </c>
      <c r="F31" s="84" t="s">
        <v>113</v>
      </c>
      <c r="G31" s="84" t="s">
        <v>117</v>
      </c>
      <c r="H31" s="87">
        <v>70.08</v>
      </c>
      <c r="I31" s="65"/>
      <c r="J31" s="66">
        <f>IF(SUM(S31:AG31)&gt;I31+L31,I31+L31,SUM(S31:AG31))</f>
        <v>0</v>
      </c>
      <c r="K31" s="67">
        <f t="shared" si="1"/>
        <v>0</v>
      </c>
      <c r="L31" s="68"/>
      <c r="M31" s="69">
        <f t="shared" si="2"/>
        <v>0</v>
      </c>
      <c r="N31" s="68"/>
      <c r="O31" s="68"/>
      <c r="P31" s="68"/>
      <c r="Q31" s="70">
        <f t="shared" si="5"/>
        <v>0</v>
      </c>
      <c r="R31" s="71" t="str">
        <f t="shared" si="4"/>
        <v>OK</v>
      </c>
      <c r="S31" s="77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29"/>
      <c r="AG31" s="29"/>
    </row>
    <row r="32" spans="1:33" ht="28.8" x14ac:dyDescent="0.3">
      <c r="A32" s="131"/>
      <c r="B32" s="82">
        <v>29</v>
      </c>
      <c r="C32" s="123"/>
      <c r="D32" s="83" t="s">
        <v>76</v>
      </c>
      <c r="E32" s="84" t="s">
        <v>111</v>
      </c>
      <c r="F32" s="84" t="s">
        <v>113</v>
      </c>
      <c r="G32" s="84" t="s">
        <v>117</v>
      </c>
      <c r="H32" s="85">
        <v>1479.56</v>
      </c>
      <c r="I32" s="65">
        <v>1</v>
      </c>
      <c r="J32" s="66">
        <f>IF(SUM(S60:AG60)&gt;I32+L32,I32+L32,SUM(S60:AG60))</f>
        <v>0</v>
      </c>
      <c r="K32" s="67">
        <f>(SUM(S60:AG60))</f>
        <v>0</v>
      </c>
      <c r="L32" s="68"/>
      <c r="M32" s="69">
        <f t="shared" si="2"/>
        <v>0</v>
      </c>
      <c r="N32" s="68"/>
      <c r="O32" s="68"/>
      <c r="P32" s="68"/>
      <c r="Q32" s="70">
        <f>I32-(SUM(S60:AG60))+L32</f>
        <v>1</v>
      </c>
      <c r="R32" s="71" t="str">
        <f t="shared" si="4"/>
        <v>OK</v>
      </c>
      <c r="S32" s="77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29"/>
      <c r="AG32" s="29"/>
    </row>
    <row r="33" spans="1:33" ht="28.8" x14ac:dyDescent="0.3">
      <c r="A33" s="131"/>
      <c r="B33" s="82">
        <v>30</v>
      </c>
      <c r="C33" s="123"/>
      <c r="D33" s="83" t="s">
        <v>77</v>
      </c>
      <c r="E33" s="84" t="s">
        <v>108</v>
      </c>
      <c r="F33" s="84" t="s">
        <v>113</v>
      </c>
      <c r="G33" s="84" t="s">
        <v>117</v>
      </c>
      <c r="H33" s="85">
        <v>18.68</v>
      </c>
      <c r="I33" s="65">
        <v>50</v>
      </c>
      <c r="J33" s="66">
        <f t="shared" ref="J33:J59" si="6">IF(SUM(S33:AG33)&gt;I33+L33,I33+L33,SUM(S33:AG33))</f>
        <v>0</v>
      </c>
      <c r="K33" s="67">
        <f t="shared" ref="K33:K59" si="7">(SUM(S33:AG33))</f>
        <v>0</v>
      </c>
      <c r="L33" s="68"/>
      <c r="M33" s="69">
        <f t="shared" si="2"/>
        <v>12</v>
      </c>
      <c r="N33" s="68"/>
      <c r="O33" s="68"/>
      <c r="P33" s="68"/>
      <c r="Q33" s="70">
        <f t="shared" ref="Q33:Q59" si="8">I33-(SUM(S33:AG33))+L33</f>
        <v>50</v>
      </c>
      <c r="R33" s="71" t="str">
        <f t="shared" si="4"/>
        <v>OK</v>
      </c>
      <c r="S33" s="77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29"/>
      <c r="AG33" s="29"/>
    </row>
    <row r="34" spans="1:33" ht="28.8" x14ac:dyDescent="0.3">
      <c r="A34" s="131"/>
      <c r="B34" s="82">
        <v>31</v>
      </c>
      <c r="C34" s="123"/>
      <c r="D34" s="83" t="s">
        <v>78</v>
      </c>
      <c r="E34" s="84" t="s">
        <v>112</v>
      </c>
      <c r="F34" s="84" t="s">
        <v>113</v>
      </c>
      <c r="G34" s="84" t="s">
        <v>118</v>
      </c>
      <c r="H34" s="85">
        <v>7.24</v>
      </c>
      <c r="I34" s="65"/>
      <c r="J34" s="66">
        <f t="shared" si="6"/>
        <v>0</v>
      </c>
      <c r="K34" s="67">
        <f t="shared" si="7"/>
        <v>0</v>
      </c>
      <c r="L34" s="68"/>
      <c r="M34" s="69">
        <f t="shared" si="2"/>
        <v>0</v>
      </c>
      <c r="N34" s="68"/>
      <c r="O34" s="68"/>
      <c r="P34" s="68"/>
      <c r="Q34" s="70">
        <f t="shared" si="8"/>
        <v>0</v>
      </c>
      <c r="R34" s="71" t="str">
        <f t="shared" si="4"/>
        <v>OK</v>
      </c>
      <c r="S34" s="77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29"/>
      <c r="AG34" s="29"/>
    </row>
    <row r="35" spans="1:33" ht="28.8" x14ac:dyDescent="0.3">
      <c r="A35" s="131"/>
      <c r="B35" s="82">
        <v>32</v>
      </c>
      <c r="C35" s="123"/>
      <c r="D35" s="83" t="s">
        <v>79</v>
      </c>
      <c r="E35" s="84" t="s">
        <v>112</v>
      </c>
      <c r="F35" s="84" t="s">
        <v>113</v>
      </c>
      <c r="G35" s="84" t="s">
        <v>118</v>
      </c>
      <c r="H35" s="85">
        <v>22.58</v>
      </c>
      <c r="I35" s="65"/>
      <c r="J35" s="66">
        <f t="shared" si="6"/>
        <v>0</v>
      </c>
      <c r="K35" s="67">
        <f t="shared" si="7"/>
        <v>0</v>
      </c>
      <c r="L35" s="68"/>
      <c r="M35" s="69">
        <f t="shared" si="2"/>
        <v>0</v>
      </c>
      <c r="N35" s="68"/>
      <c r="O35" s="68"/>
      <c r="P35" s="68"/>
      <c r="Q35" s="70">
        <f t="shared" si="8"/>
        <v>0</v>
      </c>
      <c r="R35" s="71" t="str">
        <f t="shared" si="4"/>
        <v>OK</v>
      </c>
      <c r="S35" s="77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29"/>
      <c r="AG35" s="29"/>
    </row>
    <row r="36" spans="1:33" ht="28.8" x14ac:dyDescent="0.3">
      <c r="A36" s="131"/>
      <c r="B36" s="82">
        <v>33</v>
      </c>
      <c r="C36" s="123"/>
      <c r="D36" s="83" t="s">
        <v>80</v>
      </c>
      <c r="E36" s="84" t="s">
        <v>112</v>
      </c>
      <c r="F36" s="84" t="s">
        <v>113</v>
      </c>
      <c r="G36" s="84" t="s">
        <v>118</v>
      </c>
      <c r="H36" s="85">
        <v>23.36</v>
      </c>
      <c r="I36" s="65"/>
      <c r="J36" s="66">
        <f t="shared" si="6"/>
        <v>0</v>
      </c>
      <c r="K36" s="67">
        <f t="shared" si="7"/>
        <v>0</v>
      </c>
      <c r="L36" s="68"/>
      <c r="M36" s="69">
        <f t="shared" si="2"/>
        <v>0</v>
      </c>
      <c r="N36" s="68"/>
      <c r="O36" s="68"/>
      <c r="P36" s="68"/>
      <c r="Q36" s="70">
        <f t="shared" si="8"/>
        <v>0</v>
      </c>
      <c r="R36" s="71" t="str">
        <f t="shared" si="4"/>
        <v>OK</v>
      </c>
      <c r="S36" s="77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29"/>
      <c r="AG36" s="29"/>
    </row>
    <row r="37" spans="1:33" ht="28.8" x14ac:dyDescent="0.3">
      <c r="A37" s="131"/>
      <c r="B37" s="82">
        <v>34</v>
      </c>
      <c r="C37" s="123"/>
      <c r="D37" s="83" t="s">
        <v>81</v>
      </c>
      <c r="E37" s="84" t="s">
        <v>112</v>
      </c>
      <c r="F37" s="84" t="s">
        <v>113</v>
      </c>
      <c r="G37" s="84" t="s">
        <v>118</v>
      </c>
      <c r="H37" s="85">
        <v>12.22</v>
      </c>
      <c r="I37" s="65"/>
      <c r="J37" s="66">
        <f t="shared" si="6"/>
        <v>0</v>
      </c>
      <c r="K37" s="67">
        <f t="shared" si="7"/>
        <v>0</v>
      </c>
      <c r="L37" s="68"/>
      <c r="M37" s="69">
        <f t="shared" si="2"/>
        <v>0</v>
      </c>
      <c r="N37" s="68"/>
      <c r="O37" s="68"/>
      <c r="P37" s="68"/>
      <c r="Q37" s="70">
        <f t="shared" si="8"/>
        <v>0</v>
      </c>
      <c r="R37" s="71" t="str">
        <f t="shared" si="4"/>
        <v>OK</v>
      </c>
      <c r="S37" s="77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29"/>
      <c r="AG37" s="29"/>
    </row>
    <row r="38" spans="1:33" ht="28.8" x14ac:dyDescent="0.3">
      <c r="A38" s="131"/>
      <c r="B38" s="82">
        <v>35</v>
      </c>
      <c r="C38" s="123"/>
      <c r="D38" s="83" t="s">
        <v>82</v>
      </c>
      <c r="E38" s="84" t="s">
        <v>112</v>
      </c>
      <c r="F38" s="84" t="s">
        <v>113</v>
      </c>
      <c r="G38" s="84" t="s">
        <v>118</v>
      </c>
      <c r="H38" s="85">
        <v>16.82</v>
      </c>
      <c r="I38" s="65"/>
      <c r="J38" s="66">
        <f t="shared" si="6"/>
        <v>0</v>
      </c>
      <c r="K38" s="67">
        <f t="shared" si="7"/>
        <v>0</v>
      </c>
      <c r="L38" s="68"/>
      <c r="M38" s="69">
        <f t="shared" si="2"/>
        <v>0</v>
      </c>
      <c r="N38" s="68"/>
      <c r="O38" s="68"/>
      <c r="P38" s="68"/>
      <c r="Q38" s="70">
        <f t="shared" si="8"/>
        <v>0</v>
      </c>
      <c r="R38" s="71" t="str">
        <f t="shared" si="4"/>
        <v>OK</v>
      </c>
      <c r="S38" s="77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29"/>
      <c r="AG38" s="29"/>
    </row>
    <row r="39" spans="1:33" ht="28.8" x14ac:dyDescent="0.3">
      <c r="A39" s="131"/>
      <c r="B39" s="82">
        <v>36</v>
      </c>
      <c r="C39" s="123"/>
      <c r="D39" s="83" t="s">
        <v>83</v>
      </c>
      <c r="E39" s="84" t="s">
        <v>112</v>
      </c>
      <c r="F39" s="84" t="s">
        <v>113</v>
      </c>
      <c r="G39" s="84" t="s">
        <v>118</v>
      </c>
      <c r="H39" s="85">
        <v>13.82</v>
      </c>
      <c r="I39" s="65"/>
      <c r="J39" s="66">
        <f t="shared" si="6"/>
        <v>0</v>
      </c>
      <c r="K39" s="67">
        <f t="shared" si="7"/>
        <v>0</v>
      </c>
      <c r="L39" s="68"/>
      <c r="M39" s="69">
        <f t="shared" si="2"/>
        <v>0</v>
      </c>
      <c r="N39" s="68"/>
      <c r="O39" s="68"/>
      <c r="P39" s="68"/>
      <c r="Q39" s="70">
        <f t="shared" si="8"/>
        <v>0</v>
      </c>
      <c r="R39" s="71" t="str">
        <f t="shared" si="4"/>
        <v>OK</v>
      </c>
      <c r="S39" s="77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29"/>
      <c r="AG39" s="29"/>
    </row>
    <row r="40" spans="1:33" ht="28.8" x14ac:dyDescent="0.3">
      <c r="A40" s="131"/>
      <c r="B40" s="82">
        <v>37</v>
      </c>
      <c r="C40" s="123"/>
      <c r="D40" s="83" t="s">
        <v>84</v>
      </c>
      <c r="E40" s="84" t="s">
        <v>112</v>
      </c>
      <c r="F40" s="84" t="s">
        <v>113</v>
      </c>
      <c r="G40" s="84" t="s">
        <v>118</v>
      </c>
      <c r="H40" s="85">
        <v>11.68</v>
      </c>
      <c r="I40" s="65"/>
      <c r="J40" s="66">
        <f t="shared" si="6"/>
        <v>0</v>
      </c>
      <c r="K40" s="67">
        <f t="shared" si="7"/>
        <v>0</v>
      </c>
      <c r="L40" s="68"/>
      <c r="M40" s="69">
        <f t="shared" si="2"/>
        <v>0</v>
      </c>
      <c r="N40" s="68"/>
      <c r="O40" s="68"/>
      <c r="P40" s="68"/>
      <c r="Q40" s="70">
        <f t="shared" si="8"/>
        <v>0</v>
      </c>
      <c r="R40" s="71" t="str">
        <f t="shared" si="4"/>
        <v>OK</v>
      </c>
      <c r="S40" s="77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29"/>
      <c r="AG40" s="29"/>
    </row>
    <row r="41" spans="1:33" ht="28.8" x14ac:dyDescent="0.3">
      <c r="A41" s="131"/>
      <c r="B41" s="82">
        <v>38</v>
      </c>
      <c r="C41" s="123"/>
      <c r="D41" s="83" t="s">
        <v>85</v>
      </c>
      <c r="E41" s="84" t="s">
        <v>112</v>
      </c>
      <c r="F41" s="84" t="s">
        <v>113</v>
      </c>
      <c r="G41" s="84" t="s">
        <v>118</v>
      </c>
      <c r="H41" s="85">
        <v>14.01</v>
      </c>
      <c r="I41" s="65"/>
      <c r="J41" s="66">
        <f t="shared" si="6"/>
        <v>0</v>
      </c>
      <c r="K41" s="67">
        <f t="shared" si="7"/>
        <v>0</v>
      </c>
      <c r="L41" s="68"/>
      <c r="M41" s="69">
        <f t="shared" si="2"/>
        <v>0</v>
      </c>
      <c r="N41" s="68"/>
      <c r="O41" s="68"/>
      <c r="P41" s="68"/>
      <c r="Q41" s="70">
        <f t="shared" si="8"/>
        <v>0</v>
      </c>
      <c r="R41" s="71" t="str">
        <f t="shared" si="4"/>
        <v>OK</v>
      </c>
      <c r="S41" s="77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29"/>
      <c r="AG41" s="29"/>
    </row>
    <row r="42" spans="1:33" ht="28.8" x14ac:dyDescent="0.3">
      <c r="A42" s="131"/>
      <c r="B42" s="82">
        <v>39</v>
      </c>
      <c r="C42" s="123"/>
      <c r="D42" s="83" t="s">
        <v>86</v>
      </c>
      <c r="E42" s="84" t="s">
        <v>112</v>
      </c>
      <c r="F42" s="84" t="s">
        <v>113</v>
      </c>
      <c r="G42" s="84" t="s">
        <v>118</v>
      </c>
      <c r="H42" s="85">
        <v>16.079999999999998</v>
      </c>
      <c r="I42" s="65">
        <v>20</v>
      </c>
      <c r="J42" s="66">
        <f t="shared" si="6"/>
        <v>0</v>
      </c>
      <c r="K42" s="67">
        <f t="shared" si="7"/>
        <v>0</v>
      </c>
      <c r="L42" s="68"/>
      <c r="M42" s="69">
        <f t="shared" si="2"/>
        <v>5</v>
      </c>
      <c r="N42" s="68"/>
      <c r="O42" s="68"/>
      <c r="P42" s="68"/>
      <c r="Q42" s="70">
        <f t="shared" si="8"/>
        <v>20</v>
      </c>
      <c r="R42" s="71" t="str">
        <f t="shared" si="4"/>
        <v>OK</v>
      </c>
      <c r="S42" s="77"/>
      <c r="T42" s="78"/>
      <c r="U42" s="78"/>
      <c r="V42" s="78"/>
      <c r="W42" s="78"/>
      <c r="X42" s="78"/>
      <c r="Y42" s="78"/>
      <c r="Z42" s="78"/>
      <c r="AA42" s="78"/>
      <c r="AB42" s="78"/>
      <c r="AC42" s="78"/>
      <c r="AD42" s="78"/>
      <c r="AE42" s="78"/>
      <c r="AF42" s="29"/>
      <c r="AG42" s="29"/>
    </row>
    <row r="43" spans="1:33" ht="28.8" x14ac:dyDescent="0.3">
      <c r="A43" s="131"/>
      <c r="B43" s="82">
        <v>40</v>
      </c>
      <c r="C43" s="123"/>
      <c r="D43" s="83" t="s">
        <v>87</v>
      </c>
      <c r="E43" s="84" t="s">
        <v>112</v>
      </c>
      <c r="F43" s="84" t="s">
        <v>113</v>
      </c>
      <c r="G43" s="84" t="s">
        <v>118</v>
      </c>
      <c r="H43" s="85">
        <v>31.14</v>
      </c>
      <c r="I43" s="65">
        <v>10</v>
      </c>
      <c r="J43" s="66">
        <f t="shared" si="6"/>
        <v>0</v>
      </c>
      <c r="K43" s="67">
        <f t="shared" si="7"/>
        <v>0</v>
      </c>
      <c r="L43" s="68"/>
      <c r="M43" s="69">
        <f t="shared" si="2"/>
        <v>2</v>
      </c>
      <c r="N43" s="68"/>
      <c r="O43" s="68"/>
      <c r="P43" s="68"/>
      <c r="Q43" s="70">
        <f t="shared" si="8"/>
        <v>10</v>
      </c>
      <c r="R43" s="71" t="str">
        <f t="shared" si="4"/>
        <v>OK</v>
      </c>
      <c r="S43" s="77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29"/>
      <c r="AG43" s="29"/>
    </row>
    <row r="44" spans="1:33" ht="28.8" x14ac:dyDescent="0.3">
      <c r="A44" s="131"/>
      <c r="B44" s="82">
        <v>41</v>
      </c>
      <c r="C44" s="123"/>
      <c r="D44" s="83" t="s">
        <v>88</v>
      </c>
      <c r="E44" s="84" t="s">
        <v>112</v>
      </c>
      <c r="F44" s="84" t="s">
        <v>113</v>
      </c>
      <c r="G44" s="84" t="s">
        <v>118</v>
      </c>
      <c r="H44" s="85">
        <v>16.579999999999998</v>
      </c>
      <c r="I44" s="65">
        <v>80</v>
      </c>
      <c r="J44" s="66">
        <f t="shared" si="6"/>
        <v>0</v>
      </c>
      <c r="K44" s="67">
        <f t="shared" si="7"/>
        <v>0</v>
      </c>
      <c r="L44" s="68"/>
      <c r="M44" s="69">
        <f t="shared" si="2"/>
        <v>20</v>
      </c>
      <c r="N44" s="68"/>
      <c r="O44" s="68"/>
      <c r="P44" s="68"/>
      <c r="Q44" s="70">
        <f t="shared" si="8"/>
        <v>80</v>
      </c>
      <c r="R44" s="71" t="str">
        <f t="shared" si="4"/>
        <v>OK</v>
      </c>
      <c r="S44" s="77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29"/>
      <c r="AG44" s="29"/>
    </row>
    <row r="45" spans="1:33" ht="28.8" x14ac:dyDescent="0.3">
      <c r="A45" s="131"/>
      <c r="B45" s="82">
        <v>42</v>
      </c>
      <c r="C45" s="123"/>
      <c r="D45" s="83" t="s">
        <v>89</v>
      </c>
      <c r="E45" s="84" t="s">
        <v>111</v>
      </c>
      <c r="F45" s="84" t="s">
        <v>113</v>
      </c>
      <c r="G45" s="84" t="s">
        <v>118</v>
      </c>
      <c r="H45" s="85">
        <v>61.9</v>
      </c>
      <c r="I45" s="65"/>
      <c r="J45" s="66">
        <f t="shared" si="6"/>
        <v>0</v>
      </c>
      <c r="K45" s="67">
        <f t="shared" si="7"/>
        <v>0</v>
      </c>
      <c r="L45" s="68"/>
      <c r="M45" s="69">
        <f t="shared" si="2"/>
        <v>0</v>
      </c>
      <c r="N45" s="68"/>
      <c r="O45" s="68"/>
      <c r="P45" s="68"/>
      <c r="Q45" s="70">
        <f t="shared" si="8"/>
        <v>0</v>
      </c>
      <c r="R45" s="71" t="str">
        <f t="shared" si="4"/>
        <v>OK</v>
      </c>
      <c r="S45" s="77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29"/>
      <c r="AG45" s="29"/>
    </row>
    <row r="46" spans="1:33" ht="28.8" x14ac:dyDescent="0.3">
      <c r="A46" s="131"/>
      <c r="B46" s="82">
        <v>43</v>
      </c>
      <c r="C46" s="123"/>
      <c r="D46" s="83" t="s">
        <v>90</v>
      </c>
      <c r="E46" s="84" t="s">
        <v>112</v>
      </c>
      <c r="F46" s="84" t="s">
        <v>113</v>
      </c>
      <c r="G46" s="84" t="s">
        <v>118</v>
      </c>
      <c r="H46" s="85">
        <v>12.84</v>
      </c>
      <c r="I46" s="65"/>
      <c r="J46" s="66">
        <f t="shared" si="6"/>
        <v>0</v>
      </c>
      <c r="K46" s="67">
        <f t="shared" si="7"/>
        <v>0</v>
      </c>
      <c r="L46" s="68"/>
      <c r="M46" s="69">
        <f t="shared" si="2"/>
        <v>0</v>
      </c>
      <c r="N46" s="68"/>
      <c r="O46" s="68"/>
      <c r="P46" s="68"/>
      <c r="Q46" s="70">
        <f t="shared" si="8"/>
        <v>0</v>
      </c>
      <c r="R46" s="71" t="str">
        <f t="shared" si="4"/>
        <v>OK</v>
      </c>
      <c r="S46" s="77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29"/>
      <c r="AG46" s="29"/>
    </row>
    <row r="47" spans="1:33" ht="28.8" x14ac:dyDescent="0.3">
      <c r="A47" s="131"/>
      <c r="B47" s="82">
        <v>44</v>
      </c>
      <c r="C47" s="123"/>
      <c r="D47" s="83" t="s">
        <v>91</v>
      </c>
      <c r="E47" s="84" t="s">
        <v>106</v>
      </c>
      <c r="F47" s="84" t="s">
        <v>114</v>
      </c>
      <c r="G47" s="84" t="s">
        <v>119</v>
      </c>
      <c r="H47" s="85">
        <v>1164.18</v>
      </c>
      <c r="I47" s="65">
        <v>2</v>
      </c>
      <c r="J47" s="66">
        <f t="shared" si="6"/>
        <v>0</v>
      </c>
      <c r="K47" s="67">
        <f t="shared" si="7"/>
        <v>0</v>
      </c>
      <c r="L47" s="68"/>
      <c r="M47" s="69">
        <f t="shared" si="2"/>
        <v>0</v>
      </c>
      <c r="N47" s="68"/>
      <c r="O47" s="68"/>
      <c r="P47" s="68"/>
      <c r="Q47" s="70">
        <f t="shared" si="8"/>
        <v>2</v>
      </c>
      <c r="R47" s="71" t="str">
        <f t="shared" si="4"/>
        <v>OK</v>
      </c>
      <c r="S47" s="77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29"/>
      <c r="AG47" s="29"/>
    </row>
    <row r="48" spans="1:33" ht="28.8" x14ac:dyDescent="0.3">
      <c r="A48" s="131"/>
      <c r="B48" s="82">
        <v>45</v>
      </c>
      <c r="C48" s="123"/>
      <c r="D48" s="83" t="s">
        <v>92</v>
      </c>
      <c r="E48" s="84" t="s">
        <v>106</v>
      </c>
      <c r="F48" s="84" t="s">
        <v>114</v>
      </c>
      <c r="G48" s="84" t="s">
        <v>119</v>
      </c>
      <c r="H48" s="85">
        <v>1456.2</v>
      </c>
      <c r="I48" s="65">
        <v>4</v>
      </c>
      <c r="J48" s="66">
        <f t="shared" si="6"/>
        <v>0</v>
      </c>
      <c r="K48" s="67">
        <f t="shared" si="7"/>
        <v>0</v>
      </c>
      <c r="L48" s="68"/>
      <c r="M48" s="69">
        <f t="shared" si="2"/>
        <v>1</v>
      </c>
      <c r="N48" s="68"/>
      <c r="O48" s="68"/>
      <c r="P48" s="68"/>
      <c r="Q48" s="70">
        <f t="shared" si="8"/>
        <v>4</v>
      </c>
      <c r="R48" s="71" t="str">
        <f t="shared" si="4"/>
        <v>OK</v>
      </c>
      <c r="S48" s="77"/>
      <c r="T48" s="78"/>
      <c r="U48" s="78"/>
      <c r="V48" s="78"/>
      <c r="W48" s="78"/>
      <c r="X48" s="78"/>
      <c r="Y48" s="78"/>
      <c r="Z48" s="78"/>
      <c r="AA48" s="78"/>
      <c r="AB48" s="78"/>
      <c r="AC48" s="78"/>
      <c r="AD48" s="78"/>
      <c r="AE48" s="78"/>
      <c r="AF48" s="29"/>
      <c r="AG48" s="29"/>
    </row>
    <row r="49" spans="1:33" ht="43.2" x14ac:dyDescent="0.3">
      <c r="A49" s="131"/>
      <c r="B49" s="82">
        <v>46</v>
      </c>
      <c r="C49" s="123"/>
      <c r="D49" s="83" t="s">
        <v>93</v>
      </c>
      <c r="E49" s="84" t="s">
        <v>106</v>
      </c>
      <c r="F49" s="84" t="s">
        <v>114</v>
      </c>
      <c r="G49" s="84" t="s">
        <v>119</v>
      </c>
      <c r="H49" s="85">
        <v>1146.27</v>
      </c>
      <c r="I49" s="65">
        <v>4</v>
      </c>
      <c r="J49" s="66">
        <f t="shared" si="6"/>
        <v>0</v>
      </c>
      <c r="K49" s="67">
        <f t="shared" si="7"/>
        <v>0</v>
      </c>
      <c r="L49" s="68"/>
      <c r="M49" s="69">
        <f t="shared" si="2"/>
        <v>1</v>
      </c>
      <c r="N49" s="68"/>
      <c r="O49" s="68"/>
      <c r="P49" s="68"/>
      <c r="Q49" s="70">
        <f t="shared" si="8"/>
        <v>4</v>
      </c>
      <c r="R49" s="71" t="str">
        <f t="shared" si="4"/>
        <v>OK</v>
      </c>
      <c r="S49" s="77"/>
      <c r="T49" s="78"/>
      <c r="U49" s="78"/>
      <c r="V49" s="78"/>
      <c r="W49" s="78"/>
      <c r="X49" s="78"/>
      <c r="Y49" s="78"/>
      <c r="Z49" s="78"/>
      <c r="AA49" s="78"/>
      <c r="AB49" s="78"/>
      <c r="AC49" s="78"/>
      <c r="AD49" s="78"/>
      <c r="AE49" s="78"/>
      <c r="AF49" s="29"/>
      <c r="AG49" s="29"/>
    </row>
    <row r="50" spans="1:33" ht="28.8" x14ac:dyDescent="0.3">
      <c r="A50" s="131"/>
      <c r="B50" s="82">
        <v>47</v>
      </c>
      <c r="C50" s="123"/>
      <c r="D50" s="83" t="s">
        <v>94</v>
      </c>
      <c r="E50" s="84" t="s">
        <v>106</v>
      </c>
      <c r="F50" s="84" t="s">
        <v>114</v>
      </c>
      <c r="G50" s="84" t="s">
        <v>119</v>
      </c>
      <c r="H50" s="85">
        <v>20.09</v>
      </c>
      <c r="I50" s="65">
        <v>30</v>
      </c>
      <c r="J50" s="66">
        <f t="shared" si="6"/>
        <v>0</v>
      </c>
      <c r="K50" s="67">
        <f t="shared" si="7"/>
        <v>0</v>
      </c>
      <c r="L50" s="68"/>
      <c r="M50" s="69">
        <f t="shared" si="2"/>
        <v>7</v>
      </c>
      <c r="N50" s="68"/>
      <c r="O50" s="68"/>
      <c r="P50" s="68"/>
      <c r="Q50" s="70">
        <f t="shared" si="8"/>
        <v>30</v>
      </c>
      <c r="R50" s="71" t="str">
        <f t="shared" si="4"/>
        <v>OK</v>
      </c>
      <c r="S50" s="77"/>
      <c r="T50" s="78"/>
      <c r="U50" s="78"/>
      <c r="V50" s="78"/>
      <c r="W50" s="78"/>
      <c r="X50" s="78"/>
      <c r="Y50" s="78"/>
      <c r="Z50" s="78"/>
      <c r="AA50" s="78"/>
      <c r="AB50" s="78"/>
      <c r="AC50" s="78"/>
      <c r="AD50" s="78"/>
      <c r="AE50" s="78"/>
      <c r="AF50" s="29"/>
      <c r="AG50" s="29"/>
    </row>
    <row r="51" spans="1:33" ht="43.2" x14ac:dyDescent="0.3">
      <c r="A51" s="131"/>
      <c r="B51" s="82">
        <v>48</v>
      </c>
      <c r="C51" s="123"/>
      <c r="D51" s="83" t="s">
        <v>95</v>
      </c>
      <c r="E51" s="84" t="s">
        <v>106</v>
      </c>
      <c r="F51" s="84" t="s">
        <v>114</v>
      </c>
      <c r="G51" s="84" t="s">
        <v>119</v>
      </c>
      <c r="H51" s="85">
        <v>1375.99</v>
      </c>
      <c r="I51" s="65"/>
      <c r="J51" s="66">
        <f t="shared" si="6"/>
        <v>0</v>
      </c>
      <c r="K51" s="67">
        <f t="shared" si="7"/>
        <v>0</v>
      </c>
      <c r="L51" s="68"/>
      <c r="M51" s="69">
        <f t="shared" si="2"/>
        <v>0</v>
      </c>
      <c r="N51" s="68"/>
      <c r="O51" s="68"/>
      <c r="P51" s="68"/>
      <c r="Q51" s="70">
        <f t="shared" si="8"/>
        <v>0</v>
      </c>
      <c r="R51" s="71" t="str">
        <f t="shared" si="4"/>
        <v>OK</v>
      </c>
      <c r="S51" s="77"/>
      <c r="T51" s="78"/>
      <c r="U51" s="78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29"/>
      <c r="AG51" s="29"/>
    </row>
    <row r="52" spans="1:33" ht="43.2" x14ac:dyDescent="0.3">
      <c r="A52" s="131"/>
      <c r="B52" s="82">
        <v>49</v>
      </c>
      <c r="C52" s="123"/>
      <c r="D52" s="83" t="s">
        <v>96</v>
      </c>
      <c r="E52" s="84" t="s">
        <v>106</v>
      </c>
      <c r="F52" s="84" t="s">
        <v>114</v>
      </c>
      <c r="G52" s="84" t="s">
        <v>119</v>
      </c>
      <c r="H52" s="85">
        <v>599.61</v>
      </c>
      <c r="I52" s="65"/>
      <c r="J52" s="66">
        <f t="shared" si="6"/>
        <v>0</v>
      </c>
      <c r="K52" s="67">
        <f t="shared" si="7"/>
        <v>0</v>
      </c>
      <c r="L52" s="68"/>
      <c r="M52" s="69">
        <f t="shared" si="2"/>
        <v>0</v>
      </c>
      <c r="N52" s="68"/>
      <c r="O52" s="68"/>
      <c r="P52" s="68"/>
      <c r="Q52" s="70">
        <f t="shared" si="8"/>
        <v>0</v>
      </c>
      <c r="R52" s="71" t="str">
        <f t="shared" si="4"/>
        <v>OK</v>
      </c>
      <c r="S52" s="77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29"/>
      <c r="AG52" s="29"/>
    </row>
    <row r="53" spans="1:33" ht="14.4" x14ac:dyDescent="0.3">
      <c r="A53" s="131"/>
      <c r="B53" s="82">
        <v>50</v>
      </c>
      <c r="C53" s="123"/>
      <c r="D53" s="83" t="s">
        <v>97</v>
      </c>
      <c r="E53" s="84" t="s">
        <v>106</v>
      </c>
      <c r="F53" s="84" t="s">
        <v>114</v>
      </c>
      <c r="G53" s="84" t="s">
        <v>119</v>
      </c>
      <c r="H53" s="85">
        <v>66.180000000000007</v>
      </c>
      <c r="I53" s="65"/>
      <c r="J53" s="66">
        <f t="shared" si="6"/>
        <v>0</v>
      </c>
      <c r="K53" s="67">
        <f t="shared" si="7"/>
        <v>0</v>
      </c>
      <c r="L53" s="68"/>
      <c r="M53" s="69">
        <f t="shared" si="2"/>
        <v>0</v>
      </c>
      <c r="N53" s="68"/>
      <c r="O53" s="68"/>
      <c r="P53" s="68"/>
      <c r="Q53" s="70">
        <f t="shared" si="8"/>
        <v>0</v>
      </c>
      <c r="R53" s="71" t="str">
        <f t="shared" si="4"/>
        <v>OK</v>
      </c>
      <c r="S53" s="77"/>
      <c r="T53" s="78"/>
      <c r="U53" s="78"/>
      <c r="V53" s="78"/>
      <c r="W53" s="78"/>
      <c r="X53" s="78"/>
      <c r="Y53" s="78"/>
      <c r="Z53" s="78"/>
      <c r="AA53" s="78"/>
      <c r="AB53" s="78"/>
      <c r="AC53" s="78"/>
      <c r="AD53" s="78"/>
      <c r="AE53" s="78"/>
      <c r="AF53" s="29"/>
      <c r="AG53" s="29"/>
    </row>
    <row r="54" spans="1:33" ht="14.4" x14ac:dyDescent="0.3">
      <c r="A54" s="131"/>
      <c r="B54" s="82">
        <v>51</v>
      </c>
      <c r="C54" s="123"/>
      <c r="D54" s="83" t="s">
        <v>98</v>
      </c>
      <c r="E54" s="84" t="s">
        <v>106</v>
      </c>
      <c r="F54" s="84" t="s">
        <v>114</v>
      </c>
      <c r="G54" s="84" t="s">
        <v>119</v>
      </c>
      <c r="H54" s="85">
        <v>56.06</v>
      </c>
      <c r="I54" s="65"/>
      <c r="J54" s="66">
        <f t="shared" si="6"/>
        <v>0</v>
      </c>
      <c r="K54" s="67">
        <f t="shared" si="7"/>
        <v>0</v>
      </c>
      <c r="L54" s="68"/>
      <c r="M54" s="69">
        <f t="shared" si="2"/>
        <v>0</v>
      </c>
      <c r="N54" s="68"/>
      <c r="O54" s="68"/>
      <c r="P54" s="68"/>
      <c r="Q54" s="70">
        <f t="shared" si="8"/>
        <v>0</v>
      </c>
      <c r="R54" s="71" t="str">
        <f t="shared" si="4"/>
        <v>OK</v>
      </c>
      <c r="S54" s="77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78"/>
      <c r="AF54" s="29"/>
      <c r="AG54" s="29"/>
    </row>
    <row r="55" spans="1:33" ht="28.8" x14ac:dyDescent="0.3">
      <c r="A55" s="131"/>
      <c r="B55" s="82">
        <v>52</v>
      </c>
      <c r="C55" s="123"/>
      <c r="D55" s="83" t="s">
        <v>99</v>
      </c>
      <c r="E55" s="84" t="s">
        <v>106</v>
      </c>
      <c r="F55" s="84" t="s">
        <v>114</v>
      </c>
      <c r="G55" s="84" t="s">
        <v>119</v>
      </c>
      <c r="H55" s="85">
        <v>10.87</v>
      </c>
      <c r="I55" s="65"/>
      <c r="J55" s="66">
        <f t="shared" si="6"/>
        <v>0</v>
      </c>
      <c r="K55" s="67">
        <f t="shared" si="7"/>
        <v>0</v>
      </c>
      <c r="L55" s="68"/>
      <c r="M55" s="69">
        <f t="shared" si="2"/>
        <v>0</v>
      </c>
      <c r="N55" s="68"/>
      <c r="O55" s="68"/>
      <c r="P55" s="68"/>
      <c r="Q55" s="70">
        <f t="shared" si="8"/>
        <v>0</v>
      </c>
      <c r="R55" s="71" t="str">
        <f t="shared" si="4"/>
        <v>OK</v>
      </c>
      <c r="S55" s="77"/>
      <c r="T55" s="78"/>
      <c r="U55" s="78"/>
      <c r="V55" s="78"/>
      <c r="W55" s="78"/>
      <c r="X55" s="78"/>
      <c r="Y55" s="78"/>
      <c r="Z55" s="78"/>
      <c r="AA55" s="78"/>
      <c r="AB55" s="78"/>
      <c r="AC55" s="78"/>
      <c r="AD55" s="78"/>
      <c r="AE55" s="78"/>
      <c r="AF55" s="29"/>
      <c r="AG55" s="29"/>
    </row>
    <row r="56" spans="1:33" ht="28.8" x14ac:dyDescent="0.3">
      <c r="A56" s="131"/>
      <c r="B56" s="82">
        <v>53</v>
      </c>
      <c r="C56" s="123"/>
      <c r="D56" s="83" t="s">
        <v>100</v>
      </c>
      <c r="E56" s="84" t="s">
        <v>106</v>
      </c>
      <c r="F56" s="84" t="s">
        <v>114</v>
      </c>
      <c r="G56" s="84" t="s">
        <v>119</v>
      </c>
      <c r="H56" s="85">
        <v>11.6</v>
      </c>
      <c r="I56" s="65"/>
      <c r="J56" s="66">
        <f t="shared" si="6"/>
        <v>0</v>
      </c>
      <c r="K56" s="67">
        <f t="shared" si="7"/>
        <v>0</v>
      </c>
      <c r="L56" s="68"/>
      <c r="M56" s="69">
        <f t="shared" si="2"/>
        <v>0</v>
      </c>
      <c r="N56" s="68"/>
      <c r="O56" s="68"/>
      <c r="P56" s="68"/>
      <c r="Q56" s="70">
        <f t="shared" si="8"/>
        <v>0</v>
      </c>
      <c r="R56" s="71" t="str">
        <f t="shared" si="4"/>
        <v>OK</v>
      </c>
      <c r="S56" s="77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78"/>
      <c r="AF56" s="29"/>
      <c r="AG56" s="29"/>
    </row>
    <row r="57" spans="1:33" ht="28.8" x14ac:dyDescent="0.3">
      <c r="A57" s="131"/>
      <c r="B57" s="82">
        <v>54</v>
      </c>
      <c r="C57" s="123"/>
      <c r="D57" s="83" t="s">
        <v>101</v>
      </c>
      <c r="E57" s="84" t="s">
        <v>106</v>
      </c>
      <c r="F57" s="84" t="s">
        <v>114</v>
      </c>
      <c r="G57" s="84" t="s">
        <v>119</v>
      </c>
      <c r="H57" s="85">
        <v>10.86</v>
      </c>
      <c r="I57" s="65"/>
      <c r="J57" s="66">
        <f t="shared" si="6"/>
        <v>0</v>
      </c>
      <c r="K57" s="67">
        <f t="shared" si="7"/>
        <v>0</v>
      </c>
      <c r="L57" s="68"/>
      <c r="M57" s="69">
        <f t="shared" si="2"/>
        <v>0</v>
      </c>
      <c r="N57" s="68"/>
      <c r="O57" s="68"/>
      <c r="P57" s="68"/>
      <c r="Q57" s="70">
        <f t="shared" si="8"/>
        <v>0</v>
      </c>
      <c r="R57" s="71" t="str">
        <f t="shared" si="4"/>
        <v>OK</v>
      </c>
      <c r="S57" s="77"/>
      <c r="T57" s="78"/>
      <c r="U57" s="78"/>
      <c r="V57" s="78"/>
      <c r="W57" s="78"/>
      <c r="X57" s="78"/>
      <c r="Y57" s="78"/>
      <c r="Z57" s="78"/>
      <c r="AA57" s="78"/>
      <c r="AB57" s="78"/>
      <c r="AC57" s="78"/>
      <c r="AD57" s="78"/>
      <c r="AE57" s="78"/>
      <c r="AF57" s="29"/>
      <c r="AG57" s="29"/>
    </row>
    <row r="58" spans="1:33" ht="14.4" x14ac:dyDescent="0.3">
      <c r="A58" s="131"/>
      <c r="B58" s="82">
        <v>55</v>
      </c>
      <c r="C58" s="123"/>
      <c r="D58" s="83" t="s">
        <v>102</v>
      </c>
      <c r="E58" s="84" t="s">
        <v>106</v>
      </c>
      <c r="F58" s="84" t="s">
        <v>114</v>
      </c>
      <c r="G58" s="84" t="s">
        <v>119</v>
      </c>
      <c r="H58" s="85">
        <v>8.56</v>
      </c>
      <c r="I58" s="65"/>
      <c r="J58" s="66">
        <f t="shared" si="6"/>
        <v>0</v>
      </c>
      <c r="K58" s="67">
        <f t="shared" si="7"/>
        <v>0</v>
      </c>
      <c r="L58" s="68"/>
      <c r="M58" s="69">
        <f t="shared" si="2"/>
        <v>0</v>
      </c>
      <c r="N58" s="68"/>
      <c r="O58" s="68"/>
      <c r="P58" s="68"/>
      <c r="Q58" s="70">
        <f t="shared" si="8"/>
        <v>0</v>
      </c>
      <c r="R58" s="71" t="str">
        <f t="shared" si="4"/>
        <v>OK</v>
      </c>
      <c r="S58" s="77"/>
      <c r="T58" s="78"/>
      <c r="U58" s="78"/>
      <c r="V58" s="78"/>
      <c r="W58" s="78"/>
      <c r="X58" s="78"/>
      <c r="Y58" s="78"/>
      <c r="Z58" s="78"/>
      <c r="AA58" s="78"/>
      <c r="AB58" s="78"/>
      <c r="AC58" s="78"/>
      <c r="AD58" s="78"/>
      <c r="AE58" s="78"/>
      <c r="AF58" s="29"/>
      <c r="AG58" s="29"/>
    </row>
    <row r="59" spans="1:33" ht="28.8" x14ac:dyDescent="0.3">
      <c r="A59" s="132"/>
      <c r="B59" s="82">
        <v>56</v>
      </c>
      <c r="C59" s="124"/>
      <c r="D59" s="83" t="s">
        <v>103</v>
      </c>
      <c r="E59" s="84" t="s">
        <v>106</v>
      </c>
      <c r="F59" s="84" t="s">
        <v>114</v>
      </c>
      <c r="G59" s="84" t="s">
        <v>119</v>
      </c>
      <c r="H59" s="85">
        <v>63.79</v>
      </c>
      <c r="I59" s="65"/>
      <c r="J59" s="66">
        <f t="shared" si="6"/>
        <v>0</v>
      </c>
      <c r="K59" s="67">
        <f t="shared" si="7"/>
        <v>0</v>
      </c>
      <c r="L59" s="68"/>
      <c r="M59" s="69">
        <f t="shared" si="2"/>
        <v>0</v>
      </c>
      <c r="N59" s="68"/>
      <c r="O59" s="68"/>
      <c r="P59" s="68"/>
      <c r="Q59" s="70">
        <f t="shared" si="8"/>
        <v>0</v>
      </c>
      <c r="R59" s="71" t="str">
        <f t="shared" si="4"/>
        <v>OK</v>
      </c>
      <c r="S59" s="77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29"/>
      <c r="AG59" s="29"/>
    </row>
    <row r="60" spans="1:33" ht="38.4" customHeight="1" x14ac:dyDescent="0.3">
      <c r="I60" s="88">
        <f>SUM(I4:I59)</f>
        <v>368</v>
      </c>
      <c r="J60" s="88">
        <f t="shared" ref="J60:Q60" si="9">SUM(J4:J59)</f>
        <v>0</v>
      </c>
      <c r="K60" s="88">
        <f t="shared" si="9"/>
        <v>0</v>
      </c>
      <c r="L60" s="88">
        <f t="shared" si="9"/>
        <v>0</v>
      </c>
      <c r="M60" s="88">
        <f t="shared" si="9"/>
        <v>85</v>
      </c>
      <c r="N60" s="88">
        <f t="shared" si="9"/>
        <v>0</v>
      </c>
      <c r="O60" s="88">
        <f t="shared" si="9"/>
        <v>0</v>
      </c>
      <c r="P60" s="88">
        <f t="shared" si="9"/>
        <v>0</v>
      </c>
      <c r="Q60" s="88">
        <f t="shared" si="9"/>
        <v>368</v>
      </c>
      <c r="S60" s="63">
        <f t="shared" ref="S60:X60" si="10">SUMPRODUCT($H$4:$H$59,S4:S59)</f>
        <v>0</v>
      </c>
      <c r="T60" s="63">
        <f t="shared" si="10"/>
        <v>0</v>
      </c>
      <c r="U60" s="63">
        <f t="shared" si="10"/>
        <v>0</v>
      </c>
      <c r="V60" s="63">
        <f t="shared" si="10"/>
        <v>0</v>
      </c>
      <c r="W60" s="63">
        <f t="shared" si="10"/>
        <v>0</v>
      </c>
      <c r="X60" s="63">
        <f t="shared" si="10"/>
        <v>0</v>
      </c>
      <c r="Y60" s="63">
        <f t="shared" ref="Y60:AG60" si="11">SUMPRODUCT($H$4:$H$59,Y4:Y59)</f>
        <v>0</v>
      </c>
      <c r="Z60" s="63">
        <f t="shared" si="11"/>
        <v>0</v>
      </c>
      <c r="AA60" s="63">
        <f t="shared" si="11"/>
        <v>0</v>
      </c>
      <c r="AB60" s="63">
        <f t="shared" si="11"/>
        <v>0</v>
      </c>
      <c r="AC60" s="63">
        <f t="shared" si="11"/>
        <v>0</v>
      </c>
      <c r="AD60" s="63">
        <f t="shared" si="11"/>
        <v>0</v>
      </c>
      <c r="AE60" s="63">
        <f t="shared" si="11"/>
        <v>0</v>
      </c>
      <c r="AF60" s="63">
        <f t="shared" si="11"/>
        <v>0</v>
      </c>
      <c r="AG60" s="63">
        <f t="shared" si="11"/>
        <v>0</v>
      </c>
    </row>
    <row r="61" spans="1:33" ht="38.4" customHeight="1" x14ac:dyDescent="0.3">
      <c r="I61" s="14">
        <f>SUMPRODUCT($H$4:$H$59,I4:I59)</f>
        <v>35740.36</v>
      </c>
      <c r="J61" s="14">
        <f t="shared" ref="J61:P61" si="12">SUMPRODUCT($H$4:$H$59,J4:J59)</f>
        <v>0</v>
      </c>
      <c r="K61" s="14">
        <f t="shared" si="12"/>
        <v>0</v>
      </c>
      <c r="L61" s="14">
        <f t="shared" si="12"/>
        <v>0</v>
      </c>
      <c r="M61" s="14">
        <f t="shared" si="12"/>
        <v>6785.94</v>
      </c>
      <c r="N61" s="14">
        <f t="shared" si="12"/>
        <v>0</v>
      </c>
      <c r="O61" s="14">
        <f t="shared" si="12"/>
        <v>0</v>
      </c>
      <c r="P61" s="14">
        <f t="shared" si="12"/>
        <v>0</v>
      </c>
      <c r="Q61" s="14"/>
    </row>
  </sheetData>
  <autoFilter ref="A3:AK19" xr:uid="{8294514B-E58C-4C81-B2FC-38B67DB88A36}"/>
  <mergeCells count="21">
    <mergeCell ref="AE1:AE2"/>
    <mergeCell ref="AF1:AF2"/>
    <mergeCell ref="AG1:AG2"/>
    <mergeCell ref="V1:V2"/>
    <mergeCell ref="W1:W2"/>
    <mergeCell ref="X1:X2"/>
    <mergeCell ref="Y1:Y2"/>
    <mergeCell ref="Z1:Z2"/>
    <mergeCell ref="AA1:AA2"/>
    <mergeCell ref="A4:A59"/>
    <mergeCell ref="C4:C59"/>
    <mergeCell ref="AB1:AB2"/>
    <mergeCell ref="AC1:AC2"/>
    <mergeCell ref="AD1:AD2"/>
    <mergeCell ref="A1:C1"/>
    <mergeCell ref="D1:H1"/>
    <mergeCell ref="I1:R1"/>
    <mergeCell ref="S1:S2"/>
    <mergeCell ref="T1:T2"/>
    <mergeCell ref="U1:U2"/>
    <mergeCell ref="A2:R2"/>
  </mergeCells>
  <conditionalFormatting sqref="S4:AG17">
    <cfRule type="cellIs" dxfId="37" priority="1" stopIfTrue="1" operator="greaterThan">
      <formula>0</formula>
    </cfRule>
    <cfRule type="cellIs" dxfId="36" priority="2" stopIfTrue="1" operator="greaterThan">
      <formula>0</formula>
    </cfRule>
    <cfRule type="cellIs" dxfId="35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43C00-DF74-4CAD-A847-60748525B0F4}">
  <sheetPr>
    <tabColor rgb="FF92D050"/>
  </sheetPr>
  <dimension ref="A1:AG61"/>
  <sheetViews>
    <sheetView zoomScale="70" zoomScaleNormal="70" workbookViewId="0">
      <pane xSplit="9" ySplit="2" topLeftCell="J3" activePane="bottomRight" state="frozen"/>
      <selection pane="topRight" activeCell="K1" sqref="K1"/>
      <selection pane="bottomLeft" activeCell="A3" sqref="A3"/>
      <selection pane="bottomRight" sqref="A1:C1"/>
    </sheetView>
  </sheetViews>
  <sheetFormatPr defaultColWidth="9.88671875" defaultRowHeight="38.4" customHeight="1" x14ac:dyDescent="0.3"/>
  <cols>
    <col min="1" max="1" width="6.5546875" style="1" customWidth="1"/>
    <col min="2" max="2" width="5.88671875" style="1" customWidth="1"/>
    <col min="3" max="3" width="25.6640625" style="64" customWidth="1"/>
    <col min="4" max="4" width="57.88671875" style="1" customWidth="1"/>
    <col min="5" max="5" width="12.44140625" style="1" customWidth="1"/>
    <col min="6" max="6" width="12.6640625" style="1" customWidth="1"/>
    <col min="7" max="7" width="18" style="1" customWidth="1"/>
    <col min="8" max="8" width="13.109375" style="14" customWidth="1"/>
    <col min="9" max="9" width="14.6640625" style="14" customWidth="1"/>
    <col min="10" max="17" width="11.33203125" style="4" customWidth="1"/>
    <col min="18" max="18" width="6.5546875" style="13" customWidth="1"/>
    <col min="19" max="19" width="15.109375" style="5" customWidth="1"/>
    <col min="20" max="31" width="15.109375" style="6" customWidth="1"/>
    <col min="32" max="33" width="15.109375" style="2" customWidth="1"/>
    <col min="34" max="16384" width="9.88671875" style="2"/>
  </cols>
  <sheetData>
    <row r="1" spans="1:33" s="55" customFormat="1" ht="38.4" customHeight="1" x14ac:dyDescent="0.3">
      <c r="A1" s="137" t="s">
        <v>44</v>
      </c>
      <c r="B1" s="138"/>
      <c r="C1" s="139"/>
      <c r="D1" s="140" t="s">
        <v>120</v>
      </c>
      <c r="E1" s="141"/>
      <c r="F1" s="141"/>
      <c r="G1" s="141"/>
      <c r="H1" s="142"/>
      <c r="I1" s="143" t="s">
        <v>45</v>
      </c>
      <c r="J1" s="143"/>
      <c r="K1" s="143"/>
      <c r="L1" s="143"/>
      <c r="M1" s="143"/>
      <c r="N1" s="143"/>
      <c r="O1" s="143"/>
      <c r="P1" s="143"/>
      <c r="Q1" s="143"/>
      <c r="R1" s="143"/>
      <c r="S1" s="136" t="s">
        <v>41</v>
      </c>
      <c r="T1" s="136" t="s">
        <v>41</v>
      </c>
      <c r="U1" s="136" t="s">
        <v>41</v>
      </c>
      <c r="V1" s="136" t="s">
        <v>41</v>
      </c>
      <c r="W1" s="136" t="s">
        <v>41</v>
      </c>
      <c r="X1" s="136" t="s">
        <v>41</v>
      </c>
      <c r="Y1" s="136" t="s">
        <v>41</v>
      </c>
      <c r="Z1" s="136" t="s">
        <v>41</v>
      </c>
      <c r="AA1" s="136" t="s">
        <v>41</v>
      </c>
      <c r="AB1" s="136" t="s">
        <v>41</v>
      </c>
      <c r="AC1" s="136" t="s">
        <v>41</v>
      </c>
      <c r="AD1" s="136" t="s">
        <v>41</v>
      </c>
      <c r="AE1" s="136" t="s">
        <v>41</v>
      </c>
      <c r="AF1" s="136" t="s">
        <v>41</v>
      </c>
      <c r="AG1" s="136" t="s">
        <v>41</v>
      </c>
    </row>
    <row r="2" spans="1:33" s="55" customFormat="1" ht="38.4" customHeight="1" x14ac:dyDescent="0.3">
      <c r="A2" s="144" t="s">
        <v>43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6"/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6"/>
      <c r="AD2" s="136"/>
      <c r="AE2" s="136"/>
      <c r="AF2" s="136"/>
      <c r="AG2" s="136"/>
    </row>
    <row r="3" spans="1:33" s="59" customFormat="1" ht="55.5" customHeight="1" x14ac:dyDescent="0.25">
      <c r="A3" s="56" t="s">
        <v>36</v>
      </c>
      <c r="B3" s="56" t="s">
        <v>18</v>
      </c>
      <c r="C3" s="56" t="s">
        <v>5</v>
      </c>
      <c r="D3" s="56" t="s">
        <v>37</v>
      </c>
      <c r="E3" s="56" t="s">
        <v>38</v>
      </c>
      <c r="F3" s="56" t="s">
        <v>9</v>
      </c>
      <c r="G3" s="56" t="s">
        <v>6</v>
      </c>
      <c r="H3" s="86" t="s">
        <v>39</v>
      </c>
      <c r="I3" s="19" t="s">
        <v>40</v>
      </c>
      <c r="J3" s="19" t="s">
        <v>142</v>
      </c>
      <c r="K3" s="19" t="s">
        <v>143</v>
      </c>
      <c r="L3" s="19" t="s">
        <v>144</v>
      </c>
      <c r="M3" s="19" t="s">
        <v>145</v>
      </c>
      <c r="N3" s="19" t="s">
        <v>146</v>
      </c>
      <c r="O3" s="19" t="s">
        <v>147</v>
      </c>
      <c r="P3" s="19" t="s">
        <v>148</v>
      </c>
      <c r="Q3" s="57" t="s">
        <v>0</v>
      </c>
      <c r="R3" s="62" t="s">
        <v>1</v>
      </c>
      <c r="S3" s="58" t="s">
        <v>42</v>
      </c>
      <c r="T3" s="58" t="s">
        <v>42</v>
      </c>
      <c r="U3" s="58" t="s">
        <v>42</v>
      </c>
      <c r="V3" s="58" t="s">
        <v>42</v>
      </c>
      <c r="W3" s="58" t="s">
        <v>42</v>
      </c>
      <c r="X3" s="58" t="s">
        <v>42</v>
      </c>
      <c r="Y3" s="58" t="s">
        <v>42</v>
      </c>
      <c r="Z3" s="58" t="s">
        <v>42</v>
      </c>
      <c r="AA3" s="58" t="s">
        <v>42</v>
      </c>
      <c r="AB3" s="58" t="s">
        <v>42</v>
      </c>
      <c r="AC3" s="58" t="s">
        <v>42</v>
      </c>
      <c r="AD3" s="58" t="s">
        <v>42</v>
      </c>
      <c r="AE3" s="58" t="s">
        <v>42</v>
      </c>
      <c r="AF3" s="58" t="s">
        <v>42</v>
      </c>
      <c r="AG3" s="58" t="s">
        <v>42</v>
      </c>
    </row>
    <row r="4" spans="1:33" s="55" customFormat="1" ht="28.8" x14ac:dyDescent="0.3">
      <c r="A4" s="130">
        <v>1</v>
      </c>
      <c r="B4" s="82">
        <v>1</v>
      </c>
      <c r="C4" s="122" t="s">
        <v>47</v>
      </c>
      <c r="D4" s="83" t="s">
        <v>48</v>
      </c>
      <c r="E4" s="84" t="s">
        <v>104</v>
      </c>
      <c r="F4" s="84" t="s">
        <v>113</v>
      </c>
      <c r="G4" s="84" t="s">
        <v>115</v>
      </c>
      <c r="H4" s="87">
        <v>100.45</v>
      </c>
      <c r="I4" s="65"/>
      <c r="J4" s="66">
        <f>IF(SUM(S4:AG4)&gt;I4+L4,I4+L4,SUM(S4:AG4))</f>
        <v>0</v>
      </c>
      <c r="K4" s="67">
        <f>(SUM(S4:AG4))</f>
        <v>0</v>
      </c>
      <c r="L4" s="68"/>
      <c r="M4" s="69">
        <f>ROUND(IF(I4*0.25-0.5&lt;0,0,I4*0.25-0.5),0)-P4-N4</f>
        <v>0</v>
      </c>
      <c r="N4" s="68"/>
      <c r="O4" s="68"/>
      <c r="P4" s="68"/>
      <c r="Q4" s="70">
        <f>I4-(SUM(S4:AG4))+L4</f>
        <v>0</v>
      </c>
      <c r="R4" s="71" t="str">
        <f>IF(Q4&lt;0,"ATENÇÃO","OK")</f>
        <v>OK</v>
      </c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</row>
    <row r="5" spans="1:33" s="55" customFormat="1" ht="28.8" x14ac:dyDescent="0.3">
      <c r="A5" s="131"/>
      <c r="B5" s="82">
        <v>2</v>
      </c>
      <c r="C5" s="123"/>
      <c r="D5" s="83" t="s">
        <v>49</v>
      </c>
      <c r="E5" s="84" t="s">
        <v>105</v>
      </c>
      <c r="F5" s="84" t="s">
        <v>113</v>
      </c>
      <c r="G5" s="84" t="s">
        <v>115</v>
      </c>
      <c r="H5" s="87">
        <v>1705.39</v>
      </c>
      <c r="I5" s="65"/>
      <c r="J5" s="66">
        <f t="shared" ref="J5:J30" si="0">IF(SUM(S5:AG5)&gt;I5+L5,I5+L5,SUM(S5:AG5))</f>
        <v>0</v>
      </c>
      <c r="K5" s="67">
        <f t="shared" ref="K5:K31" si="1">(SUM(S5:AG5))</f>
        <v>0</v>
      </c>
      <c r="L5" s="68"/>
      <c r="M5" s="69">
        <f t="shared" ref="M5:M59" si="2">ROUND(IF(I5*0.25-0.5&lt;0,0,I5*0.25-0.5),0)-P5-N5</f>
        <v>0</v>
      </c>
      <c r="N5" s="68"/>
      <c r="O5" s="68"/>
      <c r="P5" s="68"/>
      <c r="Q5" s="70">
        <f t="shared" ref="Q5:Q17" si="3">I5-(SUM(S5:AG5))+L5</f>
        <v>0</v>
      </c>
      <c r="R5" s="71" t="str">
        <f t="shared" ref="R5:R59" si="4">IF(Q5&lt;0,"ATENÇÃO","OK")</f>
        <v>OK</v>
      </c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</row>
    <row r="6" spans="1:33" s="55" customFormat="1" ht="28.8" x14ac:dyDescent="0.3">
      <c r="A6" s="131"/>
      <c r="B6" s="82">
        <v>3</v>
      </c>
      <c r="C6" s="123"/>
      <c r="D6" s="83" t="s">
        <v>50</v>
      </c>
      <c r="E6" s="84" t="s">
        <v>105</v>
      </c>
      <c r="F6" s="84" t="s">
        <v>113</v>
      </c>
      <c r="G6" s="84" t="s">
        <v>115</v>
      </c>
      <c r="H6" s="87">
        <v>136.27000000000001</v>
      </c>
      <c r="I6" s="65"/>
      <c r="J6" s="66">
        <f t="shared" si="0"/>
        <v>0</v>
      </c>
      <c r="K6" s="67">
        <f t="shared" si="1"/>
        <v>0</v>
      </c>
      <c r="L6" s="68"/>
      <c r="M6" s="69">
        <f t="shared" si="2"/>
        <v>0</v>
      </c>
      <c r="N6" s="68"/>
      <c r="O6" s="68"/>
      <c r="P6" s="68"/>
      <c r="Q6" s="70">
        <f t="shared" si="3"/>
        <v>0</v>
      </c>
      <c r="R6" s="71" t="str">
        <f t="shared" si="4"/>
        <v>OK</v>
      </c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</row>
    <row r="7" spans="1:33" s="55" customFormat="1" ht="28.8" x14ac:dyDescent="0.3">
      <c r="A7" s="131"/>
      <c r="B7" s="82">
        <v>4</v>
      </c>
      <c r="C7" s="123"/>
      <c r="D7" s="83" t="s">
        <v>51</v>
      </c>
      <c r="E7" s="84" t="s">
        <v>105</v>
      </c>
      <c r="F7" s="84" t="s">
        <v>113</v>
      </c>
      <c r="G7" s="84" t="s">
        <v>115</v>
      </c>
      <c r="H7" s="87">
        <v>154.18</v>
      </c>
      <c r="I7" s="65"/>
      <c r="J7" s="66">
        <f t="shared" si="0"/>
        <v>0</v>
      </c>
      <c r="K7" s="67">
        <f t="shared" si="1"/>
        <v>0</v>
      </c>
      <c r="L7" s="68"/>
      <c r="M7" s="69">
        <f t="shared" si="2"/>
        <v>0</v>
      </c>
      <c r="N7" s="68"/>
      <c r="O7" s="68"/>
      <c r="P7" s="68"/>
      <c r="Q7" s="70">
        <f t="shared" si="3"/>
        <v>0</v>
      </c>
      <c r="R7" s="71" t="str">
        <f t="shared" si="4"/>
        <v>OK</v>
      </c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</row>
    <row r="8" spans="1:33" s="55" customFormat="1" ht="28.8" x14ac:dyDescent="0.3">
      <c r="A8" s="131"/>
      <c r="B8" s="82">
        <v>5</v>
      </c>
      <c r="C8" s="123"/>
      <c r="D8" s="83" t="s">
        <v>52</v>
      </c>
      <c r="E8" s="84" t="s">
        <v>105</v>
      </c>
      <c r="F8" s="84" t="s">
        <v>113</v>
      </c>
      <c r="G8" s="84" t="s">
        <v>115</v>
      </c>
      <c r="H8" s="87">
        <v>159.63</v>
      </c>
      <c r="I8" s="65"/>
      <c r="J8" s="66">
        <f t="shared" si="0"/>
        <v>0</v>
      </c>
      <c r="K8" s="67">
        <f t="shared" si="1"/>
        <v>0</v>
      </c>
      <c r="L8" s="68"/>
      <c r="M8" s="69">
        <f t="shared" si="2"/>
        <v>0</v>
      </c>
      <c r="N8" s="68"/>
      <c r="O8" s="68"/>
      <c r="P8" s="68"/>
      <c r="Q8" s="70">
        <f t="shared" si="3"/>
        <v>0</v>
      </c>
      <c r="R8" s="71" t="str">
        <f t="shared" si="4"/>
        <v>OK</v>
      </c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</row>
    <row r="9" spans="1:33" s="55" customFormat="1" ht="14.4" x14ac:dyDescent="0.3">
      <c r="A9" s="131"/>
      <c r="B9" s="82">
        <v>6</v>
      </c>
      <c r="C9" s="123"/>
      <c r="D9" s="83" t="s">
        <v>53</v>
      </c>
      <c r="E9" s="84" t="s">
        <v>105</v>
      </c>
      <c r="F9" s="84" t="s">
        <v>113</v>
      </c>
      <c r="G9" s="84" t="s">
        <v>115</v>
      </c>
      <c r="H9" s="87">
        <v>692.28</v>
      </c>
      <c r="I9" s="65"/>
      <c r="J9" s="66">
        <f t="shared" si="0"/>
        <v>0</v>
      </c>
      <c r="K9" s="67">
        <f t="shared" si="1"/>
        <v>0</v>
      </c>
      <c r="L9" s="68"/>
      <c r="M9" s="69">
        <f t="shared" si="2"/>
        <v>0</v>
      </c>
      <c r="N9" s="68"/>
      <c r="O9" s="68"/>
      <c r="P9" s="68"/>
      <c r="Q9" s="70">
        <f t="shared" si="3"/>
        <v>0</v>
      </c>
      <c r="R9" s="71" t="str">
        <f t="shared" si="4"/>
        <v>OK</v>
      </c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</row>
    <row r="10" spans="1:33" s="55" customFormat="1" ht="28.8" x14ac:dyDescent="0.3">
      <c r="A10" s="131"/>
      <c r="B10" s="82">
        <v>7</v>
      </c>
      <c r="C10" s="123"/>
      <c r="D10" s="83" t="s">
        <v>54</v>
      </c>
      <c r="E10" s="84" t="s">
        <v>105</v>
      </c>
      <c r="F10" s="84" t="s">
        <v>113</v>
      </c>
      <c r="G10" s="84" t="s">
        <v>115</v>
      </c>
      <c r="H10" s="87">
        <v>700.84</v>
      </c>
      <c r="I10" s="65"/>
      <c r="J10" s="66">
        <f t="shared" si="0"/>
        <v>0</v>
      </c>
      <c r="K10" s="67">
        <f t="shared" si="1"/>
        <v>0</v>
      </c>
      <c r="L10" s="68"/>
      <c r="M10" s="69">
        <f t="shared" si="2"/>
        <v>0</v>
      </c>
      <c r="N10" s="68"/>
      <c r="O10" s="68"/>
      <c r="P10" s="68"/>
      <c r="Q10" s="70">
        <f t="shared" si="3"/>
        <v>0</v>
      </c>
      <c r="R10" s="71" t="str">
        <f t="shared" si="4"/>
        <v>OK</v>
      </c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</row>
    <row r="11" spans="1:33" s="55" customFormat="1" ht="28.8" x14ac:dyDescent="0.3">
      <c r="A11" s="131"/>
      <c r="B11" s="82">
        <v>8</v>
      </c>
      <c r="C11" s="123"/>
      <c r="D11" s="83" t="s">
        <v>55</v>
      </c>
      <c r="E11" s="84" t="s">
        <v>106</v>
      </c>
      <c r="F11" s="84" t="s">
        <v>113</v>
      </c>
      <c r="G11" s="84" t="s">
        <v>115</v>
      </c>
      <c r="H11" s="87">
        <v>193.12</v>
      </c>
      <c r="I11" s="65">
        <v>2</v>
      </c>
      <c r="J11" s="66">
        <f t="shared" si="0"/>
        <v>0</v>
      </c>
      <c r="K11" s="67">
        <f t="shared" si="1"/>
        <v>0</v>
      </c>
      <c r="L11" s="68"/>
      <c r="M11" s="69">
        <f t="shared" si="2"/>
        <v>0</v>
      </c>
      <c r="N11" s="68"/>
      <c r="O11" s="68"/>
      <c r="P11" s="68"/>
      <c r="Q11" s="70">
        <f t="shared" si="3"/>
        <v>2</v>
      </c>
      <c r="R11" s="71" t="str">
        <f t="shared" si="4"/>
        <v>OK</v>
      </c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</row>
    <row r="12" spans="1:33" s="55" customFormat="1" ht="14.4" x14ac:dyDescent="0.3">
      <c r="A12" s="131"/>
      <c r="B12" s="82">
        <v>9</v>
      </c>
      <c r="C12" s="123"/>
      <c r="D12" s="83" t="s">
        <v>56</v>
      </c>
      <c r="E12" s="84" t="s">
        <v>106</v>
      </c>
      <c r="F12" s="84" t="s">
        <v>113</v>
      </c>
      <c r="G12" s="84" t="s">
        <v>116</v>
      </c>
      <c r="H12" s="87">
        <v>61.51</v>
      </c>
      <c r="I12" s="65"/>
      <c r="J12" s="66">
        <f t="shared" si="0"/>
        <v>0</v>
      </c>
      <c r="K12" s="67">
        <f t="shared" si="1"/>
        <v>0</v>
      </c>
      <c r="L12" s="68"/>
      <c r="M12" s="69">
        <f t="shared" si="2"/>
        <v>0</v>
      </c>
      <c r="N12" s="68"/>
      <c r="O12" s="68"/>
      <c r="P12" s="68"/>
      <c r="Q12" s="70">
        <f t="shared" si="3"/>
        <v>0</v>
      </c>
      <c r="R12" s="71" t="str">
        <f t="shared" si="4"/>
        <v>OK</v>
      </c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</row>
    <row r="13" spans="1:33" s="55" customFormat="1" ht="14.4" x14ac:dyDescent="0.3">
      <c r="A13" s="131"/>
      <c r="B13" s="82">
        <v>10</v>
      </c>
      <c r="C13" s="123"/>
      <c r="D13" s="83" t="s">
        <v>57</v>
      </c>
      <c r="E13" s="84" t="s">
        <v>106</v>
      </c>
      <c r="F13" s="84" t="s">
        <v>113</v>
      </c>
      <c r="G13" s="84" t="s">
        <v>116</v>
      </c>
      <c r="H13" s="87">
        <v>93.44</v>
      </c>
      <c r="I13" s="65">
        <v>2</v>
      </c>
      <c r="J13" s="66">
        <f t="shared" si="0"/>
        <v>0</v>
      </c>
      <c r="K13" s="67">
        <f t="shared" si="1"/>
        <v>0</v>
      </c>
      <c r="L13" s="68"/>
      <c r="M13" s="69">
        <f t="shared" si="2"/>
        <v>0</v>
      </c>
      <c r="N13" s="68"/>
      <c r="O13" s="68"/>
      <c r="P13" s="68"/>
      <c r="Q13" s="70">
        <f t="shared" si="3"/>
        <v>2</v>
      </c>
      <c r="R13" s="71" t="str">
        <f t="shared" si="4"/>
        <v>OK</v>
      </c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</row>
    <row r="14" spans="1:33" s="55" customFormat="1" ht="28.8" x14ac:dyDescent="0.3">
      <c r="A14" s="131"/>
      <c r="B14" s="82">
        <v>11</v>
      </c>
      <c r="C14" s="123"/>
      <c r="D14" s="83" t="s">
        <v>58</v>
      </c>
      <c r="E14" s="84" t="s">
        <v>106</v>
      </c>
      <c r="F14" s="84" t="s">
        <v>113</v>
      </c>
      <c r="G14" s="84" t="s">
        <v>116</v>
      </c>
      <c r="H14" s="87">
        <v>45.16</v>
      </c>
      <c r="I14" s="65">
        <v>3</v>
      </c>
      <c r="J14" s="66">
        <f t="shared" si="0"/>
        <v>0</v>
      </c>
      <c r="K14" s="67">
        <f t="shared" si="1"/>
        <v>0</v>
      </c>
      <c r="L14" s="68"/>
      <c r="M14" s="69">
        <f t="shared" si="2"/>
        <v>0</v>
      </c>
      <c r="N14" s="68"/>
      <c r="O14" s="68"/>
      <c r="P14" s="68"/>
      <c r="Q14" s="70">
        <f t="shared" si="3"/>
        <v>3</v>
      </c>
      <c r="R14" s="71" t="str">
        <f t="shared" si="4"/>
        <v>OK</v>
      </c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</row>
    <row r="15" spans="1:33" s="55" customFormat="1" ht="14.4" x14ac:dyDescent="0.3">
      <c r="A15" s="131"/>
      <c r="B15" s="82">
        <v>12</v>
      </c>
      <c r="C15" s="123"/>
      <c r="D15" s="83" t="s">
        <v>59</v>
      </c>
      <c r="E15" s="84" t="s">
        <v>106</v>
      </c>
      <c r="F15" s="84" t="s">
        <v>113</v>
      </c>
      <c r="G15" s="84" t="s">
        <v>116</v>
      </c>
      <c r="H15" s="87">
        <v>42.82</v>
      </c>
      <c r="I15" s="65"/>
      <c r="J15" s="66">
        <f t="shared" si="0"/>
        <v>0</v>
      </c>
      <c r="K15" s="67">
        <f t="shared" si="1"/>
        <v>0</v>
      </c>
      <c r="L15" s="68"/>
      <c r="M15" s="69">
        <f t="shared" si="2"/>
        <v>0</v>
      </c>
      <c r="N15" s="68"/>
      <c r="O15" s="68"/>
      <c r="P15" s="68"/>
      <c r="Q15" s="70">
        <f t="shared" si="3"/>
        <v>0</v>
      </c>
      <c r="R15" s="71" t="str">
        <f t="shared" si="4"/>
        <v>OK</v>
      </c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</row>
    <row r="16" spans="1:33" s="55" customFormat="1" ht="14.4" x14ac:dyDescent="0.3">
      <c r="A16" s="131"/>
      <c r="B16" s="82">
        <v>13</v>
      </c>
      <c r="C16" s="123"/>
      <c r="D16" s="83" t="s">
        <v>60</v>
      </c>
      <c r="E16" s="84" t="s">
        <v>106</v>
      </c>
      <c r="F16" s="84" t="s">
        <v>113</v>
      </c>
      <c r="G16" s="84" t="s">
        <v>116</v>
      </c>
      <c r="H16" s="87">
        <v>53.73</v>
      </c>
      <c r="I16" s="65">
        <v>3</v>
      </c>
      <c r="J16" s="66">
        <f t="shared" si="0"/>
        <v>0</v>
      </c>
      <c r="K16" s="67">
        <f t="shared" si="1"/>
        <v>0</v>
      </c>
      <c r="L16" s="68"/>
      <c r="M16" s="69">
        <f t="shared" si="2"/>
        <v>0</v>
      </c>
      <c r="N16" s="68"/>
      <c r="O16" s="68"/>
      <c r="P16" s="68"/>
      <c r="Q16" s="70">
        <f t="shared" si="3"/>
        <v>3</v>
      </c>
      <c r="R16" s="71" t="str">
        <f t="shared" si="4"/>
        <v>OK</v>
      </c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</row>
    <row r="17" spans="1:33" s="55" customFormat="1" ht="14.4" x14ac:dyDescent="0.3">
      <c r="A17" s="131"/>
      <c r="B17" s="82">
        <v>14</v>
      </c>
      <c r="C17" s="123"/>
      <c r="D17" s="83" t="s">
        <v>61</v>
      </c>
      <c r="E17" s="84" t="s">
        <v>106</v>
      </c>
      <c r="F17" s="84" t="s">
        <v>113</v>
      </c>
      <c r="G17" s="84" t="s">
        <v>116</v>
      </c>
      <c r="H17" s="87">
        <v>28.81</v>
      </c>
      <c r="I17" s="65"/>
      <c r="J17" s="66">
        <f t="shared" si="0"/>
        <v>0</v>
      </c>
      <c r="K17" s="67">
        <f t="shared" si="1"/>
        <v>0</v>
      </c>
      <c r="L17" s="68"/>
      <c r="M17" s="69">
        <f t="shared" si="2"/>
        <v>0</v>
      </c>
      <c r="N17" s="68"/>
      <c r="O17" s="68"/>
      <c r="P17" s="68"/>
      <c r="Q17" s="70">
        <f t="shared" si="3"/>
        <v>0</v>
      </c>
      <c r="R17" s="71" t="str">
        <f t="shared" si="4"/>
        <v>OK</v>
      </c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</row>
    <row r="18" spans="1:33" s="55" customFormat="1" ht="14.4" x14ac:dyDescent="0.3">
      <c r="A18" s="131"/>
      <c r="B18" s="82">
        <v>15</v>
      </c>
      <c r="C18" s="123"/>
      <c r="D18" s="83" t="s">
        <v>62</v>
      </c>
      <c r="E18" s="84" t="s">
        <v>107</v>
      </c>
      <c r="F18" s="84" t="s">
        <v>113</v>
      </c>
      <c r="G18" s="84" t="s">
        <v>115</v>
      </c>
      <c r="H18" s="87">
        <v>136.27000000000001</v>
      </c>
      <c r="I18" s="65"/>
      <c r="J18" s="66">
        <f t="shared" si="0"/>
        <v>0</v>
      </c>
      <c r="K18" s="67">
        <f t="shared" si="1"/>
        <v>0</v>
      </c>
      <c r="L18" s="68"/>
      <c r="M18" s="69">
        <f t="shared" si="2"/>
        <v>0</v>
      </c>
      <c r="N18" s="68"/>
      <c r="O18" s="68"/>
      <c r="P18" s="68"/>
      <c r="Q18" s="70">
        <f>I18-(SUM(S18:AG18))+L18</f>
        <v>0</v>
      </c>
      <c r="R18" s="71" t="str">
        <f t="shared" si="4"/>
        <v>OK</v>
      </c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</row>
    <row r="19" spans="1:33" s="55" customFormat="1" ht="28.8" x14ac:dyDescent="0.3">
      <c r="A19" s="131"/>
      <c r="B19" s="82">
        <v>16</v>
      </c>
      <c r="C19" s="123"/>
      <c r="D19" s="83" t="s">
        <v>63</v>
      </c>
      <c r="E19" s="84" t="s">
        <v>106</v>
      </c>
      <c r="F19" s="84" t="s">
        <v>113</v>
      </c>
      <c r="G19" s="84" t="s">
        <v>115</v>
      </c>
      <c r="H19" s="87">
        <v>35.04</v>
      </c>
      <c r="I19" s="65">
        <v>8</v>
      </c>
      <c r="J19" s="66">
        <f t="shared" si="0"/>
        <v>0</v>
      </c>
      <c r="K19" s="67">
        <f t="shared" si="1"/>
        <v>0</v>
      </c>
      <c r="L19" s="68"/>
      <c r="M19" s="69">
        <f t="shared" si="2"/>
        <v>2</v>
      </c>
      <c r="N19" s="68"/>
      <c r="O19" s="68"/>
      <c r="P19" s="68"/>
      <c r="Q19" s="70">
        <f t="shared" ref="Q19:Q31" si="5">I19-(SUM(S19:AG19))+L19</f>
        <v>8</v>
      </c>
      <c r="R19" s="71" t="str">
        <f t="shared" si="4"/>
        <v>OK</v>
      </c>
      <c r="S19" s="75"/>
      <c r="T19" s="75"/>
      <c r="U19" s="74"/>
      <c r="V19" s="74"/>
      <c r="W19" s="74"/>
      <c r="X19" s="74"/>
      <c r="Y19" s="74"/>
      <c r="Z19" s="76"/>
      <c r="AA19" s="74"/>
      <c r="AB19" s="74"/>
      <c r="AC19" s="74"/>
      <c r="AD19" s="74"/>
      <c r="AE19" s="74"/>
      <c r="AF19" s="74"/>
      <c r="AG19" s="74"/>
    </row>
    <row r="20" spans="1:33" ht="28.8" x14ac:dyDescent="0.3">
      <c r="A20" s="131"/>
      <c r="B20" s="82">
        <v>17</v>
      </c>
      <c r="C20" s="123"/>
      <c r="D20" s="83" t="s">
        <v>64</v>
      </c>
      <c r="E20" s="84" t="s">
        <v>106</v>
      </c>
      <c r="F20" s="84" t="s">
        <v>113</v>
      </c>
      <c r="G20" s="84" t="s">
        <v>115</v>
      </c>
      <c r="H20" s="87">
        <v>36.590000000000003</v>
      </c>
      <c r="I20" s="65">
        <v>1</v>
      </c>
      <c r="J20" s="66">
        <f t="shared" si="0"/>
        <v>0</v>
      </c>
      <c r="K20" s="67">
        <f t="shared" si="1"/>
        <v>0</v>
      </c>
      <c r="L20" s="68"/>
      <c r="M20" s="69">
        <f t="shared" si="2"/>
        <v>0</v>
      </c>
      <c r="N20" s="68"/>
      <c r="O20" s="68"/>
      <c r="P20" s="68"/>
      <c r="Q20" s="70">
        <f t="shared" si="5"/>
        <v>1</v>
      </c>
      <c r="R20" s="71" t="str">
        <f t="shared" si="4"/>
        <v>OK</v>
      </c>
      <c r="S20" s="77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29"/>
      <c r="AG20" s="29"/>
    </row>
    <row r="21" spans="1:33" ht="14.4" x14ac:dyDescent="0.3">
      <c r="A21" s="131"/>
      <c r="B21" s="82">
        <v>18</v>
      </c>
      <c r="C21" s="123"/>
      <c r="D21" s="83" t="s">
        <v>65</v>
      </c>
      <c r="E21" s="84" t="s">
        <v>106</v>
      </c>
      <c r="F21" s="84" t="s">
        <v>113</v>
      </c>
      <c r="G21" s="84" t="s">
        <v>115</v>
      </c>
      <c r="H21" s="87">
        <v>15.57</v>
      </c>
      <c r="I21" s="65"/>
      <c r="J21" s="66">
        <f t="shared" si="0"/>
        <v>0</v>
      </c>
      <c r="K21" s="67">
        <f t="shared" si="1"/>
        <v>0</v>
      </c>
      <c r="L21" s="68"/>
      <c r="M21" s="69">
        <f t="shared" si="2"/>
        <v>0</v>
      </c>
      <c r="N21" s="68"/>
      <c r="O21" s="68"/>
      <c r="P21" s="68"/>
      <c r="Q21" s="70">
        <f t="shared" si="5"/>
        <v>0</v>
      </c>
      <c r="R21" s="71" t="str">
        <f t="shared" si="4"/>
        <v>OK</v>
      </c>
      <c r="S21" s="77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29"/>
      <c r="AG21" s="29"/>
    </row>
    <row r="22" spans="1:33" ht="28.8" x14ac:dyDescent="0.3">
      <c r="A22" s="131"/>
      <c r="B22" s="82">
        <v>19</v>
      </c>
      <c r="C22" s="123"/>
      <c r="D22" s="83" t="s">
        <v>66</v>
      </c>
      <c r="E22" s="84" t="s">
        <v>108</v>
      </c>
      <c r="F22" s="84" t="s">
        <v>113</v>
      </c>
      <c r="G22" s="84" t="s">
        <v>115</v>
      </c>
      <c r="H22" s="87">
        <v>325.5</v>
      </c>
      <c r="I22" s="65"/>
      <c r="J22" s="66">
        <f t="shared" si="0"/>
        <v>0</v>
      </c>
      <c r="K22" s="67">
        <f t="shared" si="1"/>
        <v>0</v>
      </c>
      <c r="L22" s="68"/>
      <c r="M22" s="69">
        <f t="shared" si="2"/>
        <v>0</v>
      </c>
      <c r="N22" s="68"/>
      <c r="O22" s="68"/>
      <c r="P22" s="68"/>
      <c r="Q22" s="70">
        <f t="shared" si="5"/>
        <v>0</v>
      </c>
      <c r="R22" s="71" t="str">
        <f t="shared" si="4"/>
        <v>OK</v>
      </c>
      <c r="S22" s="77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29"/>
      <c r="AG22" s="29"/>
    </row>
    <row r="23" spans="1:33" ht="14.4" x14ac:dyDescent="0.3">
      <c r="A23" s="131"/>
      <c r="B23" s="82">
        <v>20</v>
      </c>
      <c r="C23" s="123"/>
      <c r="D23" s="83" t="s">
        <v>67</v>
      </c>
      <c r="E23" s="84" t="s">
        <v>108</v>
      </c>
      <c r="F23" s="84" t="s">
        <v>113</v>
      </c>
      <c r="G23" s="84" t="s">
        <v>115</v>
      </c>
      <c r="H23" s="87">
        <v>49.05</v>
      </c>
      <c r="I23" s="65"/>
      <c r="J23" s="66">
        <f t="shared" si="0"/>
        <v>0</v>
      </c>
      <c r="K23" s="67">
        <f t="shared" si="1"/>
        <v>0</v>
      </c>
      <c r="L23" s="68"/>
      <c r="M23" s="69">
        <f t="shared" si="2"/>
        <v>0</v>
      </c>
      <c r="N23" s="68"/>
      <c r="O23" s="68"/>
      <c r="P23" s="68"/>
      <c r="Q23" s="70">
        <f t="shared" si="5"/>
        <v>0</v>
      </c>
      <c r="R23" s="71" t="str">
        <f t="shared" si="4"/>
        <v>OK</v>
      </c>
      <c r="S23" s="77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29"/>
      <c r="AG23" s="29"/>
    </row>
    <row r="24" spans="1:33" ht="14.4" x14ac:dyDescent="0.3">
      <c r="A24" s="131"/>
      <c r="B24" s="82">
        <v>21</v>
      </c>
      <c r="C24" s="123"/>
      <c r="D24" s="83" t="s">
        <v>68</v>
      </c>
      <c r="E24" s="84" t="s">
        <v>109</v>
      </c>
      <c r="F24" s="84" t="s">
        <v>113</v>
      </c>
      <c r="G24" s="84" t="s">
        <v>115</v>
      </c>
      <c r="H24" s="87">
        <v>21.8</v>
      </c>
      <c r="I24" s="65"/>
      <c r="J24" s="66">
        <f t="shared" si="0"/>
        <v>0</v>
      </c>
      <c r="K24" s="67">
        <f t="shared" si="1"/>
        <v>0</v>
      </c>
      <c r="L24" s="68"/>
      <c r="M24" s="69">
        <f t="shared" si="2"/>
        <v>0</v>
      </c>
      <c r="N24" s="68"/>
      <c r="O24" s="68"/>
      <c r="P24" s="68"/>
      <c r="Q24" s="70">
        <f t="shared" si="5"/>
        <v>0</v>
      </c>
      <c r="R24" s="71" t="str">
        <f t="shared" si="4"/>
        <v>OK</v>
      </c>
      <c r="S24" s="77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8"/>
      <c r="AE24" s="78"/>
      <c r="AF24" s="29"/>
      <c r="AG24" s="29"/>
    </row>
    <row r="25" spans="1:33" ht="14.4" x14ac:dyDescent="0.3">
      <c r="A25" s="131"/>
      <c r="B25" s="82">
        <v>22</v>
      </c>
      <c r="C25" s="123"/>
      <c r="D25" s="83" t="s">
        <v>69</v>
      </c>
      <c r="E25" s="84" t="s">
        <v>109</v>
      </c>
      <c r="F25" s="84" t="s">
        <v>113</v>
      </c>
      <c r="G25" s="84" t="s">
        <v>115</v>
      </c>
      <c r="H25" s="87">
        <v>9.34</v>
      </c>
      <c r="I25" s="65"/>
      <c r="J25" s="66">
        <f t="shared" si="0"/>
        <v>0</v>
      </c>
      <c r="K25" s="67">
        <f t="shared" si="1"/>
        <v>0</v>
      </c>
      <c r="L25" s="68"/>
      <c r="M25" s="69">
        <f t="shared" si="2"/>
        <v>0</v>
      </c>
      <c r="N25" s="68"/>
      <c r="O25" s="68"/>
      <c r="P25" s="68"/>
      <c r="Q25" s="70">
        <f t="shared" si="5"/>
        <v>0</v>
      </c>
      <c r="R25" s="71" t="str">
        <f t="shared" si="4"/>
        <v>OK</v>
      </c>
      <c r="S25" s="77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29"/>
      <c r="AG25" s="29"/>
    </row>
    <row r="26" spans="1:33" ht="14.4" x14ac:dyDescent="0.3">
      <c r="A26" s="131"/>
      <c r="B26" s="82">
        <v>23</v>
      </c>
      <c r="C26" s="123"/>
      <c r="D26" s="83" t="s">
        <v>70</v>
      </c>
      <c r="E26" s="84" t="s">
        <v>110</v>
      </c>
      <c r="F26" s="84" t="s">
        <v>113</v>
      </c>
      <c r="G26" s="84" t="s">
        <v>115</v>
      </c>
      <c r="H26" s="87">
        <v>4.67</v>
      </c>
      <c r="I26" s="65"/>
      <c r="J26" s="66">
        <f t="shared" si="0"/>
        <v>0</v>
      </c>
      <c r="K26" s="67">
        <f t="shared" si="1"/>
        <v>0</v>
      </c>
      <c r="L26" s="68"/>
      <c r="M26" s="69">
        <f t="shared" si="2"/>
        <v>0</v>
      </c>
      <c r="N26" s="68"/>
      <c r="O26" s="68"/>
      <c r="P26" s="68"/>
      <c r="Q26" s="70">
        <f t="shared" si="5"/>
        <v>0</v>
      </c>
      <c r="R26" s="71" t="str">
        <f t="shared" si="4"/>
        <v>OK</v>
      </c>
      <c r="S26" s="77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29"/>
      <c r="AG26" s="29"/>
    </row>
    <row r="27" spans="1:33" ht="14.4" x14ac:dyDescent="0.3">
      <c r="A27" s="131"/>
      <c r="B27" s="82">
        <v>24</v>
      </c>
      <c r="C27" s="123"/>
      <c r="D27" s="83" t="s">
        <v>71</v>
      </c>
      <c r="E27" s="84" t="s">
        <v>110</v>
      </c>
      <c r="F27" s="84" t="s">
        <v>113</v>
      </c>
      <c r="G27" s="84" t="s">
        <v>115</v>
      </c>
      <c r="H27" s="87">
        <v>77.87</v>
      </c>
      <c r="I27" s="65"/>
      <c r="J27" s="66">
        <f t="shared" si="0"/>
        <v>0</v>
      </c>
      <c r="K27" s="67">
        <f t="shared" si="1"/>
        <v>0</v>
      </c>
      <c r="L27" s="68"/>
      <c r="M27" s="69">
        <f t="shared" si="2"/>
        <v>0</v>
      </c>
      <c r="N27" s="68"/>
      <c r="O27" s="68"/>
      <c r="P27" s="68"/>
      <c r="Q27" s="70">
        <f t="shared" si="5"/>
        <v>0</v>
      </c>
      <c r="R27" s="71" t="str">
        <f t="shared" si="4"/>
        <v>OK</v>
      </c>
      <c r="S27" s="77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29"/>
      <c r="AG27" s="29"/>
    </row>
    <row r="28" spans="1:33" ht="14.4" x14ac:dyDescent="0.3">
      <c r="A28" s="131"/>
      <c r="B28" s="82">
        <v>25</v>
      </c>
      <c r="C28" s="123"/>
      <c r="D28" s="83" t="s">
        <v>72</v>
      </c>
      <c r="E28" s="84" t="s">
        <v>110</v>
      </c>
      <c r="F28" s="84" t="s">
        <v>113</v>
      </c>
      <c r="G28" s="84" t="s">
        <v>115</v>
      </c>
      <c r="H28" s="87">
        <v>32.700000000000003</v>
      </c>
      <c r="I28" s="65"/>
      <c r="J28" s="66">
        <f t="shared" si="0"/>
        <v>0</v>
      </c>
      <c r="K28" s="67">
        <f t="shared" si="1"/>
        <v>0</v>
      </c>
      <c r="L28" s="68"/>
      <c r="M28" s="69">
        <f t="shared" si="2"/>
        <v>0</v>
      </c>
      <c r="N28" s="68"/>
      <c r="O28" s="68"/>
      <c r="P28" s="68"/>
      <c r="Q28" s="70">
        <f t="shared" si="5"/>
        <v>0</v>
      </c>
      <c r="R28" s="71" t="str">
        <f t="shared" si="4"/>
        <v>OK</v>
      </c>
      <c r="S28" s="77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29"/>
      <c r="AG28" s="29"/>
    </row>
    <row r="29" spans="1:33" ht="28.8" x14ac:dyDescent="0.3">
      <c r="A29" s="131"/>
      <c r="B29" s="82">
        <v>26</v>
      </c>
      <c r="C29" s="123"/>
      <c r="D29" s="83" t="s">
        <v>73</v>
      </c>
      <c r="E29" s="84" t="s">
        <v>108</v>
      </c>
      <c r="F29" s="84" t="s">
        <v>113</v>
      </c>
      <c r="G29" s="84" t="s">
        <v>117</v>
      </c>
      <c r="H29" s="87">
        <v>203.24</v>
      </c>
      <c r="I29" s="65"/>
      <c r="J29" s="66">
        <f t="shared" si="0"/>
        <v>0</v>
      </c>
      <c r="K29" s="67">
        <f t="shared" si="1"/>
        <v>0</v>
      </c>
      <c r="L29" s="68"/>
      <c r="M29" s="69">
        <f t="shared" si="2"/>
        <v>0</v>
      </c>
      <c r="N29" s="68"/>
      <c r="O29" s="68"/>
      <c r="P29" s="68"/>
      <c r="Q29" s="70">
        <f t="shared" si="5"/>
        <v>0</v>
      </c>
      <c r="R29" s="71" t="str">
        <f t="shared" si="4"/>
        <v>OK</v>
      </c>
      <c r="S29" s="77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29"/>
      <c r="AG29" s="29"/>
    </row>
    <row r="30" spans="1:33" ht="28.8" x14ac:dyDescent="0.3">
      <c r="A30" s="131"/>
      <c r="B30" s="82">
        <v>27</v>
      </c>
      <c r="C30" s="123"/>
      <c r="D30" s="83" t="s">
        <v>74</v>
      </c>
      <c r="E30" s="84" t="s">
        <v>111</v>
      </c>
      <c r="F30" s="84" t="s">
        <v>113</v>
      </c>
      <c r="G30" s="84" t="s">
        <v>117</v>
      </c>
      <c r="H30" s="87">
        <v>207.13</v>
      </c>
      <c r="I30" s="65"/>
      <c r="J30" s="66">
        <f t="shared" si="0"/>
        <v>0</v>
      </c>
      <c r="K30" s="67">
        <f t="shared" si="1"/>
        <v>0</v>
      </c>
      <c r="L30" s="68"/>
      <c r="M30" s="69">
        <f t="shared" si="2"/>
        <v>0</v>
      </c>
      <c r="N30" s="68"/>
      <c r="O30" s="68"/>
      <c r="P30" s="68"/>
      <c r="Q30" s="70">
        <f t="shared" si="5"/>
        <v>0</v>
      </c>
      <c r="R30" s="71" t="str">
        <f t="shared" si="4"/>
        <v>OK</v>
      </c>
      <c r="S30" s="77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29"/>
      <c r="AG30" s="29"/>
    </row>
    <row r="31" spans="1:33" ht="28.8" x14ac:dyDescent="0.3">
      <c r="A31" s="131"/>
      <c r="B31" s="82">
        <v>28</v>
      </c>
      <c r="C31" s="123"/>
      <c r="D31" s="83" t="s">
        <v>75</v>
      </c>
      <c r="E31" s="84" t="s">
        <v>111</v>
      </c>
      <c r="F31" s="84" t="s">
        <v>113</v>
      </c>
      <c r="G31" s="84" t="s">
        <v>117</v>
      </c>
      <c r="H31" s="87">
        <v>70.08</v>
      </c>
      <c r="I31" s="65"/>
      <c r="J31" s="66">
        <f>IF(SUM(S31:AG31)&gt;I31+L31,I31+L31,SUM(S31:AG31))</f>
        <v>0</v>
      </c>
      <c r="K31" s="67">
        <f t="shared" si="1"/>
        <v>0</v>
      </c>
      <c r="L31" s="68"/>
      <c r="M31" s="69">
        <f t="shared" si="2"/>
        <v>0</v>
      </c>
      <c r="N31" s="68"/>
      <c r="O31" s="68"/>
      <c r="P31" s="68"/>
      <c r="Q31" s="70">
        <f t="shared" si="5"/>
        <v>0</v>
      </c>
      <c r="R31" s="71" t="str">
        <f t="shared" si="4"/>
        <v>OK</v>
      </c>
      <c r="S31" s="77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29"/>
      <c r="AG31" s="29"/>
    </row>
    <row r="32" spans="1:33" ht="28.8" x14ac:dyDescent="0.3">
      <c r="A32" s="131"/>
      <c r="B32" s="82">
        <v>29</v>
      </c>
      <c r="C32" s="123"/>
      <c r="D32" s="83" t="s">
        <v>76</v>
      </c>
      <c r="E32" s="84" t="s">
        <v>111</v>
      </c>
      <c r="F32" s="84" t="s">
        <v>113</v>
      </c>
      <c r="G32" s="84" t="s">
        <v>117</v>
      </c>
      <c r="H32" s="85">
        <v>1479.56</v>
      </c>
      <c r="I32" s="65"/>
      <c r="J32" s="66">
        <f>IF(SUM(S60:AG60)&gt;I32+L32,I32+L32,SUM(S60:AG60))</f>
        <v>0</v>
      </c>
      <c r="K32" s="67">
        <f>(SUM(S60:AG60))</f>
        <v>0</v>
      </c>
      <c r="L32" s="68"/>
      <c r="M32" s="69">
        <f t="shared" si="2"/>
        <v>0</v>
      </c>
      <c r="N32" s="68"/>
      <c r="O32" s="68"/>
      <c r="P32" s="68"/>
      <c r="Q32" s="70">
        <f>I32-(SUM(S60:AG60))+L32</f>
        <v>0</v>
      </c>
      <c r="R32" s="71" t="str">
        <f t="shared" si="4"/>
        <v>OK</v>
      </c>
      <c r="S32" s="77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29"/>
      <c r="AG32" s="29"/>
    </row>
    <row r="33" spans="1:33" ht="28.8" x14ac:dyDescent="0.3">
      <c r="A33" s="131"/>
      <c r="B33" s="82">
        <v>30</v>
      </c>
      <c r="C33" s="123"/>
      <c r="D33" s="83" t="s">
        <v>77</v>
      </c>
      <c r="E33" s="84" t="s">
        <v>108</v>
      </c>
      <c r="F33" s="84" t="s">
        <v>113</v>
      </c>
      <c r="G33" s="84" t="s">
        <v>117</v>
      </c>
      <c r="H33" s="85">
        <v>18.68</v>
      </c>
      <c r="I33" s="65">
        <v>11</v>
      </c>
      <c r="J33" s="66">
        <f t="shared" ref="J33:J59" si="6">IF(SUM(S33:AG33)&gt;I33+L33,I33+L33,SUM(S33:AG33))</f>
        <v>0</v>
      </c>
      <c r="K33" s="67">
        <f t="shared" ref="K33:K59" si="7">(SUM(S33:AG33))</f>
        <v>0</v>
      </c>
      <c r="L33" s="68"/>
      <c r="M33" s="69">
        <f t="shared" si="2"/>
        <v>2</v>
      </c>
      <c r="N33" s="68"/>
      <c r="O33" s="68"/>
      <c r="P33" s="68"/>
      <c r="Q33" s="70">
        <f t="shared" ref="Q33:Q59" si="8">I33-(SUM(S33:AG33))+L33</f>
        <v>11</v>
      </c>
      <c r="R33" s="71" t="str">
        <f t="shared" si="4"/>
        <v>OK</v>
      </c>
      <c r="S33" s="77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29"/>
      <c r="AG33" s="29"/>
    </row>
    <row r="34" spans="1:33" ht="28.8" x14ac:dyDescent="0.3">
      <c r="A34" s="131"/>
      <c r="B34" s="82">
        <v>31</v>
      </c>
      <c r="C34" s="123"/>
      <c r="D34" s="83" t="s">
        <v>78</v>
      </c>
      <c r="E34" s="84" t="s">
        <v>112</v>
      </c>
      <c r="F34" s="84" t="s">
        <v>113</v>
      </c>
      <c r="G34" s="84" t="s">
        <v>118</v>
      </c>
      <c r="H34" s="85">
        <v>7.24</v>
      </c>
      <c r="I34" s="65"/>
      <c r="J34" s="66">
        <f t="shared" si="6"/>
        <v>0</v>
      </c>
      <c r="K34" s="67">
        <f t="shared" si="7"/>
        <v>0</v>
      </c>
      <c r="L34" s="68"/>
      <c r="M34" s="69">
        <f t="shared" si="2"/>
        <v>0</v>
      </c>
      <c r="N34" s="68"/>
      <c r="O34" s="68"/>
      <c r="P34" s="68"/>
      <c r="Q34" s="70">
        <f t="shared" si="8"/>
        <v>0</v>
      </c>
      <c r="R34" s="71" t="str">
        <f t="shared" si="4"/>
        <v>OK</v>
      </c>
      <c r="S34" s="77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29"/>
      <c r="AG34" s="29"/>
    </row>
    <row r="35" spans="1:33" ht="28.8" x14ac:dyDescent="0.3">
      <c r="A35" s="131"/>
      <c r="B35" s="82">
        <v>32</v>
      </c>
      <c r="C35" s="123"/>
      <c r="D35" s="83" t="s">
        <v>79</v>
      </c>
      <c r="E35" s="84" t="s">
        <v>112</v>
      </c>
      <c r="F35" s="84" t="s">
        <v>113</v>
      </c>
      <c r="G35" s="84" t="s">
        <v>118</v>
      </c>
      <c r="H35" s="85">
        <v>22.58</v>
      </c>
      <c r="I35" s="65"/>
      <c r="J35" s="66">
        <f t="shared" si="6"/>
        <v>0</v>
      </c>
      <c r="K35" s="67">
        <f t="shared" si="7"/>
        <v>0</v>
      </c>
      <c r="L35" s="68"/>
      <c r="M35" s="69">
        <f t="shared" si="2"/>
        <v>0</v>
      </c>
      <c r="N35" s="68"/>
      <c r="O35" s="68"/>
      <c r="P35" s="68"/>
      <c r="Q35" s="70">
        <f t="shared" si="8"/>
        <v>0</v>
      </c>
      <c r="R35" s="71" t="str">
        <f t="shared" si="4"/>
        <v>OK</v>
      </c>
      <c r="S35" s="77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29"/>
      <c r="AG35" s="29"/>
    </row>
    <row r="36" spans="1:33" ht="28.8" x14ac:dyDescent="0.3">
      <c r="A36" s="131"/>
      <c r="B36" s="82">
        <v>33</v>
      </c>
      <c r="C36" s="123"/>
      <c r="D36" s="83" t="s">
        <v>80</v>
      </c>
      <c r="E36" s="84" t="s">
        <v>112</v>
      </c>
      <c r="F36" s="84" t="s">
        <v>113</v>
      </c>
      <c r="G36" s="84" t="s">
        <v>118</v>
      </c>
      <c r="H36" s="85">
        <v>23.36</v>
      </c>
      <c r="I36" s="65"/>
      <c r="J36" s="66">
        <f t="shared" si="6"/>
        <v>0</v>
      </c>
      <c r="K36" s="67">
        <f t="shared" si="7"/>
        <v>0</v>
      </c>
      <c r="L36" s="68"/>
      <c r="M36" s="69">
        <f t="shared" si="2"/>
        <v>0</v>
      </c>
      <c r="N36" s="68"/>
      <c r="O36" s="68"/>
      <c r="P36" s="68"/>
      <c r="Q36" s="70">
        <f t="shared" si="8"/>
        <v>0</v>
      </c>
      <c r="R36" s="71" t="str">
        <f t="shared" si="4"/>
        <v>OK</v>
      </c>
      <c r="S36" s="77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29"/>
      <c r="AG36" s="29"/>
    </row>
    <row r="37" spans="1:33" ht="28.8" x14ac:dyDescent="0.3">
      <c r="A37" s="131"/>
      <c r="B37" s="82">
        <v>34</v>
      </c>
      <c r="C37" s="123"/>
      <c r="D37" s="83" t="s">
        <v>81</v>
      </c>
      <c r="E37" s="84" t="s">
        <v>112</v>
      </c>
      <c r="F37" s="84" t="s">
        <v>113</v>
      </c>
      <c r="G37" s="84" t="s">
        <v>118</v>
      </c>
      <c r="H37" s="85">
        <v>12.22</v>
      </c>
      <c r="I37" s="65"/>
      <c r="J37" s="66">
        <f t="shared" si="6"/>
        <v>0</v>
      </c>
      <c r="K37" s="67">
        <f t="shared" si="7"/>
        <v>0</v>
      </c>
      <c r="L37" s="68"/>
      <c r="M37" s="69">
        <f t="shared" si="2"/>
        <v>0</v>
      </c>
      <c r="N37" s="68"/>
      <c r="O37" s="68"/>
      <c r="P37" s="68"/>
      <c r="Q37" s="70">
        <f t="shared" si="8"/>
        <v>0</v>
      </c>
      <c r="R37" s="71" t="str">
        <f t="shared" si="4"/>
        <v>OK</v>
      </c>
      <c r="S37" s="77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29"/>
      <c r="AG37" s="29"/>
    </row>
    <row r="38" spans="1:33" ht="28.8" x14ac:dyDescent="0.3">
      <c r="A38" s="131"/>
      <c r="B38" s="82">
        <v>35</v>
      </c>
      <c r="C38" s="123"/>
      <c r="D38" s="83" t="s">
        <v>82</v>
      </c>
      <c r="E38" s="84" t="s">
        <v>112</v>
      </c>
      <c r="F38" s="84" t="s">
        <v>113</v>
      </c>
      <c r="G38" s="84" t="s">
        <v>118</v>
      </c>
      <c r="H38" s="85">
        <v>16.82</v>
      </c>
      <c r="I38" s="65"/>
      <c r="J38" s="66">
        <f t="shared" si="6"/>
        <v>0</v>
      </c>
      <c r="K38" s="67">
        <f t="shared" si="7"/>
        <v>0</v>
      </c>
      <c r="L38" s="68"/>
      <c r="M38" s="69">
        <f t="shared" si="2"/>
        <v>0</v>
      </c>
      <c r="N38" s="68"/>
      <c r="O38" s="68"/>
      <c r="P38" s="68"/>
      <c r="Q38" s="70">
        <f t="shared" si="8"/>
        <v>0</v>
      </c>
      <c r="R38" s="71" t="str">
        <f t="shared" si="4"/>
        <v>OK</v>
      </c>
      <c r="S38" s="77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29"/>
      <c r="AG38" s="29"/>
    </row>
    <row r="39" spans="1:33" ht="28.8" x14ac:dyDescent="0.3">
      <c r="A39" s="131"/>
      <c r="B39" s="82">
        <v>36</v>
      </c>
      <c r="C39" s="123"/>
      <c r="D39" s="83" t="s">
        <v>83</v>
      </c>
      <c r="E39" s="84" t="s">
        <v>112</v>
      </c>
      <c r="F39" s="84" t="s">
        <v>113</v>
      </c>
      <c r="G39" s="84" t="s">
        <v>118</v>
      </c>
      <c r="H39" s="85">
        <v>13.82</v>
      </c>
      <c r="I39" s="65"/>
      <c r="J39" s="66">
        <f t="shared" si="6"/>
        <v>0</v>
      </c>
      <c r="K39" s="67">
        <f t="shared" si="7"/>
        <v>0</v>
      </c>
      <c r="L39" s="68"/>
      <c r="M39" s="69">
        <f t="shared" si="2"/>
        <v>0</v>
      </c>
      <c r="N39" s="68"/>
      <c r="O39" s="68"/>
      <c r="P39" s="68"/>
      <c r="Q39" s="70">
        <f t="shared" si="8"/>
        <v>0</v>
      </c>
      <c r="R39" s="71" t="str">
        <f t="shared" si="4"/>
        <v>OK</v>
      </c>
      <c r="S39" s="77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29"/>
      <c r="AG39" s="29"/>
    </row>
    <row r="40" spans="1:33" ht="28.8" x14ac:dyDescent="0.3">
      <c r="A40" s="131"/>
      <c r="B40" s="82">
        <v>37</v>
      </c>
      <c r="C40" s="123"/>
      <c r="D40" s="83" t="s">
        <v>84</v>
      </c>
      <c r="E40" s="84" t="s">
        <v>112</v>
      </c>
      <c r="F40" s="84" t="s">
        <v>113</v>
      </c>
      <c r="G40" s="84" t="s">
        <v>118</v>
      </c>
      <c r="H40" s="85">
        <v>11.68</v>
      </c>
      <c r="I40" s="65"/>
      <c r="J40" s="66">
        <f t="shared" si="6"/>
        <v>0</v>
      </c>
      <c r="K40" s="67">
        <f t="shared" si="7"/>
        <v>0</v>
      </c>
      <c r="L40" s="68"/>
      <c r="M40" s="69">
        <f t="shared" si="2"/>
        <v>0</v>
      </c>
      <c r="N40" s="68"/>
      <c r="O40" s="68"/>
      <c r="P40" s="68"/>
      <c r="Q40" s="70">
        <f t="shared" si="8"/>
        <v>0</v>
      </c>
      <c r="R40" s="71" t="str">
        <f t="shared" si="4"/>
        <v>OK</v>
      </c>
      <c r="S40" s="77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29"/>
      <c r="AG40" s="29"/>
    </row>
    <row r="41" spans="1:33" ht="28.8" x14ac:dyDescent="0.3">
      <c r="A41" s="131"/>
      <c r="B41" s="82">
        <v>38</v>
      </c>
      <c r="C41" s="123"/>
      <c r="D41" s="83" t="s">
        <v>85</v>
      </c>
      <c r="E41" s="84" t="s">
        <v>112</v>
      </c>
      <c r="F41" s="84" t="s">
        <v>113</v>
      </c>
      <c r="G41" s="84" t="s">
        <v>118</v>
      </c>
      <c r="H41" s="85">
        <v>14.01</v>
      </c>
      <c r="I41" s="65"/>
      <c r="J41" s="66">
        <f t="shared" si="6"/>
        <v>0</v>
      </c>
      <c r="K41" s="67">
        <f t="shared" si="7"/>
        <v>0</v>
      </c>
      <c r="L41" s="68"/>
      <c r="M41" s="69">
        <f t="shared" si="2"/>
        <v>0</v>
      </c>
      <c r="N41" s="68"/>
      <c r="O41" s="68"/>
      <c r="P41" s="68"/>
      <c r="Q41" s="70">
        <f t="shared" si="8"/>
        <v>0</v>
      </c>
      <c r="R41" s="71" t="str">
        <f t="shared" si="4"/>
        <v>OK</v>
      </c>
      <c r="S41" s="77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29"/>
      <c r="AG41" s="29"/>
    </row>
    <row r="42" spans="1:33" ht="28.8" x14ac:dyDescent="0.3">
      <c r="A42" s="131"/>
      <c r="B42" s="82">
        <v>39</v>
      </c>
      <c r="C42" s="123"/>
      <c r="D42" s="83" t="s">
        <v>86</v>
      </c>
      <c r="E42" s="84" t="s">
        <v>112</v>
      </c>
      <c r="F42" s="84" t="s">
        <v>113</v>
      </c>
      <c r="G42" s="84" t="s">
        <v>118</v>
      </c>
      <c r="H42" s="85">
        <v>16.079999999999998</v>
      </c>
      <c r="I42" s="65"/>
      <c r="J42" s="66">
        <f t="shared" si="6"/>
        <v>0</v>
      </c>
      <c r="K42" s="67">
        <f t="shared" si="7"/>
        <v>0</v>
      </c>
      <c r="L42" s="68"/>
      <c r="M42" s="69">
        <f t="shared" si="2"/>
        <v>0</v>
      </c>
      <c r="N42" s="68"/>
      <c r="O42" s="68"/>
      <c r="P42" s="68"/>
      <c r="Q42" s="70">
        <f t="shared" si="8"/>
        <v>0</v>
      </c>
      <c r="R42" s="71" t="str">
        <f t="shared" si="4"/>
        <v>OK</v>
      </c>
      <c r="S42" s="77"/>
      <c r="T42" s="78"/>
      <c r="U42" s="78"/>
      <c r="V42" s="78"/>
      <c r="W42" s="78"/>
      <c r="X42" s="78"/>
      <c r="Y42" s="78"/>
      <c r="Z42" s="78"/>
      <c r="AA42" s="78"/>
      <c r="AB42" s="78"/>
      <c r="AC42" s="78"/>
      <c r="AD42" s="78"/>
      <c r="AE42" s="78"/>
      <c r="AF42" s="29"/>
      <c r="AG42" s="29"/>
    </row>
    <row r="43" spans="1:33" ht="28.8" x14ac:dyDescent="0.3">
      <c r="A43" s="131"/>
      <c r="B43" s="82">
        <v>40</v>
      </c>
      <c r="C43" s="123"/>
      <c r="D43" s="83" t="s">
        <v>87</v>
      </c>
      <c r="E43" s="84" t="s">
        <v>112</v>
      </c>
      <c r="F43" s="84" t="s">
        <v>113</v>
      </c>
      <c r="G43" s="84" t="s">
        <v>118</v>
      </c>
      <c r="H43" s="85">
        <v>31.14</v>
      </c>
      <c r="I43" s="65">
        <v>3</v>
      </c>
      <c r="J43" s="66">
        <f t="shared" si="6"/>
        <v>0</v>
      </c>
      <c r="K43" s="67">
        <f t="shared" si="7"/>
        <v>0</v>
      </c>
      <c r="L43" s="68"/>
      <c r="M43" s="69">
        <f t="shared" si="2"/>
        <v>0</v>
      </c>
      <c r="N43" s="68"/>
      <c r="O43" s="68"/>
      <c r="P43" s="68"/>
      <c r="Q43" s="70">
        <f t="shared" si="8"/>
        <v>3</v>
      </c>
      <c r="R43" s="71" t="str">
        <f t="shared" si="4"/>
        <v>OK</v>
      </c>
      <c r="S43" s="77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29"/>
      <c r="AG43" s="29"/>
    </row>
    <row r="44" spans="1:33" ht="28.8" x14ac:dyDescent="0.3">
      <c r="A44" s="131"/>
      <c r="B44" s="82">
        <v>41</v>
      </c>
      <c r="C44" s="123"/>
      <c r="D44" s="83" t="s">
        <v>88</v>
      </c>
      <c r="E44" s="84" t="s">
        <v>112</v>
      </c>
      <c r="F44" s="84" t="s">
        <v>113</v>
      </c>
      <c r="G44" s="84" t="s">
        <v>118</v>
      </c>
      <c r="H44" s="85">
        <v>16.579999999999998</v>
      </c>
      <c r="I44" s="65">
        <v>8</v>
      </c>
      <c r="J44" s="66">
        <f t="shared" si="6"/>
        <v>0</v>
      </c>
      <c r="K44" s="67">
        <f t="shared" si="7"/>
        <v>0</v>
      </c>
      <c r="L44" s="68"/>
      <c r="M44" s="69">
        <f t="shared" si="2"/>
        <v>2</v>
      </c>
      <c r="N44" s="68"/>
      <c r="O44" s="68"/>
      <c r="P44" s="68"/>
      <c r="Q44" s="70">
        <f t="shared" si="8"/>
        <v>8</v>
      </c>
      <c r="R44" s="71" t="str">
        <f t="shared" si="4"/>
        <v>OK</v>
      </c>
      <c r="S44" s="77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29"/>
      <c r="AG44" s="29"/>
    </row>
    <row r="45" spans="1:33" ht="28.8" x14ac:dyDescent="0.3">
      <c r="A45" s="131"/>
      <c r="B45" s="82">
        <v>42</v>
      </c>
      <c r="C45" s="123"/>
      <c r="D45" s="83" t="s">
        <v>89</v>
      </c>
      <c r="E45" s="84" t="s">
        <v>111</v>
      </c>
      <c r="F45" s="84" t="s">
        <v>113</v>
      </c>
      <c r="G45" s="84" t="s">
        <v>118</v>
      </c>
      <c r="H45" s="85">
        <v>61.9</v>
      </c>
      <c r="I45" s="65"/>
      <c r="J45" s="66">
        <f t="shared" si="6"/>
        <v>0</v>
      </c>
      <c r="K45" s="67">
        <f t="shared" si="7"/>
        <v>0</v>
      </c>
      <c r="L45" s="68"/>
      <c r="M45" s="69">
        <f t="shared" si="2"/>
        <v>0</v>
      </c>
      <c r="N45" s="68"/>
      <c r="O45" s="68"/>
      <c r="P45" s="68"/>
      <c r="Q45" s="70">
        <f t="shared" si="8"/>
        <v>0</v>
      </c>
      <c r="R45" s="71" t="str">
        <f t="shared" si="4"/>
        <v>OK</v>
      </c>
      <c r="S45" s="77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29"/>
      <c r="AG45" s="29"/>
    </row>
    <row r="46" spans="1:33" ht="28.8" x14ac:dyDescent="0.3">
      <c r="A46" s="131"/>
      <c r="B46" s="82">
        <v>43</v>
      </c>
      <c r="C46" s="123"/>
      <c r="D46" s="83" t="s">
        <v>90</v>
      </c>
      <c r="E46" s="84" t="s">
        <v>112</v>
      </c>
      <c r="F46" s="84" t="s">
        <v>113</v>
      </c>
      <c r="G46" s="84" t="s">
        <v>118</v>
      </c>
      <c r="H46" s="85">
        <v>12.84</v>
      </c>
      <c r="I46" s="65"/>
      <c r="J46" s="66">
        <f t="shared" si="6"/>
        <v>0</v>
      </c>
      <c r="K46" s="67">
        <f t="shared" si="7"/>
        <v>0</v>
      </c>
      <c r="L46" s="68"/>
      <c r="M46" s="69">
        <f t="shared" si="2"/>
        <v>0</v>
      </c>
      <c r="N46" s="68"/>
      <c r="O46" s="68"/>
      <c r="P46" s="68"/>
      <c r="Q46" s="70">
        <f t="shared" si="8"/>
        <v>0</v>
      </c>
      <c r="R46" s="71" t="str">
        <f t="shared" si="4"/>
        <v>OK</v>
      </c>
      <c r="S46" s="77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29"/>
      <c r="AG46" s="29"/>
    </row>
    <row r="47" spans="1:33" ht="28.8" x14ac:dyDescent="0.3">
      <c r="A47" s="131"/>
      <c r="B47" s="82">
        <v>44</v>
      </c>
      <c r="C47" s="123"/>
      <c r="D47" s="83" t="s">
        <v>91</v>
      </c>
      <c r="E47" s="84" t="s">
        <v>106</v>
      </c>
      <c r="F47" s="84" t="s">
        <v>114</v>
      </c>
      <c r="G47" s="84" t="s">
        <v>119</v>
      </c>
      <c r="H47" s="85">
        <v>1164.18</v>
      </c>
      <c r="I47" s="65"/>
      <c r="J47" s="66">
        <f t="shared" si="6"/>
        <v>0</v>
      </c>
      <c r="K47" s="67">
        <f t="shared" si="7"/>
        <v>0</v>
      </c>
      <c r="L47" s="68"/>
      <c r="M47" s="69">
        <f t="shared" si="2"/>
        <v>0</v>
      </c>
      <c r="N47" s="68"/>
      <c r="O47" s="68"/>
      <c r="P47" s="68"/>
      <c r="Q47" s="70">
        <f t="shared" si="8"/>
        <v>0</v>
      </c>
      <c r="R47" s="71" t="str">
        <f t="shared" si="4"/>
        <v>OK</v>
      </c>
      <c r="S47" s="77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29"/>
      <c r="AG47" s="29"/>
    </row>
    <row r="48" spans="1:33" ht="28.8" x14ac:dyDescent="0.3">
      <c r="A48" s="131"/>
      <c r="B48" s="82">
        <v>45</v>
      </c>
      <c r="C48" s="123"/>
      <c r="D48" s="83" t="s">
        <v>92</v>
      </c>
      <c r="E48" s="84" t="s">
        <v>106</v>
      </c>
      <c r="F48" s="84" t="s">
        <v>114</v>
      </c>
      <c r="G48" s="84" t="s">
        <v>119</v>
      </c>
      <c r="H48" s="85">
        <v>1456.2</v>
      </c>
      <c r="I48" s="65">
        <v>1</v>
      </c>
      <c r="J48" s="66">
        <f t="shared" si="6"/>
        <v>0</v>
      </c>
      <c r="K48" s="67">
        <f t="shared" si="7"/>
        <v>0</v>
      </c>
      <c r="L48" s="68"/>
      <c r="M48" s="69">
        <f t="shared" si="2"/>
        <v>0</v>
      </c>
      <c r="N48" s="68"/>
      <c r="O48" s="68"/>
      <c r="P48" s="68"/>
      <c r="Q48" s="70">
        <f t="shared" si="8"/>
        <v>1</v>
      </c>
      <c r="R48" s="71" t="str">
        <f t="shared" si="4"/>
        <v>OK</v>
      </c>
      <c r="S48" s="77"/>
      <c r="T48" s="78"/>
      <c r="U48" s="78"/>
      <c r="V48" s="78"/>
      <c r="W48" s="78"/>
      <c r="X48" s="78"/>
      <c r="Y48" s="78"/>
      <c r="Z48" s="78"/>
      <c r="AA48" s="78"/>
      <c r="AB48" s="78"/>
      <c r="AC48" s="78"/>
      <c r="AD48" s="78"/>
      <c r="AE48" s="78"/>
      <c r="AF48" s="29"/>
      <c r="AG48" s="29"/>
    </row>
    <row r="49" spans="1:33" ht="43.2" x14ac:dyDescent="0.3">
      <c r="A49" s="131"/>
      <c r="B49" s="82">
        <v>46</v>
      </c>
      <c r="C49" s="123"/>
      <c r="D49" s="83" t="s">
        <v>93</v>
      </c>
      <c r="E49" s="84" t="s">
        <v>106</v>
      </c>
      <c r="F49" s="84" t="s">
        <v>114</v>
      </c>
      <c r="G49" s="84" t="s">
        <v>119</v>
      </c>
      <c r="H49" s="85">
        <v>1146.27</v>
      </c>
      <c r="I49" s="65"/>
      <c r="J49" s="66">
        <f t="shared" si="6"/>
        <v>0</v>
      </c>
      <c r="K49" s="67">
        <f t="shared" si="7"/>
        <v>0</v>
      </c>
      <c r="L49" s="68"/>
      <c r="M49" s="69">
        <f t="shared" si="2"/>
        <v>0</v>
      </c>
      <c r="N49" s="68"/>
      <c r="O49" s="68"/>
      <c r="P49" s="68"/>
      <c r="Q49" s="70">
        <f t="shared" si="8"/>
        <v>0</v>
      </c>
      <c r="R49" s="71" t="str">
        <f t="shared" si="4"/>
        <v>OK</v>
      </c>
      <c r="S49" s="77"/>
      <c r="T49" s="78"/>
      <c r="U49" s="78"/>
      <c r="V49" s="78"/>
      <c r="W49" s="78"/>
      <c r="X49" s="78"/>
      <c r="Y49" s="78"/>
      <c r="Z49" s="78"/>
      <c r="AA49" s="78"/>
      <c r="AB49" s="78"/>
      <c r="AC49" s="78"/>
      <c r="AD49" s="78"/>
      <c r="AE49" s="78"/>
      <c r="AF49" s="29"/>
      <c r="AG49" s="29"/>
    </row>
    <row r="50" spans="1:33" ht="28.8" x14ac:dyDescent="0.3">
      <c r="A50" s="131"/>
      <c r="B50" s="82">
        <v>47</v>
      </c>
      <c r="C50" s="123"/>
      <c r="D50" s="83" t="s">
        <v>94</v>
      </c>
      <c r="E50" s="84" t="s">
        <v>106</v>
      </c>
      <c r="F50" s="84" t="s">
        <v>114</v>
      </c>
      <c r="G50" s="84" t="s">
        <v>119</v>
      </c>
      <c r="H50" s="85">
        <v>20.09</v>
      </c>
      <c r="I50" s="65">
        <v>1</v>
      </c>
      <c r="J50" s="66">
        <f t="shared" si="6"/>
        <v>0</v>
      </c>
      <c r="K50" s="67">
        <f t="shared" si="7"/>
        <v>0</v>
      </c>
      <c r="L50" s="68"/>
      <c r="M50" s="69">
        <f t="shared" si="2"/>
        <v>0</v>
      </c>
      <c r="N50" s="68"/>
      <c r="O50" s="68"/>
      <c r="P50" s="68"/>
      <c r="Q50" s="70">
        <f t="shared" si="8"/>
        <v>1</v>
      </c>
      <c r="R50" s="71" t="str">
        <f t="shared" si="4"/>
        <v>OK</v>
      </c>
      <c r="S50" s="77"/>
      <c r="T50" s="78"/>
      <c r="U50" s="78"/>
      <c r="V50" s="78"/>
      <c r="W50" s="78"/>
      <c r="X50" s="78"/>
      <c r="Y50" s="78"/>
      <c r="Z50" s="78"/>
      <c r="AA50" s="78"/>
      <c r="AB50" s="78"/>
      <c r="AC50" s="78"/>
      <c r="AD50" s="78"/>
      <c r="AE50" s="78"/>
      <c r="AF50" s="29"/>
      <c r="AG50" s="29"/>
    </row>
    <row r="51" spans="1:33" ht="43.2" x14ac:dyDescent="0.3">
      <c r="A51" s="131"/>
      <c r="B51" s="82">
        <v>48</v>
      </c>
      <c r="C51" s="123"/>
      <c r="D51" s="83" t="s">
        <v>95</v>
      </c>
      <c r="E51" s="84" t="s">
        <v>106</v>
      </c>
      <c r="F51" s="84" t="s">
        <v>114</v>
      </c>
      <c r="G51" s="84" t="s">
        <v>119</v>
      </c>
      <c r="H51" s="85">
        <v>1375.99</v>
      </c>
      <c r="I51" s="65"/>
      <c r="J51" s="66">
        <f t="shared" si="6"/>
        <v>0</v>
      </c>
      <c r="K51" s="67">
        <f t="shared" si="7"/>
        <v>0</v>
      </c>
      <c r="L51" s="68"/>
      <c r="M51" s="69">
        <f t="shared" si="2"/>
        <v>0</v>
      </c>
      <c r="N51" s="68"/>
      <c r="O51" s="68"/>
      <c r="P51" s="68"/>
      <c r="Q51" s="70">
        <f t="shared" si="8"/>
        <v>0</v>
      </c>
      <c r="R51" s="71" t="str">
        <f t="shared" si="4"/>
        <v>OK</v>
      </c>
      <c r="S51" s="77"/>
      <c r="T51" s="78"/>
      <c r="U51" s="78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29"/>
      <c r="AG51" s="29"/>
    </row>
    <row r="52" spans="1:33" ht="43.2" x14ac:dyDescent="0.3">
      <c r="A52" s="131"/>
      <c r="B52" s="82">
        <v>49</v>
      </c>
      <c r="C52" s="123"/>
      <c r="D52" s="83" t="s">
        <v>96</v>
      </c>
      <c r="E52" s="84" t="s">
        <v>106</v>
      </c>
      <c r="F52" s="84" t="s">
        <v>114</v>
      </c>
      <c r="G52" s="84" t="s">
        <v>119</v>
      </c>
      <c r="H52" s="85">
        <v>599.61</v>
      </c>
      <c r="I52" s="65"/>
      <c r="J52" s="66">
        <f t="shared" si="6"/>
        <v>0</v>
      </c>
      <c r="K52" s="67">
        <f t="shared" si="7"/>
        <v>0</v>
      </c>
      <c r="L52" s="68"/>
      <c r="M52" s="69">
        <f t="shared" si="2"/>
        <v>0</v>
      </c>
      <c r="N52" s="68"/>
      <c r="O52" s="68"/>
      <c r="P52" s="68"/>
      <c r="Q52" s="70">
        <f t="shared" si="8"/>
        <v>0</v>
      </c>
      <c r="R52" s="71" t="str">
        <f t="shared" si="4"/>
        <v>OK</v>
      </c>
      <c r="S52" s="77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29"/>
      <c r="AG52" s="29"/>
    </row>
    <row r="53" spans="1:33" ht="14.4" x14ac:dyDescent="0.3">
      <c r="A53" s="131"/>
      <c r="B53" s="82">
        <v>50</v>
      </c>
      <c r="C53" s="123"/>
      <c r="D53" s="83" t="s">
        <v>97</v>
      </c>
      <c r="E53" s="84" t="s">
        <v>106</v>
      </c>
      <c r="F53" s="84" t="s">
        <v>114</v>
      </c>
      <c r="G53" s="84" t="s">
        <v>119</v>
      </c>
      <c r="H53" s="85">
        <v>66.180000000000007</v>
      </c>
      <c r="I53" s="65"/>
      <c r="J53" s="66">
        <f t="shared" si="6"/>
        <v>0</v>
      </c>
      <c r="K53" s="67">
        <f t="shared" si="7"/>
        <v>0</v>
      </c>
      <c r="L53" s="68"/>
      <c r="M53" s="69">
        <f t="shared" si="2"/>
        <v>0</v>
      </c>
      <c r="N53" s="68"/>
      <c r="O53" s="68"/>
      <c r="P53" s="68"/>
      <c r="Q53" s="70">
        <f t="shared" si="8"/>
        <v>0</v>
      </c>
      <c r="R53" s="71" t="str">
        <f t="shared" si="4"/>
        <v>OK</v>
      </c>
      <c r="S53" s="77"/>
      <c r="T53" s="78"/>
      <c r="U53" s="78"/>
      <c r="V53" s="78"/>
      <c r="W53" s="78"/>
      <c r="X53" s="78"/>
      <c r="Y53" s="78"/>
      <c r="Z53" s="78"/>
      <c r="AA53" s="78"/>
      <c r="AB53" s="78"/>
      <c r="AC53" s="78"/>
      <c r="AD53" s="78"/>
      <c r="AE53" s="78"/>
      <c r="AF53" s="29"/>
      <c r="AG53" s="29"/>
    </row>
    <row r="54" spans="1:33" ht="14.4" x14ac:dyDescent="0.3">
      <c r="A54" s="131"/>
      <c r="B54" s="82">
        <v>51</v>
      </c>
      <c r="C54" s="123"/>
      <c r="D54" s="83" t="s">
        <v>98</v>
      </c>
      <c r="E54" s="84" t="s">
        <v>106</v>
      </c>
      <c r="F54" s="84" t="s">
        <v>114</v>
      </c>
      <c r="G54" s="84" t="s">
        <v>119</v>
      </c>
      <c r="H54" s="85">
        <v>56.06</v>
      </c>
      <c r="I54" s="65"/>
      <c r="J54" s="66">
        <f t="shared" si="6"/>
        <v>0</v>
      </c>
      <c r="K54" s="67">
        <f t="shared" si="7"/>
        <v>0</v>
      </c>
      <c r="L54" s="68"/>
      <c r="M54" s="69">
        <f t="shared" si="2"/>
        <v>0</v>
      </c>
      <c r="N54" s="68"/>
      <c r="O54" s="68"/>
      <c r="P54" s="68"/>
      <c r="Q54" s="70">
        <f t="shared" si="8"/>
        <v>0</v>
      </c>
      <c r="R54" s="71" t="str">
        <f t="shared" si="4"/>
        <v>OK</v>
      </c>
      <c r="S54" s="77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78"/>
      <c r="AF54" s="29"/>
      <c r="AG54" s="29"/>
    </row>
    <row r="55" spans="1:33" ht="28.8" x14ac:dyDescent="0.3">
      <c r="A55" s="131"/>
      <c r="B55" s="82">
        <v>52</v>
      </c>
      <c r="C55" s="123"/>
      <c r="D55" s="83" t="s">
        <v>99</v>
      </c>
      <c r="E55" s="84" t="s">
        <v>106</v>
      </c>
      <c r="F55" s="84" t="s">
        <v>114</v>
      </c>
      <c r="G55" s="84" t="s">
        <v>119</v>
      </c>
      <c r="H55" s="85">
        <v>10.87</v>
      </c>
      <c r="I55" s="65"/>
      <c r="J55" s="66">
        <f t="shared" si="6"/>
        <v>0</v>
      </c>
      <c r="K55" s="67">
        <f t="shared" si="7"/>
        <v>0</v>
      </c>
      <c r="L55" s="68"/>
      <c r="M55" s="69">
        <f t="shared" si="2"/>
        <v>0</v>
      </c>
      <c r="N55" s="68"/>
      <c r="O55" s="68"/>
      <c r="P55" s="68"/>
      <c r="Q55" s="70">
        <f t="shared" si="8"/>
        <v>0</v>
      </c>
      <c r="R55" s="71" t="str">
        <f t="shared" si="4"/>
        <v>OK</v>
      </c>
      <c r="S55" s="77"/>
      <c r="T55" s="78"/>
      <c r="U55" s="78"/>
      <c r="V55" s="78"/>
      <c r="W55" s="78"/>
      <c r="X55" s="78"/>
      <c r="Y55" s="78"/>
      <c r="Z55" s="78"/>
      <c r="AA55" s="78"/>
      <c r="AB55" s="78"/>
      <c r="AC55" s="78"/>
      <c r="AD55" s="78"/>
      <c r="AE55" s="78"/>
      <c r="AF55" s="29"/>
      <c r="AG55" s="29"/>
    </row>
    <row r="56" spans="1:33" ht="28.8" x14ac:dyDescent="0.3">
      <c r="A56" s="131"/>
      <c r="B56" s="82">
        <v>53</v>
      </c>
      <c r="C56" s="123"/>
      <c r="D56" s="83" t="s">
        <v>100</v>
      </c>
      <c r="E56" s="84" t="s">
        <v>106</v>
      </c>
      <c r="F56" s="84" t="s">
        <v>114</v>
      </c>
      <c r="G56" s="84" t="s">
        <v>119</v>
      </c>
      <c r="H56" s="85">
        <v>11.6</v>
      </c>
      <c r="I56" s="65"/>
      <c r="J56" s="66">
        <f t="shared" si="6"/>
        <v>0</v>
      </c>
      <c r="K56" s="67">
        <f t="shared" si="7"/>
        <v>0</v>
      </c>
      <c r="L56" s="68"/>
      <c r="M56" s="69">
        <f t="shared" si="2"/>
        <v>0</v>
      </c>
      <c r="N56" s="68"/>
      <c r="O56" s="68"/>
      <c r="P56" s="68"/>
      <c r="Q56" s="70">
        <f t="shared" si="8"/>
        <v>0</v>
      </c>
      <c r="R56" s="71" t="str">
        <f t="shared" si="4"/>
        <v>OK</v>
      </c>
      <c r="S56" s="77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78"/>
      <c r="AF56" s="29"/>
      <c r="AG56" s="29"/>
    </row>
    <row r="57" spans="1:33" ht="28.8" x14ac:dyDescent="0.3">
      <c r="A57" s="131"/>
      <c r="B57" s="82">
        <v>54</v>
      </c>
      <c r="C57" s="123"/>
      <c r="D57" s="83" t="s">
        <v>101</v>
      </c>
      <c r="E57" s="84" t="s">
        <v>106</v>
      </c>
      <c r="F57" s="84" t="s">
        <v>114</v>
      </c>
      <c r="G57" s="84" t="s">
        <v>119</v>
      </c>
      <c r="H57" s="85">
        <v>10.86</v>
      </c>
      <c r="I57" s="65"/>
      <c r="J57" s="66">
        <f t="shared" si="6"/>
        <v>0</v>
      </c>
      <c r="K57" s="67">
        <f t="shared" si="7"/>
        <v>0</v>
      </c>
      <c r="L57" s="68"/>
      <c r="M57" s="69">
        <f t="shared" si="2"/>
        <v>0</v>
      </c>
      <c r="N57" s="68"/>
      <c r="O57" s="68"/>
      <c r="P57" s="68"/>
      <c r="Q57" s="70">
        <f t="shared" si="8"/>
        <v>0</v>
      </c>
      <c r="R57" s="71" t="str">
        <f t="shared" si="4"/>
        <v>OK</v>
      </c>
      <c r="S57" s="77"/>
      <c r="T57" s="78"/>
      <c r="U57" s="78"/>
      <c r="V57" s="78"/>
      <c r="W57" s="78"/>
      <c r="X57" s="78"/>
      <c r="Y57" s="78"/>
      <c r="Z57" s="78"/>
      <c r="AA57" s="78"/>
      <c r="AB57" s="78"/>
      <c r="AC57" s="78"/>
      <c r="AD57" s="78"/>
      <c r="AE57" s="78"/>
      <c r="AF57" s="29"/>
      <c r="AG57" s="29"/>
    </row>
    <row r="58" spans="1:33" ht="14.4" x14ac:dyDescent="0.3">
      <c r="A58" s="131"/>
      <c r="B58" s="82">
        <v>55</v>
      </c>
      <c r="C58" s="123"/>
      <c r="D58" s="83" t="s">
        <v>102</v>
      </c>
      <c r="E58" s="84" t="s">
        <v>106</v>
      </c>
      <c r="F58" s="84" t="s">
        <v>114</v>
      </c>
      <c r="G58" s="84" t="s">
        <v>119</v>
      </c>
      <c r="H58" s="85">
        <v>8.56</v>
      </c>
      <c r="I58" s="65"/>
      <c r="J58" s="66">
        <f t="shared" si="6"/>
        <v>0</v>
      </c>
      <c r="K58" s="67">
        <f t="shared" si="7"/>
        <v>0</v>
      </c>
      <c r="L58" s="68"/>
      <c r="M58" s="69">
        <f t="shared" si="2"/>
        <v>0</v>
      </c>
      <c r="N58" s="68"/>
      <c r="O58" s="68"/>
      <c r="P58" s="68"/>
      <c r="Q58" s="70">
        <f t="shared" si="8"/>
        <v>0</v>
      </c>
      <c r="R58" s="71" t="str">
        <f t="shared" si="4"/>
        <v>OK</v>
      </c>
      <c r="S58" s="77"/>
      <c r="T58" s="78"/>
      <c r="U58" s="78"/>
      <c r="V58" s="78"/>
      <c r="W58" s="78"/>
      <c r="X58" s="78"/>
      <c r="Y58" s="78"/>
      <c r="Z58" s="78"/>
      <c r="AA58" s="78"/>
      <c r="AB58" s="78"/>
      <c r="AC58" s="78"/>
      <c r="AD58" s="78"/>
      <c r="AE58" s="78"/>
      <c r="AF58" s="29"/>
      <c r="AG58" s="29"/>
    </row>
    <row r="59" spans="1:33" ht="28.8" x14ac:dyDescent="0.3">
      <c r="A59" s="132"/>
      <c r="B59" s="82">
        <v>56</v>
      </c>
      <c r="C59" s="124"/>
      <c r="D59" s="83" t="s">
        <v>103</v>
      </c>
      <c r="E59" s="84" t="s">
        <v>106</v>
      </c>
      <c r="F59" s="84" t="s">
        <v>114</v>
      </c>
      <c r="G59" s="84" t="s">
        <v>119</v>
      </c>
      <c r="H59" s="85">
        <v>63.79</v>
      </c>
      <c r="I59" s="65"/>
      <c r="J59" s="66">
        <f t="shared" si="6"/>
        <v>0</v>
      </c>
      <c r="K59" s="67">
        <f t="shared" si="7"/>
        <v>0</v>
      </c>
      <c r="L59" s="68"/>
      <c r="M59" s="69">
        <f t="shared" si="2"/>
        <v>0</v>
      </c>
      <c r="N59" s="68"/>
      <c r="O59" s="68"/>
      <c r="P59" s="68"/>
      <c r="Q59" s="70">
        <f t="shared" si="8"/>
        <v>0</v>
      </c>
      <c r="R59" s="71" t="str">
        <f t="shared" si="4"/>
        <v>OK</v>
      </c>
      <c r="S59" s="77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29"/>
      <c r="AG59" s="29"/>
    </row>
    <row r="60" spans="1:33" ht="38.4" customHeight="1" x14ac:dyDescent="0.3">
      <c r="I60" s="88">
        <f>SUM(I4:I59)</f>
        <v>43</v>
      </c>
      <c r="J60" s="88">
        <f t="shared" ref="J60:Q60" si="9">SUM(J4:J59)</f>
        <v>0</v>
      </c>
      <c r="K60" s="88">
        <f t="shared" si="9"/>
        <v>0</v>
      </c>
      <c r="L60" s="88">
        <f t="shared" si="9"/>
        <v>0</v>
      </c>
      <c r="M60" s="88">
        <f t="shared" si="9"/>
        <v>6</v>
      </c>
      <c r="N60" s="88">
        <f t="shared" si="9"/>
        <v>0</v>
      </c>
      <c r="O60" s="88">
        <f t="shared" si="9"/>
        <v>0</v>
      </c>
      <c r="P60" s="88">
        <f t="shared" si="9"/>
        <v>0</v>
      </c>
      <c r="Q60" s="88">
        <f t="shared" si="9"/>
        <v>43</v>
      </c>
      <c r="S60" s="63">
        <f t="shared" ref="S60:X60" si="10">SUMPRODUCT($H$4:$H$59,S4:S59)</f>
        <v>0</v>
      </c>
      <c r="T60" s="63">
        <f t="shared" si="10"/>
        <v>0</v>
      </c>
      <c r="U60" s="63">
        <f t="shared" si="10"/>
        <v>0</v>
      </c>
      <c r="V60" s="63">
        <f t="shared" si="10"/>
        <v>0</v>
      </c>
      <c r="W60" s="63">
        <f t="shared" si="10"/>
        <v>0</v>
      </c>
      <c r="X60" s="63">
        <f t="shared" si="10"/>
        <v>0</v>
      </c>
      <c r="Y60" s="63">
        <f t="shared" ref="Y60:AG60" si="11">SUMPRODUCT($H$4:$H$59,Y4:Y59)</f>
        <v>0</v>
      </c>
      <c r="Z60" s="63">
        <f t="shared" si="11"/>
        <v>0</v>
      </c>
      <c r="AA60" s="63">
        <f t="shared" si="11"/>
        <v>0</v>
      </c>
      <c r="AB60" s="63">
        <f t="shared" si="11"/>
        <v>0</v>
      </c>
      <c r="AC60" s="63">
        <f t="shared" si="11"/>
        <v>0</v>
      </c>
      <c r="AD60" s="63">
        <f t="shared" si="11"/>
        <v>0</v>
      </c>
      <c r="AE60" s="63">
        <f t="shared" si="11"/>
        <v>0</v>
      </c>
      <c r="AF60" s="63">
        <f t="shared" si="11"/>
        <v>0</v>
      </c>
      <c r="AG60" s="63">
        <f t="shared" si="11"/>
        <v>0</v>
      </c>
    </row>
    <row r="61" spans="1:33" ht="38.4" customHeight="1" x14ac:dyDescent="0.3">
      <c r="I61" s="14">
        <f>SUMPRODUCT($H$4:$H$59,I4:I59)</f>
        <v>3094.5299999999997</v>
      </c>
      <c r="J61" s="14">
        <f t="shared" ref="J61:P61" si="12">SUMPRODUCT($H$4:$H$59,J4:J59)</f>
        <v>0</v>
      </c>
      <c r="K61" s="14">
        <f t="shared" si="12"/>
        <v>0</v>
      </c>
      <c r="L61" s="14">
        <f t="shared" si="12"/>
        <v>0</v>
      </c>
      <c r="M61" s="14">
        <f t="shared" si="12"/>
        <v>140.6</v>
      </c>
      <c r="N61" s="14">
        <f t="shared" si="12"/>
        <v>0</v>
      </c>
      <c r="O61" s="14">
        <f t="shared" si="12"/>
        <v>0</v>
      </c>
      <c r="P61" s="14">
        <f t="shared" si="12"/>
        <v>0</v>
      </c>
      <c r="Q61" s="14"/>
    </row>
  </sheetData>
  <autoFilter ref="A3:AK19" xr:uid="{8294514B-E58C-4C81-B2FC-38B67DB88A36}"/>
  <mergeCells count="21">
    <mergeCell ref="AE1:AE2"/>
    <mergeCell ref="AF1:AF2"/>
    <mergeCell ref="AG1:AG2"/>
    <mergeCell ref="V1:V2"/>
    <mergeCell ref="W1:W2"/>
    <mergeCell ref="X1:X2"/>
    <mergeCell ref="Y1:Y2"/>
    <mergeCell ref="Z1:Z2"/>
    <mergeCell ref="AA1:AA2"/>
    <mergeCell ref="A4:A59"/>
    <mergeCell ref="C4:C59"/>
    <mergeCell ref="AB1:AB2"/>
    <mergeCell ref="AC1:AC2"/>
    <mergeCell ref="AD1:AD2"/>
    <mergeCell ref="A1:C1"/>
    <mergeCell ref="D1:H1"/>
    <mergeCell ref="I1:R1"/>
    <mergeCell ref="S1:S2"/>
    <mergeCell ref="T1:T2"/>
    <mergeCell ref="U1:U2"/>
    <mergeCell ref="A2:R2"/>
  </mergeCells>
  <conditionalFormatting sqref="S4:AG17">
    <cfRule type="cellIs" dxfId="34" priority="1" stopIfTrue="1" operator="greaterThan">
      <formula>0</formula>
    </cfRule>
    <cfRule type="cellIs" dxfId="33" priority="2" stopIfTrue="1" operator="greaterThan">
      <formula>0</formula>
    </cfRule>
    <cfRule type="cellIs" dxfId="32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A4983-2DAD-44CB-AB97-84B8B5C2FE0B}">
  <sheetPr>
    <tabColor rgb="FF92D050"/>
  </sheetPr>
  <dimension ref="A1:AG61"/>
  <sheetViews>
    <sheetView zoomScale="70" zoomScaleNormal="70" workbookViewId="0">
      <pane xSplit="9" ySplit="2" topLeftCell="J3" activePane="bottomRight" state="frozen"/>
      <selection pane="topRight" activeCell="K1" sqref="K1"/>
      <selection pane="bottomLeft" activeCell="A3" sqref="A3"/>
      <selection pane="bottomRight" sqref="A1:C1"/>
    </sheetView>
  </sheetViews>
  <sheetFormatPr defaultColWidth="9.88671875" defaultRowHeight="38.4" customHeight="1" x14ac:dyDescent="0.3"/>
  <cols>
    <col min="1" max="1" width="6.5546875" style="1" customWidth="1"/>
    <col min="2" max="2" width="5.88671875" style="1" customWidth="1"/>
    <col min="3" max="3" width="25.6640625" style="64" customWidth="1"/>
    <col min="4" max="4" width="57.88671875" style="1" customWidth="1"/>
    <col min="5" max="5" width="12.44140625" style="1" customWidth="1"/>
    <col min="6" max="6" width="12.6640625" style="1" customWidth="1"/>
    <col min="7" max="7" width="18" style="1" customWidth="1"/>
    <col min="8" max="8" width="13.109375" style="14" customWidth="1"/>
    <col min="9" max="9" width="14.6640625" style="14" customWidth="1"/>
    <col min="10" max="17" width="11.33203125" style="4" customWidth="1"/>
    <col min="18" max="18" width="6.5546875" style="13" customWidth="1"/>
    <col min="19" max="19" width="15.109375" style="5" customWidth="1"/>
    <col min="20" max="31" width="15.109375" style="6" customWidth="1"/>
    <col min="32" max="33" width="15.109375" style="2" customWidth="1"/>
    <col min="34" max="16384" width="9.88671875" style="2"/>
  </cols>
  <sheetData>
    <row r="1" spans="1:33" s="55" customFormat="1" ht="38.4" customHeight="1" x14ac:dyDescent="0.3">
      <c r="A1" s="137" t="s">
        <v>44</v>
      </c>
      <c r="B1" s="138"/>
      <c r="C1" s="139"/>
      <c r="D1" s="140" t="s">
        <v>120</v>
      </c>
      <c r="E1" s="141"/>
      <c r="F1" s="141"/>
      <c r="G1" s="141"/>
      <c r="H1" s="142"/>
      <c r="I1" s="143" t="s">
        <v>45</v>
      </c>
      <c r="J1" s="143"/>
      <c r="K1" s="143"/>
      <c r="L1" s="143"/>
      <c r="M1" s="143"/>
      <c r="N1" s="143"/>
      <c r="O1" s="143"/>
      <c r="P1" s="143"/>
      <c r="Q1" s="143"/>
      <c r="R1" s="143"/>
      <c r="S1" s="136" t="s">
        <v>41</v>
      </c>
      <c r="T1" s="136" t="s">
        <v>41</v>
      </c>
      <c r="U1" s="136" t="s">
        <v>41</v>
      </c>
      <c r="V1" s="136" t="s">
        <v>41</v>
      </c>
      <c r="W1" s="136" t="s">
        <v>41</v>
      </c>
      <c r="X1" s="136" t="s">
        <v>41</v>
      </c>
      <c r="Y1" s="136" t="s">
        <v>41</v>
      </c>
      <c r="Z1" s="136" t="s">
        <v>41</v>
      </c>
      <c r="AA1" s="136" t="s">
        <v>41</v>
      </c>
      <c r="AB1" s="136" t="s">
        <v>41</v>
      </c>
      <c r="AC1" s="136" t="s">
        <v>41</v>
      </c>
      <c r="AD1" s="136" t="s">
        <v>41</v>
      </c>
      <c r="AE1" s="136" t="s">
        <v>41</v>
      </c>
      <c r="AF1" s="136" t="s">
        <v>41</v>
      </c>
      <c r="AG1" s="136" t="s">
        <v>41</v>
      </c>
    </row>
    <row r="2" spans="1:33" s="55" customFormat="1" ht="38.4" customHeight="1" x14ac:dyDescent="0.3">
      <c r="A2" s="144" t="s">
        <v>43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6"/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6"/>
      <c r="AD2" s="136"/>
      <c r="AE2" s="136"/>
      <c r="AF2" s="136"/>
      <c r="AG2" s="136"/>
    </row>
    <row r="3" spans="1:33" s="59" customFormat="1" ht="55.5" customHeight="1" x14ac:dyDescent="0.25">
      <c r="A3" s="56" t="s">
        <v>36</v>
      </c>
      <c r="B3" s="56" t="s">
        <v>18</v>
      </c>
      <c r="C3" s="56" t="s">
        <v>5</v>
      </c>
      <c r="D3" s="56" t="s">
        <v>37</v>
      </c>
      <c r="E3" s="56" t="s">
        <v>38</v>
      </c>
      <c r="F3" s="56" t="s">
        <v>9</v>
      </c>
      <c r="G3" s="56" t="s">
        <v>6</v>
      </c>
      <c r="H3" s="86" t="s">
        <v>39</v>
      </c>
      <c r="I3" s="19" t="s">
        <v>40</v>
      </c>
      <c r="J3" s="19" t="s">
        <v>142</v>
      </c>
      <c r="K3" s="19" t="s">
        <v>143</v>
      </c>
      <c r="L3" s="19" t="s">
        <v>144</v>
      </c>
      <c r="M3" s="19" t="s">
        <v>145</v>
      </c>
      <c r="N3" s="19" t="s">
        <v>146</v>
      </c>
      <c r="O3" s="19" t="s">
        <v>147</v>
      </c>
      <c r="P3" s="19" t="s">
        <v>148</v>
      </c>
      <c r="Q3" s="57" t="s">
        <v>0</v>
      </c>
      <c r="R3" s="62" t="s">
        <v>1</v>
      </c>
      <c r="S3" s="58" t="s">
        <v>42</v>
      </c>
      <c r="T3" s="58" t="s">
        <v>42</v>
      </c>
      <c r="U3" s="58" t="s">
        <v>42</v>
      </c>
      <c r="V3" s="58" t="s">
        <v>42</v>
      </c>
      <c r="W3" s="58" t="s">
        <v>42</v>
      </c>
      <c r="X3" s="58" t="s">
        <v>42</v>
      </c>
      <c r="Y3" s="58" t="s">
        <v>42</v>
      </c>
      <c r="Z3" s="58" t="s">
        <v>42</v>
      </c>
      <c r="AA3" s="58" t="s">
        <v>42</v>
      </c>
      <c r="AB3" s="58" t="s">
        <v>42</v>
      </c>
      <c r="AC3" s="58" t="s">
        <v>42</v>
      </c>
      <c r="AD3" s="58" t="s">
        <v>42</v>
      </c>
      <c r="AE3" s="58" t="s">
        <v>42</v>
      </c>
      <c r="AF3" s="58" t="s">
        <v>42</v>
      </c>
      <c r="AG3" s="58" t="s">
        <v>42</v>
      </c>
    </row>
    <row r="4" spans="1:33" s="55" customFormat="1" ht="28.8" x14ac:dyDescent="0.3">
      <c r="A4" s="130">
        <v>1</v>
      </c>
      <c r="B4" s="82">
        <v>1</v>
      </c>
      <c r="C4" s="122" t="s">
        <v>47</v>
      </c>
      <c r="D4" s="83" t="s">
        <v>48</v>
      </c>
      <c r="E4" s="84" t="s">
        <v>104</v>
      </c>
      <c r="F4" s="84" t="s">
        <v>113</v>
      </c>
      <c r="G4" s="84" t="s">
        <v>115</v>
      </c>
      <c r="H4" s="87">
        <v>100.45</v>
      </c>
      <c r="I4" s="65">
        <v>1</v>
      </c>
      <c r="J4" s="66">
        <f>IF(SUM(S4:AG4)&gt;I4+L4,I4+L4,SUM(S4:AG4))</f>
        <v>0</v>
      </c>
      <c r="K4" s="67">
        <f>(SUM(S4:AG4))</f>
        <v>0</v>
      </c>
      <c r="L4" s="68"/>
      <c r="M4" s="69">
        <f>ROUND(IF(I4*0.25-0.5&lt;0,0,I4*0.25-0.5),0)-P4-N4</f>
        <v>0</v>
      </c>
      <c r="N4" s="68"/>
      <c r="O4" s="68"/>
      <c r="P4" s="68"/>
      <c r="Q4" s="70">
        <f>I4-(SUM(S4:AG4))+L4</f>
        <v>1</v>
      </c>
      <c r="R4" s="71" t="str">
        <f>IF(Q4&lt;0,"ATENÇÃO","OK")</f>
        <v>OK</v>
      </c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</row>
    <row r="5" spans="1:33" s="55" customFormat="1" ht="28.8" x14ac:dyDescent="0.3">
      <c r="A5" s="131"/>
      <c r="B5" s="82">
        <v>2</v>
      </c>
      <c r="C5" s="123"/>
      <c r="D5" s="83" t="s">
        <v>49</v>
      </c>
      <c r="E5" s="84" t="s">
        <v>105</v>
      </c>
      <c r="F5" s="84" t="s">
        <v>113</v>
      </c>
      <c r="G5" s="84" t="s">
        <v>115</v>
      </c>
      <c r="H5" s="87">
        <v>1705.39</v>
      </c>
      <c r="I5" s="65">
        <v>2</v>
      </c>
      <c r="J5" s="66">
        <f t="shared" ref="J5:J30" si="0">IF(SUM(S5:AG5)&gt;I5+L5,I5+L5,SUM(S5:AG5))</f>
        <v>0</v>
      </c>
      <c r="K5" s="67">
        <f t="shared" ref="K5:K31" si="1">(SUM(S5:AG5))</f>
        <v>0</v>
      </c>
      <c r="L5" s="68"/>
      <c r="M5" s="69">
        <f t="shared" ref="M5:M59" si="2">ROUND(IF(I5*0.25-0.5&lt;0,0,I5*0.25-0.5),0)-P5-N5</f>
        <v>0</v>
      </c>
      <c r="N5" s="68"/>
      <c r="O5" s="68"/>
      <c r="P5" s="68"/>
      <c r="Q5" s="70">
        <f t="shared" ref="Q5:Q17" si="3">I5-(SUM(S5:AG5))+L5</f>
        <v>2</v>
      </c>
      <c r="R5" s="71" t="str">
        <f t="shared" ref="R5:R59" si="4">IF(Q5&lt;0,"ATENÇÃO","OK")</f>
        <v>OK</v>
      </c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</row>
    <row r="6" spans="1:33" s="55" customFormat="1" ht="28.8" x14ac:dyDescent="0.3">
      <c r="A6" s="131"/>
      <c r="B6" s="82">
        <v>3</v>
      </c>
      <c r="C6" s="123"/>
      <c r="D6" s="83" t="s">
        <v>50</v>
      </c>
      <c r="E6" s="84" t="s">
        <v>105</v>
      </c>
      <c r="F6" s="84" t="s">
        <v>113</v>
      </c>
      <c r="G6" s="84" t="s">
        <v>115</v>
      </c>
      <c r="H6" s="87">
        <v>136.27000000000001</v>
      </c>
      <c r="I6" s="65"/>
      <c r="J6" s="66">
        <f t="shared" si="0"/>
        <v>0</v>
      </c>
      <c r="K6" s="67">
        <f t="shared" si="1"/>
        <v>0</v>
      </c>
      <c r="L6" s="68"/>
      <c r="M6" s="69">
        <f t="shared" si="2"/>
        <v>0</v>
      </c>
      <c r="N6" s="68"/>
      <c r="O6" s="68"/>
      <c r="P6" s="68"/>
      <c r="Q6" s="70">
        <f t="shared" si="3"/>
        <v>0</v>
      </c>
      <c r="R6" s="71" t="str">
        <f t="shared" si="4"/>
        <v>OK</v>
      </c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</row>
    <row r="7" spans="1:33" s="55" customFormat="1" ht="28.8" x14ac:dyDescent="0.3">
      <c r="A7" s="131"/>
      <c r="B7" s="82">
        <v>4</v>
      </c>
      <c r="C7" s="123"/>
      <c r="D7" s="83" t="s">
        <v>51</v>
      </c>
      <c r="E7" s="84" t="s">
        <v>105</v>
      </c>
      <c r="F7" s="84" t="s">
        <v>113</v>
      </c>
      <c r="G7" s="84" t="s">
        <v>115</v>
      </c>
      <c r="H7" s="87">
        <v>154.18</v>
      </c>
      <c r="I7" s="65">
        <v>4</v>
      </c>
      <c r="J7" s="66">
        <f t="shared" si="0"/>
        <v>0</v>
      </c>
      <c r="K7" s="67">
        <f t="shared" si="1"/>
        <v>0</v>
      </c>
      <c r="L7" s="68"/>
      <c r="M7" s="69">
        <f t="shared" si="2"/>
        <v>1</v>
      </c>
      <c r="N7" s="68"/>
      <c r="O7" s="68"/>
      <c r="P7" s="68"/>
      <c r="Q7" s="70">
        <f t="shared" si="3"/>
        <v>4</v>
      </c>
      <c r="R7" s="71" t="str">
        <f t="shared" si="4"/>
        <v>OK</v>
      </c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</row>
    <row r="8" spans="1:33" s="55" customFormat="1" ht="28.8" x14ac:dyDescent="0.3">
      <c r="A8" s="131"/>
      <c r="B8" s="82">
        <v>5</v>
      </c>
      <c r="C8" s="123"/>
      <c r="D8" s="83" t="s">
        <v>52</v>
      </c>
      <c r="E8" s="84" t="s">
        <v>105</v>
      </c>
      <c r="F8" s="84" t="s">
        <v>113</v>
      </c>
      <c r="G8" s="84" t="s">
        <v>115</v>
      </c>
      <c r="H8" s="87">
        <v>159.63</v>
      </c>
      <c r="I8" s="65"/>
      <c r="J8" s="66">
        <f t="shared" si="0"/>
        <v>0</v>
      </c>
      <c r="K8" s="67">
        <f t="shared" si="1"/>
        <v>0</v>
      </c>
      <c r="L8" s="68"/>
      <c r="M8" s="69">
        <f t="shared" si="2"/>
        <v>0</v>
      </c>
      <c r="N8" s="68"/>
      <c r="O8" s="68"/>
      <c r="P8" s="68"/>
      <c r="Q8" s="70">
        <f t="shared" si="3"/>
        <v>0</v>
      </c>
      <c r="R8" s="71" t="str">
        <f t="shared" si="4"/>
        <v>OK</v>
      </c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</row>
    <row r="9" spans="1:33" s="55" customFormat="1" ht="14.4" x14ac:dyDescent="0.3">
      <c r="A9" s="131"/>
      <c r="B9" s="82">
        <v>6</v>
      </c>
      <c r="C9" s="123"/>
      <c r="D9" s="83" t="s">
        <v>53</v>
      </c>
      <c r="E9" s="84" t="s">
        <v>105</v>
      </c>
      <c r="F9" s="84" t="s">
        <v>113</v>
      </c>
      <c r="G9" s="84" t="s">
        <v>115</v>
      </c>
      <c r="H9" s="87">
        <v>692.28</v>
      </c>
      <c r="I9" s="65"/>
      <c r="J9" s="66">
        <f t="shared" si="0"/>
        <v>0</v>
      </c>
      <c r="K9" s="67">
        <f t="shared" si="1"/>
        <v>0</v>
      </c>
      <c r="L9" s="68"/>
      <c r="M9" s="69">
        <f t="shared" si="2"/>
        <v>0</v>
      </c>
      <c r="N9" s="68"/>
      <c r="O9" s="68"/>
      <c r="P9" s="68"/>
      <c r="Q9" s="70">
        <f t="shared" si="3"/>
        <v>0</v>
      </c>
      <c r="R9" s="71" t="str">
        <f t="shared" si="4"/>
        <v>OK</v>
      </c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</row>
    <row r="10" spans="1:33" s="55" customFormat="1" ht="28.8" x14ac:dyDescent="0.3">
      <c r="A10" s="131"/>
      <c r="B10" s="82">
        <v>7</v>
      </c>
      <c r="C10" s="123"/>
      <c r="D10" s="83" t="s">
        <v>54</v>
      </c>
      <c r="E10" s="84" t="s">
        <v>105</v>
      </c>
      <c r="F10" s="84" t="s">
        <v>113</v>
      </c>
      <c r="G10" s="84" t="s">
        <v>115</v>
      </c>
      <c r="H10" s="87">
        <v>700.84</v>
      </c>
      <c r="I10" s="65"/>
      <c r="J10" s="66">
        <f t="shared" si="0"/>
        <v>0</v>
      </c>
      <c r="K10" s="67">
        <f t="shared" si="1"/>
        <v>0</v>
      </c>
      <c r="L10" s="68"/>
      <c r="M10" s="69">
        <f t="shared" si="2"/>
        <v>0</v>
      </c>
      <c r="N10" s="68"/>
      <c r="O10" s="68"/>
      <c r="P10" s="68"/>
      <c r="Q10" s="70">
        <f t="shared" si="3"/>
        <v>0</v>
      </c>
      <c r="R10" s="71" t="str">
        <f t="shared" si="4"/>
        <v>OK</v>
      </c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</row>
    <row r="11" spans="1:33" s="55" customFormat="1" ht="28.8" x14ac:dyDescent="0.3">
      <c r="A11" s="131"/>
      <c r="B11" s="82">
        <v>8</v>
      </c>
      <c r="C11" s="123"/>
      <c r="D11" s="83" t="s">
        <v>55</v>
      </c>
      <c r="E11" s="84" t="s">
        <v>106</v>
      </c>
      <c r="F11" s="84" t="s">
        <v>113</v>
      </c>
      <c r="G11" s="84" t="s">
        <v>115</v>
      </c>
      <c r="H11" s="87">
        <v>193.12</v>
      </c>
      <c r="I11" s="65"/>
      <c r="J11" s="66">
        <f t="shared" si="0"/>
        <v>0</v>
      </c>
      <c r="K11" s="67">
        <f t="shared" si="1"/>
        <v>0</v>
      </c>
      <c r="L11" s="68"/>
      <c r="M11" s="69">
        <f t="shared" si="2"/>
        <v>0</v>
      </c>
      <c r="N11" s="68"/>
      <c r="O11" s="68"/>
      <c r="P11" s="68"/>
      <c r="Q11" s="70">
        <f t="shared" si="3"/>
        <v>0</v>
      </c>
      <c r="R11" s="71" t="str">
        <f t="shared" si="4"/>
        <v>OK</v>
      </c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</row>
    <row r="12" spans="1:33" s="55" customFormat="1" ht="14.4" x14ac:dyDescent="0.3">
      <c r="A12" s="131"/>
      <c r="B12" s="82">
        <v>9</v>
      </c>
      <c r="C12" s="123"/>
      <c r="D12" s="83" t="s">
        <v>56</v>
      </c>
      <c r="E12" s="84" t="s">
        <v>106</v>
      </c>
      <c r="F12" s="84" t="s">
        <v>113</v>
      </c>
      <c r="G12" s="84" t="s">
        <v>116</v>
      </c>
      <c r="H12" s="87">
        <v>61.51</v>
      </c>
      <c r="I12" s="65"/>
      <c r="J12" s="66">
        <f t="shared" si="0"/>
        <v>0</v>
      </c>
      <c r="K12" s="67">
        <f t="shared" si="1"/>
        <v>0</v>
      </c>
      <c r="L12" s="68"/>
      <c r="M12" s="69">
        <f t="shared" si="2"/>
        <v>0</v>
      </c>
      <c r="N12" s="68"/>
      <c r="O12" s="68"/>
      <c r="P12" s="68"/>
      <c r="Q12" s="70">
        <f t="shared" si="3"/>
        <v>0</v>
      </c>
      <c r="R12" s="71" t="str">
        <f t="shared" si="4"/>
        <v>OK</v>
      </c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</row>
    <row r="13" spans="1:33" s="55" customFormat="1" ht="14.4" x14ac:dyDescent="0.3">
      <c r="A13" s="131"/>
      <c r="B13" s="82">
        <v>10</v>
      </c>
      <c r="C13" s="123"/>
      <c r="D13" s="83" t="s">
        <v>57</v>
      </c>
      <c r="E13" s="84" t="s">
        <v>106</v>
      </c>
      <c r="F13" s="84" t="s">
        <v>113</v>
      </c>
      <c r="G13" s="84" t="s">
        <v>116</v>
      </c>
      <c r="H13" s="87">
        <v>93.44</v>
      </c>
      <c r="I13" s="65">
        <v>3</v>
      </c>
      <c r="J13" s="66">
        <f t="shared" si="0"/>
        <v>0</v>
      </c>
      <c r="K13" s="67">
        <f t="shared" si="1"/>
        <v>0</v>
      </c>
      <c r="L13" s="68"/>
      <c r="M13" s="69">
        <f t="shared" si="2"/>
        <v>0</v>
      </c>
      <c r="N13" s="68"/>
      <c r="O13" s="68"/>
      <c r="P13" s="68"/>
      <c r="Q13" s="70">
        <f t="shared" si="3"/>
        <v>3</v>
      </c>
      <c r="R13" s="71" t="str">
        <f t="shared" si="4"/>
        <v>OK</v>
      </c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</row>
    <row r="14" spans="1:33" s="55" customFormat="1" ht="28.8" x14ac:dyDescent="0.3">
      <c r="A14" s="131"/>
      <c r="B14" s="82">
        <v>11</v>
      </c>
      <c r="C14" s="123"/>
      <c r="D14" s="83" t="s">
        <v>58</v>
      </c>
      <c r="E14" s="84" t="s">
        <v>106</v>
      </c>
      <c r="F14" s="84" t="s">
        <v>113</v>
      </c>
      <c r="G14" s="84" t="s">
        <v>116</v>
      </c>
      <c r="H14" s="87">
        <v>45.16</v>
      </c>
      <c r="I14" s="65">
        <v>45</v>
      </c>
      <c r="J14" s="66">
        <f t="shared" si="0"/>
        <v>0</v>
      </c>
      <c r="K14" s="67">
        <f t="shared" si="1"/>
        <v>0</v>
      </c>
      <c r="L14" s="68"/>
      <c r="M14" s="69">
        <f t="shared" si="2"/>
        <v>11</v>
      </c>
      <c r="N14" s="68"/>
      <c r="O14" s="68"/>
      <c r="P14" s="68"/>
      <c r="Q14" s="70">
        <f t="shared" si="3"/>
        <v>45</v>
      </c>
      <c r="R14" s="71" t="str">
        <f t="shared" si="4"/>
        <v>OK</v>
      </c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</row>
    <row r="15" spans="1:33" s="55" customFormat="1" ht="14.4" x14ac:dyDescent="0.3">
      <c r="A15" s="131"/>
      <c r="B15" s="82">
        <v>12</v>
      </c>
      <c r="C15" s="123"/>
      <c r="D15" s="83" t="s">
        <v>59</v>
      </c>
      <c r="E15" s="84" t="s">
        <v>106</v>
      </c>
      <c r="F15" s="84" t="s">
        <v>113</v>
      </c>
      <c r="G15" s="84" t="s">
        <v>116</v>
      </c>
      <c r="H15" s="87">
        <v>42.82</v>
      </c>
      <c r="I15" s="65"/>
      <c r="J15" s="66">
        <f t="shared" si="0"/>
        <v>0</v>
      </c>
      <c r="K15" s="67">
        <f t="shared" si="1"/>
        <v>0</v>
      </c>
      <c r="L15" s="68"/>
      <c r="M15" s="69">
        <f t="shared" si="2"/>
        <v>0</v>
      </c>
      <c r="N15" s="68"/>
      <c r="O15" s="68"/>
      <c r="P15" s="68"/>
      <c r="Q15" s="70">
        <f t="shared" si="3"/>
        <v>0</v>
      </c>
      <c r="R15" s="71" t="str">
        <f t="shared" si="4"/>
        <v>OK</v>
      </c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</row>
    <row r="16" spans="1:33" s="55" customFormat="1" ht="14.4" x14ac:dyDescent="0.3">
      <c r="A16" s="131"/>
      <c r="B16" s="82">
        <v>13</v>
      </c>
      <c r="C16" s="123"/>
      <c r="D16" s="83" t="s">
        <v>60</v>
      </c>
      <c r="E16" s="84" t="s">
        <v>106</v>
      </c>
      <c r="F16" s="84" t="s">
        <v>113</v>
      </c>
      <c r="G16" s="84" t="s">
        <v>116</v>
      </c>
      <c r="H16" s="87">
        <v>53.73</v>
      </c>
      <c r="I16" s="65">
        <v>8</v>
      </c>
      <c r="J16" s="66">
        <f t="shared" si="0"/>
        <v>0</v>
      </c>
      <c r="K16" s="67">
        <f t="shared" si="1"/>
        <v>0</v>
      </c>
      <c r="L16" s="68"/>
      <c r="M16" s="69">
        <f t="shared" si="2"/>
        <v>2</v>
      </c>
      <c r="N16" s="68"/>
      <c r="O16" s="68"/>
      <c r="P16" s="68"/>
      <c r="Q16" s="70">
        <f t="shared" si="3"/>
        <v>8</v>
      </c>
      <c r="R16" s="71" t="str">
        <f t="shared" si="4"/>
        <v>OK</v>
      </c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</row>
    <row r="17" spans="1:33" s="55" customFormat="1" ht="14.4" x14ac:dyDescent="0.3">
      <c r="A17" s="131"/>
      <c r="B17" s="82">
        <v>14</v>
      </c>
      <c r="C17" s="123"/>
      <c r="D17" s="83" t="s">
        <v>61</v>
      </c>
      <c r="E17" s="84" t="s">
        <v>106</v>
      </c>
      <c r="F17" s="84" t="s">
        <v>113</v>
      </c>
      <c r="G17" s="84" t="s">
        <v>116</v>
      </c>
      <c r="H17" s="87">
        <v>28.81</v>
      </c>
      <c r="I17" s="65"/>
      <c r="J17" s="66">
        <f t="shared" si="0"/>
        <v>0</v>
      </c>
      <c r="K17" s="67">
        <f t="shared" si="1"/>
        <v>0</v>
      </c>
      <c r="L17" s="68"/>
      <c r="M17" s="69">
        <f t="shared" si="2"/>
        <v>0</v>
      </c>
      <c r="N17" s="68"/>
      <c r="O17" s="68"/>
      <c r="P17" s="68"/>
      <c r="Q17" s="70">
        <f t="shared" si="3"/>
        <v>0</v>
      </c>
      <c r="R17" s="71" t="str">
        <f t="shared" si="4"/>
        <v>OK</v>
      </c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</row>
    <row r="18" spans="1:33" s="55" customFormat="1" ht="14.4" x14ac:dyDescent="0.3">
      <c r="A18" s="131"/>
      <c r="B18" s="82">
        <v>15</v>
      </c>
      <c r="C18" s="123"/>
      <c r="D18" s="83" t="s">
        <v>62</v>
      </c>
      <c r="E18" s="84" t="s">
        <v>107</v>
      </c>
      <c r="F18" s="84" t="s">
        <v>113</v>
      </c>
      <c r="G18" s="84" t="s">
        <v>115</v>
      </c>
      <c r="H18" s="87">
        <v>136.27000000000001</v>
      </c>
      <c r="I18" s="65">
        <v>6</v>
      </c>
      <c r="J18" s="66">
        <f t="shared" si="0"/>
        <v>0</v>
      </c>
      <c r="K18" s="67">
        <f t="shared" si="1"/>
        <v>0</v>
      </c>
      <c r="L18" s="68"/>
      <c r="M18" s="69">
        <f t="shared" si="2"/>
        <v>1</v>
      </c>
      <c r="N18" s="68"/>
      <c r="O18" s="68"/>
      <c r="P18" s="68"/>
      <c r="Q18" s="70">
        <f>I18-(SUM(S18:AG18))+L18</f>
        <v>6</v>
      </c>
      <c r="R18" s="71" t="str">
        <f t="shared" si="4"/>
        <v>OK</v>
      </c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</row>
    <row r="19" spans="1:33" s="55" customFormat="1" ht="28.8" x14ac:dyDescent="0.3">
      <c r="A19" s="131"/>
      <c r="B19" s="82">
        <v>16</v>
      </c>
      <c r="C19" s="123"/>
      <c r="D19" s="83" t="s">
        <v>63</v>
      </c>
      <c r="E19" s="84" t="s">
        <v>106</v>
      </c>
      <c r="F19" s="84" t="s">
        <v>113</v>
      </c>
      <c r="G19" s="84" t="s">
        <v>115</v>
      </c>
      <c r="H19" s="87">
        <v>35.04</v>
      </c>
      <c r="I19" s="65">
        <v>6</v>
      </c>
      <c r="J19" s="66">
        <f t="shared" si="0"/>
        <v>0</v>
      </c>
      <c r="K19" s="67">
        <f t="shared" si="1"/>
        <v>0</v>
      </c>
      <c r="L19" s="68"/>
      <c r="M19" s="69">
        <f t="shared" si="2"/>
        <v>1</v>
      </c>
      <c r="N19" s="68"/>
      <c r="O19" s="68"/>
      <c r="P19" s="68"/>
      <c r="Q19" s="70">
        <f t="shared" ref="Q19:Q31" si="5">I19-(SUM(S19:AG19))+L19</f>
        <v>6</v>
      </c>
      <c r="R19" s="71" t="str">
        <f t="shared" si="4"/>
        <v>OK</v>
      </c>
      <c r="S19" s="75"/>
      <c r="T19" s="75"/>
      <c r="U19" s="74"/>
      <c r="V19" s="74"/>
      <c r="W19" s="74"/>
      <c r="X19" s="74"/>
      <c r="Y19" s="74"/>
      <c r="Z19" s="76"/>
      <c r="AA19" s="74"/>
      <c r="AB19" s="74"/>
      <c r="AC19" s="74"/>
      <c r="AD19" s="74"/>
      <c r="AE19" s="74"/>
      <c r="AF19" s="74"/>
      <c r="AG19" s="74"/>
    </row>
    <row r="20" spans="1:33" ht="28.8" x14ac:dyDescent="0.3">
      <c r="A20" s="131"/>
      <c r="B20" s="82">
        <v>17</v>
      </c>
      <c r="C20" s="123"/>
      <c r="D20" s="83" t="s">
        <v>64</v>
      </c>
      <c r="E20" s="84" t="s">
        <v>106</v>
      </c>
      <c r="F20" s="84" t="s">
        <v>113</v>
      </c>
      <c r="G20" s="84" t="s">
        <v>115</v>
      </c>
      <c r="H20" s="87">
        <v>36.590000000000003</v>
      </c>
      <c r="I20" s="65">
        <v>1</v>
      </c>
      <c r="J20" s="66">
        <f t="shared" si="0"/>
        <v>0</v>
      </c>
      <c r="K20" s="67">
        <f t="shared" si="1"/>
        <v>0</v>
      </c>
      <c r="L20" s="68"/>
      <c r="M20" s="69">
        <f t="shared" si="2"/>
        <v>0</v>
      </c>
      <c r="N20" s="68"/>
      <c r="O20" s="68"/>
      <c r="P20" s="68"/>
      <c r="Q20" s="70">
        <f t="shared" si="5"/>
        <v>1</v>
      </c>
      <c r="R20" s="71" t="str">
        <f t="shared" si="4"/>
        <v>OK</v>
      </c>
      <c r="S20" s="77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29"/>
      <c r="AG20" s="29"/>
    </row>
    <row r="21" spans="1:33" ht="14.4" x14ac:dyDescent="0.3">
      <c r="A21" s="131"/>
      <c r="B21" s="82">
        <v>18</v>
      </c>
      <c r="C21" s="123"/>
      <c r="D21" s="83" t="s">
        <v>65</v>
      </c>
      <c r="E21" s="84" t="s">
        <v>106</v>
      </c>
      <c r="F21" s="84" t="s">
        <v>113</v>
      </c>
      <c r="G21" s="84" t="s">
        <v>115</v>
      </c>
      <c r="H21" s="87">
        <v>15.57</v>
      </c>
      <c r="I21" s="65"/>
      <c r="J21" s="66">
        <f t="shared" si="0"/>
        <v>0</v>
      </c>
      <c r="K21" s="67">
        <f t="shared" si="1"/>
        <v>0</v>
      </c>
      <c r="L21" s="68"/>
      <c r="M21" s="69">
        <f t="shared" si="2"/>
        <v>0</v>
      </c>
      <c r="N21" s="68"/>
      <c r="O21" s="68"/>
      <c r="P21" s="68"/>
      <c r="Q21" s="70">
        <f t="shared" si="5"/>
        <v>0</v>
      </c>
      <c r="R21" s="71" t="str">
        <f t="shared" si="4"/>
        <v>OK</v>
      </c>
      <c r="S21" s="77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29"/>
      <c r="AG21" s="29"/>
    </row>
    <row r="22" spans="1:33" ht="28.8" x14ac:dyDescent="0.3">
      <c r="A22" s="131"/>
      <c r="B22" s="82">
        <v>19</v>
      </c>
      <c r="C22" s="123"/>
      <c r="D22" s="83" t="s">
        <v>66</v>
      </c>
      <c r="E22" s="84" t="s">
        <v>108</v>
      </c>
      <c r="F22" s="84" t="s">
        <v>113</v>
      </c>
      <c r="G22" s="84" t="s">
        <v>115</v>
      </c>
      <c r="H22" s="87">
        <v>325.5</v>
      </c>
      <c r="I22" s="65"/>
      <c r="J22" s="66">
        <f t="shared" si="0"/>
        <v>0</v>
      </c>
      <c r="K22" s="67">
        <f t="shared" si="1"/>
        <v>0</v>
      </c>
      <c r="L22" s="68"/>
      <c r="M22" s="69">
        <f t="shared" si="2"/>
        <v>0</v>
      </c>
      <c r="N22" s="68"/>
      <c r="O22" s="68"/>
      <c r="P22" s="68"/>
      <c r="Q22" s="70">
        <f t="shared" si="5"/>
        <v>0</v>
      </c>
      <c r="R22" s="71" t="str">
        <f t="shared" si="4"/>
        <v>OK</v>
      </c>
      <c r="S22" s="77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29"/>
      <c r="AG22" s="29"/>
    </row>
    <row r="23" spans="1:33" ht="14.4" x14ac:dyDescent="0.3">
      <c r="A23" s="131"/>
      <c r="B23" s="82">
        <v>20</v>
      </c>
      <c r="C23" s="123"/>
      <c r="D23" s="83" t="s">
        <v>67</v>
      </c>
      <c r="E23" s="84" t="s">
        <v>108</v>
      </c>
      <c r="F23" s="84" t="s">
        <v>113</v>
      </c>
      <c r="G23" s="84" t="s">
        <v>115</v>
      </c>
      <c r="H23" s="87">
        <v>49.05</v>
      </c>
      <c r="I23" s="65"/>
      <c r="J23" s="66">
        <f t="shared" si="0"/>
        <v>0</v>
      </c>
      <c r="K23" s="67">
        <f t="shared" si="1"/>
        <v>0</v>
      </c>
      <c r="L23" s="68"/>
      <c r="M23" s="69">
        <f t="shared" si="2"/>
        <v>0</v>
      </c>
      <c r="N23" s="68"/>
      <c r="O23" s="68"/>
      <c r="P23" s="68"/>
      <c r="Q23" s="70">
        <f t="shared" si="5"/>
        <v>0</v>
      </c>
      <c r="R23" s="71" t="str">
        <f t="shared" si="4"/>
        <v>OK</v>
      </c>
      <c r="S23" s="77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29"/>
      <c r="AG23" s="29"/>
    </row>
    <row r="24" spans="1:33" ht="14.4" x14ac:dyDescent="0.3">
      <c r="A24" s="131"/>
      <c r="B24" s="82">
        <v>21</v>
      </c>
      <c r="C24" s="123"/>
      <c r="D24" s="83" t="s">
        <v>68</v>
      </c>
      <c r="E24" s="84" t="s">
        <v>109</v>
      </c>
      <c r="F24" s="84" t="s">
        <v>113</v>
      </c>
      <c r="G24" s="84" t="s">
        <v>115</v>
      </c>
      <c r="H24" s="87">
        <v>21.8</v>
      </c>
      <c r="I24" s="65"/>
      <c r="J24" s="66">
        <f t="shared" si="0"/>
        <v>0</v>
      </c>
      <c r="K24" s="67">
        <f t="shared" si="1"/>
        <v>0</v>
      </c>
      <c r="L24" s="68"/>
      <c r="M24" s="69">
        <f t="shared" si="2"/>
        <v>0</v>
      </c>
      <c r="N24" s="68"/>
      <c r="O24" s="68"/>
      <c r="P24" s="68"/>
      <c r="Q24" s="70">
        <f t="shared" si="5"/>
        <v>0</v>
      </c>
      <c r="R24" s="71" t="str">
        <f t="shared" si="4"/>
        <v>OK</v>
      </c>
      <c r="S24" s="77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8"/>
      <c r="AE24" s="78"/>
      <c r="AF24" s="29"/>
      <c r="AG24" s="29"/>
    </row>
    <row r="25" spans="1:33" ht="14.4" x14ac:dyDescent="0.3">
      <c r="A25" s="131"/>
      <c r="B25" s="82">
        <v>22</v>
      </c>
      <c r="C25" s="123"/>
      <c r="D25" s="83" t="s">
        <v>69</v>
      </c>
      <c r="E25" s="84" t="s">
        <v>109</v>
      </c>
      <c r="F25" s="84" t="s">
        <v>113</v>
      </c>
      <c r="G25" s="84" t="s">
        <v>115</v>
      </c>
      <c r="H25" s="87">
        <v>9.34</v>
      </c>
      <c r="I25" s="65"/>
      <c r="J25" s="66">
        <f t="shared" si="0"/>
        <v>0</v>
      </c>
      <c r="K25" s="67">
        <f t="shared" si="1"/>
        <v>0</v>
      </c>
      <c r="L25" s="68"/>
      <c r="M25" s="69">
        <f t="shared" si="2"/>
        <v>0</v>
      </c>
      <c r="N25" s="68"/>
      <c r="O25" s="68"/>
      <c r="P25" s="68"/>
      <c r="Q25" s="70">
        <f t="shared" si="5"/>
        <v>0</v>
      </c>
      <c r="R25" s="71" t="str">
        <f t="shared" si="4"/>
        <v>OK</v>
      </c>
      <c r="S25" s="77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29"/>
      <c r="AG25" s="29"/>
    </row>
    <row r="26" spans="1:33" ht="14.4" x14ac:dyDescent="0.3">
      <c r="A26" s="131"/>
      <c r="B26" s="82">
        <v>23</v>
      </c>
      <c r="C26" s="123"/>
      <c r="D26" s="83" t="s">
        <v>70</v>
      </c>
      <c r="E26" s="84" t="s">
        <v>110</v>
      </c>
      <c r="F26" s="84" t="s">
        <v>113</v>
      </c>
      <c r="G26" s="84" t="s">
        <v>115</v>
      </c>
      <c r="H26" s="87">
        <v>4.67</v>
      </c>
      <c r="I26" s="65"/>
      <c r="J26" s="66">
        <f t="shared" si="0"/>
        <v>0</v>
      </c>
      <c r="K26" s="67">
        <f t="shared" si="1"/>
        <v>0</v>
      </c>
      <c r="L26" s="68"/>
      <c r="M26" s="69">
        <f t="shared" si="2"/>
        <v>0</v>
      </c>
      <c r="N26" s="68"/>
      <c r="O26" s="68"/>
      <c r="P26" s="68"/>
      <c r="Q26" s="70">
        <f t="shared" si="5"/>
        <v>0</v>
      </c>
      <c r="R26" s="71" t="str">
        <f t="shared" si="4"/>
        <v>OK</v>
      </c>
      <c r="S26" s="77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29"/>
      <c r="AG26" s="29"/>
    </row>
    <row r="27" spans="1:33" ht="14.4" x14ac:dyDescent="0.3">
      <c r="A27" s="131"/>
      <c r="B27" s="82">
        <v>24</v>
      </c>
      <c r="C27" s="123"/>
      <c r="D27" s="83" t="s">
        <v>71</v>
      </c>
      <c r="E27" s="84" t="s">
        <v>110</v>
      </c>
      <c r="F27" s="84" t="s">
        <v>113</v>
      </c>
      <c r="G27" s="84" t="s">
        <v>115</v>
      </c>
      <c r="H27" s="87">
        <v>77.87</v>
      </c>
      <c r="I27" s="65"/>
      <c r="J27" s="66">
        <f t="shared" si="0"/>
        <v>0</v>
      </c>
      <c r="K27" s="67">
        <f t="shared" si="1"/>
        <v>0</v>
      </c>
      <c r="L27" s="68"/>
      <c r="M27" s="69">
        <f t="shared" si="2"/>
        <v>0</v>
      </c>
      <c r="N27" s="68"/>
      <c r="O27" s="68"/>
      <c r="P27" s="68"/>
      <c r="Q27" s="70">
        <f t="shared" si="5"/>
        <v>0</v>
      </c>
      <c r="R27" s="71" t="str">
        <f t="shared" si="4"/>
        <v>OK</v>
      </c>
      <c r="S27" s="77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29"/>
      <c r="AG27" s="29"/>
    </row>
    <row r="28" spans="1:33" ht="14.4" x14ac:dyDescent="0.3">
      <c r="A28" s="131"/>
      <c r="B28" s="82">
        <v>25</v>
      </c>
      <c r="C28" s="123"/>
      <c r="D28" s="83" t="s">
        <v>72</v>
      </c>
      <c r="E28" s="84" t="s">
        <v>110</v>
      </c>
      <c r="F28" s="84" t="s">
        <v>113</v>
      </c>
      <c r="G28" s="84" t="s">
        <v>115</v>
      </c>
      <c r="H28" s="87">
        <v>32.700000000000003</v>
      </c>
      <c r="I28" s="65"/>
      <c r="J28" s="66">
        <f t="shared" si="0"/>
        <v>0</v>
      </c>
      <c r="K28" s="67">
        <f t="shared" si="1"/>
        <v>0</v>
      </c>
      <c r="L28" s="68"/>
      <c r="M28" s="69">
        <f t="shared" si="2"/>
        <v>0</v>
      </c>
      <c r="N28" s="68"/>
      <c r="O28" s="68"/>
      <c r="P28" s="68"/>
      <c r="Q28" s="70">
        <f t="shared" si="5"/>
        <v>0</v>
      </c>
      <c r="R28" s="71" t="str">
        <f t="shared" si="4"/>
        <v>OK</v>
      </c>
      <c r="S28" s="77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29"/>
      <c r="AG28" s="29"/>
    </row>
    <row r="29" spans="1:33" ht="28.8" x14ac:dyDescent="0.3">
      <c r="A29" s="131"/>
      <c r="B29" s="82">
        <v>26</v>
      </c>
      <c r="C29" s="123"/>
      <c r="D29" s="83" t="s">
        <v>73</v>
      </c>
      <c r="E29" s="84" t="s">
        <v>108</v>
      </c>
      <c r="F29" s="84" t="s">
        <v>113</v>
      </c>
      <c r="G29" s="84" t="s">
        <v>117</v>
      </c>
      <c r="H29" s="87">
        <v>203.24</v>
      </c>
      <c r="I29" s="65">
        <v>25</v>
      </c>
      <c r="J29" s="66">
        <f t="shared" si="0"/>
        <v>0</v>
      </c>
      <c r="K29" s="67">
        <f t="shared" si="1"/>
        <v>0</v>
      </c>
      <c r="L29" s="68"/>
      <c r="M29" s="69">
        <f t="shared" si="2"/>
        <v>6</v>
      </c>
      <c r="N29" s="68"/>
      <c r="O29" s="68"/>
      <c r="P29" s="68"/>
      <c r="Q29" s="70">
        <f t="shared" si="5"/>
        <v>25</v>
      </c>
      <c r="R29" s="71" t="str">
        <f t="shared" si="4"/>
        <v>OK</v>
      </c>
      <c r="S29" s="77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29"/>
      <c r="AG29" s="29"/>
    </row>
    <row r="30" spans="1:33" ht="28.8" x14ac:dyDescent="0.3">
      <c r="A30" s="131"/>
      <c r="B30" s="82">
        <v>27</v>
      </c>
      <c r="C30" s="123"/>
      <c r="D30" s="83" t="s">
        <v>74</v>
      </c>
      <c r="E30" s="84" t="s">
        <v>111</v>
      </c>
      <c r="F30" s="84" t="s">
        <v>113</v>
      </c>
      <c r="G30" s="84" t="s">
        <v>117</v>
      </c>
      <c r="H30" s="87">
        <v>207.13</v>
      </c>
      <c r="I30" s="65"/>
      <c r="J30" s="66">
        <f t="shared" si="0"/>
        <v>0</v>
      </c>
      <c r="K30" s="67">
        <f t="shared" si="1"/>
        <v>0</v>
      </c>
      <c r="L30" s="68"/>
      <c r="M30" s="69">
        <f t="shared" si="2"/>
        <v>0</v>
      </c>
      <c r="N30" s="68"/>
      <c r="O30" s="68"/>
      <c r="P30" s="68"/>
      <c r="Q30" s="70">
        <f t="shared" si="5"/>
        <v>0</v>
      </c>
      <c r="R30" s="71" t="str">
        <f t="shared" si="4"/>
        <v>OK</v>
      </c>
      <c r="S30" s="77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29"/>
      <c r="AG30" s="29"/>
    </row>
    <row r="31" spans="1:33" ht="28.8" x14ac:dyDescent="0.3">
      <c r="A31" s="131"/>
      <c r="B31" s="82">
        <v>28</v>
      </c>
      <c r="C31" s="123"/>
      <c r="D31" s="83" t="s">
        <v>75</v>
      </c>
      <c r="E31" s="84" t="s">
        <v>111</v>
      </c>
      <c r="F31" s="84" t="s">
        <v>113</v>
      </c>
      <c r="G31" s="84" t="s">
        <v>117</v>
      </c>
      <c r="H31" s="87">
        <v>70.08</v>
      </c>
      <c r="I31" s="65"/>
      <c r="J31" s="66">
        <f>IF(SUM(S31:AG31)&gt;I31+L31,I31+L31,SUM(S31:AG31))</f>
        <v>0</v>
      </c>
      <c r="K31" s="67">
        <f t="shared" si="1"/>
        <v>0</v>
      </c>
      <c r="L31" s="68"/>
      <c r="M31" s="69">
        <f t="shared" si="2"/>
        <v>0</v>
      </c>
      <c r="N31" s="68"/>
      <c r="O31" s="68"/>
      <c r="P31" s="68"/>
      <c r="Q31" s="70">
        <f t="shared" si="5"/>
        <v>0</v>
      </c>
      <c r="R31" s="71" t="str">
        <f t="shared" si="4"/>
        <v>OK</v>
      </c>
      <c r="S31" s="77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29"/>
      <c r="AG31" s="29"/>
    </row>
    <row r="32" spans="1:33" ht="28.8" x14ac:dyDescent="0.3">
      <c r="A32" s="131"/>
      <c r="B32" s="82">
        <v>29</v>
      </c>
      <c r="C32" s="123"/>
      <c r="D32" s="83" t="s">
        <v>76</v>
      </c>
      <c r="E32" s="84" t="s">
        <v>111</v>
      </c>
      <c r="F32" s="84" t="s">
        <v>113</v>
      </c>
      <c r="G32" s="84" t="s">
        <v>117</v>
      </c>
      <c r="H32" s="85">
        <v>1479.56</v>
      </c>
      <c r="I32" s="65">
        <v>2</v>
      </c>
      <c r="J32" s="66">
        <f>IF(SUM(S60:AG60)&gt;I32+L32,I32+L32,SUM(S60:AG60))</f>
        <v>0</v>
      </c>
      <c r="K32" s="67">
        <f>(SUM(S60:AG60))</f>
        <v>0</v>
      </c>
      <c r="L32" s="68"/>
      <c r="M32" s="69">
        <f t="shared" si="2"/>
        <v>0</v>
      </c>
      <c r="N32" s="68"/>
      <c r="O32" s="68"/>
      <c r="P32" s="68"/>
      <c r="Q32" s="70">
        <f>I32-(SUM(S60:AG60))+L32</f>
        <v>2</v>
      </c>
      <c r="R32" s="71" t="str">
        <f t="shared" si="4"/>
        <v>OK</v>
      </c>
      <c r="S32" s="77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29"/>
      <c r="AG32" s="29"/>
    </row>
    <row r="33" spans="1:33" ht="28.8" x14ac:dyDescent="0.3">
      <c r="A33" s="131"/>
      <c r="B33" s="82">
        <v>30</v>
      </c>
      <c r="C33" s="123"/>
      <c r="D33" s="83" t="s">
        <v>77</v>
      </c>
      <c r="E33" s="84" t="s">
        <v>108</v>
      </c>
      <c r="F33" s="84" t="s">
        <v>113</v>
      </c>
      <c r="G33" s="84" t="s">
        <v>117</v>
      </c>
      <c r="H33" s="85">
        <v>18.68</v>
      </c>
      <c r="I33" s="65">
        <v>50</v>
      </c>
      <c r="J33" s="66">
        <f t="shared" ref="J33:J59" si="6">IF(SUM(S33:AG33)&gt;I33+L33,I33+L33,SUM(S33:AG33))</f>
        <v>0</v>
      </c>
      <c r="K33" s="67">
        <f t="shared" ref="K33:K59" si="7">(SUM(S33:AG33))</f>
        <v>0</v>
      </c>
      <c r="L33" s="68"/>
      <c r="M33" s="69">
        <f t="shared" si="2"/>
        <v>12</v>
      </c>
      <c r="N33" s="68"/>
      <c r="O33" s="68"/>
      <c r="P33" s="68"/>
      <c r="Q33" s="70">
        <f t="shared" ref="Q33:Q59" si="8">I33-(SUM(S33:AG33))+L33</f>
        <v>50</v>
      </c>
      <c r="R33" s="71" t="str">
        <f t="shared" si="4"/>
        <v>OK</v>
      </c>
      <c r="S33" s="77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29"/>
      <c r="AG33" s="29"/>
    </row>
    <row r="34" spans="1:33" ht="28.8" x14ac:dyDescent="0.3">
      <c r="A34" s="131"/>
      <c r="B34" s="82">
        <v>31</v>
      </c>
      <c r="C34" s="123"/>
      <c r="D34" s="83" t="s">
        <v>78</v>
      </c>
      <c r="E34" s="84" t="s">
        <v>112</v>
      </c>
      <c r="F34" s="84" t="s">
        <v>113</v>
      </c>
      <c r="G34" s="84" t="s">
        <v>118</v>
      </c>
      <c r="H34" s="85">
        <v>7.24</v>
      </c>
      <c r="I34" s="65"/>
      <c r="J34" s="66">
        <f t="shared" si="6"/>
        <v>0</v>
      </c>
      <c r="K34" s="67">
        <f t="shared" si="7"/>
        <v>0</v>
      </c>
      <c r="L34" s="68"/>
      <c r="M34" s="69">
        <f t="shared" si="2"/>
        <v>0</v>
      </c>
      <c r="N34" s="68"/>
      <c r="O34" s="68"/>
      <c r="P34" s="68"/>
      <c r="Q34" s="70">
        <f t="shared" si="8"/>
        <v>0</v>
      </c>
      <c r="R34" s="71" t="str">
        <f t="shared" si="4"/>
        <v>OK</v>
      </c>
      <c r="S34" s="77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29"/>
      <c r="AG34" s="29"/>
    </row>
    <row r="35" spans="1:33" ht="28.8" x14ac:dyDescent="0.3">
      <c r="A35" s="131"/>
      <c r="B35" s="82">
        <v>32</v>
      </c>
      <c r="C35" s="123"/>
      <c r="D35" s="83" t="s">
        <v>79</v>
      </c>
      <c r="E35" s="84" t="s">
        <v>112</v>
      </c>
      <c r="F35" s="84" t="s">
        <v>113</v>
      </c>
      <c r="G35" s="84" t="s">
        <v>118</v>
      </c>
      <c r="H35" s="85">
        <v>22.58</v>
      </c>
      <c r="I35" s="65"/>
      <c r="J35" s="66">
        <f t="shared" si="6"/>
        <v>0</v>
      </c>
      <c r="K35" s="67">
        <f t="shared" si="7"/>
        <v>0</v>
      </c>
      <c r="L35" s="68"/>
      <c r="M35" s="69">
        <f t="shared" si="2"/>
        <v>0</v>
      </c>
      <c r="N35" s="68"/>
      <c r="O35" s="68"/>
      <c r="P35" s="68"/>
      <c r="Q35" s="70">
        <f t="shared" si="8"/>
        <v>0</v>
      </c>
      <c r="R35" s="71" t="str">
        <f t="shared" si="4"/>
        <v>OK</v>
      </c>
      <c r="S35" s="77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29"/>
      <c r="AG35" s="29"/>
    </row>
    <row r="36" spans="1:33" ht="28.8" x14ac:dyDescent="0.3">
      <c r="A36" s="131"/>
      <c r="B36" s="82">
        <v>33</v>
      </c>
      <c r="C36" s="123"/>
      <c r="D36" s="83" t="s">
        <v>80</v>
      </c>
      <c r="E36" s="84" t="s">
        <v>112</v>
      </c>
      <c r="F36" s="84" t="s">
        <v>113</v>
      </c>
      <c r="G36" s="84" t="s">
        <v>118</v>
      </c>
      <c r="H36" s="85">
        <v>23.36</v>
      </c>
      <c r="I36" s="65"/>
      <c r="J36" s="66">
        <f t="shared" si="6"/>
        <v>0</v>
      </c>
      <c r="K36" s="67">
        <f t="shared" si="7"/>
        <v>0</v>
      </c>
      <c r="L36" s="68"/>
      <c r="M36" s="69">
        <f t="shared" si="2"/>
        <v>0</v>
      </c>
      <c r="N36" s="68"/>
      <c r="O36" s="68"/>
      <c r="P36" s="68"/>
      <c r="Q36" s="70">
        <f t="shared" si="8"/>
        <v>0</v>
      </c>
      <c r="R36" s="71" t="str">
        <f t="shared" si="4"/>
        <v>OK</v>
      </c>
      <c r="S36" s="77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29"/>
      <c r="AG36" s="29"/>
    </row>
    <row r="37" spans="1:33" ht="28.8" x14ac:dyDescent="0.3">
      <c r="A37" s="131"/>
      <c r="B37" s="82">
        <v>34</v>
      </c>
      <c r="C37" s="123"/>
      <c r="D37" s="83" t="s">
        <v>81</v>
      </c>
      <c r="E37" s="84" t="s">
        <v>112</v>
      </c>
      <c r="F37" s="84" t="s">
        <v>113</v>
      </c>
      <c r="G37" s="84" t="s">
        <v>118</v>
      </c>
      <c r="H37" s="85">
        <v>12.22</v>
      </c>
      <c r="I37" s="65"/>
      <c r="J37" s="66">
        <f t="shared" si="6"/>
        <v>0</v>
      </c>
      <c r="K37" s="67">
        <f t="shared" si="7"/>
        <v>0</v>
      </c>
      <c r="L37" s="68"/>
      <c r="M37" s="69">
        <f t="shared" si="2"/>
        <v>0</v>
      </c>
      <c r="N37" s="68"/>
      <c r="O37" s="68"/>
      <c r="P37" s="68"/>
      <c r="Q37" s="70">
        <f t="shared" si="8"/>
        <v>0</v>
      </c>
      <c r="R37" s="71" t="str">
        <f t="shared" si="4"/>
        <v>OK</v>
      </c>
      <c r="S37" s="77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29"/>
      <c r="AG37" s="29"/>
    </row>
    <row r="38" spans="1:33" ht="28.8" x14ac:dyDescent="0.3">
      <c r="A38" s="131"/>
      <c r="B38" s="82">
        <v>35</v>
      </c>
      <c r="C38" s="123"/>
      <c r="D38" s="83" t="s">
        <v>82</v>
      </c>
      <c r="E38" s="84" t="s">
        <v>112</v>
      </c>
      <c r="F38" s="84" t="s">
        <v>113</v>
      </c>
      <c r="G38" s="84" t="s">
        <v>118</v>
      </c>
      <c r="H38" s="85">
        <v>16.82</v>
      </c>
      <c r="I38" s="65"/>
      <c r="J38" s="66">
        <f t="shared" si="6"/>
        <v>0</v>
      </c>
      <c r="K38" s="67">
        <f t="shared" si="7"/>
        <v>0</v>
      </c>
      <c r="L38" s="68"/>
      <c r="M38" s="69">
        <f t="shared" si="2"/>
        <v>0</v>
      </c>
      <c r="N38" s="68"/>
      <c r="O38" s="68"/>
      <c r="P38" s="68"/>
      <c r="Q38" s="70">
        <f t="shared" si="8"/>
        <v>0</v>
      </c>
      <c r="R38" s="71" t="str">
        <f t="shared" si="4"/>
        <v>OK</v>
      </c>
      <c r="S38" s="77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29"/>
      <c r="AG38" s="29"/>
    </row>
    <row r="39" spans="1:33" ht="28.8" x14ac:dyDescent="0.3">
      <c r="A39" s="131"/>
      <c r="B39" s="82">
        <v>36</v>
      </c>
      <c r="C39" s="123"/>
      <c r="D39" s="83" t="s">
        <v>83</v>
      </c>
      <c r="E39" s="84" t="s">
        <v>112</v>
      </c>
      <c r="F39" s="84" t="s">
        <v>113</v>
      </c>
      <c r="G39" s="84" t="s">
        <v>118</v>
      </c>
      <c r="H39" s="85">
        <v>13.82</v>
      </c>
      <c r="I39" s="65"/>
      <c r="J39" s="66">
        <f t="shared" si="6"/>
        <v>0</v>
      </c>
      <c r="K39" s="67">
        <f t="shared" si="7"/>
        <v>0</v>
      </c>
      <c r="L39" s="68"/>
      <c r="M39" s="69">
        <f t="shared" si="2"/>
        <v>0</v>
      </c>
      <c r="N39" s="68"/>
      <c r="O39" s="68"/>
      <c r="P39" s="68"/>
      <c r="Q39" s="70">
        <f t="shared" si="8"/>
        <v>0</v>
      </c>
      <c r="R39" s="71" t="str">
        <f t="shared" si="4"/>
        <v>OK</v>
      </c>
      <c r="S39" s="77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29"/>
      <c r="AG39" s="29"/>
    </row>
    <row r="40" spans="1:33" ht="28.8" x14ac:dyDescent="0.3">
      <c r="A40" s="131"/>
      <c r="B40" s="82">
        <v>37</v>
      </c>
      <c r="C40" s="123"/>
      <c r="D40" s="83" t="s">
        <v>84</v>
      </c>
      <c r="E40" s="84" t="s">
        <v>112</v>
      </c>
      <c r="F40" s="84" t="s">
        <v>113</v>
      </c>
      <c r="G40" s="84" t="s">
        <v>118</v>
      </c>
      <c r="H40" s="85">
        <v>11.68</v>
      </c>
      <c r="I40" s="65"/>
      <c r="J40" s="66">
        <f t="shared" si="6"/>
        <v>0</v>
      </c>
      <c r="K40" s="67">
        <f t="shared" si="7"/>
        <v>0</v>
      </c>
      <c r="L40" s="68"/>
      <c r="M40" s="69">
        <f t="shared" si="2"/>
        <v>0</v>
      </c>
      <c r="N40" s="68"/>
      <c r="O40" s="68"/>
      <c r="P40" s="68"/>
      <c r="Q40" s="70">
        <f t="shared" si="8"/>
        <v>0</v>
      </c>
      <c r="R40" s="71" t="str">
        <f t="shared" si="4"/>
        <v>OK</v>
      </c>
      <c r="S40" s="77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29"/>
      <c r="AG40" s="29"/>
    </row>
    <row r="41" spans="1:33" ht="28.8" x14ac:dyDescent="0.3">
      <c r="A41" s="131"/>
      <c r="B41" s="82">
        <v>38</v>
      </c>
      <c r="C41" s="123"/>
      <c r="D41" s="83" t="s">
        <v>85</v>
      </c>
      <c r="E41" s="84" t="s">
        <v>112</v>
      </c>
      <c r="F41" s="84" t="s">
        <v>113</v>
      </c>
      <c r="G41" s="84" t="s">
        <v>118</v>
      </c>
      <c r="H41" s="85">
        <v>14.01</v>
      </c>
      <c r="I41" s="65">
        <v>5</v>
      </c>
      <c r="J41" s="66">
        <f t="shared" si="6"/>
        <v>0</v>
      </c>
      <c r="K41" s="67">
        <f t="shared" si="7"/>
        <v>0</v>
      </c>
      <c r="L41" s="68"/>
      <c r="M41" s="69">
        <f t="shared" si="2"/>
        <v>1</v>
      </c>
      <c r="N41" s="68"/>
      <c r="O41" s="68"/>
      <c r="P41" s="68"/>
      <c r="Q41" s="70">
        <f t="shared" si="8"/>
        <v>5</v>
      </c>
      <c r="R41" s="71" t="str">
        <f t="shared" si="4"/>
        <v>OK</v>
      </c>
      <c r="S41" s="77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29"/>
      <c r="AG41" s="29"/>
    </row>
    <row r="42" spans="1:33" ht="28.8" x14ac:dyDescent="0.3">
      <c r="A42" s="131"/>
      <c r="B42" s="82">
        <v>39</v>
      </c>
      <c r="C42" s="123"/>
      <c r="D42" s="83" t="s">
        <v>86</v>
      </c>
      <c r="E42" s="84" t="s">
        <v>112</v>
      </c>
      <c r="F42" s="84" t="s">
        <v>113</v>
      </c>
      <c r="G42" s="84" t="s">
        <v>118</v>
      </c>
      <c r="H42" s="85">
        <v>16.079999999999998</v>
      </c>
      <c r="I42" s="65">
        <v>5</v>
      </c>
      <c r="J42" s="66">
        <f t="shared" si="6"/>
        <v>0</v>
      </c>
      <c r="K42" s="67">
        <f t="shared" si="7"/>
        <v>0</v>
      </c>
      <c r="L42" s="68"/>
      <c r="M42" s="69">
        <f t="shared" si="2"/>
        <v>1</v>
      </c>
      <c r="N42" s="68"/>
      <c r="O42" s="68"/>
      <c r="P42" s="68"/>
      <c r="Q42" s="70">
        <f t="shared" si="8"/>
        <v>5</v>
      </c>
      <c r="R42" s="71" t="str">
        <f t="shared" si="4"/>
        <v>OK</v>
      </c>
      <c r="S42" s="77"/>
      <c r="T42" s="78"/>
      <c r="U42" s="78"/>
      <c r="V42" s="78"/>
      <c r="W42" s="78"/>
      <c r="X42" s="78"/>
      <c r="Y42" s="78"/>
      <c r="Z42" s="78"/>
      <c r="AA42" s="78"/>
      <c r="AB42" s="78"/>
      <c r="AC42" s="78"/>
      <c r="AD42" s="78"/>
      <c r="AE42" s="78"/>
      <c r="AF42" s="29"/>
      <c r="AG42" s="29"/>
    </row>
    <row r="43" spans="1:33" ht="28.8" x14ac:dyDescent="0.3">
      <c r="A43" s="131"/>
      <c r="B43" s="82">
        <v>40</v>
      </c>
      <c r="C43" s="123"/>
      <c r="D43" s="83" t="s">
        <v>87</v>
      </c>
      <c r="E43" s="84" t="s">
        <v>112</v>
      </c>
      <c r="F43" s="84" t="s">
        <v>113</v>
      </c>
      <c r="G43" s="84" t="s">
        <v>118</v>
      </c>
      <c r="H43" s="85">
        <v>31.14</v>
      </c>
      <c r="I43" s="65">
        <v>5</v>
      </c>
      <c r="J43" s="66">
        <f t="shared" si="6"/>
        <v>0</v>
      </c>
      <c r="K43" s="67">
        <f t="shared" si="7"/>
        <v>0</v>
      </c>
      <c r="L43" s="68"/>
      <c r="M43" s="69">
        <f t="shared" si="2"/>
        <v>1</v>
      </c>
      <c r="N43" s="68"/>
      <c r="O43" s="68"/>
      <c r="P43" s="68"/>
      <c r="Q43" s="70">
        <f t="shared" si="8"/>
        <v>5</v>
      </c>
      <c r="R43" s="71" t="str">
        <f t="shared" si="4"/>
        <v>OK</v>
      </c>
      <c r="S43" s="77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29"/>
      <c r="AG43" s="29"/>
    </row>
    <row r="44" spans="1:33" ht="28.8" x14ac:dyDescent="0.3">
      <c r="A44" s="131"/>
      <c r="B44" s="82">
        <v>41</v>
      </c>
      <c r="C44" s="123"/>
      <c r="D44" s="83" t="s">
        <v>88</v>
      </c>
      <c r="E44" s="84" t="s">
        <v>112</v>
      </c>
      <c r="F44" s="84" t="s">
        <v>113</v>
      </c>
      <c r="G44" s="84" t="s">
        <v>118</v>
      </c>
      <c r="H44" s="85">
        <v>16.579999999999998</v>
      </c>
      <c r="I44" s="65">
        <v>5</v>
      </c>
      <c r="J44" s="66">
        <f t="shared" si="6"/>
        <v>0</v>
      </c>
      <c r="K44" s="67">
        <f t="shared" si="7"/>
        <v>0</v>
      </c>
      <c r="L44" s="68"/>
      <c r="M44" s="69">
        <f t="shared" si="2"/>
        <v>1</v>
      </c>
      <c r="N44" s="68"/>
      <c r="O44" s="68"/>
      <c r="P44" s="68"/>
      <c r="Q44" s="70">
        <f t="shared" si="8"/>
        <v>5</v>
      </c>
      <c r="R44" s="71" t="str">
        <f t="shared" si="4"/>
        <v>OK</v>
      </c>
      <c r="S44" s="77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29"/>
      <c r="AG44" s="29"/>
    </row>
    <row r="45" spans="1:33" ht="28.8" x14ac:dyDescent="0.3">
      <c r="A45" s="131"/>
      <c r="B45" s="82">
        <v>42</v>
      </c>
      <c r="C45" s="123"/>
      <c r="D45" s="83" t="s">
        <v>89</v>
      </c>
      <c r="E45" s="84" t="s">
        <v>111</v>
      </c>
      <c r="F45" s="84" t="s">
        <v>113</v>
      </c>
      <c r="G45" s="84" t="s">
        <v>118</v>
      </c>
      <c r="H45" s="85">
        <v>61.9</v>
      </c>
      <c r="I45" s="65"/>
      <c r="J45" s="66">
        <f t="shared" si="6"/>
        <v>0</v>
      </c>
      <c r="K45" s="67">
        <f t="shared" si="7"/>
        <v>0</v>
      </c>
      <c r="L45" s="68"/>
      <c r="M45" s="69">
        <f t="shared" si="2"/>
        <v>0</v>
      </c>
      <c r="N45" s="68"/>
      <c r="O45" s="68"/>
      <c r="P45" s="68"/>
      <c r="Q45" s="70">
        <f t="shared" si="8"/>
        <v>0</v>
      </c>
      <c r="R45" s="71" t="str">
        <f t="shared" si="4"/>
        <v>OK</v>
      </c>
      <c r="S45" s="77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29"/>
      <c r="AG45" s="29"/>
    </row>
    <row r="46" spans="1:33" ht="28.8" x14ac:dyDescent="0.3">
      <c r="A46" s="131"/>
      <c r="B46" s="82">
        <v>43</v>
      </c>
      <c r="C46" s="123"/>
      <c r="D46" s="83" t="s">
        <v>90</v>
      </c>
      <c r="E46" s="84" t="s">
        <v>112</v>
      </c>
      <c r="F46" s="84" t="s">
        <v>113</v>
      </c>
      <c r="G46" s="84" t="s">
        <v>118</v>
      </c>
      <c r="H46" s="85">
        <v>12.84</v>
      </c>
      <c r="I46" s="65"/>
      <c r="J46" s="66">
        <f t="shared" si="6"/>
        <v>0</v>
      </c>
      <c r="K46" s="67">
        <f t="shared" si="7"/>
        <v>0</v>
      </c>
      <c r="L46" s="68"/>
      <c r="M46" s="69">
        <f t="shared" si="2"/>
        <v>0</v>
      </c>
      <c r="N46" s="68"/>
      <c r="O46" s="68"/>
      <c r="P46" s="68"/>
      <c r="Q46" s="70">
        <f t="shared" si="8"/>
        <v>0</v>
      </c>
      <c r="R46" s="71" t="str">
        <f t="shared" si="4"/>
        <v>OK</v>
      </c>
      <c r="S46" s="77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29"/>
      <c r="AG46" s="29"/>
    </row>
    <row r="47" spans="1:33" ht="28.8" x14ac:dyDescent="0.3">
      <c r="A47" s="131"/>
      <c r="B47" s="82">
        <v>44</v>
      </c>
      <c r="C47" s="123"/>
      <c r="D47" s="83" t="s">
        <v>91</v>
      </c>
      <c r="E47" s="84" t="s">
        <v>106</v>
      </c>
      <c r="F47" s="84" t="s">
        <v>114</v>
      </c>
      <c r="G47" s="84" t="s">
        <v>119</v>
      </c>
      <c r="H47" s="85">
        <v>1164.18</v>
      </c>
      <c r="I47" s="65">
        <v>1</v>
      </c>
      <c r="J47" s="66">
        <f t="shared" si="6"/>
        <v>0</v>
      </c>
      <c r="K47" s="67">
        <f t="shared" si="7"/>
        <v>0</v>
      </c>
      <c r="L47" s="68"/>
      <c r="M47" s="69">
        <f t="shared" si="2"/>
        <v>0</v>
      </c>
      <c r="N47" s="68"/>
      <c r="O47" s="68"/>
      <c r="P47" s="68"/>
      <c r="Q47" s="70">
        <f t="shared" si="8"/>
        <v>1</v>
      </c>
      <c r="R47" s="71" t="str">
        <f t="shared" si="4"/>
        <v>OK</v>
      </c>
      <c r="S47" s="77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29"/>
      <c r="AG47" s="29"/>
    </row>
    <row r="48" spans="1:33" ht="28.8" x14ac:dyDescent="0.3">
      <c r="A48" s="131"/>
      <c r="B48" s="82">
        <v>45</v>
      </c>
      <c r="C48" s="123"/>
      <c r="D48" s="83" t="s">
        <v>92</v>
      </c>
      <c r="E48" s="84" t="s">
        <v>106</v>
      </c>
      <c r="F48" s="84" t="s">
        <v>114</v>
      </c>
      <c r="G48" s="84" t="s">
        <v>119</v>
      </c>
      <c r="H48" s="85">
        <v>1456.2</v>
      </c>
      <c r="I48" s="65">
        <v>1</v>
      </c>
      <c r="J48" s="66">
        <f t="shared" si="6"/>
        <v>0</v>
      </c>
      <c r="K48" s="67">
        <f t="shared" si="7"/>
        <v>0</v>
      </c>
      <c r="L48" s="68"/>
      <c r="M48" s="69">
        <f t="shared" si="2"/>
        <v>0</v>
      </c>
      <c r="N48" s="68"/>
      <c r="O48" s="68"/>
      <c r="P48" s="68"/>
      <c r="Q48" s="70">
        <f t="shared" si="8"/>
        <v>1</v>
      </c>
      <c r="R48" s="71" t="str">
        <f t="shared" si="4"/>
        <v>OK</v>
      </c>
      <c r="S48" s="77"/>
      <c r="T48" s="78"/>
      <c r="U48" s="78"/>
      <c r="V48" s="78"/>
      <c r="W48" s="78"/>
      <c r="X48" s="78"/>
      <c r="Y48" s="78"/>
      <c r="Z48" s="78"/>
      <c r="AA48" s="78"/>
      <c r="AB48" s="78"/>
      <c r="AC48" s="78"/>
      <c r="AD48" s="78"/>
      <c r="AE48" s="78"/>
      <c r="AF48" s="29"/>
      <c r="AG48" s="29"/>
    </row>
    <row r="49" spans="1:33" ht="43.2" x14ac:dyDescent="0.3">
      <c r="A49" s="131"/>
      <c r="B49" s="82">
        <v>46</v>
      </c>
      <c r="C49" s="123"/>
      <c r="D49" s="83" t="s">
        <v>93</v>
      </c>
      <c r="E49" s="84" t="s">
        <v>106</v>
      </c>
      <c r="F49" s="84" t="s">
        <v>114</v>
      </c>
      <c r="G49" s="84" t="s">
        <v>119</v>
      </c>
      <c r="H49" s="85">
        <v>1146.27</v>
      </c>
      <c r="I49" s="65">
        <v>1</v>
      </c>
      <c r="J49" s="66">
        <f t="shared" si="6"/>
        <v>0</v>
      </c>
      <c r="K49" s="67">
        <f t="shared" si="7"/>
        <v>0</v>
      </c>
      <c r="L49" s="68"/>
      <c r="M49" s="69">
        <f t="shared" si="2"/>
        <v>0</v>
      </c>
      <c r="N49" s="68"/>
      <c r="O49" s="68"/>
      <c r="P49" s="68"/>
      <c r="Q49" s="70">
        <f t="shared" si="8"/>
        <v>1</v>
      </c>
      <c r="R49" s="71" t="str">
        <f t="shared" si="4"/>
        <v>OK</v>
      </c>
      <c r="S49" s="77"/>
      <c r="T49" s="78"/>
      <c r="U49" s="78"/>
      <c r="V49" s="78"/>
      <c r="W49" s="78"/>
      <c r="X49" s="78"/>
      <c r="Y49" s="78"/>
      <c r="Z49" s="78"/>
      <c r="AA49" s="78"/>
      <c r="AB49" s="78"/>
      <c r="AC49" s="78"/>
      <c r="AD49" s="78"/>
      <c r="AE49" s="78"/>
      <c r="AF49" s="29"/>
      <c r="AG49" s="29"/>
    </row>
    <row r="50" spans="1:33" ht="28.8" x14ac:dyDescent="0.3">
      <c r="A50" s="131"/>
      <c r="B50" s="82">
        <v>47</v>
      </c>
      <c r="C50" s="123"/>
      <c r="D50" s="83" t="s">
        <v>94</v>
      </c>
      <c r="E50" s="84" t="s">
        <v>106</v>
      </c>
      <c r="F50" s="84" t="s">
        <v>114</v>
      </c>
      <c r="G50" s="84" t="s">
        <v>119</v>
      </c>
      <c r="H50" s="85">
        <v>20.09</v>
      </c>
      <c r="I50" s="65">
        <v>16</v>
      </c>
      <c r="J50" s="66">
        <f t="shared" si="6"/>
        <v>0</v>
      </c>
      <c r="K50" s="67">
        <f t="shared" si="7"/>
        <v>0</v>
      </c>
      <c r="L50" s="68"/>
      <c r="M50" s="69">
        <f t="shared" si="2"/>
        <v>4</v>
      </c>
      <c r="N50" s="68"/>
      <c r="O50" s="68"/>
      <c r="P50" s="68"/>
      <c r="Q50" s="70">
        <f t="shared" si="8"/>
        <v>16</v>
      </c>
      <c r="R50" s="71" t="str">
        <f t="shared" si="4"/>
        <v>OK</v>
      </c>
      <c r="S50" s="77"/>
      <c r="T50" s="78"/>
      <c r="U50" s="78"/>
      <c r="V50" s="78"/>
      <c r="W50" s="78"/>
      <c r="X50" s="78"/>
      <c r="Y50" s="78"/>
      <c r="Z50" s="78"/>
      <c r="AA50" s="78"/>
      <c r="AB50" s="78"/>
      <c r="AC50" s="78"/>
      <c r="AD50" s="78"/>
      <c r="AE50" s="78"/>
      <c r="AF50" s="29"/>
      <c r="AG50" s="29"/>
    </row>
    <row r="51" spans="1:33" ht="43.2" x14ac:dyDescent="0.3">
      <c r="A51" s="131"/>
      <c r="B51" s="82">
        <v>48</v>
      </c>
      <c r="C51" s="123"/>
      <c r="D51" s="83" t="s">
        <v>95</v>
      </c>
      <c r="E51" s="84" t="s">
        <v>106</v>
      </c>
      <c r="F51" s="84" t="s">
        <v>114</v>
      </c>
      <c r="G51" s="84" t="s">
        <v>119</v>
      </c>
      <c r="H51" s="85">
        <v>1375.99</v>
      </c>
      <c r="I51" s="65"/>
      <c r="J51" s="66">
        <f t="shared" si="6"/>
        <v>0</v>
      </c>
      <c r="K51" s="67">
        <f t="shared" si="7"/>
        <v>0</v>
      </c>
      <c r="L51" s="68"/>
      <c r="M51" s="69">
        <f t="shared" si="2"/>
        <v>0</v>
      </c>
      <c r="N51" s="68"/>
      <c r="O51" s="68"/>
      <c r="P51" s="68"/>
      <c r="Q51" s="70">
        <f t="shared" si="8"/>
        <v>0</v>
      </c>
      <c r="R51" s="71" t="str">
        <f t="shared" si="4"/>
        <v>OK</v>
      </c>
      <c r="S51" s="77"/>
      <c r="T51" s="78"/>
      <c r="U51" s="78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29"/>
      <c r="AG51" s="29"/>
    </row>
    <row r="52" spans="1:33" ht="43.2" x14ac:dyDescent="0.3">
      <c r="A52" s="131"/>
      <c r="B52" s="82">
        <v>49</v>
      </c>
      <c r="C52" s="123"/>
      <c r="D52" s="83" t="s">
        <v>96</v>
      </c>
      <c r="E52" s="84" t="s">
        <v>106</v>
      </c>
      <c r="F52" s="84" t="s">
        <v>114</v>
      </c>
      <c r="G52" s="84" t="s">
        <v>119</v>
      </c>
      <c r="H52" s="85">
        <v>599.61</v>
      </c>
      <c r="I52" s="65"/>
      <c r="J52" s="66">
        <f t="shared" si="6"/>
        <v>0</v>
      </c>
      <c r="K52" s="67">
        <f t="shared" si="7"/>
        <v>0</v>
      </c>
      <c r="L52" s="68"/>
      <c r="M52" s="69">
        <f t="shared" si="2"/>
        <v>0</v>
      </c>
      <c r="N52" s="68"/>
      <c r="O52" s="68"/>
      <c r="P52" s="68"/>
      <c r="Q52" s="70">
        <f t="shared" si="8"/>
        <v>0</v>
      </c>
      <c r="R52" s="71" t="str">
        <f t="shared" si="4"/>
        <v>OK</v>
      </c>
      <c r="S52" s="77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29"/>
      <c r="AG52" s="29"/>
    </row>
    <row r="53" spans="1:33" ht="14.4" x14ac:dyDescent="0.3">
      <c r="A53" s="131"/>
      <c r="B53" s="82">
        <v>50</v>
      </c>
      <c r="C53" s="123"/>
      <c r="D53" s="83" t="s">
        <v>97</v>
      </c>
      <c r="E53" s="84" t="s">
        <v>106</v>
      </c>
      <c r="F53" s="84" t="s">
        <v>114</v>
      </c>
      <c r="G53" s="84" t="s">
        <v>119</v>
      </c>
      <c r="H53" s="85">
        <v>66.180000000000007</v>
      </c>
      <c r="I53" s="65"/>
      <c r="J53" s="66">
        <f t="shared" si="6"/>
        <v>0</v>
      </c>
      <c r="K53" s="67">
        <f t="shared" si="7"/>
        <v>0</v>
      </c>
      <c r="L53" s="68"/>
      <c r="M53" s="69">
        <f t="shared" si="2"/>
        <v>0</v>
      </c>
      <c r="N53" s="68"/>
      <c r="O53" s="68"/>
      <c r="P53" s="68"/>
      <c r="Q53" s="70">
        <f t="shared" si="8"/>
        <v>0</v>
      </c>
      <c r="R53" s="71" t="str">
        <f t="shared" si="4"/>
        <v>OK</v>
      </c>
      <c r="S53" s="77"/>
      <c r="T53" s="78"/>
      <c r="U53" s="78"/>
      <c r="V53" s="78"/>
      <c r="W53" s="78"/>
      <c r="X53" s="78"/>
      <c r="Y53" s="78"/>
      <c r="Z53" s="78"/>
      <c r="AA53" s="78"/>
      <c r="AB53" s="78"/>
      <c r="AC53" s="78"/>
      <c r="AD53" s="78"/>
      <c r="AE53" s="78"/>
      <c r="AF53" s="29"/>
      <c r="AG53" s="29"/>
    </row>
    <row r="54" spans="1:33" ht="14.4" x14ac:dyDescent="0.3">
      <c r="A54" s="131"/>
      <c r="B54" s="82">
        <v>51</v>
      </c>
      <c r="C54" s="123"/>
      <c r="D54" s="83" t="s">
        <v>98</v>
      </c>
      <c r="E54" s="84" t="s">
        <v>106</v>
      </c>
      <c r="F54" s="84" t="s">
        <v>114</v>
      </c>
      <c r="G54" s="84" t="s">
        <v>119</v>
      </c>
      <c r="H54" s="85">
        <v>56.06</v>
      </c>
      <c r="I54" s="65"/>
      <c r="J54" s="66">
        <f t="shared" si="6"/>
        <v>0</v>
      </c>
      <c r="K54" s="67">
        <f t="shared" si="7"/>
        <v>0</v>
      </c>
      <c r="L54" s="68"/>
      <c r="M54" s="69">
        <f t="shared" si="2"/>
        <v>0</v>
      </c>
      <c r="N54" s="68"/>
      <c r="O54" s="68"/>
      <c r="P54" s="68"/>
      <c r="Q54" s="70">
        <f t="shared" si="8"/>
        <v>0</v>
      </c>
      <c r="R54" s="71" t="str">
        <f t="shared" si="4"/>
        <v>OK</v>
      </c>
      <c r="S54" s="77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78"/>
      <c r="AF54" s="29"/>
      <c r="AG54" s="29"/>
    </row>
    <row r="55" spans="1:33" ht="28.8" x14ac:dyDescent="0.3">
      <c r="A55" s="131"/>
      <c r="B55" s="82">
        <v>52</v>
      </c>
      <c r="C55" s="123"/>
      <c r="D55" s="83" t="s">
        <v>99</v>
      </c>
      <c r="E55" s="84" t="s">
        <v>106</v>
      </c>
      <c r="F55" s="84" t="s">
        <v>114</v>
      </c>
      <c r="G55" s="84" t="s">
        <v>119</v>
      </c>
      <c r="H55" s="85">
        <v>10.87</v>
      </c>
      <c r="I55" s="65"/>
      <c r="J55" s="66">
        <f t="shared" si="6"/>
        <v>0</v>
      </c>
      <c r="K55" s="67">
        <f t="shared" si="7"/>
        <v>0</v>
      </c>
      <c r="L55" s="68"/>
      <c r="M55" s="69">
        <f t="shared" si="2"/>
        <v>0</v>
      </c>
      <c r="N55" s="68"/>
      <c r="O55" s="68"/>
      <c r="P55" s="68"/>
      <c r="Q55" s="70">
        <f t="shared" si="8"/>
        <v>0</v>
      </c>
      <c r="R55" s="71" t="str">
        <f t="shared" si="4"/>
        <v>OK</v>
      </c>
      <c r="S55" s="77"/>
      <c r="T55" s="78"/>
      <c r="U55" s="78"/>
      <c r="V55" s="78"/>
      <c r="W55" s="78"/>
      <c r="X55" s="78"/>
      <c r="Y55" s="78"/>
      <c r="Z55" s="78"/>
      <c r="AA55" s="78"/>
      <c r="AB55" s="78"/>
      <c r="AC55" s="78"/>
      <c r="AD55" s="78"/>
      <c r="AE55" s="78"/>
      <c r="AF55" s="29"/>
      <c r="AG55" s="29"/>
    </row>
    <row r="56" spans="1:33" ht="28.8" x14ac:dyDescent="0.3">
      <c r="A56" s="131"/>
      <c r="B56" s="82">
        <v>53</v>
      </c>
      <c r="C56" s="123"/>
      <c r="D56" s="83" t="s">
        <v>100</v>
      </c>
      <c r="E56" s="84" t="s">
        <v>106</v>
      </c>
      <c r="F56" s="84" t="s">
        <v>114</v>
      </c>
      <c r="G56" s="84" t="s">
        <v>119</v>
      </c>
      <c r="H56" s="85">
        <v>11.6</v>
      </c>
      <c r="I56" s="65"/>
      <c r="J56" s="66">
        <f t="shared" si="6"/>
        <v>0</v>
      </c>
      <c r="K56" s="67">
        <f t="shared" si="7"/>
        <v>0</v>
      </c>
      <c r="L56" s="68"/>
      <c r="M56" s="69">
        <f t="shared" si="2"/>
        <v>0</v>
      </c>
      <c r="N56" s="68"/>
      <c r="O56" s="68"/>
      <c r="P56" s="68"/>
      <c r="Q56" s="70">
        <f t="shared" si="8"/>
        <v>0</v>
      </c>
      <c r="R56" s="71" t="str">
        <f t="shared" si="4"/>
        <v>OK</v>
      </c>
      <c r="S56" s="77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78"/>
      <c r="AF56" s="29"/>
      <c r="AG56" s="29"/>
    </row>
    <row r="57" spans="1:33" ht="28.8" x14ac:dyDescent="0.3">
      <c r="A57" s="131"/>
      <c r="B57" s="82">
        <v>54</v>
      </c>
      <c r="C57" s="123"/>
      <c r="D57" s="83" t="s">
        <v>101</v>
      </c>
      <c r="E57" s="84" t="s">
        <v>106</v>
      </c>
      <c r="F57" s="84" t="s">
        <v>114</v>
      </c>
      <c r="G57" s="84" t="s">
        <v>119</v>
      </c>
      <c r="H57" s="85">
        <v>10.86</v>
      </c>
      <c r="I57" s="65"/>
      <c r="J57" s="66">
        <f t="shared" si="6"/>
        <v>0</v>
      </c>
      <c r="K57" s="67">
        <f t="shared" si="7"/>
        <v>0</v>
      </c>
      <c r="L57" s="68"/>
      <c r="M57" s="69">
        <f t="shared" si="2"/>
        <v>0</v>
      </c>
      <c r="N57" s="68"/>
      <c r="O57" s="68"/>
      <c r="P57" s="68"/>
      <c r="Q57" s="70">
        <f t="shared" si="8"/>
        <v>0</v>
      </c>
      <c r="R57" s="71" t="str">
        <f t="shared" si="4"/>
        <v>OK</v>
      </c>
      <c r="S57" s="77"/>
      <c r="T57" s="78"/>
      <c r="U57" s="78"/>
      <c r="V57" s="78"/>
      <c r="W57" s="78"/>
      <c r="X57" s="78"/>
      <c r="Y57" s="78"/>
      <c r="Z57" s="78"/>
      <c r="AA57" s="78"/>
      <c r="AB57" s="78"/>
      <c r="AC57" s="78"/>
      <c r="AD57" s="78"/>
      <c r="AE57" s="78"/>
      <c r="AF57" s="29"/>
      <c r="AG57" s="29"/>
    </row>
    <row r="58" spans="1:33" ht="14.4" x14ac:dyDescent="0.3">
      <c r="A58" s="131"/>
      <c r="B58" s="82">
        <v>55</v>
      </c>
      <c r="C58" s="123"/>
      <c r="D58" s="83" t="s">
        <v>102</v>
      </c>
      <c r="E58" s="84" t="s">
        <v>106</v>
      </c>
      <c r="F58" s="84" t="s">
        <v>114</v>
      </c>
      <c r="G58" s="84" t="s">
        <v>119</v>
      </c>
      <c r="H58" s="85">
        <v>8.56</v>
      </c>
      <c r="I58" s="65"/>
      <c r="J58" s="66">
        <f t="shared" si="6"/>
        <v>0</v>
      </c>
      <c r="K58" s="67">
        <f t="shared" si="7"/>
        <v>0</v>
      </c>
      <c r="L58" s="68"/>
      <c r="M58" s="69">
        <f t="shared" si="2"/>
        <v>0</v>
      </c>
      <c r="N58" s="68"/>
      <c r="O58" s="68"/>
      <c r="P58" s="68"/>
      <c r="Q58" s="70">
        <f t="shared" si="8"/>
        <v>0</v>
      </c>
      <c r="R58" s="71" t="str">
        <f t="shared" si="4"/>
        <v>OK</v>
      </c>
      <c r="S58" s="77"/>
      <c r="T58" s="78"/>
      <c r="U58" s="78"/>
      <c r="V58" s="78"/>
      <c r="W58" s="78"/>
      <c r="X58" s="78"/>
      <c r="Y58" s="78"/>
      <c r="Z58" s="78"/>
      <c r="AA58" s="78"/>
      <c r="AB58" s="78"/>
      <c r="AC58" s="78"/>
      <c r="AD58" s="78"/>
      <c r="AE58" s="78"/>
      <c r="AF58" s="29"/>
      <c r="AG58" s="29"/>
    </row>
    <row r="59" spans="1:33" ht="28.8" x14ac:dyDescent="0.3">
      <c r="A59" s="132"/>
      <c r="B59" s="82">
        <v>56</v>
      </c>
      <c r="C59" s="124"/>
      <c r="D59" s="83" t="s">
        <v>103</v>
      </c>
      <c r="E59" s="84" t="s">
        <v>106</v>
      </c>
      <c r="F59" s="84" t="s">
        <v>114</v>
      </c>
      <c r="G59" s="84" t="s">
        <v>119</v>
      </c>
      <c r="H59" s="85">
        <v>63.79</v>
      </c>
      <c r="I59" s="65"/>
      <c r="J59" s="66">
        <f t="shared" si="6"/>
        <v>0</v>
      </c>
      <c r="K59" s="67">
        <f t="shared" si="7"/>
        <v>0</v>
      </c>
      <c r="L59" s="68"/>
      <c r="M59" s="69">
        <f t="shared" si="2"/>
        <v>0</v>
      </c>
      <c r="N59" s="68"/>
      <c r="O59" s="68"/>
      <c r="P59" s="68"/>
      <c r="Q59" s="70">
        <f t="shared" si="8"/>
        <v>0</v>
      </c>
      <c r="R59" s="71" t="str">
        <f t="shared" si="4"/>
        <v>OK</v>
      </c>
      <c r="S59" s="77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29"/>
      <c r="AG59" s="29"/>
    </row>
    <row r="60" spans="1:33" ht="38.4" customHeight="1" x14ac:dyDescent="0.3">
      <c r="I60" s="88">
        <f>SUM(I4:I59)</f>
        <v>192</v>
      </c>
      <c r="J60" s="88">
        <f t="shared" ref="J60:Q60" si="9">SUM(J4:J59)</f>
        <v>0</v>
      </c>
      <c r="K60" s="88">
        <f t="shared" si="9"/>
        <v>0</v>
      </c>
      <c r="L60" s="88">
        <f t="shared" si="9"/>
        <v>0</v>
      </c>
      <c r="M60" s="88">
        <f t="shared" si="9"/>
        <v>42</v>
      </c>
      <c r="N60" s="88">
        <f t="shared" si="9"/>
        <v>0</v>
      </c>
      <c r="O60" s="88">
        <f t="shared" si="9"/>
        <v>0</v>
      </c>
      <c r="P60" s="88">
        <f t="shared" si="9"/>
        <v>0</v>
      </c>
      <c r="Q60" s="88">
        <f t="shared" si="9"/>
        <v>192</v>
      </c>
      <c r="S60" s="63">
        <f t="shared" ref="S60:X60" si="10">SUMPRODUCT($H$4:$H$59,S4:S59)</f>
        <v>0</v>
      </c>
      <c r="T60" s="63">
        <f t="shared" si="10"/>
        <v>0</v>
      </c>
      <c r="U60" s="63">
        <f t="shared" si="10"/>
        <v>0</v>
      </c>
      <c r="V60" s="63">
        <f t="shared" si="10"/>
        <v>0</v>
      </c>
      <c r="W60" s="63">
        <f t="shared" si="10"/>
        <v>0</v>
      </c>
      <c r="X60" s="63">
        <f t="shared" si="10"/>
        <v>0</v>
      </c>
      <c r="Y60" s="63">
        <f t="shared" ref="Y60:AG60" si="11">SUMPRODUCT($H$4:$H$59,Y4:Y59)</f>
        <v>0</v>
      </c>
      <c r="Z60" s="63">
        <f t="shared" si="11"/>
        <v>0</v>
      </c>
      <c r="AA60" s="63">
        <f t="shared" si="11"/>
        <v>0</v>
      </c>
      <c r="AB60" s="63">
        <f t="shared" si="11"/>
        <v>0</v>
      </c>
      <c r="AC60" s="63">
        <f t="shared" si="11"/>
        <v>0</v>
      </c>
      <c r="AD60" s="63">
        <f t="shared" si="11"/>
        <v>0</v>
      </c>
      <c r="AE60" s="63">
        <f t="shared" si="11"/>
        <v>0</v>
      </c>
      <c r="AF60" s="63">
        <f t="shared" si="11"/>
        <v>0</v>
      </c>
      <c r="AG60" s="63">
        <f t="shared" si="11"/>
        <v>0</v>
      </c>
    </row>
    <row r="61" spans="1:33" ht="38.4" customHeight="1" x14ac:dyDescent="0.3">
      <c r="I61" s="14">
        <f>SUMPRODUCT($H$4:$H$59,I4:I59)</f>
        <v>21386.02</v>
      </c>
      <c r="J61" s="14">
        <f t="shared" ref="J61:P61" si="12">SUMPRODUCT($H$4:$H$59,J4:J59)</f>
        <v>0</v>
      </c>
      <c r="K61" s="14">
        <f t="shared" si="12"/>
        <v>0</v>
      </c>
      <c r="L61" s="14">
        <f t="shared" si="12"/>
        <v>0</v>
      </c>
      <c r="M61" s="14">
        <f t="shared" si="12"/>
        <v>2531.48</v>
      </c>
      <c r="N61" s="14">
        <f t="shared" si="12"/>
        <v>0</v>
      </c>
      <c r="O61" s="14">
        <f t="shared" si="12"/>
        <v>0</v>
      </c>
      <c r="P61" s="14">
        <f t="shared" si="12"/>
        <v>0</v>
      </c>
      <c r="Q61" s="14"/>
    </row>
  </sheetData>
  <autoFilter ref="A3:AK19" xr:uid="{8294514B-E58C-4C81-B2FC-38B67DB88A36}"/>
  <mergeCells count="21">
    <mergeCell ref="AE1:AE2"/>
    <mergeCell ref="AF1:AF2"/>
    <mergeCell ref="AG1:AG2"/>
    <mergeCell ref="V1:V2"/>
    <mergeCell ref="W1:W2"/>
    <mergeCell ref="X1:X2"/>
    <mergeCell ref="Y1:Y2"/>
    <mergeCell ref="Z1:Z2"/>
    <mergeCell ref="AA1:AA2"/>
    <mergeCell ref="A4:A59"/>
    <mergeCell ref="C4:C59"/>
    <mergeCell ref="AB1:AB2"/>
    <mergeCell ref="AC1:AC2"/>
    <mergeCell ref="AD1:AD2"/>
    <mergeCell ref="A1:C1"/>
    <mergeCell ref="D1:H1"/>
    <mergeCell ref="I1:R1"/>
    <mergeCell ref="S1:S2"/>
    <mergeCell ref="T1:T2"/>
    <mergeCell ref="U1:U2"/>
    <mergeCell ref="A2:R2"/>
  </mergeCells>
  <conditionalFormatting sqref="S4:AG17">
    <cfRule type="cellIs" dxfId="31" priority="1" stopIfTrue="1" operator="greaterThan">
      <formula>0</formula>
    </cfRule>
    <cfRule type="cellIs" dxfId="30" priority="2" stopIfTrue="1" operator="greaterThan">
      <formula>0</formula>
    </cfRule>
    <cfRule type="cellIs" dxfId="29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A9239-886D-49A9-8F00-A99098064279}">
  <sheetPr>
    <tabColor rgb="FF92D050"/>
  </sheetPr>
  <dimension ref="A1:AG61"/>
  <sheetViews>
    <sheetView zoomScale="70" zoomScaleNormal="70" workbookViewId="0">
      <pane xSplit="9" ySplit="2" topLeftCell="J3" activePane="bottomRight" state="frozen"/>
      <selection pane="topRight" activeCell="K1" sqref="K1"/>
      <selection pane="bottomLeft" activeCell="A3" sqref="A3"/>
      <selection pane="bottomRight" sqref="A1:C1"/>
    </sheetView>
  </sheetViews>
  <sheetFormatPr defaultColWidth="9.88671875" defaultRowHeight="38.4" customHeight="1" x14ac:dyDescent="0.3"/>
  <cols>
    <col min="1" max="1" width="6.5546875" style="1" customWidth="1"/>
    <col min="2" max="2" width="5.88671875" style="1" customWidth="1"/>
    <col min="3" max="3" width="25.6640625" style="64" customWidth="1"/>
    <col min="4" max="4" width="57.88671875" style="1" customWidth="1"/>
    <col min="5" max="5" width="12.44140625" style="1" customWidth="1"/>
    <col min="6" max="6" width="12.6640625" style="1" customWidth="1"/>
    <col min="7" max="7" width="18" style="1" customWidth="1"/>
    <col min="8" max="8" width="13.109375" style="14" customWidth="1"/>
    <col min="9" max="9" width="14.6640625" style="14" customWidth="1"/>
    <col min="10" max="17" width="11.33203125" style="4" customWidth="1"/>
    <col min="18" max="18" width="6.5546875" style="13" customWidth="1"/>
    <col min="19" max="19" width="15.109375" style="5" customWidth="1"/>
    <col min="20" max="31" width="15.109375" style="6" customWidth="1"/>
    <col min="32" max="33" width="15.109375" style="2" customWidth="1"/>
    <col min="34" max="16384" width="9.88671875" style="2"/>
  </cols>
  <sheetData>
    <row r="1" spans="1:33" s="55" customFormat="1" ht="38.4" customHeight="1" x14ac:dyDescent="0.3">
      <c r="A1" s="137" t="s">
        <v>44</v>
      </c>
      <c r="B1" s="138"/>
      <c r="C1" s="139"/>
      <c r="D1" s="140" t="s">
        <v>120</v>
      </c>
      <c r="E1" s="141"/>
      <c r="F1" s="141"/>
      <c r="G1" s="141"/>
      <c r="H1" s="142"/>
      <c r="I1" s="143" t="s">
        <v>45</v>
      </c>
      <c r="J1" s="143"/>
      <c r="K1" s="143"/>
      <c r="L1" s="143"/>
      <c r="M1" s="143"/>
      <c r="N1" s="143"/>
      <c r="O1" s="143"/>
      <c r="P1" s="143"/>
      <c r="Q1" s="143"/>
      <c r="R1" s="143"/>
      <c r="S1" s="136" t="s">
        <v>41</v>
      </c>
      <c r="T1" s="136" t="s">
        <v>41</v>
      </c>
      <c r="U1" s="136" t="s">
        <v>41</v>
      </c>
      <c r="V1" s="136" t="s">
        <v>41</v>
      </c>
      <c r="W1" s="136" t="s">
        <v>41</v>
      </c>
      <c r="X1" s="136" t="s">
        <v>41</v>
      </c>
      <c r="Y1" s="136" t="s">
        <v>41</v>
      </c>
      <c r="Z1" s="136" t="s">
        <v>41</v>
      </c>
      <c r="AA1" s="136" t="s">
        <v>41</v>
      </c>
      <c r="AB1" s="136" t="s">
        <v>41</v>
      </c>
      <c r="AC1" s="136" t="s">
        <v>41</v>
      </c>
      <c r="AD1" s="136" t="s">
        <v>41</v>
      </c>
      <c r="AE1" s="136" t="s">
        <v>41</v>
      </c>
      <c r="AF1" s="136" t="s">
        <v>41</v>
      </c>
      <c r="AG1" s="136" t="s">
        <v>41</v>
      </c>
    </row>
    <row r="2" spans="1:33" s="55" customFormat="1" ht="38.4" customHeight="1" x14ac:dyDescent="0.3">
      <c r="A2" s="144" t="s">
        <v>43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6"/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6"/>
      <c r="AD2" s="136"/>
      <c r="AE2" s="136"/>
      <c r="AF2" s="136"/>
      <c r="AG2" s="136"/>
    </row>
    <row r="3" spans="1:33" s="59" customFormat="1" ht="55.5" customHeight="1" x14ac:dyDescent="0.25">
      <c r="A3" s="56" t="s">
        <v>36</v>
      </c>
      <c r="B3" s="56" t="s">
        <v>18</v>
      </c>
      <c r="C3" s="56" t="s">
        <v>5</v>
      </c>
      <c r="D3" s="56" t="s">
        <v>37</v>
      </c>
      <c r="E3" s="56" t="s">
        <v>38</v>
      </c>
      <c r="F3" s="56" t="s">
        <v>9</v>
      </c>
      <c r="G3" s="56" t="s">
        <v>6</v>
      </c>
      <c r="H3" s="86" t="s">
        <v>39</v>
      </c>
      <c r="I3" s="19" t="s">
        <v>40</v>
      </c>
      <c r="J3" s="19" t="s">
        <v>142</v>
      </c>
      <c r="K3" s="19" t="s">
        <v>143</v>
      </c>
      <c r="L3" s="19" t="s">
        <v>144</v>
      </c>
      <c r="M3" s="19" t="s">
        <v>145</v>
      </c>
      <c r="N3" s="19" t="s">
        <v>146</v>
      </c>
      <c r="O3" s="19" t="s">
        <v>147</v>
      </c>
      <c r="P3" s="19" t="s">
        <v>148</v>
      </c>
      <c r="Q3" s="57" t="s">
        <v>0</v>
      </c>
      <c r="R3" s="62" t="s">
        <v>1</v>
      </c>
      <c r="S3" s="58" t="s">
        <v>42</v>
      </c>
      <c r="T3" s="58" t="s">
        <v>42</v>
      </c>
      <c r="U3" s="58" t="s">
        <v>42</v>
      </c>
      <c r="V3" s="58" t="s">
        <v>42</v>
      </c>
      <c r="W3" s="58" t="s">
        <v>42</v>
      </c>
      <c r="X3" s="58" t="s">
        <v>42</v>
      </c>
      <c r="Y3" s="58" t="s">
        <v>42</v>
      </c>
      <c r="Z3" s="58" t="s">
        <v>42</v>
      </c>
      <c r="AA3" s="58" t="s">
        <v>42</v>
      </c>
      <c r="AB3" s="58" t="s">
        <v>42</v>
      </c>
      <c r="AC3" s="58" t="s">
        <v>42</v>
      </c>
      <c r="AD3" s="58" t="s">
        <v>42</v>
      </c>
      <c r="AE3" s="58" t="s">
        <v>42</v>
      </c>
      <c r="AF3" s="58" t="s">
        <v>42</v>
      </c>
      <c r="AG3" s="58" t="s">
        <v>42</v>
      </c>
    </row>
    <row r="4" spans="1:33" s="55" customFormat="1" ht="28.8" x14ac:dyDescent="0.3">
      <c r="A4" s="130">
        <v>1</v>
      </c>
      <c r="B4" s="82">
        <v>1</v>
      </c>
      <c r="C4" s="122" t="s">
        <v>47</v>
      </c>
      <c r="D4" s="83" t="s">
        <v>48</v>
      </c>
      <c r="E4" s="84" t="s">
        <v>104</v>
      </c>
      <c r="F4" s="84" t="s">
        <v>113</v>
      </c>
      <c r="G4" s="84" t="s">
        <v>115</v>
      </c>
      <c r="H4" s="87">
        <v>100.45</v>
      </c>
      <c r="I4" s="65">
        <v>5</v>
      </c>
      <c r="J4" s="66">
        <f>IF(SUM(S4:AG4)&gt;I4+L4,I4+L4,SUM(S4:AG4))</f>
        <v>0</v>
      </c>
      <c r="K4" s="67">
        <f>(SUM(S4:AG4))</f>
        <v>0</v>
      </c>
      <c r="L4" s="68"/>
      <c r="M4" s="69">
        <f>ROUND(IF(I4*0.25-0.5&lt;0,0,I4*0.25-0.5),0)-P4-N4</f>
        <v>1</v>
      </c>
      <c r="N4" s="68"/>
      <c r="O4" s="68"/>
      <c r="P4" s="68"/>
      <c r="Q4" s="70">
        <f>I4-(SUM(S4:AG4))+L4</f>
        <v>5</v>
      </c>
      <c r="R4" s="71" t="str">
        <f>IF(Q4&lt;0,"ATENÇÃO","OK")</f>
        <v>OK</v>
      </c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</row>
    <row r="5" spans="1:33" s="55" customFormat="1" ht="28.8" x14ac:dyDescent="0.3">
      <c r="A5" s="131"/>
      <c r="B5" s="82">
        <v>2</v>
      </c>
      <c r="C5" s="123"/>
      <c r="D5" s="83" t="s">
        <v>49</v>
      </c>
      <c r="E5" s="84" t="s">
        <v>105</v>
      </c>
      <c r="F5" s="84" t="s">
        <v>113</v>
      </c>
      <c r="G5" s="84" t="s">
        <v>115</v>
      </c>
      <c r="H5" s="87">
        <v>1705.39</v>
      </c>
      <c r="I5" s="65">
        <v>1</v>
      </c>
      <c r="J5" s="66">
        <f t="shared" ref="J5:J30" si="0">IF(SUM(S5:AG5)&gt;I5+L5,I5+L5,SUM(S5:AG5))</f>
        <v>0</v>
      </c>
      <c r="K5" s="67">
        <f t="shared" ref="K5:K31" si="1">(SUM(S5:AG5))</f>
        <v>0</v>
      </c>
      <c r="L5" s="68"/>
      <c r="M5" s="69">
        <f t="shared" ref="M5:M59" si="2">ROUND(IF(I5*0.25-0.5&lt;0,0,I5*0.25-0.5),0)-P5-N5</f>
        <v>0</v>
      </c>
      <c r="N5" s="68"/>
      <c r="O5" s="68"/>
      <c r="P5" s="68"/>
      <c r="Q5" s="70">
        <f t="shared" ref="Q5:Q17" si="3">I5-(SUM(S5:AG5))+L5</f>
        <v>1</v>
      </c>
      <c r="R5" s="71" t="str">
        <f t="shared" ref="R5:R59" si="4">IF(Q5&lt;0,"ATENÇÃO","OK")</f>
        <v>OK</v>
      </c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</row>
    <row r="6" spans="1:33" s="55" customFormat="1" ht="28.8" x14ac:dyDescent="0.3">
      <c r="A6" s="131"/>
      <c r="B6" s="82">
        <v>3</v>
      </c>
      <c r="C6" s="123"/>
      <c r="D6" s="83" t="s">
        <v>50</v>
      </c>
      <c r="E6" s="84" t="s">
        <v>105</v>
      </c>
      <c r="F6" s="84" t="s">
        <v>113</v>
      </c>
      <c r="G6" s="84" t="s">
        <v>115</v>
      </c>
      <c r="H6" s="87">
        <v>136.27000000000001</v>
      </c>
      <c r="I6" s="65"/>
      <c r="J6" s="66">
        <f t="shared" si="0"/>
        <v>0</v>
      </c>
      <c r="K6" s="67">
        <f t="shared" si="1"/>
        <v>0</v>
      </c>
      <c r="L6" s="68"/>
      <c r="M6" s="69">
        <f t="shared" si="2"/>
        <v>0</v>
      </c>
      <c r="N6" s="68"/>
      <c r="O6" s="68"/>
      <c r="P6" s="68"/>
      <c r="Q6" s="70">
        <f t="shared" si="3"/>
        <v>0</v>
      </c>
      <c r="R6" s="71" t="str">
        <f t="shared" si="4"/>
        <v>OK</v>
      </c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</row>
    <row r="7" spans="1:33" s="55" customFormat="1" ht="28.8" x14ac:dyDescent="0.3">
      <c r="A7" s="131"/>
      <c r="B7" s="82">
        <v>4</v>
      </c>
      <c r="C7" s="123"/>
      <c r="D7" s="83" t="s">
        <v>51</v>
      </c>
      <c r="E7" s="84" t="s">
        <v>105</v>
      </c>
      <c r="F7" s="84" t="s">
        <v>113</v>
      </c>
      <c r="G7" s="84" t="s">
        <v>115</v>
      </c>
      <c r="H7" s="87">
        <v>154.18</v>
      </c>
      <c r="I7" s="65">
        <v>3</v>
      </c>
      <c r="J7" s="66">
        <f t="shared" si="0"/>
        <v>0</v>
      </c>
      <c r="K7" s="67">
        <f t="shared" si="1"/>
        <v>0</v>
      </c>
      <c r="L7" s="68"/>
      <c r="M7" s="69">
        <f t="shared" si="2"/>
        <v>0</v>
      </c>
      <c r="N7" s="68"/>
      <c r="O7" s="68"/>
      <c r="P7" s="68"/>
      <c r="Q7" s="70">
        <f t="shared" si="3"/>
        <v>3</v>
      </c>
      <c r="R7" s="71" t="str">
        <f t="shared" si="4"/>
        <v>OK</v>
      </c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</row>
    <row r="8" spans="1:33" s="55" customFormat="1" ht="28.8" x14ac:dyDescent="0.3">
      <c r="A8" s="131"/>
      <c r="B8" s="82">
        <v>5</v>
      </c>
      <c r="C8" s="123"/>
      <c r="D8" s="83" t="s">
        <v>52</v>
      </c>
      <c r="E8" s="84" t="s">
        <v>105</v>
      </c>
      <c r="F8" s="84" t="s">
        <v>113</v>
      </c>
      <c r="G8" s="84" t="s">
        <v>115</v>
      </c>
      <c r="H8" s="87">
        <v>159.63</v>
      </c>
      <c r="I8" s="65">
        <v>2</v>
      </c>
      <c r="J8" s="66">
        <f t="shared" si="0"/>
        <v>0</v>
      </c>
      <c r="K8" s="67">
        <f t="shared" si="1"/>
        <v>0</v>
      </c>
      <c r="L8" s="68"/>
      <c r="M8" s="69">
        <f t="shared" si="2"/>
        <v>0</v>
      </c>
      <c r="N8" s="68"/>
      <c r="O8" s="68"/>
      <c r="P8" s="68"/>
      <c r="Q8" s="70">
        <f t="shared" si="3"/>
        <v>2</v>
      </c>
      <c r="R8" s="71" t="str">
        <f t="shared" si="4"/>
        <v>OK</v>
      </c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</row>
    <row r="9" spans="1:33" s="55" customFormat="1" ht="14.4" x14ac:dyDescent="0.3">
      <c r="A9" s="131"/>
      <c r="B9" s="82">
        <v>6</v>
      </c>
      <c r="C9" s="123"/>
      <c r="D9" s="83" t="s">
        <v>53</v>
      </c>
      <c r="E9" s="84" t="s">
        <v>105</v>
      </c>
      <c r="F9" s="84" t="s">
        <v>113</v>
      </c>
      <c r="G9" s="84" t="s">
        <v>115</v>
      </c>
      <c r="H9" s="87">
        <v>692.28</v>
      </c>
      <c r="I9" s="65">
        <v>2</v>
      </c>
      <c r="J9" s="66">
        <f t="shared" si="0"/>
        <v>0</v>
      </c>
      <c r="K9" s="67">
        <f t="shared" si="1"/>
        <v>0</v>
      </c>
      <c r="L9" s="68"/>
      <c r="M9" s="69">
        <f t="shared" si="2"/>
        <v>0</v>
      </c>
      <c r="N9" s="68"/>
      <c r="O9" s="68"/>
      <c r="P9" s="68"/>
      <c r="Q9" s="70">
        <f t="shared" si="3"/>
        <v>2</v>
      </c>
      <c r="R9" s="71" t="str">
        <f t="shared" si="4"/>
        <v>OK</v>
      </c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</row>
    <row r="10" spans="1:33" s="55" customFormat="1" ht="28.8" x14ac:dyDescent="0.3">
      <c r="A10" s="131"/>
      <c r="B10" s="82">
        <v>7</v>
      </c>
      <c r="C10" s="123"/>
      <c r="D10" s="83" t="s">
        <v>54</v>
      </c>
      <c r="E10" s="84" t="s">
        <v>105</v>
      </c>
      <c r="F10" s="84" t="s">
        <v>113</v>
      </c>
      <c r="G10" s="84" t="s">
        <v>115</v>
      </c>
      <c r="H10" s="87">
        <v>700.84</v>
      </c>
      <c r="I10" s="65">
        <v>3</v>
      </c>
      <c r="J10" s="66">
        <f t="shared" si="0"/>
        <v>0</v>
      </c>
      <c r="K10" s="67">
        <f t="shared" si="1"/>
        <v>0</v>
      </c>
      <c r="L10" s="68"/>
      <c r="M10" s="69">
        <f t="shared" si="2"/>
        <v>0</v>
      </c>
      <c r="N10" s="68"/>
      <c r="O10" s="68"/>
      <c r="P10" s="68"/>
      <c r="Q10" s="70">
        <f t="shared" si="3"/>
        <v>3</v>
      </c>
      <c r="R10" s="71" t="str">
        <f t="shared" si="4"/>
        <v>OK</v>
      </c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</row>
    <row r="11" spans="1:33" s="55" customFormat="1" ht="28.8" x14ac:dyDescent="0.3">
      <c r="A11" s="131"/>
      <c r="B11" s="82">
        <v>8</v>
      </c>
      <c r="C11" s="123"/>
      <c r="D11" s="83" t="s">
        <v>55</v>
      </c>
      <c r="E11" s="84" t="s">
        <v>106</v>
      </c>
      <c r="F11" s="84" t="s">
        <v>113</v>
      </c>
      <c r="G11" s="84" t="s">
        <v>115</v>
      </c>
      <c r="H11" s="87">
        <v>193.12</v>
      </c>
      <c r="I11" s="65">
        <v>5</v>
      </c>
      <c r="J11" s="66">
        <f t="shared" si="0"/>
        <v>0</v>
      </c>
      <c r="K11" s="67">
        <f t="shared" si="1"/>
        <v>0</v>
      </c>
      <c r="L11" s="68"/>
      <c r="M11" s="69">
        <f t="shared" si="2"/>
        <v>1</v>
      </c>
      <c r="N11" s="68"/>
      <c r="O11" s="68"/>
      <c r="P11" s="68"/>
      <c r="Q11" s="70">
        <f t="shared" si="3"/>
        <v>5</v>
      </c>
      <c r="R11" s="71" t="str">
        <f t="shared" si="4"/>
        <v>OK</v>
      </c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</row>
    <row r="12" spans="1:33" s="55" customFormat="1" ht="14.4" x14ac:dyDescent="0.3">
      <c r="A12" s="131"/>
      <c r="B12" s="82">
        <v>9</v>
      </c>
      <c r="C12" s="123"/>
      <c r="D12" s="83" t="s">
        <v>56</v>
      </c>
      <c r="E12" s="84" t="s">
        <v>106</v>
      </c>
      <c r="F12" s="84" t="s">
        <v>113</v>
      </c>
      <c r="G12" s="84" t="s">
        <v>116</v>
      </c>
      <c r="H12" s="87">
        <v>61.51</v>
      </c>
      <c r="I12" s="65">
        <v>5</v>
      </c>
      <c r="J12" s="66">
        <f t="shared" si="0"/>
        <v>0</v>
      </c>
      <c r="K12" s="67">
        <f t="shared" si="1"/>
        <v>0</v>
      </c>
      <c r="L12" s="68"/>
      <c r="M12" s="69">
        <f t="shared" si="2"/>
        <v>1</v>
      </c>
      <c r="N12" s="68"/>
      <c r="O12" s="68"/>
      <c r="P12" s="68"/>
      <c r="Q12" s="70">
        <f t="shared" si="3"/>
        <v>5</v>
      </c>
      <c r="R12" s="71" t="str">
        <f t="shared" si="4"/>
        <v>OK</v>
      </c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</row>
    <row r="13" spans="1:33" s="55" customFormat="1" ht="14.4" x14ac:dyDescent="0.3">
      <c r="A13" s="131"/>
      <c r="B13" s="82">
        <v>10</v>
      </c>
      <c r="C13" s="123"/>
      <c r="D13" s="83" t="s">
        <v>57</v>
      </c>
      <c r="E13" s="84" t="s">
        <v>106</v>
      </c>
      <c r="F13" s="84" t="s">
        <v>113</v>
      </c>
      <c r="G13" s="84" t="s">
        <v>116</v>
      </c>
      <c r="H13" s="87">
        <v>93.44</v>
      </c>
      <c r="I13" s="65">
        <v>10</v>
      </c>
      <c r="J13" s="66">
        <f t="shared" si="0"/>
        <v>0</v>
      </c>
      <c r="K13" s="67">
        <f t="shared" si="1"/>
        <v>0</v>
      </c>
      <c r="L13" s="68"/>
      <c r="M13" s="69">
        <f t="shared" si="2"/>
        <v>2</v>
      </c>
      <c r="N13" s="68"/>
      <c r="O13" s="68"/>
      <c r="P13" s="68"/>
      <c r="Q13" s="70">
        <f t="shared" si="3"/>
        <v>10</v>
      </c>
      <c r="R13" s="71" t="str">
        <f t="shared" si="4"/>
        <v>OK</v>
      </c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</row>
    <row r="14" spans="1:33" s="55" customFormat="1" ht="28.8" x14ac:dyDescent="0.3">
      <c r="A14" s="131"/>
      <c r="B14" s="82">
        <v>11</v>
      </c>
      <c r="C14" s="123"/>
      <c r="D14" s="83" t="s">
        <v>58</v>
      </c>
      <c r="E14" s="84" t="s">
        <v>106</v>
      </c>
      <c r="F14" s="84" t="s">
        <v>113</v>
      </c>
      <c r="G14" s="84" t="s">
        <v>116</v>
      </c>
      <c r="H14" s="87">
        <v>45.16</v>
      </c>
      <c r="I14" s="65">
        <v>10</v>
      </c>
      <c r="J14" s="66">
        <f t="shared" si="0"/>
        <v>0</v>
      </c>
      <c r="K14" s="67">
        <f t="shared" si="1"/>
        <v>0</v>
      </c>
      <c r="L14" s="68"/>
      <c r="M14" s="69">
        <f t="shared" si="2"/>
        <v>2</v>
      </c>
      <c r="N14" s="68"/>
      <c r="O14" s="68"/>
      <c r="P14" s="68"/>
      <c r="Q14" s="70">
        <f t="shared" si="3"/>
        <v>10</v>
      </c>
      <c r="R14" s="71" t="str">
        <f t="shared" si="4"/>
        <v>OK</v>
      </c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</row>
    <row r="15" spans="1:33" s="55" customFormat="1" ht="14.4" x14ac:dyDescent="0.3">
      <c r="A15" s="131"/>
      <c r="B15" s="82">
        <v>12</v>
      </c>
      <c r="C15" s="123"/>
      <c r="D15" s="83" t="s">
        <v>59</v>
      </c>
      <c r="E15" s="84" t="s">
        <v>106</v>
      </c>
      <c r="F15" s="84" t="s">
        <v>113</v>
      </c>
      <c r="G15" s="84" t="s">
        <v>116</v>
      </c>
      <c r="H15" s="87">
        <v>42.82</v>
      </c>
      <c r="I15" s="65">
        <v>50</v>
      </c>
      <c r="J15" s="66">
        <f t="shared" si="0"/>
        <v>0</v>
      </c>
      <c r="K15" s="67">
        <f t="shared" si="1"/>
        <v>0</v>
      </c>
      <c r="L15" s="68"/>
      <c r="M15" s="69">
        <f t="shared" si="2"/>
        <v>12</v>
      </c>
      <c r="N15" s="68"/>
      <c r="O15" s="68"/>
      <c r="P15" s="68"/>
      <c r="Q15" s="70">
        <f t="shared" si="3"/>
        <v>50</v>
      </c>
      <c r="R15" s="71" t="str">
        <f t="shared" si="4"/>
        <v>OK</v>
      </c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</row>
    <row r="16" spans="1:33" s="55" customFormat="1" ht="14.4" x14ac:dyDescent="0.3">
      <c r="A16" s="131"/>
      <c r="B16" s="82">
        <v>13</v>
      </c>
      <c r="C16" s="123"/>
      <c r="D16" s="83" t="s">
        <v>60</v>
      </c>
      <c r="E16" s="84" t="s">
        <v>106</v>
      </c>
      <c r="F16" s="84" t="s">
        <v>113</v>
      </c>
      <c r="G16" s="84" t="s">
        <v>116</v>
      </c>
      <c r="H16" s="87">
        <v>53.73</v>
      </c>
      <c r="I16" s="65">
        <v>30</v>
      </c>
      <c r="J16" s="66">
        <f t="shared" si="0"/>
        <v>0</v>
      </c>
      <c r="K16" s="67">
        <f t="shared" si="1"/>
        <v>0</v>
      </c>
      <c r="L16" s="68"/>
      <c r="M16" s="69">
        <f t="shared" si="2"/>
        <v>7</v>
      </c>
      <c r="N16" s="68"/>
      <c r="O16" s="68"/>
      <c r="P16" s="68"/>
      <c r="Q16" s="70">
        <f t="shared" si="3"/>
        <v>30</v>
      </c>
      <c r="R16" s="71" t="str">
        <f t="shared" si="4"/>
        <v>OK</v>
      </c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</row>
    <row r="17" spans="1:33" s="55" customFormat="1" ht="14.4" x14ac:dyDescent="0.3">
      <c r="A17" s="131"/>
      <c r="B17" s="82">
        <v>14</v>
      </c>
      <c r="C17" s="123"/>
      <c r="D17" s="83" t="s">
        <v>61</v>
      </c>
      <c r="E17" s="84" t="s">
        <v>106</v>
      </c>
      <c r="F17" s="84" t="s">
        <v>113</v>
      </c>
      <c r="G17" s="84" t="s">
        <v>116</v>
      </c>
      <c r="H17" s="87">
        <v>28.81</v>
      </c>
      <c r="I17" s="65"/>
      <c r="J17" s="66">
        <f t="shared" si="0"/>
        <v>0</v>
      </c>
      <c r="K17" s="67">
        <f t="shared" si="1"/>
        <v>0</v>
      </c>
      <c r="L17" s="68"/>
      <c r="M17" s="69">
        <f t="shared" si="2"/>
        <v>0</v>
      </c>
      <c r="N17" s="68"/>
      <c r="O17" s="68"/>
      <c r="P17" s="68"/>
      <c r="Q17" s="70">
        <f t="shared" si="3"/>
        <v>0</v>
      </c>
      <c r="R17" s="71" t="str">
        <f t="shared" si="4"/>
        <v>OK</v>
      </c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</row>
    <row r="18" spans="1:33" s="55" customFormat="1" ht="14.4" x14ac:dyDescent="0.3">
      <c r="A18" s="131"/>
      <c r="B18" s="82">
        <v>15</v>
      </c>
      <c r="C18" s="123"/>
      <c r="D18" s="83" t="s">
        <v>62</v>
      </c>
      <c r="E18" s="84" t="s">
        <v>107</v>
      </c>
      <c r="F18" s="84" t="s">
        <v>113</v>
      </c>
      <c r="G18" s="84" t="s">
        <v>115</v>
      </c>
      <c r="H18" s="87">
        <v>136.27000000000001</v>
      </c>
      <c r="I18" s="65"/>
      <c r="J18" s="66">
        <f t="shared" si="0"/>
        <v>0</v>
      </c>
      <c r="K18" s="67">
        <f t="shared" si="1"/>
        <v>0</v>
      </c>
      <c r="L18" s="68"/>
      <c r="M18" s="69">
        <f t="shared" si="2"/>
        <v>0</v>
      </c>
      <c r="N18" s="68"/>
      <c r="O18" s="68"/>
      <c r="P18" s="68"/>
      <c r="Q18" s="70">
        <f>I18-(SUM(S18:AG18))+L18</f>
        <v>0</v>
      </c>
      <c r="R18" s="71" t="str">
        <f t="shared" si="4"/>
        <v>OK</v>
      </c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</row>
    <row r="19" spans="1:33" s="55" customFormat="1" ht="28.8" x14ac:dyDescent="0.3">
      <c r="A19" s="131"/>
      <c r="B19" s="82">
        <v>16</v>
      </c>
      <c r="C19" s="123"/>
      <c r="D19" s="83" t="s">
        <v>63</v>
      </c>
      <c r="E19" s="84" t="s">
        <v>106</v>
      </c>
      <c r="F19" s="84" t="s">
        <v>113</v>
      </c>
      <c r="G19" s="84" t="s">
        <v>115</v>
      </c>
      <c r="H19" s="87">
        <v>35.04</v>
      </c>
      <c r="I19" s="65">
        <v>10</v>
      </c>
      <c r="J19" s="66">
        <f t="shared" si="0"/>
        <v>0</v>
      </c>
      <c r="K19" s="67">
        <f t="shared" si="1"/>
        <v>0</v>
      </c>
      <c r="L19" s="68"/>
      <c r="M19" s="69">
        <f t="shared" si="2"/>
        <v>2</v>
      </c>
      <c r="N19" s="68"/>
      <c r="O19" s="68"/>
      <c r="P19" s="68"/>
      <c r="Q19" s="70">
        <f t="shared" ref="Q19:Q31" si="5">I19-(SUM(S19:AG19))+L19</f>
        <v>10</v>
      </c>
      <c r="R19" s="71" t="str">
        <f t="shared" si="4"/>
        <v>OK</v>
      </c>
      <c r="S19" s="75"/>
      <c r="T19" s="75"/>
      <c r="U19" s="74"/>
      <c r="V19" s="74"/>
      <c r="W19" s="74"/>
      <c r="X19" s="74"/>
      <c r="Y19" s="74"/>
      <c r="Z19" s="76"/>
      <c r="AA19" s="74"/>
      <c r="AB19" s="74"/>
      <c r="AC19" s="74"/>
      <c r="AD19" s="74"/>
      <c r="AE19" s="74"/>
      <c r="AF19" s="74"/>
      <c r="AG19" s="74"/>
    </row>
    <row r="20" spans="1:33" ht="28.8" x14ac:dyDescent="0.3">
      <c r="A20" s="131"/>
      <c r="B20" s="82">
        <v>17</v>
      </c>
      <c r="C20" s="123"/>
      <c r="D20" s="83" t="s">
        <v>64</v>
      </c>
      <c r="E20" s="84" t="s">
        <v>106</v>
      </c>
      <c r="F20" s="84" t="s">
        <v>113</v>
      </c>
      <c r="G20" s="84" t="s">
        <v>115</v>
      </c>
      <c r="H20" s="87">
        <v>36.590000000000003</v>
      </c>
      <c r="I20" s="65">
        <v>10</v>
      </c>
      <c r="J20" s="66">
        <f t="shared" si="0"/>
        <v>0</v>
      </c>
      <c r="K20" s="67">
        <f t="shared" si="1"/>
        <v>0</v>
      </c>
      <c r="L20" s="68"/>
      <c r="M20" s="69">
        <f t="shared" si="2"/>
        <v>2</v>
      </c>
      <c r="N20" s="68"/>
      <c r="O20" s="68"/>
      <c r="P20" s="68"/>
      <c r="Q20" s="70">
        <f t="shared" si="5"/>
        <v>10</v>
      </c>
      <c r="R20" s="71" t="str">
        <f t="shared" si="4"/>
        <v>OK</v>
      </c>
      <c r="S20" s="77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29"/>
      <c r="AG20" s="29"/>
    </row>
    <row r="21" spans="1:33" ht="14.4" x14ac:dyDescent="0.3">
      <c r="A21" s="131"/>
      <c r="B21" s="82">
        <v>18</v>
      </c>
      <c r="C21" s="123"/>
      <c r="D21" s="83" t="s">
        <v>65</v>
      </c>
      <c r="E21" s="84" t="s">
        <v>106</v>
      </c>
      <c r="F21" s="84" t="s">
        <v>113</v>
      </c>
      <c r="G21" s="84" t="s">
        <v>115</v>
      </c>
      <c r="H21" s="87">
        <v>15.57</v>
      </c>
      <c r="I21" s="65"/>
      <c r="J21" s="66">
        <f t="shared" si="0"/>
        <v>0</v>
      </c>
      <c r="K21" s="67">
        <f t="shared" si="1"/>
        <v>0</v>
      </c>
      <c r="L21" s="68"/>
      <c r="M21" s="69">
        <f t="shared" si="2"/>
        <v>0</v>
      </c>
      <c r="N21" s="68"/>
      <c r="O21" s="68"/>
      <c r="P21" s="68"/>
      <c r="Q21" s="70">
        <f t="shared" si="5"/>
        <v>0</v>
      </c>
      <c r="R21" s="71" t="str">
        <f t="shared" si="4"/>
        <v>OK</v>
      </c>
      <c r="S21" s="77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29"/>
      <c r="AG21" s="29"/>
    </row>
    <row r="22" spans="1:33" ht="28.8" x14ac:dyDescent="0.3">
      <c r="A22" s="131"/>
      <c r="B22" s="82">
        <v>19</v>
      </c>
      <c r="C22" s="123"/>
      <c r="D22" s="83" t="s">
        <v>66</v>
      </c>
      <c r="E22" s="84" t="s">
        <v>108</v>
      </c>
      <c r="F22" s="84" t="s">
        <v>113</v>
      </c>
      <c r="G22" s="84" t="s">
        <v>115</v>
      </c>
      <c r="H22" s="87">
        <v>325.5</v>
      </c>
      <c r="I22" s="65"/>
      <c r="J22" s="66">
        <f t="shared" si="0"/>
        <v>0</v>
      </c>
      <c r="K22" s="67">
        <f t="shared" si="1"/>
        <v>0</v>
      </c>
      <c r="L22" s="68"/>
      <c r="M22" s="69">
        <f t="shared" si="2"/>
        <v>0</v>
      </c>
      <c r="N22" s="68"/>
      <c r="O22" s="68"/>
      <c r="P22" s="68"/>
      <c r="Q22" s="70">
        <f t="shared" si="5"/>
        <v>0</v>
      </c>
      <c r="R22" s="71" t="str">
        <f t="shared" si="4"/>
        <v>OK</v>
      </c>
      <c r="S22" s="77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29"/>
      <c r="AG22" s="29"/>
    </row>
    <row r="23" spans="1:33" ht="14.4" x14ac:dyDescent="0.3">
      <c r="A23" s="131"/>
      <c r="B23" s="82">
        <v>20</v>
      </c>
      <c r="C23" s="123"/>
      <c r="D23" s="83" t="s">
        <v>67</v>
      </c>
      <c r="E23" s="84" t="s">
        <v>108</v>
      </c>
      <c r="F23" s="84" t="s">
        <v>113</v>
      </c>
      <c r="G23" s="84" t="s">
        <v>115</v>
      </c>
      <c r="H23" s="87">
        <v>49.05</v>
      </c>
      <c r="I23" s="65"/>
      <c r="J23" s="66">
        <f t="shared" si="0"/>
        <v>0</v>
      </c>
      <c r="K23" s="67">
        <f t="shared" si="1"/>
        <v>0</v>
      </c>
      <c r="L23" s="68"/>
      <c r="M23" s="69">
        <f t="shared" si="2"/>
        <v>0</v>
      </c>
      <c r="N23" s="68"/>
      <c r="O23" s="68"/>
      <c r="P23" s="68"/>
      <c r="Q23" s="70">
        <f t="shared" si="5"/>
        <v>0</v>
      </c>
      <c r="R23" s="71" t="str">
        <f t="shared" si="4"/>
        <v>OK</v>
      </c>
      <c r="S23" s="77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29"/>
      <c r="AG23" s="29"/>
    </row>
    <row r="24" spans="1:33" ht="14.4" x14ac:dyDescent="0.3">
      <c r="A24" s="131"/>
      <c r="B24" s="82">
        <v>21</v>
      </c>
      <c r="C24" s="123"/>
      <c r="D24" s="83" t="s">
        <v>68</v>
      </c>
      <c r="E24" s="84" t="s">
        <v>109</v>
      </c>
      <c r="F24" s="84" t="s">
        <v>113</v>
      </c>
      <c r="G24" s="84" t="s">
        <v>115</v>
      </c>
      <c r="H24" s="87">
        <v>21.8</v>
      </c>
      <c r="I24" s="65"/>
      <c r="J24" s="66">
        <f t="shared" si="0"/>
        <v>0</v>
      </c>
      <c r="K24" s="67">
        <f t="shared" si="1"/>
        <v>0</v>
      </c>
      <c r="L24" s="68"/>
      <c r="M24" s="69">
        <f t="shared" si="2"/>
        <v>0</v>
      </c>
      <c r="N24" s="68"/>
      <c r="O24" s="68"/>
      <c r="P24" s="68"/>
      <c r="Q24" s="70">
        <f t="shared" si="5"/>
        <v>0</v>
      </c>
      <c r="R24" s="71" t="str">
        <f t="shared" si="4"/>
        <v>OK</v>
      </c>
      <c r="S24" s="77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8"/>
      <c r="AE24" s="78"/>
      <c r="AF24" s="29"/>
      <c r="AG24" s="29"/>
    </row>
    <row r="25" spans="1:33" ht="14.4" x14ac:dyDescent="0.3">
      <c r="A25" s="131"/>
      <c r="B25" s="82">
        <v>22</v>
      </c>
      <c r="C25" s="123"/>
      <c r="D25" s="83" t="s">
        <v>69</v>
      </c>
      <c r="E25" s="84" t="s">
        <v>109</v>
      </c>
      <c r="F25" s="84" t="s">
        <v>113</v>
      </c>
      <c r="G25" s="84" t="s">
        <v>115</v>
      </c>
      <c r="H25" s="87">
        <v>9.34</v>
      </c>
      <c r="I25" s="65"/>
      <c r="J25" s="66">
        <f t="shared" si="0"/>
        <v>0</v>
      </c>
      <c r="K25" s="67">
        <f t="shared" si="1"/>
        <v>0</v>
      </c>
      <c r="L25" s="68"/>
      <c r="M25" s="69">
        <f t="shared" si="2"/>
        <v>0</v>
      </c>
      <c r="N25" s="68"/>
      <c r="O25" s="68"/>
      <c r="P25" s="68"/>
      <c r="Q25" s="70">
        <f t="shared" si="5"/>
        <v>0</v>
      </c>
      <c r="R25" s="71" t="str">
        <f t="shared" si="4"/>
        <v>OK</v>
      </c>
      <c r="S25" s="77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29"/>
      <c r="AG25" s="29"/>
    </row>
    <row r="26" spans="1:33" ht="14.4" x14ac:dyDescent="0.3">
      <c r="A26" s="131"/>
      <c r="B26" s="82">
        <v>23</v>
      </c>
      <c r="C26" s="123"/>
      <c r="D26" s="83" t="s">
        <v>70</v>
      </c>
      <c r="E26" s="84" t="s">
        <v>110</v>
      </c>
      <c r="F26" s="84" t="s">
        <v>113</v>
      </c>
      <c r="G26" s="84" t="s">
        <v>115</v>
      </c>
      <c r="H26" s="87">
        <v>4.67</v>
      </c>
      <c r="I26" s="65"/>
      <c r="J26" s="66">
        <f t="shared" si="0"/>
        <v>0</v>
      </c>
      <c r="K26" s="67">
        <f t="shared" si="1"/>
        <v>0</v>
      </c>
      <c r="L26" s="68"/>
      <c r="M26" s="69">
        <f t="shared" si="2"/>
        <v>0</v>
      </c>
      <c r="N26" s="68"/>
      <c r="O26" s="68"/>
      <c r="P26" s="68"/>
      <c r="Q26" s="70">
        <f t="shared" si="5"/>
        <v>0</v>
      </c>
      <c r="R26" s="71" t="str">
        <f t="shared" si="4"/>
        <v>OK</v>
      </c>
      <c r="S26" s="77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29"/>
      <c r="AG26" s="29"/>
    </row>
    <row r="27" spans="1:33" ht="14.4" x14ac:dyDescent="0.3">
      <c r="A27" s="131"/>
      <c r="B27" s="82">
        <v>24</v>
      </c>
      <c r="C27" s="123"/>
      <c r="D27" s="83" t="s">
        <v>71</v>
      </c>
      <c r="E27" s="84" t="s">
        <v>110</v>
      </c>
      <c r="F27" s="84" t="s">
        <v>113</v>
      </c>
      <c r="G27" s="84" t="s">
        <v>115</v>
      </c>
      <c r="H27" s="87">
        <v>77.87</v>
      </c>
      <c r="I27" s="65"/>
      <c r="J27" s="66">
        <f t="shared" si="0"/>
        <v>0</v>
      </c>
      <c r="K27" s="67">
        <f t="shared" si="1"/>
        <v>0</v>
      </c>
      <c r="L27" s="68"/>
      <c r="M27" s="69">
        <f t="shared" si="2"/>
        <v>0</v>
      </c>
      <c r="N27" s="68"/>
      <c r="O27" s="68"/>
      <c r="P27" s="68"/>
      <c r="Q27" s="70">
        <f t="shared" si="5"/>
        <v>0</v>
      </c>
      <c r="R27" s="71" t="str">
        <f t="shared" si="4"/>
        <v>OK</v>
      </c>
      <c r="S27" s="77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29"/>
      <c r="AG27" s="29"/>
    </row>
    <row r="28" spans="1:33" ht="14.4" x14ac:dyDescent="0.3">
      <c r="A28" s="131"/>
      <c r="B28" s="82">
        <v>25</v>
      </c>
      <c r="C28" s="123"/>
      <c r="D28" s="83" t="s">
        <v>72</v>
      </c>
      <c r="E28" s="84" t="s">
        <v>110</v>
      </c>
      <c r="F28" s="84" t="s">
        <v>113</v>
      </c>
      <c r="G28" s="84" t="s">
        <v>115</v>
      </c>
      <c r="H28" s="87">
        <v>32.700000000000003</v>
      </c>
      <c r="I28" s="65"/>
      <c r="J28" s="66">
        <f t="shared" si="0"/>
        <v>0</v>
      </c>
      <c r="K28" s="67">
        <f t="shared" si="1"/>
        <v>0</v>
      </c>
      <c r="L28" s="68"/>
      <c r="M28" s="69">
        <f t="shared" si="2"/>
        <v>0</v>
      </c>
      <c r="N28" s="68"/>
      <c r="O28" s="68"/>
      <c r="P28" s="68"/>
      <c r="Q28" s="70">
        <f t="shared" si="5"/>
        <v>0</v>
      </c>
      <c r="R28" s="71" t="str">
        <f t="shared" si="4"/>
        <v>OK</v>
      </c>
      <c r="S28" s="77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29"/>
      <c r="AG28" s="29"/>
    </row>
    <row r="29" spans="1:33" ht="28.8" x14ac:dyDescent="0.3">
      <c r="A29" s="131"/>
      <c r="B29" s="82">
        <v>26</v>
      </c>
      <c r="C29" s="123"/>
      <c r="D29" s="83" t="s">
        <v>73</v>
      </c>
      <c r="E29" s="84" t="s">
        <v>108</v>
      </c>
      <c r="F29" s="84" t="s">
        <v>113</v>
      </c>
      <c r="G29" s="84" t="s">
        <v>117</v>
      </c>
      <c r="H29" s="87">
        <v>203.24</v>
      </c>
      <c r="I29" s="65">
        <v>10</v>
      </c>
      <c r="J29" s="66">
        <f t="shared" si="0"/>
        <v>0</v>
      </c>
      <c r="K29" s="67">
        <f t="shared" si="1"/>
        <v>0</v>
      </c>
      <c r="L29" s="68"/>
      <c r="M29" s="69">
        <f t="shared" si="2"/>
        <v>2</v>
      </c>
      <c r="N29" s="68"/>
      <c r="O29" s="68"/>
      <c r="P29" s="68"/>
      <c r="Q29" s="70">
        <f t="shared" si="5"/>
        <v>10</v>
      </c>
      <c r="R29" s="71" t="str">
        <f t="shared" si="4"/>
        <v>OK</v>
      </c>
      <c r="S29" s="77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29"/>
      <c r="AG29" s="29"/>
    </row>
    <row r="30" spans="1:33" ht="28.8" x14ac:dyDescent="0.3">
      <c r="A30" s="131"/>
      <c r="B30" s="82">
        <v>27</v>
      </c>
      <c r="C30" s="123"/>
      <c r="D30" s="83" t="s">
        <v>74</v>
      </c>
      <c r="E30" s="84" t="s">
        <v>111</v>
      </c>
      <c r="F30" s="84" t="s">
        <v>113</v>
      </c>
      <c r="G30" s="84" t="s">
        <v>117</v>
      </c>
      <c r="H30" s="87">
        <v>207.13</v>
      </c>
      <c r="I30" s="65"/>
      <c r="J30" s="66">
        <f t="shared" si="0"/>
        <v>0</v>
      </c>
      <c r="K30" s="67">
        <f t="shared" si="1"/>
        <v>0</v>
      </c>
      <c r="L30" s="68"/>
      <c r="M30" s="69">
        <f t="shared" si="2"/>
        <v>0</v>
      </c>
      <c r="N30" s="68"/>
      <c r="O30" s="68"/>
      <c r="P30" s="68"/>
      <c r="Q30" s="70">
        <f t="shared" si="5"/>
        <v>0</v>
      </c>
      <c r="R30" s="71" t="str">
        <f t="shared" si="4"/>
        <v>OK</v>
      </c>
      <c r="S30" s="77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29"/>
      <c r="AG30" s="29"/>
    </row>
    <row r="31" spans="1:33" ht="28.8" x14ac:dyDescent="0.3">
      <c r="A31" s="131"/>
      <c r="B31" s="82">
        <v>28</v>
      </c>
      <c r="C31" s="123"/>
      <c r="D31" s="83" t="s">
        <v>75</v>
      </c>
      <c r="E31" s="84" t="s">
        <v>111</v>
      </c>
      <c r="F31" s="84" t="s">
        <v>113</v>
      </c>
      <c r="G31" s="84" t="s">
        <v>117</v>
      </c>
      <c r="H31" s="87">
        <v>70.08</v>
      </c>
      <c r="I31" s="65"/>
      <c r="J31" s="66">
        <f>IF(SUM(S31:AG31)&gt;I31+L31,I31+L31,SUM(S31:AG31))</f>
        <v>0</v>
      </c>
      <c r="K31" s="67">
        <f t="shared" si="1"/>
        <v>0</v>
      </c>
      <c r="L31" s="68"/>
      <c r="M31" s="69">
        <f t="shared" si="2"/>
        <v>0</v>
      </c>
      <c r="N31" s="68"/>
      <c r="O31" s="68"/>
      <c r="P31" s="68"/>
      <c r="Q31" s="70">
        <f t="shared" si="5"/>
        <v>0</v>
      </c>
      <c r="R31" s="71" t="str">
        <f t="shared" si="4"/>
        <v>OK</v>
      </c>
      <c r="S31" s="77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29"/>
      <c r="AG31" s="29"/>
    </row>
    <row r="32" spans="1:33" ht="28.8" x14ac:dyDescent="0.3">
      <c r="A32" s="131"/>
      <c r="B32" s="82">
        <v>29</v>
      </c>
      <c r="C32" s="123"/>
      <c r="D32" s="83" t="s">
        <v>76</v>
      </c>
      <c r="E32" s="84" t="s">
        <v>111</v>
      </c>
      <c r="F32" s="84" t="s">
        <v>113</v>
      </c>
      <c r="G32" s="84" t="s">
        <v>117</v>
      </c>
      <c r="H32" s="85">
        <v>1479.56</v>
      </c>
      <c r="I32" s="65">
        <v>3</v>
      </c>
      <c r="J32" s="66">
        <f>IF(SUM(S60:AG60)&gt;I32+L32,I32+L32,SUM(S60:AG60))</f>
        <v>0</v>
      </c>
      <c r="K32" s="67">
        <f>(SUM(S60:AG60))</f>
        <v>0</v>
      </c>
      <c r="L32" s="68"/>
      <c r="M32" s="69">
        <f t="shared" si="2"/>
        <v>0</v>
      </c>
      <c r="N32" s="68"/>
      <c r="O32" s="68"/>
      <c r="P32" s="68"/>
      <c r="Q32" s="70">
        <f>I32-(SUM(S60:AG60))+L32</f>
        <v>3</v>
      </c>
      <c r="R32" s="71" t="str">
        <f t="shared" si="4"/>
        <v>OK</v>
      </c>
      <c r="S32" s="77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29"/>
      <c r="AG32" s="29"/>
    </row>
    <row r="33" spans="1:33" ht="28.8" x14ac:dyDescent="0.3">
      <c r="A33" s="131"/>
      <c r="B33" s="82">
        <v>30</v>
      </c>
      <c r="C33" s="123"/>
      <c r="D33" s="83" t="s">
        <v>77</v>
      </c>
      <c r="E33" s="84" t="s">
        <v>108</v>
      </c>
      <c r="F33" s="84" t="s">
        <v>113</v>
      </c>
      <c r="G33" s="84" t="s">
        <v>117</v>
      </c>
      <c r="H33" s="85">
        <v>18.68</v>
      </c>
      <c r="I33" s="65">
        <v>40</v>
      </c>
      <c r="J33" s="66">
        <f t="shared" ref="J33:J59" si="6">IF(SUM(S33:AG33)&gt;I33+L33,I33+L33,SUM(S33:AG33))</f>
        <v>0</v>
      </c>
      <c r="K33" s="67">
        <f t="shared" ref="K33:K59" si="7">(SUM(S33:AG33))</f>
        <v>0</v>
      </c>
      <c r="L33" s="68"/>
      <c r="M33" s="69">
        <f t="shared" si="2"/>
        <v>10</v>
      </c>
      <c r="N33" s="68"/>
      <c r="O33" s="68"/>
      <c r="P33" s="68"/>
      <c r="Q33" s="70">
        <f t="shared" ref="Q33:Q59" si="8">I33-(SUM(S33:AG33))+L33</f>
        <v>40</v>
      </c>
      <c r="R33" s="71" t="str">
        <f t="shared" si="4"/>
        <v>OK</v>
      </c>
      <c r="S33" s="77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29"/>
      <c r="AG33" s="29"/>
    </row>
    <row r="34" spans="1:33" ht="28.8" x14ac:dyDescent="0.3">
      <c r="A34" s="131"/>
      <c r="B34" s="82">
        <v>31</v>
      </c>
      <c r="C34" s="123"/>
      <c r="D34" s="83" t="s">
        <v>78</v>
      </c>
      <c r="E34" s="84" t="s">
        <v>112</v>
      </c>
      <c r="F34" s="84" t="s">
        <v>113</v>
      </c>
      <c r="G34" s="84" t="s">
        <v>118</v>
      </c>
      <c r="H34" s="85">
        <v>7.24</v>
      </c>
      <c r="I34" s="65"/>
      <c r="J34" s="66">
        <f t="shared" si="6"/>
        <v>0</v>
      </c>
      <c r="K34" s="67">
        <f t="shared" si="7"/>
        <v>0</v>
      </c>
      <c r="L34" s="68"/>
      <c r="M34" s="69">
        <f t="shared" si="2"/>
        <v>0</v>
      </c>
      <c r="N34" s="68"/>
      <c r="O34" s="68"/>
      <c r="P34" s="68"/>
      <c r="Q34" s="70">
        <f t="shared" si="8"/>
        <v>0</v>
      </c>
      <c r="R34" s="71" t="str">
        <f t="shared" si="4"/>
        <v>OK</v>
      </c>
      <c r="S34" s="77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29"/>
      <c r="AG34" s="29"/>
    </row>
    <row r="35" spans="1:33" ht="28.8" x14ac:dyDescent="0.3">
      <c r="A35" s="131"/>
      <c r="B35" s="82">
        <v>32</v>
      </c>
      <c r="C35" s="123"/>
      <c r="D35" s="83" t="s">
        <v>79</v>
      </c>
      <c r="E35" s="84" t="s">
        <v>112</v>
      </c>
      <c r="F35" s="84" t="s">
        <v>113</v>
      </c>
      <c r="G35" s="84" t="s">
        <v>118</v>
      </c>
      <c r="H35" s="85">
        <v>22.58</v>
      </c>
      <c r="I35" s="65"/>
      <c r="J35" s="66">
        <f t="shared" si="6"/>
        <v>0</v>
      </c>
      <c r="K35" s="67">
        <f t="shared" si="7"/>
        <v>0</v>
      </c>
      <c r="L35" s="68"/>
      <c r="M35" s="69">
        <f t="shared" si="2"/>
        <v>0</v>
      </c>
      <c r="N35" s="68"/>
      <c r="O35" s="68"/>
      <c r="P35" s="68"/>
      <c r="Q35" s="70">
        <f t="shared" si="8"/>
        <v>0</v>
      </c>
      <c r="R35" s="71" t="str">
        <f t="shared" si="4"/>
        <v>OK</v>
      </c>
      <c r="S35" s="77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29"/>
      <c r="AG35" s="29"/>
    </row>
    <row r="36" spans="1:33" ht="28.8" x14ac:dyDescent="0.3">
      <c r="A36" s="131"/>
      <c r="B36" s="82">
        <v>33</v>
      </c>
      <c r="C36" s="123"/>
      <c r="D36" s="83" t="s">
        <v>80</v>
      </c>
      <c r="E36" s="84" t="s">
        <v>112</v>
      </c>
      <c r="F36" s="84" t="s">
        <v>113</v>
      </c>
      <c r="G36" s="84" t="s">
        <v>118</v>
      </c>
      <c r="H36" s="85">
        <v>23.36</v>
      </c>
      <c r="I36" s="65"/>
      <c r="J36" s="66">
        <f t="shared" si="6"/>
        <v>0</v>
      </c>
      <c r="K36" s="67">
        <f t="shared" si="7"/>
        <v>0</v>
      </c>
      <c r="L36" s="68"/>
      <c r="M36" s="69">
        <f t="shared" si="2"/>
        <v>0</v>
      </c>
      <c r="N36" s="68"/>
      <c r="O36" s="68"/>
      <c r="P36" s="68"/>
      <c r="Q36" s="70">
        <f t="shared" si="8"/>
        <v>0</v>
      </c>
      <c r="R36" s="71" t="str">
        <f t="shared" si="4"/>
        <v>OK</v>
      </c>
      <c r="S36" s="77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29"/>
      <c r="AG36" s="29"/>
    </row>
    <row r="37" spans="1:33" ht="28.8" x14ac:dyDescent="0.3">
      <c r="A37" s="131"/>
      <c r="B37" s="82">
        <v>34</v>
      </c>
      <c r="C37" s="123"/>
      <c r="D37" s="83" t="s">
        <v>81</v>
      </c>
      <c r="E37" s="84" t="s">
        <v>112</v>
      </c>
      <c r="F37" s="84" t="s">
        <v>113</v>
      </c>
      <c r="G37" s="84" t="s">
        <v>118</v>
      </c>
      <c r="H37" s="85">
        <v>12.22</v>
      </c>
      <c r="I37" s="65"/>
      <c r="J37" s="66">
        <f t="shared" si="6"/>
        <v>0</v>
      </c>
      <c r="K37" s="67">
        <f t="shared" si="7"/>
        <v>0</v>
      </c>
      <c r="L37" s="68"/>
      <c r="M37" s="69">
        <f t="shared" si="2"/>
        <v>0</v>
      </c>
      <c r="N37" s="68"/>
      <c r="O37" s="68"/>
      <c r="P37" s="68"/>
      <c r="Q37" s="70">
        <f t="shared" si="8"/>
        <v>0</v>
      </c>
      <c r="R37" s="71" t="str">
        <f t="shared" si="4"/>
        <v>OK</v>
      </c>
      <c r="S37" s="77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29"/>
      <c r="AG37" s="29"/>
    </row>
    <row r="38" spans="1:33" ht="28.8" x14ac:dyDescent="0.3">
      <c r="A38" s="131"/>
      <c r="B38" s="82">
        <v>35</v>
      </c>
      <c r="C38" s="123"/>
      <c r="D38" s="83" t="s">
        <v>82</v>
      </c>
      <c r="E38" s="84" t="s">
        <v>112</v>
      </c>
      <c r="F38" s="84" t="s">
        <v>113</v>
      </c>
      <c r="G38" s="84" t="s">
        <v>118</v>
      </c>
      <c r="H38" s="85">
        <v>16.82</v>
      </c>
      <c r="I38" s="65"/>
      <c r="J38" s="66">
        <f t="shared" si="6"/>
        <v>0</v>
      </c>
      <c r="K38" s="67">
        <f t="shared" si="7"/>
        <v>0</v>
      </c>
      <c r="L38" s="68"/>
      <c r="M38" s="69">
        <f t="shared" si="2"/>
        <v>0</v>
      </c>
      <c r="N38" s="68"/>
      <c r="O38" s="68"/>
      <c r="P38" s="68"/>
      <c r="Q38" s="70">
        <f t="shared" si="8"/>
        <v>0</v>
      </c>
      <c r="R38" s="71" t="str">
        <f t="shared" si="4"/>
        <v>OK</v>
      </c>
      <c r="S38" s="77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29"/>
      <c r="AG38" s="29"/>
    </row>
    <row r="39" spans="1:33" ht="28.8" x14ac:dyDescent="0.3">
      <c r="A39" s="131"/>
      <c r="B39" s="82">
        <v>36</v>
      </c>
      <c r="C39" s="123"/>
      <c r="D39" s="83" t="s">
        <v>83</v>
      </c>
      <c r="E39" s="84" t="s">
        <v>112</v>
      </c>
      <c r="F39" s="84" t="s">
        <v>113</v>
      </c>
      <c r="G39" s="84" t="s">
        <v>118</v>
      </c>
      <c r="H39" s="85">
        <v>13.82</v>
      </c>
      <c r="I39" s="65"/>
      <c r="J39" s="66">
        <f t="shared" si="6"/>
        <v>0</v>
      </c>
      <c r="K39" s="67">
        <f t="shared" si="7"/>
        <v>0</v>
      </c>
      <c r="L39" s="68"/>
      <c r="M39" s="69">
        <f t="shared" si="2"/>
        <v>0</v>
      </c>
      <c r="N39" s="68"/>
      <c r="O39" s="68"/>
      <c r="P39" s="68"/>
      <c r="Q39" s="70">
        <f t="shared" si="8"/>
        <v>0</v>
      </c>
      <c r="R39" s="71" t="str">
        <f t="shared" si="4"/>
        <v>OK</v>
      </c>
      <c r="S39" s="77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29"/>
      <c r="AG39" s="29"/>
    </row>
    <row r="40" spans="1:33" ht="28.8" x14ac:dyDescent="0.3">
      <c r="A40" s="131"/>
      <c r="B40" s="82">
        <v>37</v>
      </c>
      <c r="C40" s="123"/>
      <c r="D40" s="83" t="s">
        <v>84</v>
      </c>
      <c r="E40" s="84" t="s">
        <v>112</v>
      </c>
      <c r="F40" s="84" t="s">
        <v>113</v>
      </c>
      <c r="G40" s="84" t="s">
        <v>118</v>
      </c>
      <c r="H40" s="85">
        <v>11.68</v>
      </c>
      <c r="I40" s="65"/>
      <c r="J40" s="66">
        <f t="shared" si="6"/>
        <v>0</v>
      </c>
      <c r="K40" s="67">
        <f t="shared" si="7"/>
        <v>0</v>
      </c>
      <c r="L40" s="68"/>
      <c r="M40" s="69">
        <f t="shared" si="2"/>
        <v>0</v>
      </c>
      <c r="N40" s="68"/>
      <c r="O40" s="68"/>
      <c r="P40" s="68"/>
      <c r="Q40" s="70">
        <f t="shared" si="8"/>
        <v>0</v>
      </c>
      <c r="R40" s="71" t="str">
        <f t="shared" si="4"/>
        <v>OK</v>
      </c>
      <c r="S40" s="77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29"/>
      <c r="AG40" s="29"/>
    </row>
    <row r="41" spans="1:33" ht="28.8" x14ac:dyDescent="0.3">
      <c r="A41" s="131"/>
      <c r="B41" s="82">
        <v>38</v>
      </c>
      <c r="C41" s="123"/>
      <c r="D41" s="83" t="s">
        <v>85</v>
      </c>
      <c r="E41" s="84" t="s">
        <v>112</v>
      </c>
      <c r="F41" s="84" t="s">
        <v>113</v>
      </c>
      <c r="G41" s="84" t="s">
        <v>118</v>
      </c>
      <c r="H41" s="85">
        <v>14.01</v>
      </c>
      <c r="I41" s="65">
        <v>10</v>
      </c>
      <c r="J41" s="66">
        <f t="shared" si="6"/>
        <v>0</v>
      </c>
      <c r="K41" s="67">
        <f t="shared" si="7"/>
        <v>0</v>
      </c>
      <c r="L41" s="68"/>
      <c r="M41" s="69">
        <f t="shared" si="2"/>
        <v>2</v>
      </c>
      <c r="N41" s="68"/>
      <c r="O41" s="68"/>
      <c r="P41" s="68"/>
      <c r="Q41" s="70">
        <f t="shared" si="8"/>
        <v>10</v>
      </c>
      <c r="R41" s="71" t="str">
        <f t="shared" si="4"/>
        <v>OK</v>
      </c>
      <c r="S41" s="77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29"/>
      <c r="AG41" s="29"/>
    </row>
    <row r="42" spans="1:33" ht="28.8" x14ac:dyDescent="0.3">
      <c r="A42" s="131"/>
      <c r="B42" s="82">
        <v>39</v>
      </c>
      <c r="C42" s="123"/>
      <c r="D42" s="83" t="s">
        <v>86</v>
      </c>
      <c r="E42" s="84" t="s">
        <v>112</v>
      </c>
      <c r="F42" s="84" t="s">
        <v>113</v>
      </c>
      <c r="G42" s="84" t="s">
        <v>118</v>
      </c>
      <c r="H42" s="85">
        <v>16.079999999999998</v>
      </c>
      <c r="I42" s="65">
        <v>10</v>
      </c>
      <c r="J42" s="66">
        <f t="shared" si="6"/>
        <v>0</v>
      </c>
      <c r="K42" s="67">
        <f t="shared" si="7"/>
        <v>0</v>
      </c>
      <c r="L42" s="68"/>
      <c r="M42" s="69">
        <f t="shared" si="2"/>
        <v>2</v>
      </c>
      <c r="N42" s="68"/>
      <c r="O42" s="68"/>
      <c r="P42" s="68"/>
      <c r="Q42" s="70">
        <f t="shared" si="8"/>
        <v>10</v>
      </c>
      <c r="R42" s="71" t="str">
        <f t="shared" si="4"/>
        <v>OK</v>
      </c>
      <c r="S42" s="77"/>
      <c r="T42" s="78"/>
      <c r="U42" s="78"/>
      <c r="V42" s="78"/>
      <c r="W42" s="78"/>
      <c r="X42" s="78"/>
      <c r="Y42" s="78"/>
      <c r="Z42" s="78"/>
      <c r="AA42" s="78"/>
      <c r="AB42" s="78"/>
      <c r="AC42" s="78"/>
      <c r="AD42" s="78"/>
      <c r="AE42" s="78"/>
      <c r="AF42" s="29"/>
      <c r="AG42" s="29"/>
    </row>
    <row r="43" spans="1:33" ht="28.8" x14ac:dyDescent="0.3">
      <c r="A43" s="131"/>
      <c r="B43" s="82">
        <v>40</v>
      </c>
      <c r="C43" s="123"/>
      <c r="D43" s="83" t="s">
        <v>87</v>
      </c>
      <c r="E43" s="84" t="s">
        <v>112</v>
      </c>
      <c r="F43" s="84" t="s">
        <v>113</v>
      </c>
      <c r="G43" s="84" t="s">
        <v>118</v>
      </c>
      <c r="H43" s="85">
        <v>31.14</v>
      </c>
      <c r="I43" s="65">
        <v>10</v>
      </c>
      <c r="J43" s="66">
        <f t="shared" si="6"/>
        <v>0</v>
      </c>
      <c r="K43" s="67">
        <f t="shared" si="7"/>
        <v>0</v>
      </c>
      <c r="L43" s="68"/>
      <c r="M43" s="69">
        <f t="shared" si="2"/>
        <v>2</v>
      </c>
      <c r="N43" s="68"/>
      <c r="O43" s="68"/>
      <c r="P43" s="68"/>
      <c r="Q43" s="70">
        <f t="shared" si="8"/>
        <v>10</v>
      </c>
      <c r="R43" s="71" t="str">
        <f t="shared" si="4"/>
        <v>OK</v>
      </c>
      <c r="S43" s="77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29"/>
      <c r="AG43" s="29"/>
    </row>
    <row r="44" spans="1:33" ht="28.8" x14ac:dyDescent="0.3">
      <c r="A44" s="131"/>
      <c r="B44" s="82">
        <v>41</v>
      </c>
      <c r="C44" s="123"/>
      <c r="D44" s="83" t="s">
        <v>88</v>
      </c>
      <c r="E44" s="84" t="s">
        <v>112</v>
      </c>
      <c r="F44" s="84" t="s">
        <v>113</v>
      </c>
      <c r="G44" s="84" t="s">
        <v>118</v>
      </c>
      <c r="H44" s="85">
        <v>16.579999999999998</v>
      </c>
      <c r="I44" s="65">
        <v>30</v>
      </c>
      <c r="J44" s="66">
        <f t="shared" si="6"/>
        <v>0</v>
      </c>
      <c r="K44" s="67">
        <f t="shared" si="7"/>
        <v>0</v>
      </c>
      <c r="L44" s="68"/>
      <c r="M44" s="69">
        <f t="shared" si="2"/>
        <v>7</v>
      </c>
      <c r="N44" s="68"/>
      <c r="O44" s="68"/>
      <c r="P44" s="68"/>
      <c r="Q44" s="70">
        <f t="shared" si="8"/>
        <v>30</v>
      </c>
      <c r="R44" s="71" t="str">
        <f t="shared" si="4"/>
        <v>OK</v>
      </c>
      <c r="S44" s="77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29"/>
      <c r="AG44" s="29"/>
    </row>
    <row r="45" spans="1:33" ht="28.8" x14ac:dyDescent="0.3">
      <c r="A45" s="131"/>
      <c r="B45" s="82">
        <v>42</v>
      </c>
      <c r="C45" s="123"/>
      <c r="D45" s="83" t="s">
        <v>89</v>
      </c>
      <c r="E45" s="84" t="s">
        <v>111</v>
      </c>
      <c r="F45" s="84" t="s">
        <v>113</v>
      </c>
      <c r="G45" s="84" t="s">
        <v>118</v>
      </c>
      <c r="H45" s="85">
        <v>61.9</v>
      </c>
      <c r="I45" s="65"/>
      <c r="J45" s="66">
        <f t="shared" si="6"/>
        <v>0</v>
      </c>
      <c r="K45" s="67">
        <f t="shared" si="7"/>
        <v>0</v>
      </c>
      <c r="L45" s="68"/>
      <c r="M45" s="69">
        <f t="shared" si="2"/>
        <v>0</v>
      </c>
      <c r="N45" s="68"/>
      <c r="O45" s="68"/>
      <c r="P45" s="68"/>
      <c r="Q45" s="70">
        <f t="shared" si="8"/>
        <v>0</v>
      </c>
      <c r="R45" s="71" t="str">
        <f t="shared" si="4"/>
        <v>OK</v>
      </c>
      <c r="S45" s="77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29"/>
      <c r="AG45" s="29"/>
    </row>
    <row r="46" spans="1:33" ht="28.8" x14ac:dyDescent="0.3">
      <c r="A46" s="131"/>
      <c r="B46" s="82">
        <v>43</v>
      </c>
      <c r="C46" s="123"/>
      <c r="D46" s="83" t="s">
        <v>90</v>
      </c>
      <c r="E46" s="84" t="s">
        <v>112</v>
      </c>
      <c r="F46" s="84" t="s">
        <v>113</v>
      </c>
      <c r="G46" s="84" t="s">
        <v>118</v>
      </c>
      <c r="H46" s="85">
        <v>12.84</v>
      </c>
      <c r="I46" s="65"/>
      <c r="J46" s="66">
        <f t="shared" si="6"/>
        <v>0</v>
      </c>
      <c r="K46" s="67">
        <f t="shared" si="7"/>
        <v>0</v>
      </c>
      <c r="L46" s="68"/>
      <c r="M46" s="69">
        <f t="shared" si="2"/>
        <v>0</v>
      </c>
      <c r="N46" s="68"/>
      <c r="O46" s="68"/>
      <c r="P46" s="68"/>
      <c r="Q46" s="70">
        <f t="shared" si="8"/>
        <v>0</v>
      </c>
      <c r="R46" s="71" t="str">
        <f t="shared" si="4"/>
        <v>OK</v>
      </c>
      <c r="S46" s="77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29"/>
      <c r="AG46" s="29"/>
    </row>
    <row r="47" spans="1:33" ht="28.8" x14ac:dyDescent="0.3">
      <c r="A47" s="131"/>
      <c r="B47" s="82">
        <v>44</v>
      </c>
      <c r="C47" s="123"/>
      <c r="D47" s="83" t="s">
        <v>91</v>
      </c>
      <c r="E47" s="84" t="s">
        <v>106</v>
      </c>
      <c r="F47" s="84" t="s">
        <v>114</v>
      </c>
      <c r="G47" s="84" t="s">
        <v>119</v>
      </c>
      <c r="H47" s="85">
        <v>1164.18</v>
      </c>
      <c r="I47" s="65">
        <v>5</v>
      </c>
      <c r="J47" s="66">
        <f t="shared" si="6"/>
        <v>0</v>
      </c>
      <c r="K47" s="67">
        <f t="shared" si="7"/>
        <v>0</v>
      </c>
      <c r="L47" s="68"/>
      <c r="M47" s="69">
        <f t="shared" si="2"/>
        <v>1</v>
      </c>
      <c r="N47" s="68"/>
      <c r="O47" s="68"/>
      <c r="P47" s="68"/>
      <c r="Q47" s="70">
        <f t="shared" si="8"/>
        <v>5</v>
      </c>
      <c r="R47" s="71" t="str">
        <f t="shared" si="4"/>
        <v>OK</v>
      </c>
      <c r="S47" s="77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29"/>
      <c r="AG47" s="29"/>
    </row>
    <row r="48" spans="1:33" ht="28.8" x14ac:dyDescent="0.3">
      <c r="A48" s="131"/>
      <c r="B48" s="82">
        <v>45</v>
      </c>
      <c r="C48" s="123"/>
      <c r="D48" s="83" t="s">
        <v>92</v>
      </c>
      <c r="E48" s="84" t="s">
        <v>106</v>
      </c>
      <c r="F48" s="84" t="s">
        <v>114</v>
      </c>
      <c r="G48" s="84" t="s">
        <v>119</v>
      </c>
      <c r="H48" s="85">
        <v>1456.2</v>
      </c>
      <c r="I48" s="65">
        <v>5</v>
      </c>
      <c r="J48" s="66">
        <f t="shared" si="6"/>
        <v>0</v>
      </c>
      <c r="K48" s="67">
        <f t="shared" si="7"/>
        <v>0</v>
      </c>
      <c r="L48" s="68"/>
      <c r="M48" s="69">
        <f t="shared" si="2"/>
        <v>1</v>
      </c>
      <c r="N48" s="68"/>
      <c r="O48" s="68"/>
      <c r="P48" s="68"/>
      <c r="Q48" s="70">
        <f t="shared" si="8"/>
        <v>5</v>
      </c>
      <c r="R48" s="71" t="str">
        <f t="shared" si="4"/>
        <v>OK</v>
      </c>
      <c r="S48" s="77"/>
      <c r="T48" s="78"/>
      <c r="U48" s="78"/>
      <c r="V48" s="78"/>
      <c r="W48" s="78"/>
      <c r="X48" s="78"/>
      <c r="Y48" s="78"/>
      <c r="Z48" s="78"/>
      <c r="AA48" s="78"/>
      <c r="AB48" s="78"/>
      <c r="AC48" s="78"/>
      <c r="AD48" s="78"/>
      <c r="AE48" s="78"/>
      <c r="AF48" s="29"/>
      <c r="AG48" s="29"/>
    </row>
    <row r="49" spans="1:33" ht="43.2" x14ac:dyDescent="0.3">
      <c r="A49" s="131"/>
      <c r="B49" s="82">
        <v>46</v>
      </c>
      <c r="C49" s="123"/>
      <c r="D49" s="83" t="s">
        <v>93</v>
      </c>
      <c r="E49" s="84" t="s">
        <v>106</v>
      </c>
      <c r="F49" s="84" t="s">
        <v>114</v>
      </c>
      <c r="G49" s="84" t="s">
        <v>119</v>
      </c>
      <c r="H49" s="85">
        <v>1146.27</v>
      </c>
      <c r="I49" s="65">
        <v>7</v>
      </c>
      <c r="J49" s="66">
        <f t="shared" si="6"/>
        <v>0</v>
      </c>
      <c r="K49" s="67">
        <f t="shared" si="7"/>
        <v>0</v>
      </c>
      <c r="L49" s="68"/>
      <c r="M49" s="69">
        <f t="shared" si="2"/>
        <v>1</v>
      </c>
      <c r="N49" s="68"/>
      <c r="O49" s="68"/>
      <c r="P49" s="68"/>
      <c r="Q49" s="70">
        <f t="shared" si="8"/>
        <v>7</v>
      </c>
      <c r="R49" s="71" t="str">
        <f t="shared" si="4"/>
        <v>OK</v>
      </c>
      <c r="S49" s="77"/>
      <c r="T49" s="78"/>
      <c r="U49" s="78"/>
      <c r="V49" s="78"/>
      <c r="W49" s="78"/>
      <c r="X49" s="78"/>
      <c r="Y49" s="78"/>
      <c r="Z49" s="78"/>
      <c r="AA49" s="78"/>
      <c r="AB49" s="78"/>
      <c r="AC49" s="78"/>
      <c r="AD49" s="78"/>
      <c r="AE49" s="78"/>
      <c r="AF49" s="29"/>
      <c r="AG49" s="29"/>
    </row>
    <row r="50" spans="1:33" ht="28.8" x14ac:dyDescent="0.3">
      <c r="A50" s="131"/>
      <c r="B50" s="82">
        <v>47</v>
      </c>
      <c r="C50" s="123"/>
      <c r="D50" s="83" t="s">
        <v>94</v>
      </c>
      <c r="E50" s="84" t="s">
        <v>106</v>
      </c>
      <c r="F50" s="84" t="s">
        <v>114</v>
      </c>
      <c r="G50" s="84" t="s">
        <v>119</v>
      </c>
      <c r="H50" s="85">
        <v>20.09</v>
      </c>
      <c r="I50" s="65">
        <v>25</v>
      </c>
      <c r="J50" s="66">
        <f t="shared" si="6"/>
        <v>0</v>
      </c>
      <c r="K50" s="67">
        <f t="shared" si="7"/>
        <v>0</v>
      </c>
      <c r="L50" s="68"/>
      <c r="M50" s="69">
        <f t="shared" si="2"/>
        <v>6</v>
      </c>
      <c r="N50" s="68"/>
      <c r="O50" s="68"/>
      <c r="P50" s="68"/>
      <c r="Q50" s="70">
        <f t="shared" si="8"/>
        <v>25</v>
      </c>
      <c r="R50" s="71" t="str">
        <f t="shared" si="4"/>
        <v>OK</v>
      </c>
      <c r="S50" s="77"/>
      <c r="T50" s="78"/>
      <c r="U50" s="78"/>
      <c r="V50" s="78"/>
      <c r="W50" s="78"/>
      <c r="X50" s="78"/>
      <c r="Y50" s="78"/>
      <c r="Z50" s="78"/>
      <c r="AA50" s="78"/>
      <c r="AB50" s="78"/>
      <c r="AC50" s="78"/>
      <c r="AD50" s="78"/>
      <c r="AE50" s="78"/>
      <c r="AF50" s="29"/>
      <c r="AG50" s="29"/>
    </row>
    <row r="51" spans="1:33" ht="43.2" x14ac:dyDescent="0.3">
      <c r="A51" s="131"/>
      <c r="B51" s="82">
        <v>48</v>
      </c>
      <c r="C51" s="123"/>
      <c r="D51" s="83" t="s">
        <v>95</v>
      </c>
      <c r="E51" s="84" t="s">
        <v>106</v>
      </c>
      <c r="F51" s="84" t="s">
        <v>114</v>
      </c>
      <c r="G51" s="84" t="s">
        <v>119</v>
      </c>
      <c r="H51" s="85">
        <v>1375.99</v>
      </c>
      <c r="I51" s="65"/>
      <c r="J51" s="66">
        <f t="shared" si="6"/>
        <v>0</v>
      </c>
      <c r="K51" s="67">
        <f t="shared" si="7"/>
        <v>0</v>
      </c>
      <c r="L51" s="68"/>
      <c r="M51" s="69">
        <f t="shared" si="2"/>
        <v>0</v>
      </c>
      <c r="N51" s="68"/>
      <c r="O51" s="68"/>
      <c r="P51" s="68"/>
      <c r="Q51" s="70">
        <f t="shared" si="8"/>
        <v>0</v>
      </c>
      <c r="R51" s="71" t="str">
        <f t="shared" si="4"/>
        <v>OK</v>
      </c>
      <c r="S51" s="77"/>
      <c r="T51" s="78"/>
      <c r="U51" s="78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29"/>
      <c r="AG51" s="29"/>
    </row>
    <row r="52" spans="1:33" ht="43.2" x14ac:dyDescent="0.3">
      <c r="A52" s="131"/>
      <c r="B52" s="82">
        <v>49</v>
      </c>
      <c r="C52" s="123"/>
      <c r="D52" s="83" t="s">
        <v>96</v>
      </c>
      <c r="E52" s="84" t="s">
        <v>106</v>
      </c>
      <c r="F52" s="84" t="s">
        <v>114</v>
      </c>
      <c r="G52" s="84" t="s">
        <v>119</v>
      </c>
      <c r="H52" s="85">
        <v>599.61</v>
      </c>
      <c r="I52" s="65"/>
      <c r="J52" s="66">
        <f t="shared" si="6"/>
        <v>0</v>
      </c>
      <c r="K52" s="67">
        <f t="shared" si="7"/>
        <v>0</v>
      </c>
      <c r="L52" s="68"/>
      <c r="M52" s="69">
        <f t="shared" si="2"/>
        <v>0</v>
      </c>
      <c r="N52" s="68"/>
      <c r="O52" s="68"/>
      <c r="P52" s="68"/>
      <c r="Q52" s="70">
        <f t="shared" si="8"/>
        <v>0</v>
      </c>
      <c r="R52" s="71" t="str">
        <f t="shared" si="4"/>
        <v>OK</v>
      </c>
      <c r="S52" s="77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29"/>
      <c r="AG52" s="29"/>
    </row>
    <row r="53" spans="1:33" ht="14.4" x14ac:dyDescent="0.3">
      <c r="A53" s="131"/>
      <c r="B53" s="82">
        <v>50</v>
      </c>
      <c r="C53" s="123"/>
      <c r="D53" s="83" t="s">
        <v>97</v>
      </c>
      <c r="E53" s="84" t="s">
        <v>106</v>
      </c>
      <c r="F53" s="84" t="s">
        <v>114</v>
      </c>
      <c r="G53" s="84" t="s">
        <v>119</v>
      </c>
      <c r="H53" s="85">
        <v>66.180000000000007</v>
      </c>
      <c r="I53" s="65">
        <v>5</v>
      </c>
      <c r="J53" s="66">
        <f t="shared" si="6"/>
        <v>0</v>
      </c>
      <c r="K53" s="67">
        <f t="shared" si="7"/>
        <v>0</v>
      </c>
      <c r="L53" s="68"/>
      <c r="M53" s="69">
        <f t="shared" si="2"/>
        <v>1</v>
      </c>
      <c r="N53" s="68"/>
      <c r="O53" s="68"/>
      <c r="P53" s="68"/>
      <c r="Q53" s="70">
        <f t="shared" si="8"/>
        <v>5</v>
      </c>
      <c r="R53" s="71" t="str">
        <f t="shared" si="4"/>
        <v>OK</v>
      </c>
      <c r="S53" s="77"/>
      <c r="T53" s="78"/>
      <c r="U53" s="78"/>
      <c r="V53" s="78"/>
      <c r="W53" s="78"/>
      <c r="X53" s="78"/>
      <c r="Y53" s="78"/>
      <c r="Z53" s="78"/>
      <c r="AA53" s="78"/>
      <c r="AB53" s="78"/>
      <c r="AC53" s="78"/>
      <c r="AD53" s="78"/>
      <c r="AE53" s="78"/>
      <c r="AF53" s="29"/>
      <c r="AG53" s="29"/>
    </row>
    <row r="54" spans="1:33" ht="14.4" x14ac:dyDescent="0.3">
      <c r="A54" s="131"/>
      <c r="B54" s="82">
        <v>51</v>
      </c>
      <c r="C54" s="123"/>
      <c r="D54" s="83" t="s">
        <v>98</v>
      </c>
      <c r="E54" s="84" t="s">
        <v>106</v>
      </c>
      <c r="F54" s="84" t="s">
        <v>114</v>
      </c>
      <c r="G54" s="84" t="s">
        <v>119</v>
      </c>
      <c r="H54" s="85">
        <v>56.06</v>
      </c>
      <c r="I54" s="65">
        <v>10</v>
      </c>
      <c r="J54" s="66">
        <f t="shared" si="6"/>
        <v>0</v>
      </c>
      <c r="K54" s="67">
        <f t="shared" si="7"/>
        <v>0</v>
      </c>
      <c r="L54" s="68"/>
      <c r="M54" s="69">
        <f t="shared" si="2"/>
        <v>2</v>
      </c>
      <c r="N54" s="68"/>
      <c r="O54" s="68"/>
      <c r="P54" s="68"/>
      <c r="Q54" s="70">
        <f t="shared" si="8"/>
        <v>10</v>
      </c>
      <c r="R54" s="71" t="str">
        <f t="shared" si="4"/>
        <v>OK</v>
      </c>
      <c r="S54" s="77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78"/>
      <c r="AF54" s="29"/>
      <c r="AG54" s="29"/>
    </row>
    <row r="55" spans="1:33" ht="28.8" x14ac:dyDescent="0.3">
      <c r="A55" s="131"/>
      <c r="B55" s="82">
        <v>52</v>
      </c>
      <c r="C55" s="123"/>
      <c r="D55" s="83" t="s">
        <v>99</v>
      </c>
      <c r="E55" s="84" t="s">
        <v>106</v>
      </c>
      <c r="F55" s="84" t="s">
        <v>114</v>
      </c>
      <c r="G55" s="84" t="s">
        <v>119</v>
      </c>
      <c r="H55" s="85">
        <v>10.87</v>
      </c>
      <c r="I55" s="65">
        <v>10</v>
      </c>
      <c r="J55" s="66">
        <f t="shared" si="6"/>
        <v>0</v>
      </c>
      <c r="K55" s="67">
        <f t="shared" si="7"/>
        <v>0</v>
      </c>
      <c r="L55" s="68"/>
      <c r="M55" s="69">
        <f t="shared" si="2"/>
        <v>2</v>
      </c>
      <c r="N55" s="68"/>
      <c r="O55" s="68"/>
      <c r="P55" s="68"/>
      <c r="Q55" s="70">
        <f t="shared" si="8"/>
        <v>10</v>
      </c>
      <c r="R55" s="71" t="str">
        <f t="shared" si="4"/>
        <v>OK</v>
      </c>
      <c r="S55" s="77"/>
      <c r="T55" s="78"/>
      <c r="U55" s="78"/>
      <c r="V55" s="78"/>
      <c r="W55" s="78"/>
      <c r="X55" s="78"/>
      <c r="Y55" s="78"/>
      <c r="Z55" s="78"/>
      <c r="AA55" s="78"/>
      <c r="AB55" s="78"/>
      <c r="AC55" s="78"/>
      <c r="AD55" s="78"/>
      <c r="AE55" s="78"/>
      <c r="AF55" s="29"/>
      <c r="AG55" s="29"/>
    </row>
    <row r="56" spans="1:33" ht="28.8" x14ac:dyDescent="0.3">
      <c r="A56" s="131"/>
      <c r="B56" s="82">
        <v>53</v>
      </c>
      <c r="C56" s="123"/>
      <c r="D56" s="83" t="s">
        <v>100</v>
      </c>
      <c r="E56" s="84" t="s">
        <v>106</v>
      </c>
      <c r="F56" s="84" t="s">
        <v>114</v>
      </c>
      <c r="G56" s="84" t="s">
        <v>119</v>
      </c>
      <c r="H56" s="85">
        <v>11.6</v>
      </c>
      <c r="I56" s="65">
        <v>50</v>
      </c>
      <c r="J56" s="66">
        <f t="shared" si="6"/>
        <v>0</v>
      </c>
      <c r="K56" s="67">
        <f t="shared" si="7"/>
        <v>0</v>
      </c>
      <c r="L56" s="68"/>
      <c r="M56" s="69">
        <f t="shared" si="2"/>
        <v>12</v>
      </c>
      <c r="N56" s="68"/>
      <c r="O56" s="68"/>
      <c r="P56" s="68"/>
      <c r="Q56" s="70">
        <f t="shared" si="8"/>
        <v>50</v>
      </c>
      <c r="R56" s="71" t="str">
        <f t="shared" si="4"/>
        <v>OK</v>
      </c>
      <c r="S56" s="77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78"/>
      <c r="AF56" s="29"/>
      <c r="AG56" s="29"/>
    </row>
    <row r="57" spans="1:33" ht="28.8" x14ac:dyDescent="0.3">
      <c r="A57" s="131"/>
      <c r="B57" s="82">
        <v>54</v>
      </c>
      <c r="C57" s="123"/>
      <c r="D57" s="83" t="s">
        <v>101</v>
      </c>
      <c r="E57" s="84" t="s">
        <v>106</v>
      </c>
      <c r="F57" s="84" t="s">
        <v>114</v>
      </c>
      <c r="G57" s="84" t="s">
        <v>119</v>
      </c>
      <c r="H57" s="85">
        <v>10.86</v>
      </c>
      <c r="I57" s="65">
        <v>30</v>
      </c>
      <c r="J57" s="66">
        <f t="shared" si="6"/>
        <v>0</v>
      </c>
      <c r="K57" s="67">
        <f t="shared" si="7"/>
        <v>0</v>
      </c>
      <c r="L57" s="68"/>
      <c r="M57" s="69">
        <f t="shared" si="2"/>
        <v>7</v>
      </c>
      <c r="N57" s="68"/>
      <c r="O57" s="68"/>
      <c r="P57" s="68"/>
      <c r="Q57" s="70">
        <f t="shared" si="8"/>
        <v>30</v>
      </c>
      <c r="R57" s="71" t="str">
        <f t="shared" si="4"/>
        <v>OK</v>
      </c>
      <c r="S57" s="77"/>
      <c r="T57" s="78"/>
      <c r="U57" s="78"/>
      <c r="V57" s="78"/>
      <c r="W57" s="78"/>
      <c r="X57" s="78"/>
      <c r="Y57" s="78"/>
      <c r="Z57" s="78"/>
      <c r="AA57" s="78"/>
      <c r="AB57" s="78"/>
      <c r="AC57" s="78"/>
      <c r="AD57" s="78"/>
      <c r="AE57" s="78"/>
      <c r="AF57" s="29"/>
      <c r="AG57" s="29"/>
    </row>
    <row r="58" spans="1:33" ht="14.4" x14ac:dyDescent="0.3">
      <c r="A58" s="131"/>
      <c r="B58" s="82">
        <v>55</v>
      </c>
      <c r="C58" s="123"/>
      <c r="D58" s="83" t="s">
        <v>102</v>
      </c>
      <c r="E58" s="84" t="s">
        <v>106</v>
      </c>
      <c r="F58" s="84" t="s">
        <v>114</v>
      </c>
      <c r="G58" s="84" t="s">
        <v>119</v>
      </c>
      <c r="H58" s="85">
        <v>8.56</v>
      </c>
      <c r="I58" s="65"/>
      <c r="J58" s="66">
        <f t="shared" si="6"/>
        <v>0</v>
      </c>
      <c r="K58" s="67">
        <f t="shared" si="7"/>
        <v>0</v>
      </c>
      <c r="L58" s="68"/>
      <c r="M58" s="69">
        <f t="shared" si="2"/>
        <v>0</v>
      </c>
      <c r="N58" s="68"/>
      <c r="O58" s="68"/>
      <c r="P58" s="68"/>
      <c r="Q58" s="70">
        <f t="shared" si="8"/>
        <v>0</v>
      </c>
      <c r="R58" s="71" t="str">
        <f t="shared" si="4"/>
        <v>OK</v>
      </c>
      <c r="S58" s="77"/>
      <c r="T58" s="78"/>
      <c r="U58" s="78"/>
      <c r="V58" s="78"/>
      <c r="W58" s="78"/>
      <c r="X58" s="78"/>
      <c r="Y58" s="78"/>
      <c r="Z58" s="78"/>
      <c r="AA58" s="78"/>
      <c r="AB58" s="78"/>
      <c r="AC58" s="78"/>
      <c r="AD58" s="78"/>
      <c r="AE58" s="78"/>
      <c r="AF58" s="29"/>
      <c r="AG58" s="29"/>
    </row>
    <row r="59" spans="1:33" ht="28.8" x14ac:dyDescent="0.3">
      <c r="A59" s="132"/>
      <c r="B59" s="82">
        <v>56</v>
      </c>
      <c r="C59" s="124"/>
      <c r="D59" s="83" t="s">
        <v>103</v>
      </c>
      <c r="E59" s="84" t="s">
        <v>106</v>
      </c>
      <c r="F59" s="84" t="s">
        <v>114</v>
      </c>
      <c r="G59" s="84" t="s">
        <v>119</v>
      </c>
      <c r="H59" s="85">
        <v>63.79</v>
      </c>
      <c r="I59" s="65"/>
      <c r="J59" s="66">
        <f t="shared" si="6"/>
        <v>0</v>
      </c>
      <c r="K59" s="67">
        <f t="shared" si="7"/>
        <v>0</v>
      </c>
      <c r="L59" s="68"/>
      <c r="M59" s="69">
        <f t="shared" si="2"/>
        <v>0</v>
      </c>
      <c r="N59" s="68"/>
      <c r="O59" s="68"/>
      <c r="P59" s="68"/>
      <c r="Q59" s="70">
        <f t="shared" si="8"/>
        <v>0</v>
      </c>
      <c r="R59" s="71" t="str">
        <f t="shared" si="4"/>
        <v>OK</v>
      </c>
      <c r="S59" s="77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29"/>
      <c r="AG59" s="29"/>
    </row>
    <row r="60" spans="1:33" ht="38.4" customHeight="1" x14ac:dyDescent="0.3">
      <c r="I60" s="88">
        <f>SUM(I4:I59)</f>
        <v>406</v>
      </c>
      <c r="J60" s="88">
        <f t="shared" ref="J60:Q60" si="9">SUM(J4:J59)</f>
        <v>0</v>
      </c>
      <c r="K60" s="88">
        <f t="shared" si="9"/>
        <v>0</v>
      </c>
      <c r="L60" s="88">
        <f t="shared" si="9"/>
        <v>0</v>
      </c>
      <c r="M60" s="88">
        <f t="shared" si="9"/>
        <v>88</v>
      </c>
      <c r="N60" s="88">
        <f t="shared" si="9"/>
        <v>0</v>
      </c>
      <c r="O60" s="88">
        <f t="shared" si="9"/>
        <v>0</v>
      </c>
      <c r="P60" s="88">
        <f t="shared" si="9"/>
        <v>0</v>
      </c>
      <c r="Q60" s="88">
        <f t="shared" si="9"/>
        <v>406</v>
      </c>
      <c r="S60" s="63">
        <f t="shared" ref="S60:X60" si="10">SUMPRODUCT($H$4:$H$59,S4:S59)</f>
        <v>0</v>
      </c>
      <c r="T60" s="63">
        <f t="shared" si="10"/>
        <v>0</v>
      </c>
      <c r="U60" s="63">
        <f t="shared" si="10"/>
        <v>0</v>
      </c>
      <c r="V60" s="63">
        <f t="shared" si="10"/>
        <v>0</v>
      </c>
      <c r="W60" s="63">
        <f t="shared" si="10"/>
        <v>0</v>
      </c>
      <c r="X60" s="63">
        <f t="shared" si="10"/>
        <v>0</v>
      </c>
      <c r="Y60" s="63">
        <f t="shared" ref="Y60:AG60" si="11">SUMPRODUCT($H$4:$H$59,Y4:Y59)</f>
        <v>0</v>
      </c>
      <c r="Z60" s="63">
        <f t="shared" si="11"/>
        <v>0</v>
      </c>
      <c r="AA60" s="63">
        <f t="shared" si="11"/>
        <v>0</v>
      </c>
      <c r="AB60" s="63">
        <f t="shared" si="11"/>
        <v>0</v>
      </c>
      <c r="AC60" s="63">
        <f t="shared" si="11"/>
        <v>0</v>
      </c>
      <c r="AD60" s="63">
        <f t="shared" si="11"/>
        <v>0</v>
      </c>
      <c r="AE60" s="63">
        <f t="shared" si="11"/>
        <v>0</v>
      </c>
      <c r="AF60" s="63">
        <f t="shared" si="11"/>
        <v>0</v>
      </c>
      <c r="AG60" s="63">
        <f t="shared" si="11"/>
        <v>0</v>
      </c>
    </row>
    <row r="61" spans="1:33" ht="38.4" customHeight="1" x14ac:dyDescent="0.3">
      <c r="I61" s="14">
        <f>SUMPRODUCT($H$4:$H$59,I4:I59)</f>
        <v>45466.89</v>
      </c>
      <c r="J61" s="14">
        <f t="shared" ref="J61:P61" si="12">SUMPRODUCT($H$4:$H$59,J4:J59)</f>
        <v>0</v>
      </c>
      <c r="K61" s="14">
        <f t="shared" si="12"/>
        <v>0</v>
      </c>
      <c r="L61" s="14">
        <f t="shared" si="12"/>
        <v>0</v>
      </c>
      <c r="M61" s="14">
        <f t="shared" si="12"/>
        <v>6799.7400000000007</v>
      </c>
      <c r="N61" s="14">
        <f t="shared" si="12"/>
        <v>0</v>
      </c>
      <c r="O61" s="14">
        <f t="shared" si="12"/>
        <v>0</v>
      </c>
      <c r="P61" s="14">
        <f t="shared" si="12"/>
        <v>0</v>
      </c>
      <c r="Q61" s="14"/>
    </row>
  </sheetData>
  <autoFilter ref="A3:AK19" xr:uid="{8294514B-E58C-4C81-B2FC-38B67DB88A36}"/>
  <mergeCells count="21">
    <mergeCell ref="AE1:AE2"/>
    <mergeCell ref="AF1:AF2"/>
    <mergeCell ref="AG1:AG2"/>
    <mergeCell ref="V1:V2"/>
    <mergeCell ref="W1:W2"/>
    <mergeCell ref="X1:X2"/>
    <mergeCell ref="Y1:Y2"/>
    <mergeCell ref="Z1:Z2"/>
    <mergeCell ref="AA1:AA2"/>
    <mergeCell ref="A4:A59"/>
    <mergeCell ref="C4:C59"/>
    <mergeCell ref="AB1:AB2"/>
    <mergeCell ref="AC1:AC2"/>
    <mergeCell ref="AD1:AD2"/>
    <mergeCell ref="A1:C1"/>
    <mergeCell ref="D1:H1"/>
    <mergeCell ref="I1:R1"/>
    <mergeCell ref="S1:S2"/>
    <mergeCell ref="T1:T2"/>
    <mergeCell ref="U1:U2"/>
    <mergeCell ref="A2:R2"/>
  </mergeCells>
  <conditionalFormatting sqref="S4:AG17">
    <cfRule type="cellIs" dxfId="28" priority="1" stopIfTrue="1" operator="greaterThan">
      <formula>0</formula>
    </cfRule>
    <cfRule type="cellIs" dxfId="27" priority="2" stopIfTrue="1" operator="greaterThan">
      <formula>0</formula>
    </cfRule>
    <cfRule type="cellIs" dxfId="26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3EEBF-680A-4A70-A661-415EECEEF8B9}">
  <sheetPr>
    <tabColor rgb="FF92D050"/>
  </sheetPr>
  <dimension ref="A1:AG61"/>
  <sheetViews>
    <sheetView zoomScale="70" zoomScaleNormal="70" workbookViewId="0">
      <pane xSplit="9" ySplit="2" topLeftCell="J3" activePane="bottomRight" state="frozen"/>
      <selection pane="topRight" activeCell="K1" sqref="K1"/>
      <selection pane="bottomLeft" activeCell="A3" sqref="A3"/>
      <selection pane="bottomRight" sqref="A1:C1"/>
    </sheetView>
  </sheetViews>
  <sheetFormatPr defaultColWidth="9.88671875" defaultRowHeight="38.4" customHeight="1" x14ac:dyDescent="0.3"/>
  <cols>
    <col min="1" max="1" width="6.5546875" style="1" customWidth="1"/>
    <col min="2" max="2" width="5.88671875" style="1" customWidth="1"/>
    <col min="3" max="3" width="25.6640625" style="64" customWidth="1"/>
    <col min="4" max="4" width="57.88671875" style="1" customWidth="1"/>
    <col min="5" max="5" width="12.44140625" style="1" customWidth="1"/>
    <col min="6" max="6" width="12.6640625" style="1" customWidth="1"/>
    <col min="7" max="7" width="18" style="1" customWidth="1"/>
    <col min="8" max="8" width="13.109375" style="14" customWidth="1"/>
    <col min="9" max="9" width="14.6640625" style="14" customWidth="1"/>
    <col min="10" max="17" width="11.33203125" style="4" customWidth="1"/>
    <col min="18" max="18" width="6.5546875" style="13" customWidth="1"/>
    <col min="19" max="19" width="15.109375" style="5" customWidth="1"/>
    <col min="20" max="31" width="15.109375" style="6" customWidth="1"/>
    <col min="32" max="33" width="15.109375" style="2" customWidth="1"/>
    <col min="34" max="16384" width="9.88671875" style="2"/>
  </cols>
  <sheetData>
    <row r="1" spans="1:33" s="55" customFormat="1" ht="38.4" customHeight="1" x14ac:dyDescent="0.3">
      <c r="A1" s="137" t="s">
        <v>44</v>
      </c>
      <c r="B1" s="138"/>
      <c r="C1" s="139"/>
      <c r="D1" s="140" t="s">
        <v>120</v>
      </c>
      <c r="E1" s="141"/>
      <c r="F1" s="141"/>
      <c r="G1" s="141"/>
      <c r="H1" s="142"/>
      <c r="I1" s="143" t="s">
        <v>45</v>
      </c>
      <c r="J1" s="143"/>
      <c r="K1" s="143"/>
      <c r="L1" s="143"/>
      <c r="M1" s="143"/>
      <c r="N1" s="143"/>
      <c r="O1" s="143"/>
      <c r="P1" s="143"/>
      <c r="Q1" s="143"/>
      <c r="R1" s="143"/>
      <c r="S1" s="136" t="s">
        <v>41</v>
      </c>
      <c r="T1" s="136" t="s">
        <v>41</v>
      </c>
      <c r="U1" s="136" t="s">
        <v>41</v>
      </c>
      <c r="V1" s="136" t="s">
        <v>41</v>
      </c>
      <c r="W1" s="136" t="s">
        <v>41</v>
      </c>
      <c r="X1" s="136" t="s">
        <v>41</v>
      </c>
      <c r="Y1" s="136" t="s">
        <v>41</v>
      </c>
      <c r="Z1" s="136" t="s">
        <v>41</v>
      </c>
      <c r="AA1" s="136" t="s">
        <v>41</v>
      </c>
      <c r="AB1" s="136" t="s">
        <v>41</v>
      </c>
      <c r="AC1" s="136" t="s">
        <v>41</v>
      </c>
      <c r="AD1" s="136" t="s">
        <v>41</v>
      </c>
      <c r="AE1" s="136" t="s">
        <v>41</v>
      </c>
      <c r="AF1" s="136" t="s">
        <v>41</v>
      </c>
      <c r="AG1" s="136" t="s">
        <v>41</v>
      </c>
    </row>
    <row r="2" spans="1:33" s="55" customFormat="1" ht="38.4" customHeight="1" x14ac:dyDescent="0.3">
      <c r="A2" s="144" t="s">
        <v>43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6"/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6"/>
      <c r="AD2" s="136"/>
      <c r="AE2" s="136"/>
      <c r="AF2" s="136"/>
      <c r="AG2" s="136"/>
    </row>
    <row r="3" spans="1:33" s="59" customFormat="1" ht="55.5" customHeight="1" x14ac:dyDescent="0.25">
      <c r="A3" s="56" t="s">
        <v>36</v>
      </c>
      <c r="B3" s="56" t="s">
        <v>18</v>
      </c>
      <c r="C3" s="56" t="s">
        <v>5</v>
      </c>
      <c r="D3" s="56" t="s">
        <v>37</v>
      </c>
      <c r="E3" s="56" t="s">
        <v>38</v>
      </c>
      <c r="F3" s="56" t="s">
        <v>9</v>
      </c>
      <c r="G3" s="56" t="s">
        <v>6</v>
      </c>
      <c r="H3" s="86" t="s">
        <v>39</v>
      </c>
      <c r="I3" s="19" t="s">
        <v>40</v>
      </c>
      <c r="J3" s="19" t="s">
        <v>142</v>
      </c>
      <c r="K3" s="19" t="s">
        <v>143</v>
      </c>
      <c r="L3" s="19" t="s">
        <v>144</v>
      </c>
      <c r="M3" s="19" t="s">
        <v>145</v>
      </c>
      <c r="N3" s="19" t="s">
        <v>146</v>
      </c>
      <c r="O3" s="19" t="s">
        <v>147</v>
      </c>
      <c r="P3" s="19" t="s">
        <v>148</v>
      </c>
      <c r="Q3" s="57" t="s">
        <v>0</v>
      </c>
      <c r="R3" s="62" t="s">
        <v>1</v>
      </c>
      <c r="S3" s="58" t="s">
        <v>42</v>
      </c>
      <c r="T3" s="58" t="s">
        <v>42</v>
      </c>
      <c r="U3" s="58" t="s">
        <v>42</v>
      </c>
      <c r="V3" s="58" t="s">
        <v>42</v>
      </c>
      <c r="W3" s="58" t="s">
        <v>42</v>
      </c>
      <c r="X3" s="58" t="s">
        <v>42</v>
      </c>
      <c r="Y3" s="58" t="s">
        <v>42</v>
      </c>
      <c r="Z3" s="58" t="s">
        <v>42</v>
      </c>
      <c r="AA3" s="58" t="s">
        <v>42</v>
      </c>
      <c r="AB3" s="58" t="s">
        <v>42</v>
      </c>
      <c r="AC3" s="58" t="s">
        <v>42</v>
      </c>
      <c r="AD3" s="58" t="s">
        <v>42</v>
      </c>
      <c r="AE3" s="58" t="s">
        <v>42</v>
      </c>
      <c r="AF3" s="58" t="s">
        <v>42</v>
      </c>
      <c r="AG3" s="58" t="s">
        <v>42</v>
      </c>
    </row>
    <row r="4" spans="1:33" s="55" customFormat="1" ht="28.8" x14ac:dyDescent="0.3">
      <c r="A4" s="130">
        <v>1</v>
      </c>
      <c r="B4" s="82">
        <v>1</v>
      </c>
      <c r="C4" s="122" t="s">
        <v>47</v>
      </c>
      <c r="D4" s="83" t="s">
        <v>48</v>
      </c>
      <c r="E4" s="84" t="s">
        <v>104</v>
      </c>
      <c r="F4" s="84" t="s">
        <v>113</v>
      </c>
      <c r="G4" s="84" t="s">
        <v>115</v>
      </c>
      <c r="H4" s="87">
        <v>100.45</v>
      </c>
      <c r="I4" s="65">
        <v>1</v>
      </c>
      <c r="J4" s="66">
        <f>IF(SUM(S4:AG4)&gt;I4+L4,I4+L4,SUM(S4:AG4))</f>
        <v>0</v>
      </c>
      <c r="K4" s="67">
        <f>(SUM(S4:AG4))</f>
        <v>0</v>
      </c>
      <c r="L4" s="68"/>
      <c r="M4" s="69">
        <f>ROUND(IF(I4*0.25-0.5&lt;0,0,I4*0.25-0.5),0)-P4-N4</f>
        <v>0</v>
      </c>
      <c r="N4" s="68"/>
      <c r="O4" s="68"/>
      <c r="P4" s="68"/>
      <c r="Q4" s="70">
        <f>I4-(SUM(S4:AG4))+L4</f>
        <v>1</v>
      </c>
      <c r="R4" s="71" t="str">
        <f>IF(Q4&lt;0,"ATENÇÃO","OK")</f>
        <v>OK</v>
      </c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</row>
    <row r="5" spans="1:33" s="55" customFormat="1" ht="28.8" x14ac:dyDescent="0.3">
      <c r="A5" s="131"/>
      <c r="B5" s="82">
        <v>2</v>
      </c>
      <c r="C5" s="123"/>
      <c r="D5" s="83" t="s">
        <v>49</v>
      </c>
      <c r="E5" s="84" t="s">
        <v>105</v>
      </c>
      <c r="F5" s="84" t="s">
        <v>113</v>
      </c>
      <c r="G5" s="84" t="s">
        <v>115</v>
      </c>
      <c r="H5" s="87">
        <v>1705.39</v>
      </c>
      <c r="I5" s="65">
        <v>1</v>
      </c>
      <c r="J5" s="66">
        <f t="shared" ref="J5:J30" si="0">IF(SUM(S5:AG5)&gt;I5+L5,I5+L5,SUM(S5:AG5))</f>
        <v>0</v>
      </c>
      <c r="K5" s="67">
        <f t="shared" ref="K5:K31" si="1">(SUM(S5:AG5))</f>
        <v>0</v>
      </c>
      <c r="L5" s="68"/>
      <c r="M5" s="69">
        <f t="shared" ref="M5:M59" si="2">ROUND(IF(I5*0.25-0.5&lt;0,0,I5*0.25-0.5),0)-P5-N5</f>
        <v>0</v>
      </c>
      <c r="N5" s="68"/>
      <c r="O5" s="68"/>
      <c r="P5" s="68"/>
      <c r="Q5" s="70">
        <f t="shared" ref="Q5:Q17" si="3">I5-(SUM(S5:AG5))+L5</f>
        <v>1</v>
      </c>
      <c r="R5" s="71" t="str">
        <f t="shared" ref="R5:R59" si="4">IF(Q5&lt;0,"ATENÇÃO","OK")</f>
        <v>OK</v>
      </c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</row>
    <row r="6" spans="1:33" s="55" customFormat="1" ht="28.8" x14ac:dyDescent="0.3">
      <c r="A6" s="131"/>
      <c r="B6" s="82">
        <v>3</v>
      </c>
      <c r="C6" s="123"/>
      <c r="D6" s="83" t="s">
        <v>50</v>
      </c>
      <c r="E6" s="84" t="s">
        <v>105</v>
      </c>
      <c r="F6" s="84" t="s">
        <v>113</v>
      </c>
      <c r="G6" s="84" t="s">
        <v>115</v>
      </c>
      <c r="H6" s="87">
        <v>136.27000000000001</v>
      </c>
      <c r="I6" s="65"/>
      <c r="J6" s="66">
        <f t="shared" si="0"/>
        <v>0</v>
      </c>
      <c r="K6" s="67">
        <f t="shared" si="1"/>
        <v>0</v>
      </c>
      <c r="L6" s="68"/>
      <c r="M6" s="69">
        <f t="shared" si="2"/>
        <v>0</v>
      </c>
      <c r="N6" s="68"/>
      <c r="O6" s="68"/>
      <c r="P6" s="68"/>
      <c r="Q6" s="70">
        <f t="shared" si="3"/>
        <v>0</v>
      </c>
      <c r="R6" s="71" t="str">
        <f t="shared" si="4"/>
        <v>OK</v>
      </c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</row>
    <row r="7" spans="1:33" s="55" customFormat="1" ht="28.8" x14ac:dyDescent="0.3">
      <c r="A7" s="131"/>
      <c r="B7" s="82">
        <v>4</v>
      </c>
      <c r="C7" s="123"/>
      <c r="D7" s="83" t="s">
        <v>51</v>
      </c>
      <c r="E7" s="84" t="s">
        <v>105</v>
      </c>
      <c r="F7" s="84" t="s">
        <v>113</v>
      </c>
      <c r="G7" s="84" t="s">
        <v>115</v>
      </c>
      <c r="H7" s="87">
        <v>154.18</v>
      </c>
      <c r="I7" s="65">
        <v>35</v>
      </c>
      <c r="J7" s="66">
        <f t="shared" si="0"/>
        <v>0</v>
      </c>
      <c r="K7" s="67">
        <f t="shared" si="1"/>
        <v>0</v>
      </c>
      <c r="L7" s="68"/>
      <c r="M7" s="69">
        <f t="shared" si="2"/>
        <v>8</v>
      </c>
      <c r="N7" s="68"/>
      <c r="O7" s="68"/>
      <c r="P7" s="68"/>
      <c r="Q7" s="70">
        <f t="shared" si="3"/>
        <v>35</v>
      </c>
      <c r="R7" s="71" t="str">
        <f t="shared" si="4"/>
        <v>OK</v>
      </c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</row>
    <row r="8" spans="1:33" s="55" customFormat="1" ht="28.8" x14ac:dyDescent="0.3">
      <c r="A8" s="131"/>
      <c r="B8" s="82">
        <v>5</v>
      </c>
      <c r="C8" s="123"/>
      <c r="D8" s="83" t="s">
        <v>52</v>
      </c>
      <c r="E8" s="84" t="s">
        <v>105</v>
      </c>
      <c r="F8" s="84" t="s">
        <v>113</v>
      </c>
      <c r="G8" s="84" t="s">
        <v>115</v>
      </c>
      <c r="H8" s="87">
        <v>159.63</v>
      </c>
      <c r="I8" s="65">
        <v>10</v>
      </c>
      <c r="J8" s="66">
        <f t="shared" si="0"/>
        <v>0</v>
      </c>
      <c r="K8" s="67">
        <f t="shared" si="1"/>
        <v>0</v>
      </c>
      <c r="L8" s="68"/>
      <c r="M8" s="69">
        <f t="shared" si="2"/>
        <v>2</v>
      </c>
      <c r="N8" s="68"/>
      <c r="O8" s="68"/>
      <c r="P8" s="68"/>
      <c r="Q8" s="70">
        <f t="shared" si="3"/>
        <v>10</v>
      </c>
      <c r="R8" s="71" t="str">
        <f t="shared" si="4"/>
        <v>OK</v>
      </c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</row>
    <row r="9" spans="1:33" s="55" customFormat="1" ht="14.4" x14ac:dyDescent="0.3">
      <c r="A9" s="131"/>
      <c r="B9" s="82">
        <v>6</v>
      </c>
      <c r="C9" s="123"/>
      <c r="D9" s="83" t="s">
        <v>53</v>
      </c>
      <c r="E9" s="84" t="s">
        <v>105</v>
      </c>
      <c r="F9" s="84" t="s">
        <v>113</v>
      </c>
      <c r="G9" s="84" t="s">
        <v>115</v>
      </c>
      <c r="H9" s="87">
        <v>692.28</v>
      </c>
      <c r="I9" s="65">
        <v>1</v>
      </c>
      <c r="J9" s="66">
        <f t="shared" si="0"/>
        <v>0</v>
      </c>
      <c r="K9" s="67">
        <f t="shared" si="1"/>
        <v>0</v>
      </c>
      <c r="L9" s="68"/>
      <c r="M9" s="69">
        <f t="shared" si="2"/>
        <v>0</v>
      </c>
      <c r="N9" s="68"/>
      <c r="O9" s="68"/>
      <c r="P9" s="68"/>
      <c r="Q9" s="70">
        <f t="shared" si="3"/>
        <v>1</v>
      </c>
      <c r="R9" s="71" t="str">
        <f t="shared" si="4"/>
        <v>OK</v>
      </c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</row>
    <row r="10" spans="1:33" s="55" customFormat="1" ht="28.8" x14ac:dyDescent="0.3">
      <c r="A10" s="131"/>
      <c r="B10" s="82">
        <v>7</v>
      </c>
      <c r="C10" s="123"/>
      <c r="D10" s="83" t="s">
        <v>54</v>
      </c>
      <c r="E10" s="84" t="s">
        <v>105</v>
      </c>
      <c r="F10" s="84" t="s">
        <v>113</v>
      </c>
      <c r="G10" s="84" t="s">
        <v>115</v>
      </c>
      <c r="H10" s="87">
        <v>700.84</v>
      </c>
      <c r="I10" s="65">
        <v>1</v>
      </c>
      <c r="J10" s="66">
        <f t="shared" si="0"/>
        <v>0</v>
      </c>
      <c r="K10" s="67">
        <f t="shared" si="1"/>
        <v>0</v>
      </c>
      <c r="L10" s="68"/>
      <c r="M10" s="69">
        <f t="shared" si="2"/>
        <v>0</v>
      </c>
      <c r="N10" s="68"/>
      <c r="O10" s="68"/>
      <c r="P10" s="68"/>
      <c r="Q10" s="70">
        <f t="shared" si="3"/>
        <v>1</v>
      </c>
      <c r="R10" s="71" t="str">
        <f t="shared" si="4"/>
        <v>OK</v>
      </c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</row>
    <row r="11" spans="1:33" s="55" customFormat="1" ht="28.8" x14ac:dyDescent="0.3">
      <c r="A11" s="131"/>
      <c r="B11" s="82">
        <v>8</v>
      </c>
      <c r="C11" s="123"/>
      <c r="D11" s="83" t="s">
        <v>55</v>
      </c>
      <c r="E11" s="84" t="s">
        <v>106</v>
      </c>
      <c r="F11" s="84" t="s">
        <v>113</v>
      </c>
      <c r="G11" s="84" t="s">
        <v>115</v>
      </c>
      <c r="H11" s="87">
        <v>193.12</v>
      </c>
      <c r="I11" s="65">
        <v>2</v>
      </c>
      <c r="J11" s="66">
        <f t="shared" si="0"/>
        <v>0</v>
      </c>
      <c r="K11" s="67">
        <f t="shared" si="1"/>
        <v>0</v>
      </c>
      <c r="L11" s="68"/>
      <c r="M11" s="69">
        <f t="shared" si="2"/>
        <v>0</v>
      </c>
      <c r="N11" s="68"/>
      <c r="O11" s="68"/>
      <c r="P11" s="68"/>
      <c r="Q11" s="70">
        <f t="shared" si="3"/>
        <v>2</v>
      </c>
      <c r="R11" s="71" t="str">
        <f t="shared" si="4"/>
        <v>OK</v>
      </c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</row>
    <row r="12" spans="1:33" s="55" customFormat="1" ht="14.4" x14ac:dyDescent="0.3">
      <c r="A12" s="131"/>
      <c r="B12" s="82">
        <v>9</v>
      </c>
      <c r="C12" s="123"/>
      <c r="D12" s="83" t="s">
        <v>56</v>
      </c>
      <c r="E12" s="84" t="s">
        <v>106</v>
      </c>
      <c r="F12" s="84" t="s">
        <v>113</v>
      </c>
      <c r="G12" s="84" t="s">
        <v>116</v>
      </c>
      <c r="H12" s="87">
        <v>61.51</v>
      </c>
      <c r="I12" s="65"/>
      <c r="J12" s="66">
        <f t="shared" si="0"/>
        <v>0</v>
      </c>
      <c r="K12" s="67">
        <f t="shared" si="1"/>
        <v>0</v>
      </c>
      <c r="L12" s="68"/>
      <c r="M12" s="69">
        <f t="shared" si="2"/>
        <v>0</v>
      </c>
      <c r="N12" s="68"/>
      <c r="O12" s="68"/>
      <c r="P12" s="68"/>
      <c r="Q12" s="70">
        <f t="shared" si="3"/>
        <v>0</v>
      </c>
      <c r="R12" s="71" t="str">
        <f t="shared" si="4"/>
        <v>OK</v>
      </c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</row>
    <row r="13" spans="1:33" s="55" customFormat="1" ht="14.4" x14ac:dyDescent="0.3">
      <c r="A13" s="131"/>
      <c r="B13" s="82">
        <v>10</v>
      </c>
      <c r="C13" s="123"/>
      <c r="D13" s="83" t="s">
        <v>57</v>
      </c>
      <c r="E13" s="84" t="s">
        <v>106</v>
      </c>
      <c r="F13" s="84" t="s">
        <v>113</v>
      </c>
      <c r="G13" s="84" t="s">
        <v>116</v>
      </c>
      <c r="H13" s="87">
        <v>93.44</v>
      </c>
      <c r="I13" s="65">
        <v>5</v>
      </c>
      <c r="J13" s="66">
        <f t="shared" si="0"/>
        <v>0</v>
      </c>
      <c r="K13" s="67">
        <f t="shared" si="1"/>
        <v>0</v>
      </c>
      <c r="L13" s="68"/>
      <c r="M13" s="69">
        <f t="shared" si="2"/>
        <v>1</v>
      </c>
      <c r="N13" s="68"/>
      <c r="O13" s="68"/>
      <c r="P13" s="68"/>
      <c r="Q13" s="70">
        <f t="shared" si="3"/>
        <v>5</v>
      </c>
      <c r="R13" s="71" t="str">
        <f t="shared" si="4"/>
        <v>OK</v>
      </c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</row>
    <row r="14" spans="1:33" s="55" customFormat="1" ht="28.8" x14ac:dyDescent="0.3">
      <c r="A14" s="131"/>
      <c r="B14" s="82">
        <v>11</v>
      </c>
      <c r="C14" s="123"/>
      <c r="D14" s="83" t="s">
        <v>58</v>
      </c>
      <c r="E14" s="84" t="s">
        <v>106</v>
      </c>
      <c r="F14" s="84" t="s">
        <v>113</v>
      </c>
      <c r="G14" s="84" t="s">
        <v>116</v>
      </c>
      <c r="H14" s="87">
        <v>45.16</v>
      </c>
      <c r="I14" s="65">
        <v>16</v>
      </c>
      <c r="J14" s="66">
        <f t="shared" si="0"/>
        <v>0</v>
      </c>
      <c r="K14" s="67">
        <f t="shared" si="1"/>
        <v>0</v>
      </c>
      <c r="L14" s="68"/>
      <c r="M14" s="69">
        <f t="shared" si="2"/>
        <v>4</v>
      </c>
      <c r="N14" s="68"/>
      <c r="O14" s="68"/>
      <c r="P14" s="68"/>
      <c r="Q14" s="70">
        <f t="shared" si="3"/>
        <v>16</v>
      </c>
      <c r="R14" s="71" t="str">
        <f t="shared" si="4"/>
        <v>OK</v>
      </c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</row>
    <row r="15" spans="1:33" s="55" customFormat="1" ht="14.4" x14ac:dyDescent="0.3">
      <c r="A15" s="131"/>
      <c r="B15" s="82">
        <v>12</v>
      </c>
      <c r="C15" s="123"/>
      <c r="D15" s="83" t="s">
        <v>59</v>
      </c>
      <c r="E15" s="84" t="s">
        <v>106</v>
      </c>
      <c r="F15" s="84" t="s">
        <v>113</v>
      </c>
      <c r="G15" s="84" t="s">
        <v>116</v>
      </c>
      <c r="H15" s="87">
        <v>42.82</v>
      </c>
      <c r="I15" s="65"/>
      <c r="J15" s="66">
        <f t="shared" si="0"/>
        <v>0</v>
      </c>
      <c r="K15" s="67">
        <f t="shared" si="1"/>
        <v>0</v>
      </c>
      <c r="L15" s="68"/>
      <c r="M15" s="69">
        <f t="shared" si="2"/>
        <v>0</v>
      </c>
      <c r="N15" s="68"/>
      <c r="O15" s="68"/>
      <c r="P15" s="68"/>
      <c r="Q15" s="70">
        <f t="shared" si="3"/>
        <v>0</v>
      </c>
      <c r="R15" s="71" t="str">
        <f t="shared" si="4"/>
        <v>OK</v>
      </c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</row>
    <row r="16" spans="1:33" s="55" customFormat="1" ht="14.4" x14ac:dyDescent="0.3">
      <c r="A16" s="131"/>
      <c r="B16" s="82">
        <v>13</v>
      </c>
      <c r="C16" s="123"/>
      <c r="D16" s="83" t="s">
        <v>60</v>
      </c>
      <c r="E16" s="84" t="s">
        <v>106</v>
      </c>
      <c r="F16" s="84" t="s">
        <v>113</v>
      </c>
      <c r="G16" s="84" t="s">
        <v>116</v>
      </c>
      <c r="H16" s="87">
        <v>53.73</v>
      </c>
      <c r="I16" s="65">
        <v>8</v>
      </c>
      <c r="J16" s="66">
        <f t="shared" si="0"/>
        <v>0</v>
      </c>
      <c r="K16" s="67">
        <f t="shared" si="1"/>
        <v>0</v>
      </c>
      <c r="L16" s="68"/>
      <c r="M16" s="69">
        <f t="shared" si="2"/>
        <v>2</v>
      </c>
      <c r="N16" s="68"/>
      <c r="O16" s="68"/>
      <c r="P16" s="68"/>
      <c r="Q16" s="70">
        <f t="shared" si="3"/>
        <v>8</v>
      </c>
      <c r="R16" s="71" t="str">
        <f t="shared" si="4"/>
        <v>OK</v>
      </c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</row>
    <row r="17" spans="1:33" s="55" customFormat="1" ht="14.4" x14ac:dyDescent="0.3">
      <c r="A17" s="131"/>
      <c r="B17" s="82">
        <v>14</v>
      </c>
      <c r="C17" s="123"/>
      <c r="D17" s="83" t="s">
        <v>61</v>
      </c>
      <c r="E17" s="84" t="s">
        <v>106</v>
      </c>
      <c r="F17" s="84" t="s">
        <v>113</v>
      </c>
      <c r="G17" s="84" t="s">
        <v>116</v>
      </c>
      <c r="H17" s="87">
        <v>28.81</v>
      </c>
      <c r="I17" s="65"/>
      <c r="J17" s="66">
        <f t="shared" si="0"/>
        <v>0</v>
      </c>
      <c r="K17" s="67">
        <f t="shared" si="1"/>
        <v>0</v>
      </c>
      <c r="L17" s="68"/>
      <c r="M17" s="69">
        <f t="shared" si="2"/>
        <v>0</v>
      </c>
      <c r="N17" s="68"/>
      <c r="O17" s="68"/>
      <c r="P17" s="68"/>
      <c r="Q17" s="70">
        <f t="shared" si="3"/>
        <v>0</v>
      </c>
      <c r="R17" s="71" t="str">
        <f t="shared" si="4"/>
        <v>OK</v>
      </c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</row>
    <row r="18" spans="1:33" s="55" customFormat="1" ht="14.4" x14ac:dyDescent="0.3">
      <c r="A18" s="131"/>
      <c r="B18" s="82">
        <v>15</v>
      </c>
      <c r="C18" s="123"/>
      <c r="D18" s="83" t="s">
        <v>62</v>
      </c>
      <c r="E18" s="84" t="s">
        <v>107</v>
      </c>
      <c r="F18" s="84" t="s">
        <v>113</v>
      </c>
      <c r="G18" s="84" t="s">
        <v>115</v>
      </c>
      <c r="H18" s="87">
        <v>136.27000000000001</v>
      </c>
      <c r="I18" s="65"/>
      <c r="J18" s="66">
        <f t="shared" si="0"/>
        <v>0</v>
      </c>
      <c r="K18" s="67">
        <f t="shared" si="1"/>
        <v>0</v>
      </c>
      <c r="L18" s="68"/>
      <c r="M18" s="69">
        <f t="shared" si="2"/>
        <v>0</v>
      </c>
      <c r="N18" s="68"/>
      <c r="O18" s="68"/>
      <c r="P18" s="68"/>
      <c r="Q18" s="70">
        <f>I18-(SUM(S18:AG18))+L18</f>
        <v>0</v>
      </c>
      <c r="R18" s="71" t="str">
        <f t="shared" si="4"/>
        <v>OK</v>
      </c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</row>
    <row r="19" spans="1:33" s="55" customFormat="1" ht="28.8" x14ac:dyDescent="0.3">
      <c r="A19" s="131"/>
      <c r="B19" s="82">
        <v>16</v>
      </c>
      <c r="C19" s="123"/>
      <c r="D19" s="83" t="s">
        <v>63</v>
      </c>
      <c r="E19" s="84" t="s">
        <v>106</v>
      </c>
      <c r="F19" s="84" t="s">
        <v>113</v>
      </c>
      <c r="G19" s="84" t="s">
        <v>115</v>
      </c>
      <c r="H19" s="87">
        <v>35.04</v>
      </c>
      <c r="I19" s="65">
        <v>2</v>
      </c>
      <c r="J19" s="66">
        <f t="shared" si="0"/>
        <v>0</v>
      </c>
      <c r="K19" s="67">
        <f t="shared" si="1"/>
        <v>0</v>
      </c>
      <c r="L19" s="68"/>
      <c r="M19" s="69">
        <f t="shared" si="2"/>
        <v>0</v>
      </c>
      <c r="N19" s="68"/>
      <c r="O19" s="68"/>
      <c r="P19" s="68"/>
      <c r="Q19" s="70">
        <f t="shared" ref="Q19:Q31" si="5">I19-(SUM(S19:AG19))+L19</f>
        <v>2</v>
      </c>
      <c r="R19" s="71" t="str">
        <f t="shared" si="4"/>
        <v>OK</v>
      </c>
      <c r="S19" s="75"/>
      <c r="T19" s="75"/>
      <c r="U19" s="74"/>
      <c r="V19" s="74"/>
      <c r="W19" s="74"/>
      <c r="X19" s="74"/>
      <c r="Y19" s="74"/>
      <c r="Z19" s="76"/>
      <c r="AA19" s="74"/>
      <c r="AB19" s="74"/>
      <c r="AC19" s="74"/>
      <c r="AD19" s="74"/>
      <c r="AE19" s="74"/>
      <c r="AF19" s="74"/>
      <c r="AG19" s="74"/>
    </row>
    <row r="20" spans="1:33" ht="28.8" x14ac:dyDescent="0.3">
      <c r="A20" s="131"/>
      <c r="B20" s="82">
        <v>17</v>
      </c>
      <c r="C20" s="123"/>
      <c r="D20" s="83" t="s">
        <v>64</v>
      </c>
      <c r="E20" s="84" t="s">
        <v>106</v>
      </c>
      <c r="F20" s="84" t="s">
        <v>113</v>
      </c>
      <c r="G20" s="84" t="s">
        <v>115</v>
      </c>
      <c r="H20" s="87">
        <v>36.590000000000003</v>
      </c>
      <c r="I20" s="65">
        <v>2</v>
      </c>
      <c r="J20" s="66">
        <f t="shared" si="0"/>
        <v>0</v>
      </c>
      <c r="K20" s="67">
        <f t="shared" si="1"/>
        <v>0</v>
      </c>
      <c r="L20" s="68"/>
      <c r="M20" s="69">
        <f t="shared" si="2"/>
        <v>0</v>
      </c>
      <c r="N20" s="68"/>
      <c r="O20" s="68"/>
      <c r="P20" s="68"/>
      <c r="Q20" s="70">
        <f t="shared" si="5"/>
        <v>2</v>
      </c>
      <c r="R20" s="71" t="str">
        <f t="shared" si="4"/>
        <v>OK</v>
      </c>
      <c r="S20" s="77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29"/>
      <c r="AG20" s="29"/>
    </row>
    <row r="21" spans="1:33" ht="14.4" x14ac:dyDescent="0.3">
      <c r="A21" s="131"/>
      <c r="B21" s="82">
        <v>18</v>
      </c>
      <c r="C21" s="123"/>
      <c r="D21" s="83" t="s">
        <v>65</v>
      </c>
      <c r="E21" s="84" t="s">
        <v>106</v>
      </c>
      <c r="F21" s="84" t="s">
        <v>113</v>
      </c>
      <c r="G21" s="84" t="s">
        <v>115</v>
      </c>
      <c r="H21" s="87">
        <v>15.57</v>
      </c>
      <c r="I21" s="65"/>
      <c r="J21" s="66">
        <f t="shared" si="0"/>
        <v>0</v>
      </c>
      <c r="K21" s="67">
        <f t="shared" si="1"/>
        <v>0</v>
      </c>
      <c r="L21" s="68"/>
      <c r="M21" s="69">
        <f t="shared" si="2"/>
        <v>0</v>
      </c>
      <c r="N21" s="68"/>
      <c r="O21" s="68"/>
      <c r="P21" s="68"/>
      <c r="Q21" s="70">
        <f t="shared" si="5"/>
        <v>0</v>
      </c>
      <c r="R21" s="71" t="str">
        <f t="shared" si="4"/>
        <v>OK</v>
      </c>
      <c r="S21" s="77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29"/>
      <c r="AG21" s="29"/>
    </row>
    <row r="22" spans="1:33" ht="28.8" x14ac:dyDescent="0.3">
      <c r="A22" s="131"/>
      <c r="B22" s="82">
        <v>19</v>
      </c>
      <c r="C22" s="123"/>
      <c r="D22" s="83" t="s">
        <v>66</v>
      </c>
      <c r="E22" s="84" t="s">
        <v>108</v>
      </c>
      <c r="F22" s="84" t="s">
        <v>113</v>
      </c>
      <c r="G22" s="84" t="s">
        <v>115</v>
      </c>
      <c r="H22" s="87">
        <v>325.5</v>
      </c>
      <c r="I22" s="65"/>
      <c r="J22" s="66">
        <f t="shared" si="0"/>
        <v>0</v>
      </c>
      <c r="K22" s="67">
        <f t="shared" si="1"/>
        <v>0</v>
      </c>
      <c r="L22" s="68"/>
      <c r="M22" s="69">
        <f t="shared" si="2"/>
        <v>0</v>
      </c>
      <c r="N22" s="68"/>
      <c r="O22" s="68"/>
      <c r="P22" s="68"/>
      <c r="Q22" s="70">
        <f t="shared" si="5"/>
        <v>0</v>
      </c>
      <c r="R22" s="71" t="str">
        <f t="shared" si="4"/>
        <v>OK</v>
      </c>
      <c r="S22" s="77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29"/>
      <c r="AG22" s="29"/>
    </row>
    <row r="23" spans="1:33" ht="14.4" x14ac:dyDescent="0.3">
      <c r="A23" s="131"/>
      <c r="B23" s="82">
        <v>20</v>
      </c>
      <c r="C23" s="123"/>
      <c r="D23" s="83" t="s">
        <v>67</v>
      </c>
      <c r="E23" s="84" t="s">
        <v>108</v>
      </c>
      <c r="F23" s="84" t="s">
        <v>113</v>
      </c>
      <c r="G23" s="84" t="s">
        <v>115</v>
      </c>
      <c r="H23" s="87">
        <v>49.05</v>
      </c>
      <c r="I23" s="65"/>
      <c r="J23" s="66">
        <f t="shared" si="0"/>
        <v>0</v>
      </c>
      <c r="K23" s="67">
        <f t="shared" si="1"/>
        <v>0</v>
      </c>
      <c r="L23" s="68"/>
      <c r="M23" s="69">
        <f t="shared" si="2"/>
        <v>0</v>
      </c>
      <c r="N23" s="68"/>
      <c r="O23" s="68"/>
      <c r="P23" s="68"/>
      <c r="Q23" s="70">
        <f t="shared" si="5"/>
        <v>0</v>
      </c>
      <c r="R23" s="71" t="str">
        <f t="shared" si="4"/>
        <v>OK</v>
      </c>
      <c r="S23" s="77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29"/>
      <c r="AG23" s="29"/>
    </row>
    <row r="24" spans="1:33" ht="14.4" x14ac:dyDescent="0.3">
      <c r="A24" s="131"/>
      <c r="B24" s="82">
        <v>21</v>
      </c>
      <c r="C24" s="123"/>
      <c r="D24" s="83" t="s">
        <v>68</v>
      </c>
      <c r="E24" s="84" t="s">
        <v>109</v>
      </c>
      <c r="F24" s="84" t="s">
        <v>113</v>
      </c>
      <c r="G24" s="84" t="s">
        <v>115</v>
      </c>
      <c r="H24" s="87">
        <v>21.8</v>
      </c>
      <c r="I24" s="65"/>
      <c r="J24" s="66">
        <f t="shared" si="0"/>
        <v>0</v>
      </c>
      <c r="K24" s="67">
        <f t="shared" si="1"/>
        <v>0</v>
      </c>
      <c r="L24" s="68"/>
      <c r="M24" s="69">
        <f t="shared" si="2"/>
        <v>0</v>
      </c>
      <c r="N24" s="68"/>
      <c r="O24" s="68"/>
      <c r="P24" s="68"/>
      <c r="Q24" s="70">
        <f t="shared" si="5"/>
        <v>0</v>
      </c>
      <c r="R24" s="71" t="str">
        <f t="shared" si="4"/>
        <v>OK</v>
      </c>
      <c r="S24" s="77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8"/>
      <c r="AE24" s="78"/>
      <c r="AF24" s="29"/>
      <c r="AG24" s="29"/>
    </row>
    <row r="25" spans="1:33" ht="14.4" x14ac:dyDescent="0.3">
      <c r="A25" s="131"/>
      <c r="B25" s="82">
        <v>22</v>
      </c>
      <c r="C25" s="123"/>
      <c r="D25" s="83" t="s">
        <v>69</v>
      </c>
      <c r="E25" s="84" t="s">
        <v>109</v>
      </c>
      <c r="F25" s="84" t="s">
        <v>113</v>
      </c>
      <c r="G25" s="84" t="s">
        <v>115</v>
      </c>
      <c r="H25" s="87">
        <v>9.34</v>
      </c>
      <c r="I25" s="65"/>
      <c r="J25" s="66">
        <f t="shared" si="0"/>
        <v>0</v>
      </c>
      <c r="K25" s="67">
        <f t="shared" si="1"/>
        <v>0</v>
      </c>
      <c r="L25" s="68"/>
      <c r="M25" s="69">
        <f t="shared" si="2"/>
        <v>0</v>
      </c>
      <c r="N25" s="68"/>
      <c r="O25" s="68"/>
      <c r="P25" s="68"/>
      <c r="Q25" s="70">
        <f t="shared" si="5"/>
        <v>0</v>
      </c>
      <c r="R25" s="71" t="str">
        <f t="shared" si="4"/>
        <v>OK</v>
      </c>
      <c r="S25" s="77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29"/>
      <c r="AG25" s="29"/>
    </row>
    <row r="26" spans="1:33" ht="14.4" x14ac:dyDescent="0.3">
      <c r="A26" s="131"/>
      <c r="B26" s="82">
        <v>23</v>
      </c>
      <c r="C26" s="123"/>
      <c r="D26" s="83" t="s">
        <v>70</v>
      </c>
      <c r="E26" s="84" t="s">
        <v>110</v>
      </c>
      <c r="F26" s="84" t="s">
        <v>113</v>
      </c>
      <c r="G26" s="84" t="s">
        <v>115</v>
      </c>
      <c r="H26" s="87">
        <v>4.67</v>
      </c>
      <c r="I26" s="65"/>
      <c r="J26" s="66">
        <f t="shared" si="0"/>
        <v>0</v>
      </c>
      <c r="K26" s="67">
        <f t="shared" si="1"/>
        <v>0</v>
      </c>
      <c r="L26" s="68"/>
      <c r="M26" s="69">
        <f t="shared" si="2"/>
        <v>0</v>
      </c>
      <c r="N26" s="68"/>
      <c r="O26" s="68"/>
      <c r="P26" s="68"/>
      <c r="Q26" s="70">
        <f t="shared" si="5"/>
        <v>0</v>
      </c>
      <c r="R26" s="71" t="str">
        <f t="shared" si="4"/>
        <v>OK</v>
      </c>
      <c r="S26" s="77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29"/>
      <c r="AG26" s="29"/>
    </row>
    <row r="27" spans="1:33" ht="14.4" x14ac:dyDescent="0.3">
      <c r="A27" s="131"/>
      <c r="B27" s="82">
        <v>24</v>
      </c>
      <c r="C27" s="123"/>
      <c r="D27" s="83" t="s">
        <v>71</v>
      </c>
      <c r="E27" s="84" t="s">
        <v>110</v>
      </c>
      <c r="F27" s="84" t="s">
        <v>113</v>
      </c>
      <c r="G27" s="84" t="s">
        <v>115</v>
      </c>
      <c r="H27" s="87">
        <v>77.87</v>
      </c>
      <c r="I27" s="65"/>
      <c r="J27" s="66">
        <f t="shared" si="0"/>
        <v>0</v>
      </c>
      <c r="K27" s="67">
        <f t="shared" si="1"/>
        <v>0</v>
      </c>
      <c r="L27" s="68"/>
      <c r="M27" s="69">
        <f t="shared" si="2"/>
        <v>0</v>
      </c>
      <c r="N27" s="68"/>
      <c r="O27" s="68"/>
      <c r="P27" s="68"/>
      <c r="Q27" s="70">
        <f t="shared" si="5"/>
        <v>0</v>
      </c>
      <c r="R27" s="71" t="str">
        <f t="shared" si="4"/>
        <v>OK</v>
      </c>
      <c r="S27" s="77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29"/>
      <c r="AG27" s="29"/>
    </row>
    <row r="28" spans="1:33" ht="14.4" x14ac:dyDescent="0.3">
      <c r="A28" s="131"/>
      <c r="B28" s="82">
        <v>25</v>
      </c>
      <c r="C28" s="123"/>
      <c r="D28" s="83" t="s">
        <v>72</v>
      </c>
      <c r="E28" s="84" t="s">
        <v>110</v>
      </c>
      <c r="F28" s="84" t="s">
        <v>113</v>
      </c>
      <c r="G28" s="84" t="s">
        <v>115</v>
      </c>
      <c r="H28" s="87">
        <v>32.700000000000003</v>
      </c>
      <c r="I28" s="65"/>
      <c r="J28" s="66">
        <f t="shared" si="0"/>
        <v>0</v>
      </c>
      <c r="K28" s="67">
        <f t="shared" si="1"/>
        <v>0</v>
      </c>
      <c r="L28" s="68"/>
      <c r="M28" s="69">
        <f t="shared" si="2"/>
        <v>0</v>
      </c>
      <c r="N28" s="68"/>
      <c r="O28" s="68"/>
      <c r="P28" s="68"/>
      <c r="Q28" s="70">
        <f t="shared" si="5"/>
        <v>0</v>
      </c>
      <c r="R28" s="71" t="str">
        <f t="shared" si="4"/>
        <v>OK</v>
      </c>
      <c r="S28" s="77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29"/>
      <c r="AG28" s="29"/>
    </row>
    <row r="29" spans="1:33" ht="28.8" x14ac:dyDescent="0.3">
      <c r="A29" s="131"/>
      <c r="B29" s="82">
        <v>26</v>
      </c>
      <c r="C29" s="123"/>
      <c r="D29" s="83" t="s">
        <v>73</v>
      </c>
      <c r="E29" s="84" t="s">
        <v>108</v>
      </c>
      <c r="F29" s="84" t="s">
        <v>113</v>
      </c>
      <c r="G29" s="84" t="s">
        <v>117</v>
      </c>
      <c r="H29" s="87">
        <v>203.24</v>
      </c>
      <c r="I29" s="65">
        <v>4</v>
      </c>
      <c r="J29" s="66">
        <f t="shared" si="0"/>
        <v>0</v>
      </c>
      <c r="K29" s="67">
        <f t="shared" si="1"/>
        <v>0</v>
      </c>
      <c r="L29" s="68"/>
      <c r="M29" s="69">
        <f t="shared" si="2"/>
        <v>1</v>
      </c>
      <c r="N29" s="68"/>
      <c r="O29" s="68"/>
      <c r="P29" s="68"/>
      <c r="Q29" s="70">
        <f t="shared" si="5"/>
        <v>4</v>
      </c>
      <c r="R29" s="71" t="str">
        <f t="shared" si="4"/>
        <v>OK</v>
      </c>
      <c r="S29" s="77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29"/>
      <c r="AG29" s="29"/>
    </row>
    <row r="30" spans="1:33" ht="28.8" x14ac:dyDescent="0.3">
      <c r="A30" s="131"/>
      <c r="B30" s="82">
        <v>27</v>
      </c>
      <c r="C30" s="123"/>
      <c r="D30" s="83" t="s">
        <v>74</v>
      </c>
      <c r="E30" s="84" t="s">
        <v>111</v>
      </c>
      <c r="F30" s="84" t="s">
        <v>113</v>
      </c>
      <c r="G30" s="84" t="s">
        <v>117</v>
      </c>
      <c r="H30" s="87">
        <v>207.13</v>
      </c>
      <c r="I30" s="65"/>
      <c r="J30" s="66">
        <f t="shared" si="0"/>
        <v>0</v>
      </c>
      <c r="K30" s="67">
        <f t="shared" si="1"/>
        <v>0</v>
      </c>
      <c r="L30" s="68"/>
      <c r="M30" s="69">
        <f t="shared" si="2"/>
        <v>0</v>
      </c>
      <c r="N30" s="68"/>
      <c r="O30" s="68"/>
      <c r="P30" s="68"/>
      <c r="Q30" s="70">
        <f t="shared" si="5"/>
        <v>0</v>
      </c>
      <c r="R30" s="71" t="str">
        <f t="shared" si="4"/>
        <v>OK</v>
      </c>
      <c r="S30" s="77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29"/>
      <c r="AG30" s="29"/>
    </row>
    <row r="31" spans="1:33" ht="28.8" x14ac:dyDescent="0.3">
      <c r="A31" s="131"/>
      <c r="B31" s="82">
        <v>28</v>
      </c>
      <c r="C31" s="123"/>
      <c r="D31" s="83" t="s">
        <v>75</v>
      </c>
      <c r="E31" s="84" t="s">
        <v>111</v>
      </c>
      <c r="F31" s="84" t="s">
        <v>113</v>
      </c>
      <c r="G31" s="84" t="s">
        <v>117</v>
      </c>
      <c r="H31" s="87">
        <v>70.08</v>
      </c>
      <c r="I31" s="65"/>
      <c r="J31" s="66">
        <f>IF(SUM(S31:AG31)&gt;I31+L31,I31+L31,SUM(S31:AG31))</f>
        <v>0</v>
      </c>
      <c r="K31" s="67">
        <f t="shared" si="1"/>
        <v>0</v>
      </c>
      <c r="L31" s="68"/>
      <c r="M31" s="69">
        <f t="shared" si="2"/>
        <v>0</v>
      </c>
      <c r="N31" s="68"/>
      <c r="O31" s="68"/>
      <c r="P31" s="68"/>
      <c r="Q31" s="70">
        <f t="shared" si="5"/>
        <v>0</v>
      </c>
      <c r="R31" s="71" t="str">
        <f t="shared" si="4"/>
        <v>OK</v>
      </c>
      <c r="S31" s="77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29"/>
      <c r="AG31" s="29"/>
    </row>
    <row r="32" spans="1:33" ht="28.8" x14ac:dyDescent="0.3">
      <c r="A32" s="131"/>
      <c r="B32" s="82">
        <v>29</v>
      </c>
      <c r="C32" s="123"/>
      <c r="D32" s="83" t="s">
        <v>76</v>
      </c>
      <c r="E32" s="84" t="s">
        <v>111</v>
      </c>
      <c r="F32" s="84" t="s">
        <v>113</v>
      </c>
      <c r="G32" s="84" t="s">
        <v>117</v>
      </c>
      <c r="H32" s="85">
        <v>1479.56</v>
      </c>
      <c r="I32" s="65">
        <v>1</v>
      </c>
      <c r="J32" s="66">
        <f>IF(SUM(S60:AG60)&gt;I32+L32,I32+L32,SUM(S60:AG60))</f>
        <v>0</v>
      </c>
      <c r="K32" s="67">
        <f>(SUM(S60:AG60))</f>
        <v>0</v>
      </c>
      <c r="L32" s="68"/>
      <c r="M32" s="69">
        <f t="shared" si="2"/>
        <v>0</v>
      </c>
      <c r="N32" s="68"/>
      <c r="O32" s="68"/>
      <c r="P32" s="68"/>
      <c r="Q32" s="70">
        <f>I32-(SUM(S60:AG60))+L32</f>
        <v>1</v>
      </c>
      <c r="R32" s="71" t="str">
        <f t="shared" si="4"/>
        <v>OK</v>
      </c>
      <c r="S32" s="77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29"/>
      <c r="AG32" s="29"/>
    </row>
    <row r="33" spans="1:33" ht="28.8" x14ac:dyDescent="0.3">
      <c r="A33" s="131"/>
      <c r="B33" s="82">
        <v>30</v>
      </c>
      <c r="C33" s="123"/>
      <c r="D33" s="83" t="s">
        <v>77</v>
      </c>
      <c r="E33" s="84" t="s">
        <v>108</v>
      </c>
      <c r="F33" s="84" t="s">
        <v>113</v>
      </c>
      <c r="G33" s="84" t="s">
        <v>117</v>
      </c>
      <c r="H33" s="85">
        <v>18.68</v>
      </c>
      <c r="I33" s="65">
        <v>25</v>
      </c>
      <c r="J33" s="66">
        <f t="shared" ref="J33:J59" si="6">IF(SUM(S33:AG33)&gt;I33+L33,I33+L33,SUM(S33:AG33))</f>
        <v>0</v>
      </c>
      <c r="K33" s="67">
        <f t="shared" ref="K33:K59" si="7">(SUM(S33:AG33))</f>
        <v>0</v>
      </c>
      <c r="L33" s="68"/>
      <c r="M33" s="69">
        <f t="shared" si="2"/>
        <v>6</v>
      </c>
      <c r="N33" s="68"/>
      <c r="O33" s="68"/>
      <c r="P33" s="68"/>
      <c r="Q33" s="70">
        <f t="shared" ref="Q33:Q59" si="8">I33-(SUM(S33:AG33))+L33</f>
        <v>25</v>
      </c>
      <c r="R33" s="71" t="str">
        <f t="shared" si="4"/>
        <v>OK</v>
      </c>
      <c r="S33" s="77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29"/>
      <c r="AG33" s="29"/>
    </row>
    <row r="34" spans="1:33" ht="28.8" x14ac:dyDescent="0.3">
      <c r="A34" s="131"/>
      <c r="B34" s="82">
        <v>31</v>
      </c>
      <c r="C34" s="123"/>
      <c r="D34" s="83" t="s">
        <v>78</v>
      </c>
      <c r="E34" s="84" t="s">
        <v>112</v>
      </c>
      <c r="F34" s="84" t="s">
        <v>113</v>
      </c>
      <c r="G34" s="84" t="s">
        <v>118</v>
      </c>
      <c r="H34" s="85">
        <v>7.24</v>
      </c>
      <c r="I34" s="65"/>
      <c r="J34" s="66">
        <f t="shared" si="6"/>
        <v>0</v>
      </c>
      <c r="K34" s="67">
        <f t="shared" si="7"/>
        <v>0</v>
      </c>
      <c r="L34" s="68"/>
      <c r="M34" s="69">
        <f t="shared" si="2"/>
        <v>0</v>
      </c>
      <c r="N34" s="68"/>
      <c r="O34" s="68"/>
      <c r="P34" s="68"/>
      <c r="Q34" s="70">
        <f t="shared" si="8"/>
        <v>0</v>
      </c>
      <c r="R34" s="71" t="str">
        <f t="shared" si="4"/>
        <v>OK</v>
      </c>
      <c r="S34" s="77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29"/>
      <c r="AG34" s="29"/>
    </row>
    <row r="35" spans="1:33" ht="28.8" x14ac:dyDescent="0.3">
      <c r="A35" s="131"/>
      <c r="B35" s="82">
        <v>32</v>
      </c>
      <c r="C35" s="123"/>
      <c r="D35" s="83" t="s">
        <v>79</v>
      </c>
      <c r="E35" s="84" t="s">
        <v>112</v>
      </c>
      <c r="F35" s="84" t="s">
        <v>113</v>
      </c>
      <c r="G35" s="84" t="s">
        <v>118</v>
      </c>
      <c r="H35" s="85">
        <v>22.58</v>
      </c>
      <c r="I35" s="65"/>
      <c r="J35" s="66">
        <f t="shared" si="6"/>
        <v>0</v>
      </c>
      <c r="K35" s="67">
        <f t="shared" si="7"/>
        <v>0</v>
      </c>
      <c r="L35" s="68"/>
      <c r="M35" s="69">
        <f t="shared" si="2"/>
        <v>0</v>
      </c>
      <c r="N35" s="68"/>
      <c r="O35" s="68"/>
      <c r="P35" s="68"/>
      <c r="Q35" s="70">
        <f t="shared" si="8"/>
        <v>0</v>
      </c>
      <c r="R35" s="71" t="str">
        <f t="shared" si="4"/>
        <v>OK</v>
      </c>
      <c r="S35" s="77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29"/>
      <c r="AG35" s="29"/>
    </row>
    <row r="36" spans="1:33" ht="28.8" x14ac:dyDescent="0.3">
      <c r="A36" s="131"/>
      <c r="B36" s="82">
        <v>33</v>
      </c>
      <c r="C36" s="123"/>
      <c r="D36" s="83" t="s">
        <v>80</v>
      </c>
      <c r="E36" s="84" t="s">
        <v>112</v>
      </c>
      <c r="F36" s="84" t="s">
        <v>113</v>
      </c>
      <c r="G36" s="84" t="s">
        <v>118</v>
      </c>
      <c r="H36" s="85">
        <v>23.36</v>
      </c>
      <c r="I36" s="65"/>
      <c r="J36" s="66">
        <f t="shared" si="6"/>
        <v>0</v>
      </c>
      <c r="K36" s="67">
        <f t="shared" si="7"/>
        <v>0</v>
      </c>
      <c r="L36" s="68"/>
      <c r="M36" s="69">
        <f t="shared" si="2"/>
        <v>0</v>
      </c>
      <c r="N36" s="68"/>
      <c r="O36" s="68"/>
      <c r="P36" s="68"/>
      <c r="Q36" s="70">
        <f t="shared" si="8"/>
        <v>0</v>
      </c>
      <c r="R36" s="71" t="str">
        <f t="shared" si="4"/>
        <v>OK</v>
      </c>
      <c r="S36" s="77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29"/>
      <c r="AG36" s="29"/>
    </row>
    <row r="37" spans="1:33" ht="28.8" x14ac:dyDescent="0.3">
      <c r="A37" s="131"/>
      <c r="B37" s="82">
        <v>34</v>
      </c>
      <c r="C37" s="123"/>
      <c r="D37" s="83" t="s">
        <v>81</v>
      </c>
      <c r="E37" s="84" t="s">
        <v>112</v>
      </c>
      <c r="F37" s="84" t="s">
        <v>113</v>
      </c>
      <c r="G37" s="84" t="s">
        <v>118</v>
      </c>
      <c r="H37" s="85">
        <v>12.22</v>
      </c>
      <c r="I37" s="65"/>
      <c r="J37" s="66">
        <f t="shared" si="6"/>
        <v>0</v>
      </c>
      <c r="K37" s="67">
        <f t="shared" si="7"/>
        <v>0</v>
      </c>
      <c r="L37" s="68"/>
      <c r="M37" s="69">
        <f t="shared" si="2"/>
        <v>0</v>
      </c>
      <c r="N37" s="68"/>
      <c r="O37" s="68"/>
      <c r="P37" s="68"/>
      <c r="Q37" s="70">
        <f t="shared" si="8"/>
        <v>0</v>
      </c>
      <c r="R37" s="71" t="str">
        <f t="shared" si="4"/>
        <v>OK</v>
      </c>
      <c r="S37" s="77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29"/>
      <c r="AG37" s="29"/>
    </row>
    <row r="38" spans="1:33" ht="28.8" x14ac:dyDescent="0.3">
      <c r="A38" s="131"/>
      <c r="B38" s="82">
        <v>35</v>
      </c>
      <c r="C38" s="123"/>
      <c r="D38" s="83" t="s">
        <v>82</v>
      </c>
      <c r="E38" s="84" t="s">
        <v>112</v>
      </c>
      <c r="F38" s="84" t="s">
        <v>113</v>
      </c>
      <c r="G38" s="84" t="s">
        <v>118</v>
      </c>
      <c r="H38" s="85">
        <v>16.82</v>
      </c>
      <c r="I38" s="65"/>
      <c r="J38" s="66">
        <f t="shared" si="6"/>
        <v>0</v>
      </c>
      <c r="K38" s="67">
        <f t="shared" si="7"/>
        <v>0</v>
      </c>
      <c r="L38" s="68"/>
      <c r="M38" s="69">
        <f t="shared" si="2"/>
        <v>0</v>
      </c>
      <c r="N38" s="68"/>
      <c r="O38" s="68"/>
      <c r="P38" s="68"/>
      <c r="Q38" s="70">
        <f t="shared" si="8"/>
        <v>0</v>
      </c>
      <c r="R38" s="71" t="str">
        <f t="shared" si="4"/>
        <v>OK</v>
      </c>
      <c r="S38" s="77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29"/>
      <c r="AG38" s="29"/>
    </row>
    <row r="39" spans="1:33" ht="28.8" x14ac:dyDescent="0.3">
      <c r="A39" s="131"/>
      <c r="B39" s="82">
        <v>36</v>
      </c>
      <c r="C39" s="123"/>
      <c r="D39" s="83" t="s">
        <v>83</v>
      </c>
      <c r="E39" s="84" t="s">
        <v>112</v>
      </c>
      <c r="F39" s="84" t="s">
        <v>113</v>
      </c>
      <c r="G39" s="84" t="s">
        <v>118</v>
      </c>
      <c r="H39" s="85">
        <v>13.82</v>
      </c>
      <c r="I39" s="65"/>
      <c r="J39" s="66">
        <f t="shared" si="6"/>
        <v>0</v>
      </c>
      <c r="K39" s="67">
        <f t="shared" si="7"/>
        <v>0</v>
      </c>
      <c r="L39" s="68"/>
      <c r="M39" s="69">
        <f t="shared" si="2"/>
        <v>0</v>
      </c>
      <c r="N39" s="68"/>
      <c r="O39" s="68"/>
      <c r="P39" s="68"/>
      <c r="Q39" s="70">
        <f t="shared" si="8"/>
        <v>0</v>
      </c>
      <c r="R39" s="71" t="str">
        <f t="shared" si="4"/>
        <v>OK</v>
      </c>
      <c r="S39" s="77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29"/>
      <c r="AG39" s="29"/>
    </row>
    <row r="40" spans="1:33" ht="28.8" x14ac:dyDescent="0.3">
      <c r="A40" s="131"/>
      <c r="B40" s="82">
        <v>37</v>
      </c>
      <c r="C40" s="123"/>
      <c r="D40" s="83" t="s">
        <v>84</v>
      </c>
      <c r="E40" s="84" t="s">
        <v>112</v>
      </c>
      <c r="F40" s="84" t="s">
        <v>113</v>
      </c>
      <c r="G40" s="84" t="s">
        <v>118</v>
      </c>
      <c r="H40" s="85">
        <v>11.68</v>
      </c>
      <c r="I40" s="65"/>
      <c r="J40" s="66">
        <f t="shared" si="6"/>
        <v>0</v>
      </c>
      <c r="K40" s="67">
        <f t="shared" si="7"/>
        <v>0</v>
      </c>
      <c r="L40" s="68"/>
      <c r="M40" s="69">
        <f t="shared" si="2"/>
        <v>0</v>
      </c>
      <c r="N40" s="68"/>
      <c r="O40" s="68"/>
      <c r="P40" s="68"/>
      <c r="Q40" s="70">
        <f t="shared" si="8"/>
        <v>0</v>
      </c>
      <c r="R40" s="71" t="str">
        <f t="shared" si="4"/>
        <v>OK</v>
      </c>
      <c r="S40" s="77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29"/>
      <c r="AG40" s="29"/>
    </row>
    <row r="41" spans="1:33" ht="28.8" x14ac:dyDescent="0.3">
      <c r="A41" s="131"/>
      <c r="B41" s="82">
        <v>38</v>
      </c>
      <c r="C41" s="123"/>
      <c r="D41" s="83" t="s">
        <v>85</v>
      </c>
      <c r="E41" s="84" t="s">
        <v>112</v>
      </c>
      <c r="F41" s="84" t="s">
        <v>113</v>
      </c>
      <c r="G41" s="84" t="s">
        <v>118</v>
      </c>
      <c r="H41" s="85">
        <v>14.01</v>
      </c>
      <c r="I41" s="65">
        <v>21</v>
      </c>
      <c r="J41" s="66">
        <f t="shared" si="6"/>
        <v>0</v>
      </c>
      <c r="K41" s="67">
        <f t="shared" si="7"/>
        <v>0</v>
      </c>
      <c r="L41" s="68"/>
      <c r="M41" s="69">
        <f t="shared" si="2"/>
        <v>5</v>
      </c>
      <c r="N41" s="68"/>
      <c r="O41" s="68"/>
      <c r="P41" s="68"/>
      <c r="Q41" s="70">
        <f t="shared" si="8"/>
        <v>21</v>
      </c>
      <c r="R41" s="71" t="str">
        <f t="shared" si="4"/>
        <v>OK</v>
      </c>
      <c r="S41" s="77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29"/>
      <c r="AG41" s="29"/>
    </row>
    <row r="42" spans="1:33" ht="28.8" x14ac:dyDescent="0.3">
      <c r="A42" s="131"/>
      <c r="B42" s="82">
        <v>39</v>
      </c>
      <c r="C42" s="123"/>
      <c r="D42" s="83" t="s">
        <v>86</v>
      </c>
      <c r="E42" s="84" t="s">
        <v>112</v>
      </c>
      <c r="F42" s="84" t="s">
        <v>113</v>
      </c>
      <c r="G42" s="84" t="s">
        <v>118</v>
      </c>
      <c r="H42" s="85">
        <v>16.079999999999998</v>
      </c>
      <c r="I42" s="65">
        <v>1</v>
      </c>
      <c r="J42" s="66">
        <f t="shared" si="6"/>
        <v>0</v>
      </c>
      <c r="K42" s="67">
        <f t="shared" si="7"/>
        <v>0</v>
      </c>
      <c r="L42" s="68"/>
      <c r="M42" s="69">
        <f t="shared" si="2"/>
        <v>0</v>
      </c>
      <c r="N42" s="68"/>
      <c r="O42" s="68"/>
      <c r="P42" s="68"/>
      <c r="Q42" s="70">
        <f t="shared" si="8"/>
        <v>1</v>
      </c>
      <c r="R42" s="71" t="str">
        <f t="shared" si="4"/>
        <v>OK</v>
      </c>
      <c r="S42" s="77"/>
      <c r="T42" s="78"/>
      <c r="U42" s="78"/>
      <c r="V42" s="78"/>
      <c r="W42" s="78"/>
      <c r="X42" s="78"/>
      <c r="Y42" s="78"/>
      <c r="Z42" s="78"/>
      <c r="AA42" s="78"/>
      <c r="AB42" s="78"/>
      <c r="AC42" s="78"/>
      <c r="AD42" s="78"/>
      <c r="AE42" s="78"/>
      <c r="AF42" s="29"/>
      <c r="AG42" s="29"/>
    </row>
    <row r="43" spans="1:33" ht="28.8" x14ac:dyDescent="0.3">
      <c r="A43" s="131"/>
      <c r="B43" s="82">
        <v>40</v>
      </c>
      <c r="C43" s="123"/>
      <c r="D43" s="83" t="s">
        <v>87</v>
      </c>
      <c r="E43" s="84" t="s">
        <v>112</v>
      </c>
      <c r="F43" s="84" t="s">
        <v>113</v>
      </c>
      <c r="G43" s="84" t="s">
        <v>118</v>
      </c>
      <c r="H43" s="85">
        <v>31.14</v>
      </c>
      <c r="I43" s="65">
        <v>3</v>
      </c>
      <c r="J43" s="66">
        <f t="shared" si="6"/>
        <v>0</v>
      </c>
      <c r="K43" s="67">
        <f t="shared" si="7"/>
        <v>0</v>
      </c>
      <c r="L43" s="68"/>
      <c r="M43" s="69">
        <f t="shared" si="2"/>
        <v>0</v>
      </c>
      <c r="N43" s="68"/>
      <c r="O43" s="68"/>
      <c r="P43" s="68"/>
      <c r="Q43" s="70">
        <f t="shared" si="8"/>
        <v>3</v>
      </c>
      <c r="R43" s="71" t="str">
        <f t="shared" si="4"/>
        <v>OK</v>
      </c>
      <c r="S43" s="77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29"/>
      <c r="AG43" s="29"/>
    </row>
    <row r="44" spans="1:33" ht="28.8" x14ac:dyDescent="0.3">
      <c r="A44" s="131"/>
      <c r="B44" s="82">
        <v>41</v>
      </c>
      <c r="C44" s="123"/>
      <c r="D44" s="83" t="s">
        <v>88</v>
      </c>
      <c r="E44" s="84" t="s">
        <v>112</v>
      </c>
      <c r="F44" s="84" t="s">
        <v>113</v>
      </c>
      <c r="G44" s="84" t="s">
        <v>118</v>
      </c>
      <c r="H44" s="85">
        <v>16.579999999999998</v>
      </c>
      <c r="I44" s="65">
        <v>3</v>
      </c>
      <c r="J44" s="66">
        <f t="shared" si="6"/>
        <v>0</v>
      </c>
      <c r="K44" s="67">
        <f t="shared" si="7"/>
        <v>0</v>
      </c>
      <c r="L44" s="68"/>
      <c r="M44" s="69">
        <f t="shared" si="2"/>
        <v>0</v>
      </c>
      <c r="N44" s="68"/>
      <c r="O44" s="68"/>
      <c r="P44" s="68"/>
      <c r="Q44" s="70">
        <f t="shared" si="8"/>
        <v>3</v>
      </c>
      <c r="R44" s="71" t="str">
        <f t="shared" si="4"/>
        <v>OK</v>
      </c>
      <c r="S44" s="77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29"/>
      <c r="AG44" s="29"/>
    </row>
    <row r="45" spans="1:33" ht="28.8" x14ac:dyDescent="0.3">
      <c r="A45" s="131"/>
      <c r="B45" s="82">
        <v>42</v>
      </c>
      <c r="C45" s="123"/>
      <c r="D45" s="83" t="s">
        <v>89</v>
      </c>
      <c r="E45" s="84" t="s">
        <v>111</v>
      </c>
      <c r="F45" s="84" t="s">
        <v>113</v>
      </c>
      <c r="G45" s="84" t="s">
        <v>118</v>
      </c>
      <c r="H45" s="85">
        <v>61.9</v>
      </c>
      <c r="I45" s="65"/>
      <c r="J45" s="66">
        <f t="shared" si="6"/>
        <v>0</v>
      </c>
      <c r="K45" s="67">
        <f t="shared" si="7"/>
        <v>0</v>
      </c>
      <c r="L45" s="68"/>
      <c r="M45" s="69">
        <f t="shared" si="2"/>
        <v>0</v>
      </c>
      <c r="N45" s="68"/>
      <c r="O45" s="68"/>
      <c r="P45" s="68"/>
      <c r="Q45" s="70">
        <f t="shared" si="8"/>
        <v>0</v>
      </c>
      <c r="R45" s="71" t="str">
        <f t="shared" si="4"/>
        <v>OK</v>
      </c>
      <c r="S45" s="77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29"/>
      <c r="AG45" s="29"/>
    </row>
    <row r="46" spans="1:33" ht="28.8" x14ac:dyDescent="0.3">
      <c r="A46" s="131"/>
      <c r="B46" s="82">
        <v>43</v>
      </c>
      <c r="C46" s="123"/>
      <c r="D46" s="83" t="s">
        <v>90</v>
      </c>
      <c r="E46" s="84" t="s">
        <v>112</v>
      </c>
      <c r="F46" s="84" t="s">
        <v>113</v>
      </c>
      <c r="G46" s="84" t="s">
        <v>118</v>
      </c>
      <c r="H46" s="85">
        <v>12.84</v>
      </c>
      <c r="I46" s="65"/>
      <c r="J46" s="66">
        <f t="shared" si="6"/>
        <v>0</v>
      </c>
      <c r="K46" s="67">
        <f t="shared" si="7"/>
        <v>0</v>
      </c>
      <c r="L46" s="68"/>
      <c r="M46" s="69">
        <f t="shared" si="2"/>
        <v>0</v>
      </c>
      <c r="N46" s="68"/>
      <c r="O46" s="68"/>
      <c r="P46" s="68"/>
      <c r="Q46" s="70">
        <f t="shared" si="8"/>
        <v>0</v>
      </c>
      <c r="R46" s="71" t="str">
        <f t="shared" si="4"/>
        <v>OK</v>
      </c>
      <c r="S46" s="77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29"/>
      <c r="AG46" s="29"/>
    </row>
    <row r="47" spans="1:33" ht="28.8" x14ac:dyDescent="0.3">
      <c r="A47" s="131"/>
      <c r="B47" s="82">
        <v>44</v>
      </c>
      <c r="C47" s="123"/>
      <c r="D47" s="83" t="s">
        <v>91</v>
      </c>
      <c r="E47" s="84" t="s">
        <v>106</v>
      </c>
      <c r="F47" s="84" t="s">
        <v>114</v>
      </c>
      <c r="G47" s="84" t="s">
        <v>119</v>
      </c>
      <c r="H47" s="85">
        <v>1164.18</v>
      </c>
      <c r="I47" s="65">
        <v>2</v>
      </c>
      <c r="J47" s="66">
        <f t="shared" si="6"/>
        <v>0</v>
      </c>
      <c r="K47" s="67">
        <f t="shared" si="7"/>
        <v>0</v>
      </c>
      <c r="L47" s="68"/>
      <c r="M47" s="69">
        <f t="shared" si="2"/>
        <v>0</v>
      </c>
      <c r="N47" s="68"/>
      <c r="O47" s="68"/>
      <c r="P47" s="68"/>
      <c r="Q47" s="70">
        <f t="shared" si="8"/>
        <v>2</v>
      </c>
      <c r="R47" s="71" t="str">
        <f t="shared" si="4"/>
        <v>OK</v>
      </c>
      <c r="S47" s="77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29"/>
      <c r="AG47" s="29"/>
    </row>
    <row r="48" spans="1:33" ht="28.8" x14ac:dyDescent="0.3">
      <c r="A48" s="131"/>
      <c r="B48" s="82">
        <v>45</v>
      </c>
      <c r="C48" s="123"/>
      <c r="D48" s="83" t="s">
        <v>92</v>
      </c>
      <c r="E48" s="84" t="s">
        <v>106</v>
      </c>
      <c r="F48" s="84" t="s">
        <v>114</v>
      </c>
      <c r="G48" s="84" t="s">
        <v>119</v>
      </c>
      <c r="H48" s="85">
        <v>1456.2</v>
      </c>
      <c r="I48" s="65">
        <v>1</v>
      </c>
      <c r="J48" s="66">
        <f t="shared" si="6"/>
        <v>0</v>
      </c>
      <c r="K48" s="67">
        <f t="shared" si="7"/>
        <v>0</v>
      </c>
      <c r="L48" s="68"/>
      <c r="M48" s="69">
        <f t="shared" si="2"/>
        <v>0</v>
      </c>
      <c r="N48" s="68"/>
      <c r="O48" s="68"/>
      <c r="P48" s="68"/>
      <c r="Q48" s="70">
        <f t="shared" si="8"/>
        <v>1</v>
      </c>
      <c r="R48" s="71" t="str">
        <f t="shared" si="4"/>
        <v>OK</v>
      </c>
      <c r="S48" s="77"/>
      <c r="T48" s="78"/>
      <c r="U48" s="78"/>
      <c r="V48" s="78"/>
      <c r="W48" s="78"/>
      <c r="X48" s="78"/>
      <c r="Y48" s="78"/>
      <c r="Z48" s="78"/>
      <c r="AA48" s="78"/>
      <c r="AB48" s="78"/>
      <c r="AC48" s="78"/>
      <c r="AD48" s="78"/>
      <c r="AE48" s="78"/>
      <c r="AF48" s="29"/>
      <c r="AG48" s="29"/>
    </row>
    <row r="49" spans="1:33" ht="43.2" x14ac:dyDescent="0.3">
      <c r="A49" s="131"/>
      <c r="B49" s="82">
        <v>46</v>
      </c>
      <c r="C49" s="123"/>
      <c r="D49" s="83" t="s">
        <v>93</v>
      </c>
      <c r="E49" s="84" t="s">
        <v>106</v>
      </c>
      <c r="F49" s="84" t="s">
        <v>114</v>
      </c>
      <c r="G49" s="84" t="s">
        <v>119</v>
      </c>
      <c r="H49" s="85">
        <v>1146.27</v>
      </c>
      <c r="I49" s="65">
        <v>1</v>
      </c>
      <c r="J49" s="66">
        <f t="shared" si="6"/>
        <v>0</v>
      </c>
      <c r="K49" s="67">
        <f t="shared" si="7"/>
        <v>0</v>
      </c>
      <c r="L49" s="68"/>
      <c r="M49" s="69">
        <f t="shared" si="2"/>
        <v>0</v>
      </c>
      <c r="N49" s="68"/>
      <c r="O49" s="68"/>
      <c r="P49" s="68"/>
      <c r="Q49" s="70">
        <f t="shared" si="8"/>
        <v>1</v>
      </c>
      <c r="R49" s="71" t="str">
        <f t="shared" si="4"/>
        <v>OK</v>
      </c>
      <c r="S49" s="77"/>
      <c r="T49" s="78"/>
      <c r="U49" s="78"/>
      <c r="V49" s="78"/>
      <c r="W49" s="78"/>
      <c r="X49" s="78"/>
      <c r="Y49" s="78"/>
      <c r="Z49" s="78"/>
      <c r="AA49" s="78"/>
      <c r="AB49" s="78"/>
      <c r="AC49" s="78"/>
      <c r="AD49" s="78"/>
      <c r="AE49" s="78"/>
      <c r="AF49" s="29"/>
      <c r="AG49" s="29"/>
    </row>
    <row r="50" spans="1:33" ht="28.8" x14ac:dyDescent="0.3">
      <c r="A50" s="131"/>
      <c r="B50" s="82">
        <v>47</v>
      </c>
      <c r="C50" s="123"/>
      <c r="D50" s="83" t="s">
        <v>94</v>
      </c>
      <c r="E50" s="84" t="s">
        <v>106</v>
      </c>
      <c r="F50" s="84" t="s">
        <v>114</v>
      </c>
      <c r="G50" s="84" t="s">
        <v>119</v>
      </c>
      <c r="H50" s="85">
        <v>20.09</v>
      </c>
      <c r="I50" s="65">
        <v>4</v>
      </c>
      <c r="J50" s="66">
        <f t="shared" si="6"/>
        <v>0</v>
      </c>
      <c r="K50" s="67">
        <f t="shared" si="7"/>
        <v>0</v>
      </c>
      <c r="L50" s="68"/>
      <c r="M50" s="69">
        <f t="shared" si="2"/>
        <v>1</v>
      </c>
      <c r="N50" s="68"/>
      <c r="O50" s="68"/>
      <c r="P50" s="68"/>
      <c r="Q50" s="70">
        <f t="shared" si="8"/>
        <v>4</v>
      </c>
      <c r="R50" s="71" t="str">
        <f t="shared" si="4"/>
        <v>OK</v>
      </c>
      <c r="S50" s="77"/>
      <c r="T50" s="78"/>
      <c r="U50" s="78"/>
      <c r="V50" s="78"/>
      <c r="W50" s="78"/>
      <c r="X50" s="78"/>
      <c r="Y50" s="78"/>
      <c r="Z50" s="78"/>
      <c r="AA50" s="78"/>
      <c r="AB50" s="78"/>
      <c r="AC50" s="78"/>
      <c r="AD50" s="78"/>
      <c r="AE50" s="78"/>
      <c r="AF50" s="29"/>
      <c r="AG50" s="29"/>
    </row>
    <row r="51" spans="1:33" ht="43.2" x14ac:dyDescent="0.3">
      <c r="A51" s="131"/>
      <c r="B51" s="82">
        <v>48</v>
      </c>
      <c r="C51" s="123"/>
      <c r="D51" s="83" t="s">
        <v>95</v>
      </c>
      <c r="E51" s="84" t="s">
        <v>106</v>
      </c>
      <c r="F51" s="84" t="s">
        <v>114</v>
      </c>
      <c r="G51" s="84" t="s">
        <v>119</v>
      </c>
      <c r="H51" s="85">
        <v>1375.99</v>
      </c>
      <c r="I51" s="65"/>
      <c r="J51" s="66">
        <f t="shared" si="6"/>
        <v>0</v>
      </c>
      <c r="K51" s="67">
        <f t="shared" si="7"/>
        <v>0</v>
      </c>
      <c r="L51" s="68"/>
      <c r="M51" s="69">
        <f t="shared" si="2"/>
        <v>0</v>
      </c>
      <c r="N51" s="68"/>
      <c r="O51" s="68"/>
      <c r="P51" s="68"/>
      <c r="Q51" s="70">
        <f t="shared" si="8"/>
        <v>0</v>
      </c>
      <c r="R51" s="71" t="str">
        <f t="shared" si="4"/>
        <v>OK</v>
      </c>
      <c r="S51" s="77"/>
      <c r="T51" s="78"/>
      <c r="U51" s="78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29"/>
      <c r="AG51" s="29"/>
    </row>
    <row r="52" spans="1:33" ht="43.2" x14ac:dyDescent="0.3">
      <c r="A52" s="131"/>
      <c r="B52" s="82">
        <v>49</v>
      </c>
      <c r="C52" s="123"/>
      <c r="D52" s="83" t="s">
        <v>96</v>
      </c>
      <c r="E52" s="84" t="s">
        <v>106</v>
      </c>
      <c r="F52" s="84" t="s">
        <v>114</v>
      </c>
      <c r="G52" s="84" t="s">
        <v>119</v>
      </c>
      <c r="H52" s="85">
        <v>599.61</v>
      </c>
      <c r="I52" s="65"/>
      <c r="J52" s="66">
        <f t="shared" si="6"/>
        <v>0</v>
      </c>
      <c r="K52" s="67">
        <f t="shared" si="7"/>
        <v>0</v>
      </c>
      <c r="L52" s="68"/>
      <c r="M52" s="69">
        <f t="shared" si="2"/>
        <v>0</v>
      </c>
      <c r="N52" s="68"/>
      <c r="O52" s="68"/>
      <c r="P52" s="68"/>
      <c r="Q52" s="70">
        <f t="shared" si="8"/>
        <v>0</v>
      </c>
      <c r="R52" s="71" t="str">
        <f t="shared" si="4"/>
        <v>OK</v>
      </c>
      <c r="S52" s="77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29"/>
      <c r="AG52" s="29"/>
    </row>
    <row r="53" spans="1:33" ht="14.4" x14ac:dyDescent="0.3">
      <c r="A53" s="131"/>
      <c r="B53" s="82">
        <v>50</v>
      </c>
      <c r="C53" s="123"/>
      <c r="D53" s="83" t="s">
        <v>97</v>
      </c>
      <c r="E53" s="84" t="s">
        <v>106</v>
      </c>
      <c r="F53" s="84" t="s">
        <v>114</v>
      </c>
      <c r="G53" s="84" t="s">
        <v>119</v>
      </c>
      <c r="H53" s="85">
        <v>66.180000000000007</v>
      </c>
      <c r="I53" s="65"/>
      <c r="J53" s="66">
        <f t="shared" si="6"/>
        <v>0</v>
      </c>
      <c r="K53" s="67">
        <f t="shared" si="7"/>
        <v>0</v>
      </c>
      <c r="L53" s="68"/>
      <c r="M53" s="69">
        <f t="shared" si="2"/>
        <v>0</v>
      </c>
      <c r="N53" s="68"/>
      <c r="O53" s="68"/>
      <c r="P53" s="68"/>
      <c r="Q53" s="70">
        <f t="shared" si="8"/>
        <v>0</v>
      </c>
      <c r="R53" s="71" t="str">
        <f t="shared" si="4"/>
        <v>OK</v>
      </c>
      <c r="S53" s="77"/>
      <c r="T53" s="78"/>
      <c r="U53" s="78"/>
      <c r="V53" s="78"/>
      <c r="W53" s="78"/>
      <c r="X53" s="78"/>
      <c r="Y53" s="78"/>
      <c r="Z53" s="78"/>
      <c r="AA53" s="78"/>
      <c r="AB53" s="78"/>
      <c r="AC53" s="78"/>
      <c r="AD53" s="78"/>
      <c r="AE53" s="78"/>
      <c r="AF53" s="29"/>
      <c r="AG53" s="29"/>
    </row>
    <row r="54" spans="1:33" ht="14.4" x14ac:dyDescent="0.3">
      <c r="A54" s="131"/>
      <c r="B54" s="82">
        <v>51</v>
      </c>
      <c r="C54" s="123"/>
      <c r="D54" s="83" t="s">
        <v>98</v>
      </c>
      <c r="E54" s="84" t="s">
        <v>106</v>
      </c>
      <c r="F54" s="84" t="s">
        <v>114</v>
      </c>
      <c r="G54" s="84" t="s">
        <v>119</v>
      </c>
      <c r="H54" s="85">
        <v>56.06</v>
      </c>
      <c r="I54" s="65"/>
      <c r="J54" s="66">
        <f t="shared" si="6"/>
        <v>0</v>
      </c>
      <c r="K54" s="67">
        <f t="shared" si="7"/>
        <v>0</v>
      </c>
      <c r="L54" s="68"/>
      <c r="M54" s="69">
        <f t="shared" si="2"/>
        <v>0</v>
      </c>
      <c r="N54" s="68"/>
      <c r="O54" s="68"/>
      <c r="P54" s="68"/>
      <c r="Q54" s="70">
        <f t="shared" si="8"/>
        <v>0</v>
      </c>
      <c r="R54" s="71" t="str">
        <f t="shared" si="4"/>
        <v>OK</v>
      </c>
      <c r="S54" s="77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78"/>
      <c r="AF54" s="29"/>
      <c r="AG54" s="29"/>
    </row>
    <row r="55" spans="1:33" ht="28.8" x14ac:dyDescent="0.3">
      <c r="A55" s="131"/>
      <c r="B55" s="82">
        <v>52</v>
      </c>
      <c r="C55" s="123"/>
      <c r="D55" s="83" t="s">
        <v>99</v>
      </c>
      <c r="E55" s="84" t="s">
        <v>106</v>
      </c>
      <c r="F55" s="84" t="s">
        <v>114</v>
      </c>
      <c r="G55" s="84" t="s">
        <v>119</v>
      </c>
      <c r="H55" s="85">
        <v>10.87</v>
      </c>
      <c r="I55" s="65"/>
      <c r="J55" s="66">
        <f t="shared" si="6"/>
        <v>0</v>
      </c>
      <c r="K55" s="67">
        <f t="shared" si="7"/>
        <v>0</v>
      </c>
      <c r="L55" s="68"/>
      <c r="M55" s="69">
        <f t="shared" si="2"/>
        <v>0</v>
      </c>
      <c r="N55" s="68"/>
      <c r="O55" s="68"/>
      <c r="P55" s="68"/>
      <c r="Q55" s="70">
        <f t="shared" si="8"/>
        <v>0</v>
      </c>
      <c r="R55" s="71" t="str">
        <f t="shared" si="4"/>
        <v>OK</v>
      </c>
      <c r="S55" s="77"/>
      <c r="T55" s="78"/>
      <c r="U55" s="78"/>
      <c r="V55" s="78"/>
      <c r="W55" s="78"/>
      <c r="X55" s="78"/>
      <c r="Y55" s="78"/>
      <c r="Z55" s="78"/>
      <c r="AA55" s="78"/>
      <c r="AB55" s="78"/>
      <c r="AC55" s="78"/>
      <c r="AD55" s="78"/>
      <c r="AE55" s="78"/>
      <c r="AF55" s="29"/>
      <c r="AG55" s="29"/>
    </row>
    <row r="56" spans="1:33" ht="28.8" x14ac:dyDescent="0.3">
      <c r="A56" s="131"/>
      <c r="B56" s="82">
        <v>53</v>
      </c>
      <c r="C56" s="123"/>
      <c r="D56" s="83" t="s">
        <v>100</v>
      </c>
      <c r="E56" s="84" t="s">
        <v>106</v>
      </c>
      <c r="F56" s="84" t="s">
        <v>114</v>
      </c>
      <c r="G56" s="84" t="s">
        <v>119</v>
      </c>
      <c r="H56" s="85">
        <v>11.6</v>
      </c>
      <c r="I56" s="65"/>
      <c r="J56" s="66">
        <f t="shared" si="6"/>
        <v>0</v>
      </c>
      <c r="K56" s="67">
        <f t="shared" si="7"/>
        <v>0</v>
      </c>
      <c r="L56" s="68"/>
      <c r="M56" s="69">
        <f t="shared" si="2"/>
        <v>0</v>
      </c>
      <c r="N56" s="68"/>
      <c r="O56" s="68"/>
      <c r="P56" s="68"/>
      <c r="Q56" s="70">
        <f t="shared" si="8"/>
        <v>0</v>
      </c>
      <c r="R56" s="71" t="str">
        <f t="shared" si="4"/>
        <v>OK</v>
      </c>
      <c r="S56" s="77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78"/>
      <c r="AF56" s="29"/>
      <c r="AG56" s="29"/>
    </row>
    <row r="57" spans="1:33" ht="28.8" x14ac:dyDescent="0.3">
      <c r="A57" s="131"/>
      <c r="B57" s="82">
        <v>54</v>
      </c>
      <c r="C57" s="123"/>
      <c r="D57" s="83" t="s">
        <v>101</v>
      </c>
      <c r="E57" s="84" t="s">
        <v>106</v>
      </c>
      <c r="F57" s="84" t="s">
        <v>114</v>
      </c>
      <c r="G57" s="84" t="s">
        <v>119</v>
      </c>
      <c r="H57" s="85">
        <v>10.86</v>
      </c>
      <c r="I57" s="65"/>
      <c r="J57" s="66">
        <f t="shared" si="6"/>
        <v>0</v>
      </c>
      <c r="K57" s="67">
        <f t="shared" si="7"/>
        <v>0</v>
      </c>
      <c r="L57" s="68"/>
      <c r="M57" s="69">
        <f t="shared" si="2"/>
        <v>0</v>
      </c>
      <c r="N57" s="68"/>
      <c r="O57" s="68"/>
      <c r="P57" s="68"/>
      <c r="Q57" s="70">
        <f t="shared" si="8"/>
        <v>0</v>
      </c>
      <c r="R57" s="71" t="str">
        <f t="shared" si="4"/>
        <v>OK</v>
      </c>
      <c r="S57" s="77"/>
      <c r="T57" s="78"/>
      <c r="U57" s="78"/>
      <c r="V57" s="78"/>
      <c r="W57" s="78"/>
      <c r="X57" s="78"/>
      <c r="Y57" s="78"/>
      <c r="Z57" s="78"/>
      <c r="AA57" s="78"/>
      <c r="AB57" s="78"/>
      <c r="AC57" s="78"/>
      <c r="AD57" s="78"/>
      <c r="AE57" s="78"/>
      <c r="AF57" s="29"/>
      <c r="AG57" s="29"/>
    </row>
    <row r="58" spans="1:33" ht="14.4" x14ac:dyDescent="0.3">
      <c r="A58" s="131"/>
      <c r="B58" s="82">
        <v>55</v>
      </c>
      <c r="C58" s="123"/>
      <c r="D58" s="83" t="s">
        <v>102</v>
      </c>
      <c r="E58" s="84" t="s">
        <v>106</v>
      </c>
      <c r="F58" s="84" t="s">
        <v>114</v>
      </c>
      <c r="G58" s="84" t="s">
        <v>119</v>
      </c>
      <c r="H58" s="85">
        <v>8.56</v>
      </c>
      <c r="I58" s="65"/>
      <c r="J58" s="66">
        <f t="shared" si="6"/>
        <v>0</v>
      </c>
      <c r="K58" s="67">
        <f t="shared" si="7"/>
        <v>0</v>
      </c>
      <c r="L58" s="68"/>
      <c r="M58" s="69">
        <f t="shared" si="2"/>
        <v>0</v>
      </c>
      <c r="N58" s="68"/>
      <c r="O58" s="68"/>
      <c r="P58" s="68"/>
      <c r="Q58" s="70">
        <f t="shared" si="8"/>
        <v>0</v>
      </c>
      <c r="R58" s="71" t="str">
        <f t="shared" si="4"/>
        <v>OK</v>
      </c>
      <c r="S58" s="77"/>
      <c r="T58" s="78"/>
      <c r="U58" s="78"/>
      <c r="V58" s="78"/>
      <c r="W58" s="78"/>
      <c r="X58" s="78"/>
      <c r="Y58" s="78"/>
      <c r="Z58" s="78"/>
      <c r="AA58" s="78"/>
      <c r="AB58" s="78"/>
      <c r="AC58" s="78"/>
      <c r="AD58" s="78"/>
      <c r="AE58" s="78"/>
      <c r="AF58" s="29"/>
      <c r="AG58" s="29"/>
    </row>
    <row r="59" spans="1:33" ht="28.8" x14ac:dyDescent="0.3">
      <c r="A59" s="132"/>
      <c r="B59" s="82">
        <v>56</v>
      </c>
      <c r="C59" s="124"/>
      <c r="D59" s="83" t="s">
        <v>103</v>
      </c>
      <c r="E59" s="84" t="s">
        <v>106</v>
      </c>
      <c r="F59" s="84" t="s">
        <v>114</v>
      </c>
      <c r="G59" s="84" t="s">
        <v>119</v>
      </c>
      <c r="H59" s="85">
        <v>63.79</v>
      </c>
      <c r="I59" s="65"/>
      <c r="J59" s="66">
        <f t="shared" si="6"/>
        <v>0</v>
      </c>
      <c r="K59" s="67">
        <f t="shared" si="7"/>
        <v>0</v>
      </c>
      <c r="L59" s="68"/>
      <c r="M59" s="69">
        <f t="shared" si="2"/>
        <v>0</v>
      </c>
      <c r="N59" s="68"/>
      <c r="O59" s="68"/>
      <c r="P59" s="68"/>
      <c r="Q59" s="70">
        <f t="shared" si="8"/>
        <v>0</v>
      </c>
      <c r="R59" s="71" t="str">
        <f t="shared" si="4"/>
        <v>OK</v>
      </c>
      <c r="S59" s="77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29"/>
      <c r="AG59" s="29"/>
    </row>
    <row r="60" spans="1:33" ht="38.4" customHeight="1" x14ac:dyDescent="0.3">
      <c r="I60" s="88">
        <f>SUM(I4:I59)</f>
        <v>150</v>
      </c>
      <c r="J60" s="88">
        <f t="shared" ref="J60:Q60" si="9">SUM(J4:J59)</f>
        <v>0</v>
      </c>
      <c r="K60" s="88">
        <f t="shared" si="9"/>
        <v>0</v>
      </c>
      <c r="L60" s="88">
        <f t="shared" si="9"/>
        <v>0</v>
      </c>
      <c r="M60" s="88">
        <f t="shared" si="9"/>
        <v>30</v>
      </c>
      <c r="N60" s="88">
        <f t="shared" si="9"/>
        <v>0</v>
      </c>
      <c r="O60" s="88">
        <f t="shared" si="9"/>
        <v>0</v>
      </c>
      <c r="P60" s="88">
        <f t="shared" si="9"/>
        <v>0</v>
      </c>
      <c r="Q60" s="88">
        <f t="shared" si="9"/>
        <v>150</v>
      </c>
      <c r="S60" s="63">
        <f t="shared" ref="S60:X60" si="10">SUMPRODUCT($H$4:$H$59,S4:S59)</f>
        <v>0</v>
      </c>
      <c r="T60" s="63">
        <f t="shared" si="10"/>
        <v>0</v>
      </c>
      <c r="U60" s="63">
        <f t="shared" si="10"/>
        <v>0</v>
      </c>
      <c r="V60" s="63">
        <f t="shared" si="10"/>
        <v>0</v>
      </c>
      <c r="W60" s="63">
        <f t="shared" si="10"/>
        <v>0</v>
      </c>
      <c r="X60" s="63">
        <f t="shared" si="10"/>
        <v>0</v>
      </c>
      <c r="Y60" s="63">
        <f t="shared" ref="Y60:AG60" si="11">SUMPRODUCT($H$4:$H$59,Y4:Y59)</f>
        <v>0</v>
      </c>
      <c r="Z60" s="63">
        <f t="shared" si="11"/>
        <v>0</v>
      </c>
      <c r="AA60" s="63">
        <f t="shared" si="11"/>
        <v>0</v>
      </c>
      <c r="AB60" s="63">
        <f t="shared" si="11"/>
        <v>0</v>
      </c>
      <c r="AC60" s="63">
        <f t="shared" si="11"/>
        <v>0</v>
      </c>
      <c r="AD60" s="63">
        <f t="shared" si="11"/>
        <v>0</v>
      </c>
      <c r="AE60" s="63">
        <f t="shared" si="11"/>
        <v>0</v>
      </c>
      <c r="AF60" s="63">
        <f t="shared" si="11"/>
        <v>0</v>
      </c>
      <c r="AG60" s="63">
        <f t="shared" si="11"/>
        <v>0</v>
      </c>
    </row>
    <row r="61" spans="1:33" ht="38.4" customHeight="1" x14ac:dyDescent="0.3">
      <c r="I61" s="14">
        <f>SUMPRODUCT($H$4:$H$59,I4:I59)</f>
        <v>20564.820000000003</v>
      </c>
      <c r="J61" s="14">
        <f t="shared" ref="J61:P61" si="12">SUMPRODUCT($H$4:$H$59,J4:J59)</f>
        <v>0</v>
      </c>
      <c r="K61" s="14">
        <f t="shared" si="12"/>
        <v>0</v>
      </c>
      <c r="L61" s="14">
        <f t="shared" si="12"/>
        <v>0</v>
      </c>
      <c r="M61" s="14">
        <f t="shared" si="12"/>
        <v>2339.7000000000007</v>
      </c>
      <c r="N61" s="14">
        <f t="shared" si="12"/>
        <v>0</v>
      </c>
      <c r="O61" s="14">
        <f t="shared" si="12"/>
        <v>0</v>
      </c>
      <c r="P61" s="14">
        <f t="shared" si="12"/>
        <v>0</v>
      </c>
      <c r="Q61" s="14"/>
    </row>
  </sheetData>
  <autoFilter ref="A3:AK19" xr:uid="{8294514B-E58C-4C81-B2FC-38B67DB88A36}"/>
  <mergeCells count="21">
    <mergeCell ref="AE1:AE2"/>
    <mergeCell ref="AF1:AF2"/>
    <mergeCell ref="AG1:AG2"/>
    <mergeCell ref="V1:V2"/>
    <mergeCell ref="W1:W2"/>
    <mergeCell ref="X1:X2"/>
    <mergeCell ref="Y1:Y2"/>
    <mergeCell ref="Z1:Z2"/>
    <mergeCell ref="AA1:AA2"/>
    <mergeCell ref="A4:A59"/>
    <mergeCell ref="C4:C59"/>
    <mergeCell ref="AB1:AB2"/>
    <mergeCell ref="AC1:AC2"/>
    <mergeCell ref="AD1:AD2"/>
    <mergeCell ref="A1:C1"/>
    <mergeCell ref="D1:H1"/>
    <mergeCell ref="I1:R1"/>
    <mergeCell ref="S1:S2"/>
    <mergeCell ref="T1:T2"/>
    <mergeCell ref="U1:U2"/>
    <mergeCell ref="A2:R2"/>
  </mergeCells>
  <conditionalFormatting sqref="S4:AG17">
    <cfRule type="cellIs" dxfId="25" priority="1" stopIfTrue="1" operator="greaterThan">
      <formula>0</formula>
    </cfRule>
    <cfRule type="cellIs" dxfId="24" priority="2" stopIfTrue="1" operator="greaterThan">
      <formula>0</formula>
    </cfRule>
    <cfRule type="cellIs" dxfId="23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9FE18-EA09-4B1B-95FF-B0CD2E6109D3}">
  <sheetPr>
    <tabColor rgb="FF92D050"/>
  </sheetPr>
  <dimension ref="A1:AG61"/>
  <sheetViews>
    <sheetView zoomScale="70" zoomScaleNormal="70" workbookViewId="0">
      <pane xSplit="9" ySplit="2" topLeftCell="J3" activePane="bottomRight" state="frozen"/>
      <selection pane="topRight" activeCell="K1" sqref="K1"/>
      <selection pane="bottomLeft" activeCell="A3" sqref="A3"/>
      <selection pane="bottomRight" sqref="A1:C1"/>
    </sheetView>
  </sheetViews>
  <sheetFormatPr defaultColWidth="9.88671875" defaultRowHeight="38.4" customHeight="1" x14ac:dyDescent="0.3"/>
  <cols>
    <col min="1" max="1" width="6.5546875" style="1" customWidth="1"/>
    <col min="2" max="2" width="5.88671875" style="1" customWidth="1"/>
    <col min="3" max="3" width="25.6640625" style="64" customWidth="1"/>
    <col min="4" max="4" width="57.88671875" style="1" customWidth="1"/>
    <col min="5" max="5" width="12.44140625" style="1" customWidth="1"/>
    <col min="6" max="6" width="12.6640625" style="1" customWidth="1"/>
    <col min="7" max="7" width="18" style="1" customWidth="1"/>
    <col min="8" max="8" width="13.109375" style="14" customWidth="1"/>
    <col min="9" max="9" width="14.6640625" style="14" customWidth="1"/>
    <col min="10" max="17" width="11.33203125" style="4" customWidth="1"/>
    <col min="18" max="18" width="6.5546875" style="13" customWidth="1"/>
    <col min="19" max="19" width="15.109375" style="5" customWidth="1"/>
    <col min="20" max="31" width="15.109375" style="6" customWidth="1"/>
    <col min="32" max="33" width="15.109375" style="2" customWidth="1"/>
    <col min="34" max="16384" width="9.88671875" style="2"/>
  </cols>
  <sheetData>
    <row r="1" spans="1:33" s="55" customFormat="1" ht="38.4" customHeight="1" x14ac:dyDescent="0.3">
      <c r="A1" s="137" t="s">
        <v>44</v>
      </c>
      <c r="B1" s="138"/>
      <c r="C1" s="139"/>
      <c r="D1" s="140" t="s">
        <v>120</v>
      </c>
      <c r="E1" s="141"/>
      <c r="F1" s="141"/>
      <c r="G1" s="141"/>
      <c r="H1" s="142"/>
      <c r="I1" s="143" t="s">
        <v>45</v>
      </c>
      <c r="J1" s="143"/>
      <c r="K1" s="143"/>
      <c r="L1" s="143"/>
      <c r="M1" s="143"/>
      <c r="N1" s="143"/>
      <c r="O1" s="143"/>
      <c r="P1" s="143"/>
      <c r="Q1" s="143"/>
      <c r="R1" s="143"/>
      <c r="S1" s="136" t="s">
        <v>41</v>
      </c>
      <c r="T1" s="136" t="s">
        <v>41</v>
      </c>
      <c r="U1" s="136" t="s">
        <v>41</v>
      </c>
      <c r="V1" s="136" t="s">
        <v>41</v>
      </c>
      <c r="W1" s="136" t="s">
        <v>41</v>
      </c>
      <c r="X1" s="136" t="s">
        <v>41</v>
      </c>
      <c r="Y1" s="136" t="s">
        <v>41</v>
      </c>
      <c r="Z1" s="136" t="s">
        <v>41</v>
      </c>
      <c r="AA1" s="136" t="s">
        <v>41</v>
      </c>
      <c r="AB1" s="136" t="s">
        <v>41</v>
      </c>
      <c r="AC1" s="136" t="s">
        <v>41</v>
      </c>
      <c r="AD1" s="136" t="s">
        <v>41</v>
      </c>
      <c r="AE1" s="136" t="s">
        <v>41</v>
      </c>
      <c r="AF1" s="136" t="s">
        <v>41</v>
      </c>
      <c r="AG1" s="136" t="s">
        <v>41</v>
      </c>
    </row>
    <row r="2" spans="1:33" s="55" customFormat="1" ht="38.4" customHeight="1" x14ac:dyDescent="0.3">
      <c r="A2" s="144" t="s">
        <v>43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6"/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6"/>
      <c r="AD2" s="136"/>
      <c r="AE2" s="136"/>
      <c r="AF2" s="136"/>
      <c r="AG2" s="136"/>
    </row>
    <row r="3" spans="1:33" s="59" customFormat="1" ht="55.5" customHeight="1" x14ac:dyDescent="0.25">
      <c r="A3" s="56" t="s">
        <v>36</v>
      </c>
      <c r="B3" s="56" t="s">
        <v>18</v>
      </c>
      <c r="C3" s="56" t="s">
        <v>5</v>
      </c>
      <c r="D3" s="56" t="s">
        <v>37</v>
      </c>
      <c r="E3" s="56" t="s">
        <v>38</v>
      </c>
      <c r="F3" s="56" t="s">
        <v>9</v>
      </c>
      <c r="G3" s="56" t="s">
        <v>6</v>
      </c>
      <c r="H3" s="86" t="s">
        <v>39</v>
      </c>
      <c r="I3" s="19" t="s">
        <v>40</v>
      </c>
      <c r="J3" s="19" t="s">
        <v>142</v>
      </c>
      <c r="K3" s="19" t="s">
        <v>143</v>
      </c>
      <c r="L3" s="19" t="s">
        <v>144</v>
      </c>
      <c r="M3" s="19" t="s">
        <v>145</v>
      </c>
      <c r="N3" s="19" t="s">
        <v>146</v>
      </c>
      <c r="O3" s="19" t="s">
        <v>147</v>
      </c>
      <c r="P3" s="19" t="s">
        <v>148</v>
      </c>
      <c r="Q3" s="57" t="s">
        <v>0</v>
      </c>
      <c r="R3" s="62" t="s">
        <v>1</v>
      </c>
      <c r="S3" s="58" t="s">
        <v>42</v>
      </c>
      <c r="T3" s="58" t="s">
        <v>42</v>
      </c>
      <c r="U3" s="58" t="s">
        <v>42</v>
      </c>
      <c r="V3" s="58" t="s">
        <v>42</v>
      </c>
      <c r="W3" s="58" t="s">
        <v>42</v>
      </c>
      <c r="X3" s="58" t="s">
        <v>42</v>
      </c>
      <c r="Y3" s="58" t="s">
        <v>42</v>
      </c>
      <c r="Z3" s="58" t="s">
        <v>42</v>
      </c>
      <c r="AA3" s="58" t="s">
        <v>42</v>
      </c>
      <c r="AB3" s="58" t="s">
        <v>42</v>
      </c>
      <c r="AC3" s="58" t="s">
        <v>42</v>
      </c>
      <c r="AD3" s="58" t="s">
        <v>42</v>
      </c>
      <c r="AE3" s="58" t="s">
        <v>42</v>
      </c>
      <c r="AF3" s="58" t="s">
        <v>42</v>
      </c>
      <c r="AG3" s="58" t="s">
        <v>42</v>
      </c>
    </row>
    <row r="4" spans="1:33" s="55" customFormat="1" ht="28.8" x14ac:dyDescent="0.3">
      <c r="A4" s="130">
        <v>1</v>
      </c>
      <c r="B4" s="82">
        <v>1</v>
      </c>
      <c r="C4" s="122" t="s">
        <v>47</v>
      </c>
      <c r="D4" s="83" t="s">
        <v>48</v>
      </c>
      <c r="E4" s="84" t="s">
        <v>104</v>
      </c>
      <c r="F4" s="84" t="s">
        <v>113</v>
      </c>
      <c r="G4" s="84" t="s">
        <v>115</v>
      </c>
      <c r="H4" s="87">
        <v>100.45</v>
      </c>
      <c r="I4" s="65">
        <v>2</v>
      </c>
      <c r="J4" s="66">
        <f>IF(SUM(S4:AG4)&gt;I4+L4,I4+L4,SUM(S4:AG4))</f>
        <v>0</v>
      </c>
      <c r="K4" s="67">
        <f>(SUM(S4:AG4))</f>
        <v>0</v>
      </c>
      <c r="L4" s="68"/>
      <c r="M4" s="69">
        <f>ROUND(IF(I4*0.25-0.5&lt;0,0,I4*0.25-0.5),0)-P4-N4</f>
        <v>0</v>
      </c>
      <c r="N4" s="68"/>
      <c r="O4" s="68"/>
      <c r="P4" s="68"/>
      <c r="Q4" s="70">
        <f>I4-(SUM(S4:AG4))+L4</f>
        <v>2</v>
      </c>
      <c r="R4" s="71" t="str">
        <f>IF(Q4&lt;0,"ATENÇÃO","OK")</f>
        <v>OK</v>
      </c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</row>
    <row r="5" spans="1:33" s="55" customFormat="1" ht="28.8" x14ac:dyDescent="0.3">
      <c r="A5" s="131"/>
      <c r="B5" s="82">
        <v>2</v>
      </c>
      <c r="C5" s="123"/>
      <c r="D5" s="83" t="s">
        <v>49</v>
      </c>
      <c r="E5" s="84" t="s">
        <v>105</v>
      </c>
      <c r="F5" s="84" t="s">
        <v>113</v>
      </c>
      <c r="G5" s="84" t="s">
        <v>115</v>
      </c>
      <c r="H5" s="87">
        <v>1705.39</v>
      </c>
      <c r="I5" s="65">
        <v>1</v>
      </c>
      <c r="J5" s="66">
        <f t="shared" ref="J5:J30" si="0">IF(SUM(S5:AG5)&gt;I5+L5,I5+L5,SUM(S5:AG5))</f>
        <v>0</v>
      </c>
      <c r="K5" s="67">
        <f t="shared" ref="K5:K31" si="1">(SUM(S5:AG5))</f>
        <v>0</v>
      </c>
      <c r="L5" s="68"/>
      <c r="M5" s="69">
        <f t="shared" ref="M5:M59" si="2">ROUND(IF(I5*0.25-0.5&lt;0,0,I5*0.25-0.5),0)-P5-N5</f>
        <v>0</v>
      </c>
      <c r="N5" s="68"/>
      <c r="O5" s="68"/>
      <c r="P5" s="68"/>
      <c r="Q5" s="70">
        <f t="shared" ref="Q5:Q17" si="3">I5-(SUM(S5:AG5))+L5</f>
        <v>1</v>
      </c>
      <c r="R5" s="71" t="str">
        <f t="shared" ref="R5:R59" si="4">IF(Q5&lt;0,"ATENÇÃO","OK")</f>
        <v>OK</v>
      </c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</row>
    <row r="6" spans="1:33" s="55" customFormat="1" ht="28.8" x14ac:dyDescent="0.3">
      <c r="A6" s="131"/>
      <c r="B6" s="82">
        <v>3</v>
      </c>
      <c r="C6" s="123"/>
      <c r="D6" s="83" t="s">
        <v>50</v>
      </c>
      <c r="E6" s="84" t="s">
        <v>105</v>
      </c>
      <c r="F6" s="84" t="s">
        <v>113</v>
      </c>
      <c r="G6" s="84" t="s">
        <v>115</v>
      </c>
      <c r="H6" s="87">
        <v>136.27000000000001</v>
      </c>
      <c r="I6" s="65"/>
      <c r="J6" s="66">
        <f t="shared" si="0"/>
        <v>0</v>
      </c>
      <c r="K6" s="67">
        <f t="shared" si="1"/>
        <v>0</v>
      </c>
      <c r="L6" s="68"/>
      <c r="M6" s="69">
        <f t="shared" si="2"/>
        <v>0</v>
      </c>
      <c r="N6" s="68"/>
      <c r="O6" s="68"/>
      <c r="P6" s="68"/>
      <c r="Q6" s="70">
        <f t="shared" si="3"/>
        <v>0</v>
      </c>
      <c r="R6" s="71" t="str">
        <f t="shared" si="4"/>
        <v>OK</v>
      </c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</row>
    <row r="7" spans="1:33" s="55" customFormat="1" ht="28.8" x14ac:dyDescent="0.3">
      <c r="A7" s="131"/>
      <c r="B7" s="82">
        <v>4</v>
      </c>
      <c r="C7" s="123"/>
      <c r="D7" s="83" t="s">
        <v>51</v>
      </c>
      <c r="E7" s="84" t="s">
        <v>105</v>
      </c>
      <c r="F7" s="84" t="s">
        <v>113</v>
      </c>
      <c r="G7" s="84" t="s">
        <v>115</v>
      </c>
      <c r="H7" s="87">
        <v>154.18</v>
      </c>
      <c r="I7" s="65"/>
      <c r="J7" s="66">
        <f t="shared" si="0"/>
        <v>0</v>
      </c>
      <c r="K7" s="67">
        <f t="shared" si="1"/>
        <v>0</v>
      </c>
      <c r="L7" s="68"/>
      <c r="M7" s="69">
        <f t="shared" si="2"/>
        <v>0</v>
      </c>
      <c r="N7" s="68"/>
      <c r="O7" s="68"/>
      <c r="P7" s="68"/>
      <c r="Q7" s="70">
        <f t="shared" si="3"/>
        <v>0</v>
      </c>
      <c r="R7" s="71" t="str">
        <f t="shared" si="4"/>
        <v>OK</v>
      </c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</row>
    <row r="8" spans="1:33" s="55" customFormat="1" ht="28.8" x14ac:dyDescent="0.3">
      <c r="A8" s="131"/>
      <c r="B8" s="82">
        <v>5</v>
      </c>
      <c r="C8" s="123"/>
      <c r="D8" s="83" t="s">
        <v>52</v>
      </c>
      <c r="E8" s="84" t="s">
        <v>105</v>
      </c>
      <c r="F8" s="84" t="s">
        <v>113</v>
      </c>
      <c r="G8" s="84" t="s">
        <v>115</v>
      </c>
      <c r="H8" s="87">
        <v>159.63</v>
      </c>
      <c r="I8" s="65"/>
      <c r="J8" s="66">
        <f t="shared" si="0"/>
        <v>0</v>
      </c>
      <c r="K8" s="67">
        <f t="shared" si="1"/>
        <v>0</v>
      </c>
      <c r="L8" s="68"/>
      <c r="M8" s="69">
        <f t="shared" si="2"/>
        <v>0</v>
      </c>
      <c r="N8" s="68"/>
      <c r="O8" s="68"/>
      <c r="P8" s="68"/>
      <c r="Q8" s="70">
        <f t="shared" si="3"/>
        <v>0</v>
      </c>
      <c r="R8" s="71" t="str">
        <f t="shared" si="4"/>
        <v>OK</v>
      </c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</row>
    <row r="9" spans="1:33" s="55" customFormat="1" ht="14.4" x14ac:dyDescent="0.3">
      <c r="A9" s="131"/>
      <c r="B9" s="82">
        <v>6</v>
      </c>
      <c r="C9" s="123"/>
      <c r="D9" s="83" t="s">
        <v>53</v>
      </c>
      <c r="E9" s="84" t="s">
        <v>105</v>
      </c>
      <c r="F9" s="84" t="s">
        <v>113</v>
      </c>
      <c r="G9" s="84" t="s">
        <v>115</v>
      </c>
      <c r="H9" s="87">
        <v>692.28</v>
      </c>
      <c r="I9" s="65">
        <v>1</v>
      </c>
      <c r="J9" s="66">
        <f t="shared" si="0"/>
        <v>0</v>
      </c>
      <c r="K9" s="67">
        <f t="shared" si="1"/>
        <v>0</v>
      </c>
      <c r="L9" s="68"/>
      <c r="M9" s="69">
        <f t="shared" si="2"/>
        <v>0</v>
      </c>
      <c r="N9" s="68"/>
      <c r="O9" s="68"/>
      <c r="P9" s="68"/>
      <c r="Q9" s="70">
        <f t="shared" si="3"/>
        <v>1</v>
      </c>
      <c r="R9" s="71" t="str">
        <f t="shared" si="4"/>
        <v>OK</v>
      </c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</row>
    <row r="10" spans="1:33" s="55" customFormat="1" ht="28.8" x14ac:dyDescent="0.3">
      <c r="A10" s="131"/>
      <c r="B10" s="82">
        <v>7</v>
      </c>
      <c r="C10" s="123"/>
      <c r="D10" s="83" t="s">
        <v>54</v>
      </c>
      <c r="E10" s="84" t="s">
        <v>105</v>
      </c>
      <c r="F10" s="84" t="s">
        <v>113</v>
      </c>
      <c r="G10" s="84" t="s">
        <v>115</v>
      </c>
      <c r="H10" s="87">
        <v>700.84</v>
      </c>
      <c r="I10" s="65">
        <v>2</v>
      </c>
      <c r="J10" s="66">
        <f t="shared" si="0"/>
        <v>0</v>
      </c>
      <c r="K10" s="67">
        <f t="shared" si="1"/>
        <v>0</v>
      </c>
      <c r="L10" s="68"/>
      <c r="M10" s="69">
        <f t="shared" si="2"/>
        <v>0</v>
      </c>
      <c r="N10" s="68"/>
      <c r="O10" s="68"/>
      <c r="P10" s="68"/>
      <c r="Q10" s="70">
        <f t="shared" si="3"/>
        <v>2</v>
      </c>
      <c r="R10" s="71" t="str">
        <f t="shared" si="4"/>
        <v>OK</v>
      </c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</row>
    <row r="11" spans="1:33" s="55" customFormat="1" ht="28.8" x14ac:dyDescent="0.3">
      <c r="A11" s="131"/>
      <c r="B11" s="82">
        <v>8</v>
      </c>
      <c r="C11" s="123"/>
      <c r="D11" s="83" t="s">
        <v>55</v>
      </c>
      <c r="E11" s="84" t="s">
        <v>106</v>
      </c>
      <c r="F11" s="84" t="s">
        <v>113</v>
      </c>
      <c r="G11" s="84" t="s">
        <v>115</v>
      </c>
      <c r="H11" s="87">
        <v>193.12</v>
      </c>
      <c r="I11" s="65"/>
      <c r="J11" s="66">
        <f t="shared" si="0"/>
        <v>0</v>
      </c>
      <c r="K11" s="67">
        <f t="shared" si="1"/>
        <v>0</v>
      </c>
      <c r="L11" s="68"/>
      <c r="M11" s="69">
        <f t="shared" si="2"/>
        <v>0</v>
      </c>
      <c r="N11" s="68"/>
      <c r="O11" s="68"/>
      <c r="P11" s="68"/>
      <c r="Q11" s="70">
        <f t="shared" si="3"/>
        <v>0</v>
      </c>
      <c r="R11" s="71" t="str">
        <f t="shared" si="4"/>
        <v>OK</v>
      </c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</row>
    <row r="12" spans="1:33" s="55" customFormat="1" ht="14.4" x14ac:dyDescent="0.3">
      <c r="A12" s="131"/>
      <c r="B12" s="82">
        <v>9</v>
      </c>
      <c r="C12" s="123"/>
      <c r="D12" s="83" t="s">
        <v>56</v>
      </c>
      <c r="E12" s="84" t="s">
        <v>106</v>
      </c>
      <c r="F12" s="84" t="s">
        <v>113</v>
      </c>
      <c r="G12" s="84" t="s">
        <v>116</v>
      </c>
      <c r="H12" s="87">
        <v>61.51</v>
      </c>
      <c r="I12" s="65">
        <v>10</v>
      </c>
      <c r="J12" s="66">
        <f t="shared" si="0"/>
        <v>0</v>
      </c>
      <c r="K12" s="67">
        <f t="shared" si="1"/>
        <v>0</v>
      </c>
      <c r="L12" s="68"/>
      <c r="M12" s="69">
        <f t="shared" si="2"/>
        <v>2</v>
      </c>
      <c r="N12" s="68"/>
      <c r="O12" s="68"/>
      <c r="P12" s="68"/>
      <c r="Q12" s="70">
        <f t="shared" si="3"/>
        <v>10</v>
      </c>
      <c r="R12" s="71" t="str">
        <f t="shared" si="4"/>
        <v>OK</v>
      </c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</row>
    <row r="13" spans="1:33" s="55" customFormat="1" ht="14.4" x14ac:dyDescent="0.3">
      <c r="A13" s="131"/>
      <c r="B13" s="82">
        <v>10</v>
      </c>
      <c r="C13" s="123"/>
      <c r="D13" s="83" t="s">
        <v>57</v>
      </c>
      <c r="E13" s="84" t="s">
        <v>106</v>
      </c>
      <c r="F13" s="84" t="s">
        <v>113</v>
      </c>
      <c r="G13" s="84" t="s">
        <v>116</v>
      </c>
      <c r="H13" s="87">
        <v>93.44</v>
      </c>
      <c r="I13" s="65">
        <v>40</v>
      </c>
      <c r="J13" s="66">
        <f t="shared" si="0"/>
        <v>0</v>
      </c>
      <c r="K13" s="67">
        <f t="shared" si="1"/>
        <v>0</v>
      </c>
      <c r="L13" s="68"/>
      <c r="M13" s="69">
        <f t="shared" si="2"/>
        <v>10</v>
      </c>
      <c r="N13" s="68"/>
      <c r="O13" s="68"/>
      <c r="P13" s="68"/>
      <c r="Q13" s="70">
        <f t="shared" si="3"/>
        <v>40</v>
      </c>
      <c r="R13" s="71" t="str">
        <f t="shared" si="4"/>
        <v>OK</v>
      </c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</row>
    <row r="14" spans="1:33" s="55" customFormat="1" ht="28.8" x14ac:dyDescent="0.3">
      <c r="A14" s="131"/>
      <c r="B14" s="82">
        <v>11</v>
      </c>
      <c r="C14" s="123"/>
      <c r="D14" s="83" t="s">
        <v>58</v>
      </c>
      <c r="E14" s="84" t="s">
        <v>106</v>
      </c>
      <c r="F14" s="84" t="s">
        <v>113</v>
      </c>
      <c r="G14" s="84" t="s">
        <v>116</v>
      </c>
      <c r="H14" s="87">
        <v>45.16</v>
      </c>
      <c r="I14" s="65">
        <v>30</v>
      </c>
      <c r="J14" s="66">
        <f t="shared" si="0"/>
        <v>0</v>
      </c>
      <c r="K14" s="67">
        <f t="shared" si="1"/>
        <v>0</v>
      </c>
      <c r="L14" s="68"/>
      <c r="M14" s="69">
        <f t="shared" si="2"/>
        <v>7</v>
      </c>
      <c r="N14" s="68"/>
      <c r="O14" s="68"/>
      <c r="P14" s="68"/>
      <c r="Q14" s="70">
        <f t="shared" si="3"/>
        <v>30</v>
      </c>
      <c r="R14" s="71" t="str">
        <f t="shared" si="4"/>
        <v>OK</v>
      </c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</row>
    <row r="15" spans="1:33" s="55" customFormat="1" ht="14.4" x14ac:dyDescent="0.3">
      <c r="A15" s="131"/>
      <c r="B15" s="82">
        <v>12</v>
      </c>
      <c r="C15" s="123"/>
      <c r="D15" s="83" t="s">
        <v>59</v>
      </c>
      <c r="E15" s="84" t="s">
        <v>106</v>
      </c>
      <c r="F15" s="84" t="s">
        <v>113</v>
      </c>
      <c r="G15" s="84" t="s">
        <v>116</v>
      </c>
      <c r="H15" s="87">
        <v>42.82</v>
      </c>
      <c r="I15" s="65">
        <v>30</v>
      </c>
      <c r="J15" s="66">
        <f t="shared" si="0"/>
        <v>0</v>
      </c>
      <c r="K15" s="67">
        <f t="shared" si="1"/>
        <v>0</v>
      </c>
      <c r="L15" s="68"/>
      <c r="M15" s="69">
        <f t="shared" si="2"/>
        <v>7</v>
      </c>
      <c r="N15" s="68"/>
      <c r="O15" s="68"/>
      <c r="P15" s="68"/>
      <c r="Q15" s="70">
        <f t="shared" si="3"/>
        <v>30</v>
      </c>
      <c r="R15" s="71" t="str">
        <f t="shared" si="4"/>
        <v>OK</v>
      </c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</row>
    <row r="16" spans="1:33" s="55" customFormat="1" ht="14.4" x14ac:dyDescent="0.3">
      <c r="A16" s="131"/>
      <c r="B16" s="82">
        <v>13</v>
      </c>
      <c r="C16" s="123"/>
      <c r="D16" s="83" t="s">
        <v>60</v>
      </c>
      <c r="E16" s="84" t="s">
        <v>106</v>
      </c>
      <c r="F16" s="84" t="s">
        <v>113</v>
      </c>
      <c r="G16" s="84" t="s">
        <v>116</v>
      </c>
      <c r="H16" s="87">
        <v>53.73</v>
      </c>
      <c r="I16" s="65">
        <v>24</v>
      </c>
      <c r="J16" s="66">
        <f t="shared" si="0"/>
        <v>0</v>
      </c>
      <c r="K16" s="67">
        <f t="shared" si="1"/>
        <v>0</v>
      </c>
      <c r="L16" s="68"/>
      <c r="M16" s="69">
        <f t="shared" si="2"/>
        <v>6</v>
      </c>
      <c r="N16" s="68"/>
      <c r="O16" s="68"/>
      <c r="P16" s="68"/>
      <c r="Q16" s="70">
        <f t="shared" si="3"/>
        <v>24</v>
      </c>
      <c r="R16" s="71" t="str">
        <f t="shared" si="4"/>
        <v>OK</v>
      </c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</row>
    <row r="17" spans="1:33" s="55" customFormat="1" ht="14.4" x14ac:dyDescent="0.3">
      <c r="A17" s="131"/>
      <c r="B17" s="82">
        <v>14</v>
      </c>
      <c r="C17" s="123"/>
      <c r="D17" s="83" t="s">
        <v>61</v>
      </c>
      <c r="E17" s="84" t="s">
        <v>106</v>
      </c>
      <c r="F17" s="84" t="s">
        <v>113</v>
      </c>
      <c r="G17" s="84" t="s">
        <v>116</v>
      </c>
      <c r="H17" s="87">
        <v>28.81</v>
      </c>
      <c r="I17" s="65">
        <v>30</v>
      </c>
      <c r="J17" s="66">
        <f t="shared" si="0"/>
        <v>0</v>
      </c>
      <c r="K17" s="67">
        <f t="shared" si="1"/>
        <v>0</v>
      </c>
      <c r="L17" s="68"/>
      <c r="M17" s="69">
        <f t="shared" si="2"/>
        <v>7</v>
      </c>
      <c r="N17" s="68"/>
      <c r="O17" s="68"/>
      <c r="P17" s="68"/>
      <c r="Q17" s="70">
        <f t="shared" si="3"/>
        <v>30</v>
      </c>
      <c r="R17" s="71" t="str">
        <f t="shared" si="4"/>
        <v>OK</v>
      </c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</row>
    <row r="18" spans="1:33" s="55" customFormat="1" ht="14.4" x14ac:dyDescent="0.3">
      <c r="A18" s="131"/>
      <c r="B18" s="82">
        <v>15</v>
      </c>
      <c r="C18" s="123"/>
      <c r="D18" s="83" t="s">
        <v>62</v>
      </c>
      <c r="E18" s="84" t="s">
        <v>107</v>
      </c>
      <c r="F18" s="84" t="s">
        <v>113</v>
      </c>
      <c r="G18" s="84" t="s">
        <v>115</v>
      </c>
      <c r="H18" s="87">
        <v>136.27000000000001</v>
      </c>
      <c r="I18" s="65"/>
      <c r="J18" s="66">
        <f t="shared" si="0"/>
        <v>0</v>
      </c>
      <c r="K18" s="67">
        <f t="shared" si="1"/>
        <v>0</v>
      </c>
      <c r="L18" s="68"/>
      <c r="M18" s="69">
        <f t="shared" si="2"/>
        <v>0</v>
      </c>
      <c r="N18" s="68"/>
      <c r="O18" s="68"/>
      <c r="P18" s="68"/>
      <c r="Q18" s="70">
        <f>I18-(SUM(S18:AG18))+L18</f>
        <v>0</v>
      </c>
      <c r="R18" s="71" t="str">
        <f t="shared" si="4"/>
        <v>OK</v>
      </c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</row>
    <row r="19" spans="1:33" s="55" customFormat="1" ht="28.8" x14ac:dyDescent="0.3">
      <c r="A19" s="131"/>
      <c r="B19" s="82">
        <v>16</v>
      </c>
      <c r="C19" s="123"/>
      <c r="D19" s="83" t="s">
        <v>63</v>
      </c>
      <c r="E19" s="84" t="s">
        <v>106</v>
      </c>
      <c r="F19" s="84" t="s">
        <v>113</v>
      </c>
      <c r="G19" s="84" t="s">
        <v>115</v>
      </c>
      <c r="H19" s="87">
        <v>35.04</v>
      </c>
      <c r="I19" s="65">
        <v>5</v>
      </c>
      <c r="J19" s="66">
        <f t="shared" si="0"/>
        <v>0</v>
      </c>
      <c r="K19" s="67">
        <f t="shared" si="1"/>
        <v>0</v>
      </c>
      <c r="L19" s="68"/>
      <c r="M19" s="69">
        <f t="shared" si="2"/>
        <v>1</v>
      </c>
      <c r="N19" s="68"/>
      <c r="O19" s="68"/>
      <c r="P19" s="68"/>
      <c r="Q19" s="70">
        <f t="shared" ref="Q19:Q31" si="5">I19-(SUM(S19:AG19))+L19</f>
        <v>5</v>
      </c>
      <c r="R19" s="71" t="str">
        <f t="shared" si="4"/>
        <v>OK</v>
      </c>
      <c r="S19" s="75"/>
      <c r="T19" s="75"/>
      <c r="U19" s="74"/>
      <c r="V19" s="74"/>
      <c r="W19" s="74"/>
      <c r="X19" s="74"/>
      <c r="Y19" s="74"/>
      <c r="Z19" s="76"/>
      <c r="AA19" s="74"/>
      <c r="AB19" s="74"/>
      <c r="AC19" s="74"/>
      <c r="AD19" s="74"/>
      <c r="AE19" s="74"/>
      <c r="AF19" s="74"/>
      <c r="AG19" s="74"/>
    </row>
    <row r="20" spans="1:33" ht="28.8" x14ac:dyDescent="0.3">
      <c r="A20" s="131"/>
      <c r="B20" s="82">
        <v>17</v>
      </c>
      <c r="C20" s="123"/>
      <c r="D20" s="83" t="s">
        <v>64</v>
      </c>
      <c r="E20" s="84" t="s">
        <v>106</v>
      </c>
      <c r="F20" s="84" t="s">
        <v>113</v>
      </c>
      <c r="G20" s="84" t="s">
        <v>115</v>
      </c>
      <c r="H20" s="87">
        <v>36.590000000000003</v>
      </c>
      <c r="I20" s="65">
        <v>5</v>
      </c>
      <c r="J20" s="66">
        <f t="shared" si="0"/>
        <v>0</v>
      </c>
      <c r="K20" s="67">
        <f t="shared" si="1"/>
        <v>0</v>
      </c>
      <c r="L20" s="68"/>
      <c r="M20" s="69">
        <f t="shared" si="2"/>
        <v>1</v>
      </c>
      <c r="N20" s="68"/>
      <c r="O20" s="68"/>
      <c r="P20" s="68"/>
      <c r="Q20" s="70">
        <f t="shared" si="5"/>
        <v>5</v>
      </c>
      <c r="R20" s="71" t="str">
        <f t="shared" si="4"/>
        <v>OK</v>
      </c>
      <c r="S20" s="77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29"/>
      <c r="AG20" s="29"/>
    </row>
    <row r="21" spans="1:33" ht="14.4" x14ac:dyDescent="0.3">
      <c r="A21" s="131"/>
      <c r="B21" s="82">
        <v>18</v>
      </c>
      <c r="C21" s="123"/>
      <c r="D21" s="83" t="s">
        <v>65</v>
      </c>
      <c r="E21" s="84" t="s">
        <v>106</v>
      </c>
      <c r="F21" s="84" t="s">
        <v>113</v>
      </c>
      <c r="G21" s="84" t="s">
        <v>115</v>
      </c>
      <c r="H21" s="87">
        <v>15.57</v>
      </c>
      <c r="I21" s="65"/>
      <c r="J21" s="66">
        <f t="shared" si="0"/>
        <v>0</v>
      </c>
      <c r="K21" s="67">
        <f t="shared" si="1"/>
        <v>0</v>
      </c>
      <c r="L21" s="68"/>
      <c r="M21" s="69">
        <f t="shared" si="2"/>
        <v>0</v>
      </c>
      <c r="N21" s="68"/>
      <c r="O21" s="68"/>
      <c r="P21" s="68"/>
      <c r="Q21" s="70">
        <f t="shared" si="5"/>
        <v>0</v>
      </c>
      <c r="R21" s="71" t="str">
        <f t="shared" si="4"/>
        <v>OK</v>
      </c>
      <c r="S21" s="77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29"/>
      <c r="AG21" s="29"/>
    </row>
    <row r="22" spans="1:33" ht="28.8" x14ac:dyDescent="0.3">
      <c r="A22" s="131"/>
      <c r="B22" s="82">
        <v>19</v>
      </c>
      <c r="C22" s="123"/>
      <c r="D22" s="83" t="s">
        <v>66</v>
      </c>
      <c r="E22" s="84" t="s">
        <v>108</v>
      </c>
      <c r="F22" s="84" t="s">
        <v>113</v>
      </c>
      <c r="G22" s="84" t="s">
        <v>115</v>
      </c>
      <c r="H22" s="87">
        <v>325.5</v>
      </c>
      <c r="I22" s="65">
        <v>20</v>
      </c>
      <c r="J22" s="66">
        <f t="shared" si="0"/>
        <v>0</v>
      </c>
      <c r="K22" s="67">
        <f t="shared" si="1"/>
        <v>0</v>
      </c>
      <c r="L22" s="68"/>
      <c r="M22" s="69">
        <f t="shared" si="2"/>
        <v>5</v>
      </c>
      <c r="N22" s="68"/>
      <c r="O22" s="68"/>
      <c r="P22" s="68"/>
      <c r="Q22" s="70">
        <f t="shared" si="5"/>
        <v>20</v>
      </c>
      <c r="R22" s="71" t="str">
        <f t="shared" si="4"/>
        <v>OK</v>
      </c>
      <c r="S22" s="77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29"/>
      <c r="AG22" s="29"/>
    </row>
    <row r="23" spans="1:33" ht="14.4" x14ac:dyDescent="0.3">
      <c r="A23" s="131"/>
      <c r="B23" s="82">
        <v>20</v>
      </c>
      <c r="C23" s="123"/>
      <c r="D23" s="83" t="s">
        <v>67</v>
      </c>
      <c r="E23" s="84" t="s">
        <v>108</v>
      </c>
      <c r="F23" s="84" t="s">
        <v>113</v>
      </c>
      <c r="G23" s="84" t="s">
        <v>115</v>
      </c>
      <c r="H23" s="87">
        <v>49.05</v>
      </c>
      <c r="I23" s="65"/>
      <c r="J23" s="66">
        <f t="shared" si="0"/>
        <v>0</v>
      </c>
      <c r="K23" s="67">
        <f t="shared" si="1"/>
        <v>0</v>
      </c>
      <c r="L23" s="68"/>
      <c r="M23" s="69">
        <f t="shared" si="2"/>
        <v>0</v>
      </c>
      <c r="N23" s="68"/>
      <c r="O23" s="68"/>
      <c r="P23" s="68"/>
      <c r="Q23" s="70">
        <f t="shared" si="5"/>
        <v>0</v>
      </c>
      <c r="R23" s="71" t="str">
        <f t="shared" si="4"/>
        <v>OK</v>
      </c>
      <c r="S23" s="77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29"/>
      <c r="AG23" s="29"/>
    </row>
    <row r="24" spans="1:33" ht="14.4" x14ac:dyDescent="0.3">
      <c r="A24" s="131"/>
      <c r="B24" s="82">
        <v>21</v>
      </c>
      <c r="C24" s="123"/>
      <c r="D24" s="83" t="s">
        <v>68</v>
      </c>
      <c r="E24" s="84" t="s">
        <v>109</v>
      </c>
      <c r="F24" s="84" t="s">
        <v>113</v>
      </c>
      <c r="G24" s="84" t="s">
        <v>115</v>
      </c>
      <c r="H24" s="87">
        <v>21.8</v>
      </c>
      <c r="I24" s="65"/>
      <c r="J24" s="66">
        <f t="shared" si="0"/>
        <v>0</v>
      </c>
      <c r="K24" s="67">
        <f t="shared" si="1"/>
        <v>0</v>
      </c>
      <c r="L24" s="68"/>
      <c r="M24" s="69">
        <f t="shared" si="2"/>
        <v>0</v>
      </c>
      <c r="N24" s="68"/>
      <c r="O24" s="68"/>
      <c r="P24" s="68"/>
      <c r="Q24" s="70">
        <f t="shared" si="5"/>
        <v>0</v>
      </c>
      <c r="R24" s="71" t="str">
        <f t="shared" si="4"/>
        <v>OK</v>
      </c>
      <c r="S24" s="77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8"/>
      <c r="AE24" s="78"/>
      <c r="AF24" s="29"/>
      <c r="AG24" s="29"/>
    </row>
    <row r="25" spans="1:33" ht="14.4" x14ac:dyDescent="0.3">
      <c r="A25" s="131"/>
      <c r="B25" s="82">
        <v>22</v>
      </c>
      <c r="C25" s="123"/>
      <c r="D25" s="83" t="s">
        <v>69</v>
      </c>
      <c r="E25" s="84" t="s">
        <v>109</v>
      </c>
      <c r="F25" s="84" t="s">
        <v>113</v>
      </c>
      <c r="G25" s="84" t="s">
        <v>115</v>
      </c>
      <c r="H25" s="87">
        <v>9.34</v>
      </c>
      <c r="I25" s="65"/>
      <c r="J25" s="66">
        <f t="shared" si="0"/>
        <v>0</v>
      </c>
      <c r="K25" s="67">
        <f t="shared" si="1"/>
        <v>0</v>
      </c>
      <c r="L25" s="68"/>
      <c r="M25" s="69">
        <f t="shared" si="2"/>
        <v>0</v>
      </c>
      <c r="N25" s="68"/>
      <c r="O25" s="68"/>
      <c r="P25" s="68"/>
      <c r="Q25" s="70">
        <f t="shared" si="5"/>
        <v>0</v>
      </c>
      <c r="R25" s="71" t="str">
        <f t="shared" si="4"/>
        <v>OK</v>
      </c>
      <c r="S25" s="77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29"/>
      <c r="AG25" s="29"/>
    </row>
    <row r="26" spans="1:33" ht="14.4" x14ac:dyDescent="0.3">
      <c r="A26" s="131"/>
      <c r="B26" s="82">
        <v>23</v>
      </c>
      <c r="C26" s="123"/>
      <c r="D26" s="83" t="s">
        <v>70</v>
      </c>
      <c r="E26" s="84" t="s">
        <v>110</v>
      </c>
      <c r="F26" s="84" t="s">
        <v>113</v>
      </c>
      <c r="G26" s="84" t="s">
        <v>115</v>
      </c>
      <c r="H26" s="87">
        <v>4.67</v>
      </c>
      <c r="I26" s="65"/>
      <c r="J26" s="66">
        <f t="shared" si="0"/>
        <v>0</v>
      </c>
      <c r="K26" s="67">
        <f t="shared" si="1"/>
        <v>0</v>
      </c>
      <c r="L26" s="68"/>
      <c r="M26" s="69">
        <f t="shared" si="2"/>
        <v>0</v>
      </c>
      <c r="N26" s="68"/>
      <c r="O26" s="68"/>
      <c r="P26" s="68"/>
      <c r="Q26" s="70">
        <f t="shared" si="5"/>
        <v>0</v>
      </c>
      <c r="R26" s="71" t="str">
        <f t="shared" si="4"/>
        <v>OK</v>
      </c>
      <c r="S26" s="77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29"/>
      <c r="AG26" s="29"/>
    </row>
    <row r="27" spans="1:33" ht="14.4" x14ac:dyDescent="0.3">
      <c r="A27" s="131"/>
      <c r="B27" s="82">
        <v>24</v>
      </c>
      <c r="C27" s="123"/>
      <c r="D27" s="83" t="s">
        <v>71</v>
      </c>
      <c r="E27" s="84" t="s">
        <v>110</v>
      </c>
      <c r="F27" s="84" t="s">
        <v>113</v>
      </c>
      <c r="G27" s="84" t="s">
        <v>115</v>
      </c>
      <c r="H27" s="87">
        <v>77.87</v>
      </c>
      <c r="I27" s="65"/>
      <c r="J27" s="66">
        <f t="shared" si="0"/>
        <v>0</v>
      </c>
      <c r="K27" s="67">
        <f t="shared" si="1"/>
        <v>0</v>
      </c>
      <c r="L27" s="68"/>
      <c r="M27" s="69">
        <f t="shared" si="2"/>
        <v>0</v>
      </c>
      <c r="N27" s="68"/>
      <c r="O27" s="68"/>
      <c r="P27" s="68"/>
      <c r="Q27" s="70">
        <f t="shared" si="5"/>
        <v>0</v>
      </c>
      <c r="R27" s="71" t="str">
        <f t="shared" si="4"/>
        <v>OK</v>
      </c>
      <c r="S27" s="77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29"/>
      <c r="AG27" s="29"/>
    </row>
    <row r="28" spans="1:33" ht="14.4" x14ac:dyDescent="0.3">
      <c r="A28" s="131"/>
      <c r="B28" s="82">
        <v>25</v>
      </c>
      <c r="C28" s="123"/>
      <c r="D28" s="83" t="s">
        <v>72</v>
      </c>
      <c r="E28" s="84" t="s">
        <v>110</v>
      </c>
      <c r="F28" s="84" t="s">
        <v>113</v>
      </c>
      <c r="G28" s="84" t="s">
        <v>115</v>
      </c>
      <c r="H28" s="87">
        <v>32.700000000000003</v>
      </c>
      <c r="I28" s="65"/>
      <c r="J28" s="66">
        <f t="shared" si="0"/>
        <v>0</v>
      </c>
      <c r="K28" s="67">
        <f t="shared" si="1"/>
        <v>0</v>
      </c>
      <c r="L28" s="68"/>
      <c r="M28" s="69">
        <f t="shared" si="2"/>
        <v>0</v>
      </c>
      <c r="N28" s="68"/>
      <c r="O28" s="68"/>
      <c r="P28" s="68"/>
      <c r="Q28" s="70">
        <f t="shared" si="5"/>
        <v>0</v>
      </c>
      <c r="R28" s="71" t="str">
        <f t="shared" si="4"/>
        <v>OK</v>
      </c>
      <c r="S28" s="77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29"/>
      <c r="AG28" s="29"/>
    </row>
    <row r="29" spans="1:33" ht="28.8" x14ac:dyDescent="0.3">
      <c r="A29" s="131"/>
      <c r="B29" s="82">
        <v>26</v>
      </c>
      <c r="C29" s="123"/>
      <c r="D29" s="83" t="s">
        <v>73</v>
      </c>
      <c r="E29" s="84" t="s">
        <v>108</v>
      </c>
      <c r="F29" s="84" t="s">
        <v>113</v>
      </c>
      <c r="G29" s="84" t="s">
        <v>117</v>
      </c>
      <c r="H29" s="87">
        <v>203.24</v>
      </c>
      <c r="I29" s="65">
        <v>5</v>
      </c>
      <c r="J29" s="66">
        <f t="shared" si="0"/>
        <v>0</v>
      </c>
      <c r="K29" s="67">
        <f t="shared" si="1"/>
        <v>0</v>
      </c>
      <c r="L29" s="68"/>
      <c r="M29" s="69">
        <f t="shared" si="2"/>
        <v>1</v>
      </c>
      <c r="N29" s="68"/>
      <c r="O29" s="68"/>
      <c r="P29" s="68"/>
      <c r="Q29" s="70">
        <f t="shared" si="5"/>
        <v>5</v>
      </c>
      <c r="R29" s="71" t="str">
        <f t="shared" si="4"/>
        <v>OK</v>
      </c>
      <c r="S29" s="77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29"/>
      <c r="AG29" s="29"/>
    </row>
    <row r="30" spans="1:33" ht="28.8" x14ac:dyDescent="0.3">
      <c r="A30" s="131"/>
      <c r="B30" s="82">
        <v>27</v>
      </c>
      <c r="C30" s="123"/>
      <c r="D30" s="83" t="s">
        <v>74</v>
      </c>
      <c r="E30" s="84" t="s">
        <v>111</v>
      </c>
      <c r="F30" s="84" t="s">
        <v>113</v>
      </c>
      <c r="G30" s="84" t="s">
        <v>117</v>
      </c>
      <c r="H30" s="87">
        <v>207.13</v>
      </c>
      <c r="I30" s="65"/>
      <c r="J30" s="66">
        <f t="shared" si="0"/>
        <v>0</v>
      </c>
      <c r="K30" s="67">
        <f t="shared" si="1"/>
        <v>0</v>
      </c>
      <c r="L30" s="68"/>
      <c r="M30" s="69">
        <f t="shared" si="2"/>
        <v>0</v>
      </c>
      <c r="N30" s="68"/>
      <c r="O30" s="68"/>
      <c r="P30" s="68"/>
      <c r="Q30" s="70">
        <f t="shared" si="5"/>
        <v>0</v>
      </c>
      <c r="R30" s="71" t="str">
        <f t="shared" si="4"/>
        <v>OK</v>
      </c>
      <c r="S30" s="77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29"/>
      <c r="AG30" s="29"/>
    </row>
    <row r="31" spans="1:33" ht="28.8" x14ac:dyDescent="0.3">
      <c r="A31" s="131"/>
      <c r="B31" s="82">
        <v>28</v>
      </c>
      <c r="C31" s="123"/>
      <c r="D31" s="83" t="s">
        <v>75</v>
      </c>
      <c r="E31" s="84" t="s">
        <v>111</v>
      </c>
      <c r="F31" s="84" t="s">
        <v>113</v>
      </c>
      <c r="G31" s="84" t="s">
        <v>117</v>
      </c>
      <c r="H31" s="87">
        <v>70.08</v>
      </c>
      <c r="I31" s="65">
        <v>10</v>
      </c>
      <c r="J31" s="66">
        <f>IF(SUM(S31:AG31)&gt;I31+L31,I31+L31,SUM(S31:AG31))</f>
        <v>0</v>
      </c>
      <c r="K31" s="67">
        <f t="shared" si="1"/>
        <v>0</v>
      </c>
      <c r="L31" s="68"/>
      <c r="M31" s="69">
        <f t="shared" si="2"/>
        <v>2</v>
      </c>
      <c r="N31" s="68"/>
      <c r="O31" s="68"/>
      <c r="P31" s="68"/>
      <c r="Q31" s="70">
        <f t="shared" si="5"/>
        <v>10</v>
      </c>
      <c r="R31" s="71" t="str">
        <f t="shared" si="4"/>
        <v>OK</v>
      </c>
      <c r="S31" s="77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29"/>
      <c r="AG31" s="29"/>
    </row>
    <row r="32" spans="1:33" ht="28.8" x14ac:dyDescent="0.3">
      <c r="A32" s="131"/>
      <c r="B32" s="82">
        <v>29</v>
      </c>
      <c r="C32" s="123"/>
      <c r="D32" s="83" t="s">
        <v>76</v>
      </c>
      <c r="E32" s="84" t="s">
        <v>111</v>
      </c>
      <c r="F32" s="84" t="s">
        <v>113</v>
      </c>
      <c r="G32" s="84" t="s">
        <v>117</v>
      </c>
      <c r="H32" s="85">
        <v>1479.56</v>
      </c>
      <c r="I32" s="65"/>
      <c r="J32" s="66">
        <f>IF(SUM(S60:AG60)&gt;I32+L32,I32+L32,SUM(S60:AG60))</f>
        <v>0</v>
      </c>
      <c r="K32" s="67">
        <f>(SUM(S60:AG60))</f>
        <v>0</v>
      </c>
      <c r="L32" s="68"/>
      <c r="M32" s="69">
        <f t="shared" si="2"/>
        <v>0</v>
      </c>
      <c r="N32" s="68"/>
      <c r="O32" s="68"/>
      <c r="P32" s="68"/>
      <c r="Q32" s="70">
        <f>I32-(SUM(S60:AG60))+L32</f>
        <v>0</v>
      </c>
      <c r="R32" s="71" t="str">
        <f t="shared" si="4"/>
        <v>OK</v>
      </c>
      <c r="S32" s="77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29"/>
      <c r="AG32" s="29"/>
    </row>
    <row r="33" spans="1:33" ht="28.8" x14ac:dyDescent="0.3">
      <c r="A33" s="131"/>
      <c r="B33" s="82">
        <v>30</v>
      </c>
      <c r="C33" s="123"/>
      <c r="D33" s="83" t="s">
        <v>77</v>
      </c>
      <c r="E33" s="84" t="s">
        <v>108</v>
      </c>
      <c r="F33" s="84" t="s">
        <v>113</v>
      </c>
      <c r="G33" s="84" t="s">
        <v>117</v>
      </c>
      <c r="H33" s="85">
        <v>18.68</v>
      </c>
      <c r="I33" s="65">
        <v>80</v>
      </c>
      <c r="J33" s="66">
        <f t="shared" ref="J33:J59" si="6">IF(SUM(S33:AG33)&gt;I33+L33,I33+L33,SUM(S33:AG33))</f>
        <v>0</v>
      </c>
      <c r="K33" s="67">
        <f t="shared" ref="K33:K59" si="7">(SUM(S33:AG33))</f>
        <v>0</v>
      </c>
      <c r="L33" s="68"/>
      <c r="M33" s="69">
        <f t="shared" si="2"/>
        <v>20</v>
      </c>
      <c r="N33" s="68"/>
      <c r="O33" s="68"/>
      <c r="P33" s="68"/>
      <c r="Q33" s="70">
        <f t="shared" ref="Q33:Q59" si="8">I33-(SUM(S33:AG33))+L33</f>
        <v>80</v>
      </c>
      <c r="R33" s="71" t="str">
        <f t="shared" si="4"/>
        <v>OK</v>
      </c>
      <c r="S33" s="77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29"/>
      <c r="AG33" s="29"/>
    </row>
    <row r="34" spans="1:33" ht="28.8" x14ac:dyDescent="0.3">
      <c r="A34" s="131"/>
      <c r="B34" s="82">
        <v>31</v>
      </c>
      <c r="C34" s="123"/>
      <c r="D34" s="83" t="s">
        <v>78</v>
      </c>
      <c r="E34" s="84" t="s">
        <v>112</v>
      </c>
      <c r="F34" s="84" t="s">
        <v>113</v>
      </c>
      <c r="G34" s="84" t="s">
        <v>118</v>
      </c>
      <c r="H34" s="85">
        <v>7.24</v>
      </c>
      <c r="I34" s="65">
        <v>6</v>
      </c>
      <c r="J34" s="66">
        <f t="shared" si="6"/>
        <v>0</v>
      </c>
      <c r="K34" s="67">
        <f t="shared" si="7"/>
        <v>0</v>
      </c>
      <c r="L34" s="68"/>
      <c r="M34" s="69">
        <f t="shared" si="2"/>
        <v>1</v>
      </c>
      <c r="N34" s="68"/>
      <c r="O34" s="68"/>
      <c r="P34" s="68"/>
      <c r="Q34" s="70">
        <f t="shared" si="8"/>
        <v>6</v>
      </c>
      <c r="R34" s="71" t="str">
        <f t="shared" si="4"/>
        <v>OK</v>
      </c>
      <c r="S34" s="77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29"/>
      <c r="AG34" s="29"/>
    </row>
    <row r="35" spans="1:33" ht="28.8" x14ac:dyDescent="0.3">
      <c r="A35" s="131"/>
      <c r="B35" s="82">
        <v>32</v>
      </c>
      <c r="C35" s="123"/>
      <c r="D35" s="83" t="s">
        <v>79</v>
      </c>
      <c r="E35" s="84" t="s">
        <v>112</v>
      </c>
      <c r="F35" s="84" t="s">
        <v>113</v>
      </c>
      <c r="G35" s="84" t="s">
        <v>118</v>
      </c>
      <c r="H35" s="85">
        <v>22.58</v>
      </c>
      <c r="I35" s="65">
        <v>6</v>
      </c>
      <c r="J35" s="66">
        <f t="shared" si="6"/>
        <v>0</v>
      </c>
      <c r="K35" s="67">
        <f t="shared" si="7"/>
        <v>0</v>
      </c>
      <c r="L35" s="68"/>
      <c r="M35" s="69">
        <f t="shared" si="2"/>
        <v>1</v>
      </c>
      <c r="N35" s="68"/>
      <c r="O35" s="68"/>
      <c r="P35" s="68"/>
      <c r="Q35" s="70">
        <f t="shared" si="8"/>
        <v>6</v>
      </c>
      <c r="R35" s="71" t="str">
        <f t="shared" si="4"/>
        <v>OK</v>
      </c>
      <c r="S35" s="77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29"/>
      <c r="AG35" s="29"/>
    </row>
    <row r="36" spans="1:33" ht="28.8" x14ac:dyDescent="0.3">
      <c r="A36" s="131"/>
      <c r="B36" s="82">
        <v>33</v>
      </c>
      <c r="C36" s="123"/>
      <c r="D36" s="83" t="s">
        <v>80</v>
      </c>
      <c r="E36" s="84" t="s">
        <v>112</v>
      </c>
      <c r="F36" s="84" t="s">
        <v>113</v>
      </c>
      <c r="G36" s="84" t="s">
        <v>118</v>
      </c>
      <c r="H36" s="85">
        <v>23.36</v>
      </c>
      <c r="I36" s="65">
        <v>6</v>
      </c>
      <c r="J36" s="66">
        <f t="shared" si="6"/>
        <v>0</v>
      </c>
      <c r="K36" s="67">
        <f t="shared" si="7"/>
        <v>0</v>
      </c>
      <c r="L36" s="68"/>
      <c r="M36" s="69">
        <f t="shared" si="2"/>
        <v>1</v>
      </c>
      <c r="N36" s="68"/>
      <c r="O36" s="68"/>
      <c r="P36" s="68"/>
      <c r="Q36" s="70">
        <f t="shared" si="8"/>
        <v>6</v>
      </c>
      <c r="R36" s="71" t="str">
        <f t="shared" si="4"/>
        <v>OK</v>
      </c>
      <c r="S36" s="77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29"/>
      <c r="AG36" s="29"/>
    </row>
    <row r="37" spans="1:33" ht="28.8" x14ac:dyDescent="0.3">
      <c r="A37" s="131"/>
      <c r="B37" s="82">
        <v>34</v>
      </c>
      <c r="C37" s="123"/>
      <c r="D37" s="83" t="s">
        <v>81</v>
      </c>
      <c r="E37" s="84" t="s">
        <v>112</v>
      </c>
      <c r="F37" s="84" t="s">
        <v>113</v>
      </c>
      <c r="G37" s="84" t="s">
        <v>118</v>
      </c>
      <c r="H37" s="85">
        <v>12.22</v>
      </c>
      <c r="I37" s="65">
        <v>30</v>
      </c>
      <c r="J37" s="66">
        <f t="shared" si="6"/>
        <v>0</v>
      </c>
      <c r="K37" s="67">
        <f t="shared" si="7"/>
        <v>0</v>
      </c>
      <c r="L37" s="68"/>
      <c r="M37" s="69">
        <f t="shared" si="2"/>
        <v>7</v>
      </c>
      <c r="N37" s="68"/>
      <c r="O37" s="68"/>
      <c r="P37" s="68"/>
      <c r="Q37" s="70">
        <f t="shared" si="8"/>
        <v>30</v>
      </c>
      <c r="R37" s="71" t="str">
        <f t="shared" si="4"/>
        <v>OK</v>
      </c>
      <c r="S37" s="77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29"/>
      <c r="AG37" s="29"/>
    </row>
    <row r="38" spans="1:33" ht="28.8" x14ac:dyDescent="0.3">
      <c r="A38" s="131"/>
      <c r="B38" s="82">
        <v>35</v>
      </c>
      <c r="C38" s="123"/>
      <c r="D38" s="83" t="s">
        <v>82</v>
      </c>
      <c r="E38" s="84" t="s">
        <v>112</v>
      </c>
      <c r="F38" s="84" t="s">
        <v>113</v>
      </c>
      <c r="G38" s="84" t="s">
        <v>118</v>
      </c>
      <c r="H38" s="85">
        <v>16.82</v>
      </c>
      <c r="I38" s="65">
        <v>10</v>
      </c>
      <c r="J38" s="66">
        <f t="shared" si="6"/>
        <v>0</v>
      </c>
      <c r="K38" s="67">
        <f t="shared" si="7"/>
        <v>0</v>
      </c>
      <c r="L38" s="68"/>
      <c r="M38" s="69">
        <f t="shared" si="2"/>
        <v>2</v>
      </c>
      <c r="N38" s="68"/>
      <c r="O38" s="68"/>
      <c r="P38" s="68"/>
      <c r="Q38" s="70">
        <f t="shared" si="8"/>
        <v>10</v>
      </c>
      <c r="R38" s="71" t="str">
        <f t="shared" si="4"/>
        <v>OK</v>
      </c>
      <c r="S38" s="77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29"/>
      <c r="AG38" s="29"/>
    </row>
    <row r="39" spans="1:33" ht="28.8" x14ac:dyDescent="0.3">
      <c r="A39" s="131"/>
      <c r="B39" s="82">
        <v>36</v>
      </c>
      <c r="C39" s="123"/>
      <c r="D39" s="83" t="s">
        <v>83</v>
      </c>
      <c r="E39" s="84" t="s">
        <v>112</v>
      </c>
      <c r="F39" s="84" t="s">
        <v>113</v>
      </c>
      <c r="G39" s="84" t="s">
        <v>118</v>
      </c>
      <c r="H39" s="85">
        <v>13.82</v>
      </c>
      <c r="I39" s="65">
        <v>20</v>
      </c>
      <c r="J39" s="66">
        <f t="shared" si="6"/>
        <v>0</v>
      </c>
      <c r="K39" s="67">
        <f t="shared" si="7"/>
        <v>0</v>
      </c>
      <c r="L39" s="68"/>
      <c r="M39" s="69">
        <f t="shared" si="2"/>
        <v>5</v>
      </c>
      <c r="N39" s="68"/>
      <c r="O39" s="68"/>
      <c r="P39" s="68"/>
      <c r="Q39" s="70">
        <f t="shared" si="8"/>
        <v>20</v>
      </c>
      <c r="R39" s="71" t="str">
        <f t="shared" si="4"/>
        <v>OK</v>
      </c>
      <c r="S39" s="77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29"/>
      <c r="AG39" s="29"/>
    </row>
    <row r="40" spans="1:33" ht="28.8" x14ac:dyDescent="0.3">
      <c r="A40" s="131"/>
      <c r="B40" s="82">
        <v>37</v>
      </c>
      <c r="C40" s="123"/>
      <c r="D40" s="83" t="s">
        <v>84</v>
      </c>
      <c r="E40" s="84" t="s">
        <v>112</v>
      </c>
      <c r="F40" s="84" t="s">
        <v>113</v>
      </c>
      <c r="G40" s="84" t="s">
        <v>118</v>
      </c>
      <c r="H40" s="85">
        <v>11.68</v>
      </c>
      <c r="I40" s="65">
        <v>20</v>
      </c>
      <c r="J40" s="66">
        <f t="shared" si="6"/>
        <v>0</v>
      </c>
      <c r="K40" s="67">
        <f t="shared" si="7"/>
        <v>0</v>
      </c>
      <c r="L40" s="68"/>
      <c r="M40" s="69">
        <f t="shared" si="2"/>
        <v>5</v>
      </c>
      <c r="N40" s="68"/>
      <c r="O40" s="68"/>
      <c r="P40" s="68"/>
      <c r="Q40" s="70">
        <f t="shared" si="8"/>
        <v>20</v>
      </c>
      <c r="R40" s="71" t="str">
        <f t="shared" si="4"/>
        <v>OK</v>
      </c>
      <c r="S40" s="77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29"/>
      <c r="AG40" s="29"/>
    </row>
    <row r="41" spans="1:33" ht="28.8" x14ac:dyDescent="0.3">
      <c r="A41" s="131"/>
      <c r="B41" s="82">
        <v>38</v>
      </c>
      <c r="C41" s="123"/>
      <c r="D41" s="83" t="s">
        <v>85</v>
      </c>
      <c r="E41" s="84" t="s">
        <v>112</v>
      </c>
      <c r="F41" s="84" t="s">
        <v>113</v>
      </c>
      <c r="G41" s="84" t="s">
        <v>118</v>
      </c>
      <c r="H41" s="85">
        <v>14.01</v>
      </c>
      <c r="I41" s="65"/>
      <c r="J41" s="66">
        <f t="shared" si="6"/>
        <v>0</v>
      </c>
      <c r="K41" s="67">
        <f t="shared" si="7"/>
        <v>0</v>
      </c>
      <c r="L41" s="68"/>
      <c r="M41" s="69">
        <f t="shared" si="2"/>
        <v>0</v>
      </c>
      <c r="N41" s="68"/>
      <c r="O41" s="68"/>
      <c r="P41" s="68"/>
      <c r="Q41" s="70">
        <f t="shared" si="8"/>
        <v>0</v>
      </c>
      <c r="R41" s="71" t="str">
        <f t="shared" si="4"/>
        <v>OK</v>
      </c>
      <c r="S41" s="77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29"/>
      <c r="AG41" s="29"/>
    </row>
    <row r="42" spans="1:33" ht="28.8" x14ac:dyDescent="0.3">
      <c r="A42" s="131"/>
      <c r="B42" s="82">
        <v>39</v>
      </c>
      <c r="C42" s="123"/>
      <c r="D42" s="83" t="s">
        <v>86</v>
      </c>
      <c r="E42" s="84" t="s">
        <v>112</v>
      </c>
      <c r="F42" s="84" t="s">
        <v>113</v>
      </c>
      <c r="G42" s="84" t="s">
        <v>118</v>
      </c>
      <c r="H42" s="85">
        <v>16.079999999999998</v>
      </c>
      <c r="I42" s="65">
        <v>2</v>
      </c>
      <c r="J42" s="66">
        <f t="shared" si="6"/>
        <v>0</v>
      </c>
      <c r="K42" s="67">
        <f t="shared" si="7"/>
        <v>0</v>
      </c>
      <c r="L42" s="68"/>
      <c r="M42" s="69">
        <f t="shared" si="2"/>
        <v>0</v>
      </c>
      <c r="N42" s="68"/>
      <c r="O42" s="68"/>
      <c r="P42" s="68"/>
      <c r="Q42" s="70">
        <f t="shared" si="8"/>
        <v>2</v>
      </c>
      <c r="R42" s="71" t="str">
        <f t="shared" si="4"/>
        <v>OK</v>
      </c>
      <c r="S42" s="77"/>
      <c r="T42" s="78"/>
      <c r="U42" s="78"/>
      <c r="V42" s="78"/>
      <c r="W42" s="78"/>
      <c r="X42" s="78"/>
      <c r="Y42" s="78"/>
      <c r="Z42" s="78"/>
      <c r="AA42" s="78"/>
      <c r="AB42" s="78"/>
      <c r="AC42" s="78"/>
      <c r="AD42" s="78"/>
      <c r="AE42" s="78"/>
      <c r="AF42" s="29"/>
      <c r="AG42" s="29"/>
    </row>
    <row r="43" spans="1:33" ht="28.8" x14ac:dyDescent="0.3">
      <c r="A43" s="131"/>
      <c r="B43" s="82">
        <v>40</v>
      </c>
      <c r="C43" s="123"/>
      <c r="D43" s="83" t="s">
        <v>87</v>
      </c>
      <c r="E43" s="84" t="s">
        <v>112</v>
      </c>
      <c r="F43" s="84" t="s">
        <v>113</v>
      </c>
      <c r="G43" s="84" t="s">
        <v>118</v>
      </c>
      <c r="H43" s="85">
        <v>31.14</v>
      </c>
      <c r="I43" s="65"/>
      <c r="J43" s="66">
        <f t="shared" si="6"/>
        <v>0</v>
      </c>
      <c r="K43" s="67">
        <f t="shared" si="7"/>
        <v>0</v>
      </c>
      <c r="L43" s="68"/>
      <c r="M43" s="69">
        <f t="shared" si="2"/>
        <v>0</v>
      </c>
      <c r="N43" s="68"/>
      <c r="O43" s="68"/>
      <c r="P43" s="68"/>
      <c r="Q43" s="70">
        <f t="shared" si="8"/>
        <v>0</v>
      </c>
      <c r="R43" s="71" t="str">
        <f t="shared" si="4"/>
        <v>OK</v>
      </c>
      <c r="S43" s="77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29"/>
      <c r="AG43" s="29"/>
    </row>
    <row r="44" spans="1:33" ht="28.8" x14ac:dyDescent="0.3">
      <c r="A44" s="131"/>
      <c r="B44" s="82">
        <v>41</v>
      </c>
      <c r="C44" s="123"/>
      <c r="D44" s="83" t="s">
        <v>88</v>
      </c>
      <c r="E44" s="84" t="s">
        <v>112</v>
      </c>
      <c r="F44" s="84" t="s">
        <v>113</v>
      </c>
      <c r="G44" s="84" t="s">
        <v>118</v>
      </c>
      <c r="H44" s="85">
        <v>16.579999999999998</v>
      </c>
      <c r="I44" s="65">
        <v>20</v>
      </c>
      <c r="J44" s="66">
        <f t="shared" si="6"/>
        <v>0</v>
      </c>
      <c r="K44" s="67">
        <f t="shared" si="7"/>
        <v>0</v>
      </c>
      <c r="L44" s="68"/>
      <c r="M44" s="69">
        <f t="shared" si="2"/>
        <v>5</v>
      </c>
      <c r="N44" s="68"/>
      <c r="O44" s="68"/>
      <c r="P44" s="68"/>
      <c r="Q44" s="70">
        <f t="shared" si="8"/>
        <v>20</v>
      </c>
      <c r="R44" s="71" t="str">
        <f t="shared" si="4"/>
        <v>OK</v>
      </c>
      <c r="S44" s="77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29"/>
      <c r="AG44" s="29"/>
    </row>
    <row r="45" spans="1:33" ht="28.8" x14ac:dyDescent="0.3">
      <c r="A45" s="131"/>
      <c r="B45" s="82">
        <v>42</v>
      </c>
      <c r="C45" s="123"/>
      <c r="D45" s="83" t="s">
        <v>89</v>
      </c>
      <c r="E45" s="84" t="s">
        <v>111</v>
      </c>
      <c r="F45" s="84" t="s">
        <v>113</v>
      </c>
      <c r="G45" s="84" t="s">
        <v>118</v>
      </c>
      <c r="H45" s="85">
        <v>61.9</v>
      </c>
      <c r="I45" s="65"/>
      <c r="J45" s="66">
        <f t="shared" si="6"/>
        <v>0</v>
      </c>
      <c r="K45" s="67">
        <f t="shared" si="7"/>
        <v>0</v>
      </c>
      <c r="L45" s="68"/>
      <c r="M45" s="69">
        <f t="shared" si="2"/>
        <v>0</v>
      </c>
      <c r="N45" s="68"/>
      <c r="O45" s="68"/>
      <c r="P45" s="68"/>
      <c r="Q45" s="70">
        <f t="shared" si="8"/>
        <v>0</v>
      </c>
      <c r="R45" s="71" t="str">
        <f t="shared" si="4"/>
        <v>OK</v>
      </c>
      <c r="S45" s="77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29"/>
      <c r="AG45" s="29"/>
    </row>
    <row r="46" spans="1:33" ht="28.8" x14ac:dyDescent="0.3">
      <c r="A46" s="131"/>
      <c r="B46" s="82">
        <v>43</v>
      </c>
      <c r="C46" s="123"/>
      <c r="D46" s="83" t="s">
        <v>90</v>
      </c>
      <c r="E46" s="84" t="s">
        <v>112</v>
      </c>
      <c r="F46" s="84" t="s">
        <v>113</v>
      </c>
      <c r="G46" s="84" t="s">
        <v>118</v>
      </c>
      <c r="H46" s="85">
        <v>12.84</v>
      </c>
      <c r="I46" s="65"/>
      <c r="J46" s="66">
        <f t="shared" si="6"/>
        <v>0</v>
      </c>
      <c r="K46" s="67">
        <f t="shared" si="7"/>
        <v>0</v>
      </c>
      <c r="L46" s="68"/>
      <c r="M46" s="69">
        <f t="shared" si="2"/>
        <v>0</v>
      </c>
      <c r="N46" s="68"/>
      <c r="O46" s="68"/>
      <c r="P46" s="68"/>
      <c r="Q46" s="70">
        <f t="shared" si="8"/>
        <v>0</v>
      </c>
      <c r="R46" s="71" t="str">
        <f t="shared" si="4"/>
        <v>OK</v>
      </c>
      <c r="S46" s="77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29"/>
      <c r="AG46" s="29"/>
    </row>
    <row r="47" spans="1:33" ht="28.8" x14ac:dyDescent="0.3">
      <c r="A47" s="131"/>
      <c r="B47" s="82">
        <v>44</v>
      </c>
      <c r="C47" s="123"/>
      <c r="D47" s="83" t="s">
        <v>91</v>
      </c>
      <c r="E47" s="84" t="s">
        <v>106</v>
      </c>
      <c r="F47" s="84" t="s">
        <v>114</v>
      </c>
      <c r="G47" s="84" t="s">
        <v>119</v>
      </c>
      <c r="H47" s="85">
        <v>1164.18</v>
      </c>
      <c r="I47" s="65">
        <v>2</v>
      </c>
      <c r="J47" s="66">
        <f t="shared" si="6"/>
        <v>0</v>
      </c>
      <c r="K47" s="67">
        <f t="shared" si="7"/>
        <v>0</v>
      </c>
      <c r="L47" s="68"/>
      <c r="M47" s="69">
        <f t="shared" si="2"/>
        <v>0</v>
      </c>
      <c r="N47" s="68"/>
      <c r="O47" s="68"/>
      <c r="P47" s="68"/>
      <c r="Q47" s="70">
        <f t="shared" si="8"/>
        <v>2</v>
      </c>
      <c r="R47" s="71" t="str">
        <f t="shared" si="4"/>
        <v>OK</v>
      </c>
      <c r="S47" s="77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29"/>
      <c r="AG47" s="29"/>
    </row>
    <row r="48" spans="1:33" ht="28.8" x14ac:dyDescent="0.3">
      <c r="A48" s="131"/>
      <c r="B48" s="82">
        <v>45</v>
      </c>
      <c r="C48" s="123"/>
      <c r="D48" s="83" t="s">
        <v>92</v>
      </c>
      <c r="E48" s="84" t="s">
        <v>106</v>
      </c>
      <c r="F48" s="84" t="s">
        <v>114</v>
      </c>
      <c r="G48" s="84" t="s">
        <v>119</v>
      </c>
      <c r="H48" s="85">
        <v>1456.2</v>
      </c>
      <c r="I48" s="65">
        <v>2</v>
      </c>
      <c r="J48" s="66">
        <f t="shared" si="6"/>
        <v>0</v>
      </c>
      <c r="K48" s="67">
        <f t="shared" si="7"/>
        <v>0</v>
      </c>
      <c r="L48" s="68"/>
      <c r="M48" s="69">
        <f t="shared" si="2"/>
        <v>0</v>
      </c>
      <c r="N48" s="68"/>
      <c r="O48" s="68"/>
      <c r="P48" s="68"/>
      <c r="Q48" s="70">
        <f t="shared" si="8"/>
        <v>2</v>
      </c>
      <c r="R48" s="71" t="str">
        <f t="shared" si="4"/>
        <v>OK</v>
      </c>
      <c r="S48" s="77"/>
      <c r="T48" s="78"/>
      <c r="U48" s="78"/>
      <c r="V48" s="78"/>
      <c r="W48" s="78"/>
      <c r="X48" s="78"/>
      <c r="Y48" s="78"/>
      <c r="Z48" s="78"/>
      <c r="AA48" s="78"/>
      <c r="AB48" s="78"/>
      <c r="AC48" s="78"/>
      <c r="AD48" s="78"/>
      <c r="AE48" s="78"/>
      <c r="AF48" s="29"/>
      <c r="AG48" s="29"/>
    </row>
    <row r="49" spans="1:33" ht="43.2" x14ac:dyDescent="0.3">
      <c r="A49" s="131"/>
      <c r="B49" s="82">
        <v>46</v>
      </c>
      <c r="C49" s="123"/>
      <c r="D49" s="83" t="s">
        <v>93</v>
      </c>
      <c r="E49" s="84" t="s">
        <v>106</v>
      </c>
      <c r="F49" s="84" t="s">
        <v>114</v>
      </c>
      <c r="G49" s="84" t="s">
        <v>119</v>
      </c>
      <c r="H49" s="85">
        <v>1146.27</v>
      </c>
      <c r="I49" s="65">
        <v>2</v>
      </c>
      <c r="J49" s="66">
        <f t="shared" si="6"/>
        <v>0</v>
      </c>
      <c r="K49" s="67">
        <f t="shared" si="7"/>
        <v>0</v>
      </c>
      <c r="L49" s="68"/>
      <c r="M49" s="69">
        <f t="shared" si="2"/>
        <v>0</v>
      </c>
      <c r="N49" s="68"/>
      <c r="O49" s="68"/>
      <c r="P49" s="68"/>
      <c r="Q49" s="70">
        <f t="shared" si="8"/>
        <v>2</v>
      </c>
      <c r="R49" s="71" t="str">
        <f t="shared" si="4"/>
        <v>OK</v>
      </c>
      <c r="S49" s="77"/>
      <c r="T49" s="78"/>
      <c r="U49" s="78"/>
      <c r="V49" s="78"/>
      <c r="W49" s="78"/>
      <c r="X49" s="78"/>
      <c r="Y49" s="78"/>
      <c r="Z49" s="78"/>
      <c r="AA49" s="78"/>
      <c r="AB49" s="78"/>
      <c r="AC49" s="78"/>
      <c r="AD49" s="78"/>
      <c r="AE49" s="78"/>
      <c r="AF49" s="29"/>
      <c r="AG49" s="29"/>
    </row>
    <row r="50" spans="1:33" ht="28.8" x14ac:dyDescent="0.3">
      <c r="A50" s="131"/>
      <c r="B50" s="82">
        <v>47</v>
      </c>
      <c r="C50" s="123"/>
      <c r="D50" s="83" t="s">
        <v>94</v>
      </c>
      <c r="E50" s="84" t="s">
        <v>106</v>
      </c>
      <c r="F50" s="84" t="s">
        <v>114</v>
      </c>
      <c r="G50" s="84" t="s">
        <v>119</v>
      </c>
      <c r="H50" s="85">
        <v>20.09</v>
      </c>
      <c r="I50" s="65">
        <v>40</v>
      </c>
      <c r="J50" s="66">
        <f t="shared" si="6"/>
        <v>0</v>
      </c>
      <c r="K50" s="67">
        <f t="shared" si="7"/>
        <v>0</v>
      </c>
      <c r="L50" s="68"/>
      <c r="M50" s="69">
        <f t="shared" si="2"/>
        <v>10</v>
      </c>
      <c r="N50" s="68"/>
      <c r="O50" s="68"/>
      <c r="P50" s="68"/>
      <c r="Q50" s="70">
        <f t="shared" si="8"/>
        <v>40</v>
      </c>
      <c r="R50" s="71" t="str">
        <f t="shared" si="4"/>
        <v>OK</v>
      </c>
      <c r="S50" s="77"/>
      <c r="T50" s="78"/>
      <c r="U50" s="78"/>
      <c r="V50" s="78"/>
      <c r="W50" s="78"/>
      <c r="X50" s="78"/>
      <c r="Y50" s="78"/>
      <c r="Z50" s="78"/>
      <c r="AA50" s="78"/>
      <c r="AB50" s="78"/>
      <c r="AC50" s="78"/>
      <c r="AD50" s="78"/>
      <c r="AE50" s="78"/>
      <c r="AF50" s="29"/>
      <c r="AG50" s="29"/>
    </row>
    <row r="51" spans="1:33" ht="43.2" x14ac:dyDescent="0.3">
      <c r="A51" s="131"/>
      <c r="B51" s="82">
        <v>48</v>
      </c>
      <c r="C51" s="123"/>
      <c r="D51" s="83" t="s">
        <v>95</v>
      </c>
      <c r="E51" s="84" t="s">
        <v>106</v>
      </c>
      <c r="F51" s="84" t="s">
        <v>114</v>
      </c>
      <c r="G51" s="84" t="s">
        <v>119</v>
      </c>
      <c r="H51" s="85">
        <v>1375.99</v>
      </c>
      <c r="I51" s="65"/>
      <c r="J51" s="66">
        <f t="shared" si="6"/>
        <v>0</v>
      </c>
      <c r="K51" s="67">
        <f t="shared" si="7"/>
        <v>0</v>
      </c>
      <c r="L51" s="68"/>
      <c r="M51" s="69">
        <f t="shared" si="2"/>
        <v>0</v>
      </c>
      <c r="N51" s="68"/>
      <c r="O51" s="68"/>
      <c r="P51" s="68"/>
      <c r="Q51" s="70">
        <f t="shared" si="8"/>
        <v>0</v>
      </c>
      <c r="R51" s="71" t="str">
        <f t="shared" si="4"/>
        <v>OK</v>
      </c>
      <c r="S51" s="77"/>
      <c r="T51" s="78"/>
      <c r="U51" s="78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29"/>
      <c r="AG51" s="29"/>
    </row>
    <row r="52" spans="1:33" ht="43.2" x14ac:dyDescent="0.3">
      <c r="A52" s="131"/>
      <c r="B52" s="82">
        <v>49</v>
      </c>
      <c r="C52" s="123"/>
      <c r="D52" s="83" t="s">
        <v>96</v>
      </c>
      <c r="E52" s="84" t="s">
        <v>106</v>
      </c>
      <c r="F52" s="84" t="s">
        <v>114</v>
      </c>
      <c r="G52" s="84" t="s">
        <v>119</v>
      </c>
      <c r="H52" s="85">
        <v>599.61</v>
      </c>
      <c r="I52" s="65"/>
      <c r="J52" s="66">
        <f t="shared" si="6"/>
        <v>0</v>
      </c>
      <c r="K52" s="67">
        <f t="shared" si="7"/>
        <v>0</v>
      </c>
      <c r="L52" s="68"/>
      <c r="M52" s="69">
        <f t="shared" si="2"/>
        <v>0</v>
      </c>
      <c r="N52" s="68"/>
      <c r="O52" s="68"/>
      <c r="P52" s="68"/>
      <c r="Q52" s="70">
        <f t="shared" si="8"/>
        <v>0</v>
      </c>
      <c r="R52" s="71" t="str">
        <f t="shared" si="4"/>
        <v>OK</v>
      </c>
      <c r="S52" s="77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29"/>
      <c r="AG52" s="29"/>
    </row>
    <row r="53" spans="1:33" ht="14.4" x14ac:dyDescent="0.3">
      <c r="A53" s="131"/>
      <c r="B53" s="82">
        <v>50</v>
      </c>
      <c r="C53" s="123"/>
      <c r="D53" s="83" t="s">
        <v>97</v>
      </c>
      <c r="E53" s="84" t="s">
        <v>106</v>
      </c>
      <c r="F53" s="84" t="s">
        <v>114</v>
      </c>
      <c r="G53" s="84" t="s">
        <v>119</v>
      </c>
      <c r="H53" s="85">
        <v>66.180000000000007</v>
      </c>
      <c r="I53" s="65">
        <v>10</v>
      </c>
      <c r="J53" s="66">
        <f t="shared" si="6"/>
        <v>0</v>
      </c>
      <c r="K53" s="67">
        <f t="shared" si="7"/>
        <v>0</v>
      </c>
      <c r="L53" s="68"/>
      <c r="M53" s="69">
        <f t="shared" si="2"/>
        <v>2</v>
      </c>
      <c r="N53" s="68"/>
      <c r="O53" s="68"/>
      <c r="P53" s="68"/>
      <c r="Q53" s="70">
        <f t="shared" si="8"/>
        <v>10</v>
      </c>
      <c r="R53" s="71" t="str">
        <f t="shared" si="4"/>
        <v>OK</v>
      </c>
      <c r="S53" s="77"/>
      <c r="T53" s="78"/>
      <c r="U53" s="78"/>
      <c r="V53" s="78"/>
      <c r="W53" s="78"/>
      <c r="X53" s="78"/>
      <c r="Y53" s="78"/>
      <c r="Z53" s="78"/>
      <c r="AA53" s="78"/>
      <c r="AB53" s="78"/>
      <c r="AC53" s="78"/>
      <c r="AD53" s="78"/>
      <c r="AE53" s="78"/>
      <c r="AF53" s="29"/>
      <c r="AG53" s="29"/>
    </row>
    <row r="54" spans="1:33" ht="14.4" x14ac:dyDescent="0.3">
      <c r="A54" s="131"/>
      <c r="B54" s="82">
        <v>51</v>
      </c>
      <c r="C54" s="123"/>
      <c r="D54" s="83" t="s">
        <v>98</v>
      </c>
      <c r="E54" s="84" t="s">
        <v>106</v>
      </c>
      <c r="F54" s="84" t="s">
        <v>114</v>
      </c>
      <c r="G54" s="84" t="s">
        <v>119</v>
      </c>
      <c r="H54" s="85">
        <v>56.06</v>
      </c>
      <c r="I54" s="65">
        <v>20</v>
      </c>
      <c r="J54" s="66">
        <f t="shared" si="6"/>
        <v>0</v>
      </c>
      <c r="K54" s="67">
        <f t="shared" si="7"/>
        <v>0</v>
      </c>
      <c r="L54" s="68"/>
      <c r="M54" s="69">
        <f t="shared" si="2"/>
        <v>5</v>
      </c>
      <c r="N54" s="68"/>
      <c r="O54" s="68"/>
      <c r="P54" s="68"/>
      <c r="Q54" s="70">
        <f t="shared" si="8"/>
        <v>20</v>
      </c>
      <c r="R54" s="71" t="str">
        <f t="shared" si="4"/>
        <v>OK</v>
      </c>
      <c r="S54" s="77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78"/>
      <c r="AF54" s="29"/>
      <c r="AG54" s="29"/>
    </row>
    <row r="55" spans="1:33" ht="28.8" x14ac:dyDescent="0.3">
      <c r="A55" s="131"/>
      <c r="B55" s="82">
        <v>52</v>
      </c>
      <c r="C55" s="123"/>
      <c r="D55" s="83" t="s">
        <v>99</v>
      </c>
      <c r="E55" s="84" t="s">
        <v>106</v>
      </c>
      <c r="F55" s="84" t="s">
        <v>114</v>
      </c>
      <c r="G55" s="84" t="s">
        <v>119</v>
      </c>
      <c r="H55" s="85">
        <v>10.87</v>
      </c>
      <c r="I55" s="65">
        <v>20</v>
      </c>
      <c r="J55" s="66">
        <f t="shared" si="6"/>
        <v>0</v>
      </c>
      <c r="K55" s="67">
        <f t="shared" si="7"/>
        <v>0</v>
      </c>
      <c r="L55" s="68"/>
      <c r="M55" s="69">
        <f t="shared" si="2"/>
        <v>5</v>
      </c>
      <c r="N55" s="68"/>
      <c r="O55" s="68"/>
      <c r="P55" s="68"/>
      <c r="Q55" s="70">
        <f t="shared" si="8"/>
        <v>20</v>
      </c>
      <c r="R55" s="71" t="str">
        <f t="shared" si="4"/>
        <v>OK</v>
      </c>
      <c r="S55" s="77"/>
      <c r="T55" s="78"/>
      <c r="U55" s="78"/>
      <c r="V55" s="78"/>
      <c r="W55" s="78"/>
      <c r="X55" s="78"/>
      <c r="Y55" s="78"/>
      <c r="Z55" s="78"/>
      <c r="AA55" s="78"/>
      <c r="AB55" s="78"/>
      <c r="AC55" s="78"/>
      <c r="AD55" s="78"/>
      <c r="AE55" s="78"/>
      <c r="AF55" s="29"/>
      <c r="AG55" s="29"/>
    </row>
    <row r="56" spans="1:33" ht="28.8" x14ac:dyDescent="0.3">
      <c r="A56" s="131"/>
      <c r="B56" s="82">
        <v>53</v>
      </c>
      <c r="C56" s="123"/>
      <c r="D56" s="83" t="s">
        <v>100</v>
      </c>
      <c r="E56" s="84" t="s">
        <v>106</v>
      </c>
      <c r="F56" s="84" t="s">
        <v>114</v>
      </c>
      <c r="G56" s="84" t="s">
        <v>119</v>
      </c>
      <c r="H56" s="85">
        <v>11.6</v>
      </c>
      <c r="I56" s="65">
        <v>40</v>
      </c>
      <c r="J56" s="66">
        <f t="shared" si="6"/>
        <v>0</v>
      </c>
      <c r="K56" s="67">
        <f t="shared" si="7"/>
        <v>0</v>
      </c>
      <c r="L56" s="68"/>
      <c r="M56" s="69">
        <f t="shared" si="2"/>
        <v>10</v>
      </c>
      <c r="N56" s="68"/>
      <c r="O56" s="68"/>
      <c r="P56" s="68"/>
      <c r="Q56" s="70">
        <f t="shared" si="8"/>
        <v>40</v>
      </c>
      <c r="R56" s="71" t="str">
        <f t="shared" si="4"/>
        <v>OK</v>
      </c>
      <c r="S56" s="77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78"/>
      <c r="AF56" s="29"/>
      <c r="AG56" s="29"/>
    </row>
    <row r="57" spans="1:33" ht="28.8" x14ac:dyDescent="0.3">
      <c r="A57" s="131"/>
      <c r="B57" s="82">
        <v>54</v>
      </c>
      <c r="C57" s="123"/>
      <c r="D57" s="83" t="s">
        <v>101</v>
      </c>
      <c r="E57" s="84" t="s">
        <v>106</v>
      </c>
      <c r="F57" s="84" t="s">
        <v>114</v>
      </c>
      <c r="G57" s="84" t="s">
        <v>119</v>
      </c>
      <c r="H57" s="85">
        <v>10.86</v>
      </c>
      <c r="I57" s="65">
        <v>20</v>
      </c>
      <c r="J57" s="66">
        <f t="shared" si="6"/>
        <v>0</v>
      </c>
      <c r="K57" s="67">
        <f t="shared" si="7"/>
        <v>0</v>
      </c>
      <c r="L57" s="68"/>
      <c r="M57" s="69">
        <f t="shared" si="2"/>
        <v>5</v>
      </c>
      <c r="N57" s="68"/>
      <c r="O57" s="68"/>
      <c r="P57" s="68"/>
      <c r="Q57" s="70">
        <f t="shared" si="8"/>
        <v>20</v>
      </c>
      <c r="R57" s="71" t="str">
        <f t="shared" si="4"/>
        <v>OK</v>
      </c>
      <c r="S57" s="77"/>
      <c r="T57" s="78"/>
      <c r="U57" s="78"/>
      <c r="V57" s="78"/>
      <c r="W57" s="78"/>
      <c r="X57" s="78"/>
      <c r="Y57" s="78"/>
      <c r="Z57" s="78"/>
      <c r="AA57" s="78"/>
      <c r="AB57" s="78"/>
      <c r="AC57" s="78"/>
      <c r="AD57" s="78"/>
      <c r="AE57" s="78"/>
      <c r="AF57" s="29"/>
      <c r="AG57" s="29"/>
    </row>
    <row r="58" spans="1:33" ht="14.4" x14ac:dyDescent="0.3">
      <c r="A58" s="131"/>
      <c r="B58" s="82">
        <v>55</v>
      </c>
      <c r="C58" s="123"/>
      <c r="D58" s="83" t="s">
        <v>102</v>
      </c>
      <c r="E58" s="84" t="s">
        <v>106</v>
      </c>
      <c r="F58" s="84" t="s">
        <v>114</v>
      </c>
      <c r="G58" s="84" t="s">
        <v>119</v>
      </c>
      <c r="H58" s="85">
        <v>8.56</v>
      </c>
      <c r="I58" s="65">
        <v>20</v>
      </c>
      <c r="J58" s="66">
        <f t="shared" si="6"/>
        <v>0</v>
      </c>
      <c r="K58" s="67">
        <f t="shared" si="7"/>
        <v>0</v>
      </c>
      <c r="L58" s="68"/>
      <c r="M58" s="69">
        <f t="shared" si="2"/>
        <v>5</v>
      </c>
      <c r="N58" s="68"/>
      <c r="O58" s="68"/>
      <c r="P58" s="68"/>
      <c r="Q58" s="70">
        <f t="shared" si="8"/>
        <v>20</v>
      </c>
      <c r="R58" s="71" t="str">
        <f t="shared" si="4"/>
        <v>OK</v>
      </c>
      <c r="S58" s="77"/>
      <c r="T58" s="78"/>
      <c r="U58" s="78"/>
      <c r="V58" s="78"/>
      <c r="W58" s="78"/>
      <c r="X58" s="78"/>
      <c r="Y58" s="78"/>
      <c r="Z58" s="78"/>
      <c r="AA58" s="78"/>
      <c r="AB58" s="78"/>
      <c r="AC58" s="78"/>
      <c r="AD58" s="78"/>
      <c r="AE58" s="78"/>
      <c r="AF58" s="29"/>
      <c r="AG58" s="29"/>
    </row>
    <row r="59" spans="1:33" ht="28.8" x14ac:dyDescent="0.3">
      <c r="A59" s="132"/>
      <c r="B59" s="82">
        <v>56</v>
      </c>
      <c r="C59" s="124"/>
      <c r="D59" s="83" t="s">
        <v>103</v>
      </c>
      <c r="E59" s="84" t="s">
        <v>106</v>
      </c>
      <c r="F59" s="84" t="s">
        <v>114</v>
      </c>
      <c r="G59" s="84" t="s">
        <v>119</v>
      </c>
      <c r="H59" s="85">
        <v>63.79</v>
      </c>
      <c r="I59" s="65"/>
      <c r="J59" s="66">
        <f t="shared" si="6"/>
        <v>0</v>
      </c>
      <c r="K59" s="67">
        <f t="shared" si="7"/>
        <v>0</v>
      </c>
      <c r="L59" s="68"/>
      <c r="M59" s="69">
        <f t="shared" si="2"/>
        <v>0</v>
      </c>
      <c r="N59" s="68"/>
      <c r="O59" s="68"/>
      <c r="P59" s="68"/>
      <c r="Q59" s="70">
        <f t="shared" si="8"/>
        <v>0</v>
      </c>
      <c r="R59" s="71" t="str">
        <f t="shared" si="4"/>
        <v>OK</v>
      </c>
      <c r="S59" s="77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29"/>
      <c r="AG59" s="29"/>
    </row>
    <row r="60" spans="1:33" ht="38.4" customHeight="1" x14ac:dyDescent="0.3">
      <c r="I60" s="88">
        <f>SUM(I4:I59)</f>
        <v>591</v>
      </c>
      <c r="J60" s="88">
        <f t="shared" ref="J60:Q60" si="9">SUM(J4:J59)</f>
        <v>0</v>
      </c>
      <c r="K60" s="88">
        <f t="shared" si="9"/>
        <v>0</v>
      </c>
      <c r="L60" s="88">
        <f t="shared" si="9"/>
        <v>0</v>
      </c>
      <c r="M60" s="88">
        <f t="shared" si="9"/>
        <v>138</v>
      </c>
      <c r="N60" s="88">
        <f t="shared" si="9"/>
        <v>0</v>
      </c>
      <c r="O60" s="88">
        <f t="shared" si="9"/>
        <v>0</v>
      </c>
      <c r="P60" s="88">
        <f t="shared" si="9"/>
        <v>0</v>
      </c>
      <c r="Q60" s="88">
        <f t="shared" si="9"/>
        <v>591</v>
      </c>
      <c r="S60" s="63">
        <f t="shared" ref="S60:X60" si="10">SUMPRODUCT($H$4:$H$59,S4:S59)</f>
        <v>0</v>
      </c>
      <c r="T60" s="63">
        <f t="shared" si="10"/>
        <v>0</v>
      </c>
      <c r="U60" s="63">
        <f t="shared" si="10"/>
        <v>0</v>
      </c>
      <c r="V60" s="63">
        <f t="shared" si="10"/>
        <v>0</v>
      </c>
      <c r="W60" s="63">
        <f t="shared" si="10"/>
        <v>0</v>
      </c>
      <c r="X60" s="63">
        <f t="shared" si="10"/>
        <v>0</v>
      </c>
      <c r="Y60" s="63">
        <f t="shared" ref="Y60:AG60" si="11">SUMPRODUCT($H$4:$H$59,Y4:Y59)</f>
        <v>0</v>
      </c>
      <c r="Z60" s="63">
        <f t="shared" si="11"/>
        <v>0</v>
      </c>
      <c r="AA60" s="63">
        <f t="shared" si="11"/>
        <v>0</v>
      </c>
      <c r="AB60" s="63">
        <f t="shared" si="11"/>
        <v>0</v>
      </c>
      <c r="AC60" s="63">
        <f t="shared" si="11"/>
        <v>0</v>
      </c>
      <c r="AD60" s="63">
        <f t="shared" si="11"/>
        <v>0</v>
      </c>
      <c r="AE60" s="63">
        <f t="shared" si="11"/>
        <v>0</v>
      </c>
      <c r="AF60" s="63">
        <f t="shared" si="11"/>
        <v>0</v>
      </c>
      <c r="AG60" s="63">
        <f t="shared" si="11"/>
        <v>0</v>
      </c>
    </row>
    <row r="61" spans="1:33" ht="38.4" customHeight="1" x14ac:dyDescent="0.3">
      <c r="I61" s="14">
        <f>SUMPRODUCT($H$4:$H$59,I4:I59)</f>
        <v>36143.06</v>
      </c>
      <c r="J61" s="14">
        <f t="shared" ref="J61:P61" si="12">SUMPRODUCT($H$4:$H$59,J4:J59)</f>
        <v>0</v>
      </c>
      <c r="K61" s="14">
        <f t="shared" si="12"/>
        <v>0</v>
      </c>
      <c r="L61" s="14">
        <f t="shared" si="12"/>
        <v>0</v>
      </c>
      <c r="M61" s="14">
        <f t="shared" si="12"/>
        <v>5877.23</v>
      </c>
      <c r="N61" s="14">
        <f t="shared" si="12"/>
        <v>0</v>
      </c>
      <c r="O61" s="14">
        <f t="shared" si="12"/>
        <v>0</v>
      </c>
      <c r="P61" s="14">
        <f t="shared" si="12"/>
        <v>0</v>
      </c>
      <c r="Q61" s="14"/>
    </row>
  </sheetData>
  <autoFilter ref="A3:AK19" xr:uid="{8294514B-E58C-4C81-B2FC-38B67DB88A36}"/>
  <mergeCells count="21">
    <mergeCell ref="AE1:AE2"/>
    <mergeCell ref="AF1:AF2"/>
    <mergeCell ref="AG1:AG2"/>
    <mergeCell ref="V1:V2"/>
    <mergeCell ref="W1:W2"/>
    <mergeCell ref="X1:X2"/>
    <mergeCell ref="Y1:Y2"/>
    <mergeCell ref="Z1:Z2"/>
    <mergeCell ref="AA1:AA2"/>
    <mergeCell ref="A4:A59"/>
    <mergeCell ref="C4:C59"/>
    <mergeCell ref="AB1:AB2"/>
    <mergeCell ref="AC1:AC2"/>
    <mergeCell ref="AD1:AD2"/>
    <mergeCell ref="A1:C1"/>
    <mergeCell ref="D1:H1"/>
    <mergeCell ref="I1:R1"/>
    <mergeCell ref="S1:S2"/>
    <mergeCell ref="T1:T2"/>
    <mergeCell ref="U1:U2"/>
    <mergeCell ref="A2:R2"/>
  </mergeCells>
  <conditionalFormatting sqref="S4:AG17">
    <cfRule type="cellIs" dxfId="22" priority="1" stopIfTrue="1" operator="greaterThan">
      <formula>0</formula>
    </cfRule>
    <cfRule type="cellIs" dxfId="21" priority="2" stopIfTrue="1" operator="greaterThan">
      <formula>0</formula>
    </cfRule>
    <cfRule type="cellIs" dxfId="20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23AD1-9478-492E-B44F-4F1EC33603B0}">
  <sheetPr>
    <tabColor rgb="FF92D050"/>
  </sheetPr>
  <dimension ref="A1:AG27"/>
  <sheetViews>
    <sheetView zoomScale="70" zoomScaleNormal="70" workbookViewId="0">
      <pane xSplit="9" ySplit="2" topLeftCell="J3" activePane="bottomRight" state="frozen"/>
      <selection pane="topRight" activeCell="K1" sqref="K1"/>
      <selection pane="bottomLeft" activeCell="A3" sqref="A3"/>
      <selection pane="bottomRight" sqref="A1:C1"/>
    </sheetView>
  </sheetViews>
  <sheetFormatPr defaultColWidth="9.88671875" defaultRowHeight="38.4" customHeight="1" x14ac:dyDescent="0.3"/>
  <cols>
    <col min="1" max="1" width="6.5546875" style="1" customWidth="1"/>
    <col min="2" max="2" width="5.88671875" style="1" customWidth="1"/>
    <col min="3" max="3" width="25.6640625" style="64" customWidth="1"/>
    <col min="4" max="4" width="57.88671875" style="1" customWidth="1"/>
    <col min="5" max="5" width="12.44140625" style="1" customWidth="1"/>
    <col min="6" max="6" width="12.6640625" style="1" customWidth="1"/>
    <col min="7" max="7" width="18" style="1" customWidth="1"/>
    <col min="8" max="8" width="13.109375" style="14" customWidth="1"/>
    <col min="9" max="9" width="14.6640625" style="14" customWidth="1"/>
    <col min="10" max="17" width="11.33203125" style="4" customWidth="1"/>
    <col min="18" max="18" width="6.5546875" style="13" customWidth="1"/>
    <col min="19" max="19" width="15.109375" style="5" customWidth="1"/>
    <col min="20" max="31" width="15.109375" style="6" customWidth="1"/>
    <col min="32" max="33" width="15.109375" style="2" customWidth="1"/>
    <col min="34" max="16384" width="9.88671875" style="2"/>
  </cols>
  <sheetData>
    <row r="1" spans="1:33" s="55" customFormat="1" ht="38.4" customHeight="1" x14ac:dyDescent="0.3">
      <c r="A1" s="137" t="s">
        <v>44</v>
      </c>
      <c r="B1" s="138"/>
      <c r="C1" s="139"/>
      <c r="D1" s="140" t="s">
        <v>120</v>
      </c>
      <c r="E1" s="141"/>
      <c r="F1" s="141"/>
      <c r="G1" s="141"/>
      <c r="H1" s="142"/>
      <c r="I1" s="143" t="s">
        <v>45</v>
      </c>
      <c r="J1" s="143"/>
      <c r="K1" s="143"/>
      <c r="L1" s="143"/>
      <c r="M1" s="143"/>
      <c r="N1" s="143"/>
      <c r="O1" s="143"/>
      <c r="P1" s="143"/>
      <c r="Q1" s="143"/>
      <c r="R1" s="143"/>
      <c r="S1" s="136" t="s">
        <v>41</v>
      </c>
      <c r="T1" s="136" t="s">
        <v>41</v>
      </c>
      <c r="U1" s="136" t="s">
        <v>41</v>
      </c>
      <c r="V1" s="136" t="s">
        <v>41</v>
      </c>
      <c r="W1" s="136" t="s">
        <v>41</v>
      </c>
      <c r="X1" s="136" t="s">
        <v>41</v>
      </c>
      <c r="Y1" s="136" t="s">
        <v>41</v>
      </c>
      <c r="Z1" s="136" t="s">
        <v>41</v>
      </c>
      <c r="AA1" s="136" t="s">
        <v>41</v>
      </c>
      <c r="AB1" s="136" t="s">
        <v>41</v>
      </c>
      <c r="AC1" s="136" t="s">
        <v>41</v>
      </c>
      <c r="AD1" s="136" t="s">
        <v>41</v>
      </c>
      <c r="AE1" s="136" t="s">
        <v>41</v>
      </c>
      <c r="AF1" s="136" t="s">
        <v>41</v>
      </c>
      <c r="AG1" s="136" t="s">
        <v>41</v>
      </c>
    </row>
    <row r="2" spans="1:33" s="55" customFormat="1" ht="38.4" customHeight="1" x14ac:dyDescent="0.3">
      <c r="A2" s="144" t="s">
        <v>43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6"/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6"/>
      <c r="AD2" s="136"/>
      <c r="AE2" s="136"/>
      <c r="AF2" s="136"/>
      <c r="AG2" s="136"/>
    </row>
    <row r="3" spans="1:33" s="59" customFormat="1" ht="55.5" customHeight="1" x14ac:dyDescent="0.25">
      <c r="A3" s="56" t="s">
        <v>36</v>
      </c>
      <c r="B3" s="56" t="s">
        <v>18</v>
      </c>
      <c r="C3" s="56" t="s">
        <v>5</v>
      </c>
      <c r="D3" s="56" t="s">
        <v>37</v>
      </c>
      <c r="E3" s="56" t="s">
        <v>38</v>
      </c>
      <c r="F3" s="56" t="s">
        <v>9</v>
      </c>
      <c r="G3" s="56" t="s">
        <v>6</v>
      </c>
      <c r="H3" s="86" t="s">
        <v>39</v>
      </c>
      <c r="I3" s="19" t="s">
        <v>40</v>
      </c>
      <c r="J3" s="19" t="s">
        <v>142</v>
      </c>
      <c r="K3" s="19" t="s">
        <v>143</v>
      </c>
      <c r="L3" s="19" t="s">
        <v>144</v>
      </c>
      <c r="M3" s="19" t="s">
        <v>145</v>
      </c>
      <c r="N3" s="19" t="s">
        <v>146</v>
      </c>
      <c r="O3" s="19" t="s">
        <v>147</v>
      </c>
      <c r="P3" s="19" t="s">
        <v>148</v>
      </c>
      <c r="Q3" s="57" t="s">
        <v>0</v>
      </c>
      <c r="R3" s="62" t="s">
        <v>1</v>
      </c>
      <c r="S3" s="58" t="s">
        <v>42</v>
      </c>
      <c r="T3" s="58" t="s">
        <v>42</v>
      </c>
      <c r="U3" s="58" t="s">
        <v>42</v>
      </c>
      <c r="V3" s="58" t="s">
        <v>42</v>
      </c>
      <c r="W3" s="58" t="s">
        <v>42</v>
      </c>
      <c r="X3" s="58" t="s">
        <v>42</v>
      </c>
      <c r="Y3" s="58" t="s">
        <v>42</v>
      </c>
      <c r="Z3" s="58" t="s">
        <v>42</v>
      </c>
      <c r="AA3" s="58" t="s">
        <v>42</v>
      </c>
      <c r="AB3" s="58" t="s">
        <v>42</v>
      </c>
      <c r="AC3" s="58" t="s">
        <v>42</v>
      </c>
      <c r="AD3" s="58" t="s">
        <v>42</v>
      </c>
      <c r="AE3" s="58" t="s">
        <v>42</v>
      </c>
      <c r="AF3" s="58" t="s">
        <v>42</v>
      </c>
      <c r="AG3" s="58" t="s">
        <v>42</v>
      </c>
    </row>
    <row r="4" spans="1:33" s="55" customFormat="1" ht="28.8" x14ac:dyDescent="0.3">
      <c r="A4" s="147">
        <v>2</v>
      </c>
      <c r="B4" s="82">
        <v>57</v>
      </c>
      <c r="C4" s="148" t="s">
        <v>47</v>
      </c>
      <c r="D4" s="83" t="s">
        <v>48</v>
      </c>
      <c r="E4" s="84" t="s">
        <v>104</v>
      </c>
      <c r="F4" s="84" t="s">
        <v>113</v>
      </c>
      <c r="G4" s="84" t="s">
        <v>115</v>
      </c>
      <c r="H4" s="87">
        <v>102.82</v>
      </c>
      <c r="I4" s="65">
        <v>10</v>
      </c>
      <c r="J4" s="66">
        <f>IF(SUM(S4:AG4)&gt;I4+L4,I4+L4,SUM(S4:AG4))</f>
        <v>0</v>
      </c>
      <c r="K4" s="67">
        <f>(SUM(S4:AG4))</f>
        <v>0</v>
      </c>
      <c r="L4" s="68"/>
      <c r="M4" s="69">
        <f>ROUND(IF(I4*0.25-0.5&lt;0,0,I4*0.25-0.5),0)-P4-N4</f>
        <v>2</v>
      </c>
      <c r="N4" s="68"/>
      <c r="O4" s="68"/>
      <c r="P4" s="68"/>
      <c r="Q4" s="70">
        <f>I4-(SUM(S4:AG4))+L4</f>
        <v>10</v>
      </c>
      <c r="R4" s="71" t="str">
        <f>IF(Q4&lt;0,"ATENÇÃO","OK")</f>
        <v>OK</v>
      </c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</row>
    <row r="5" spans="1:33" s="55" customFormat="1" ht="28.8" x14ac:dyDescent="0.3">
      <c r="A5" s="147"/>
      <c r="B5" s="82">
        <v>58</v>
      </c>
      <c r="C5" s="148"/>
      <c r="D5" s="83" t="s">
        <v>49</v>
      </c>
      <c r="E5" s="84" t="s">
        <v>105</v>
      </c>
      <c r="F5" s="84" t="s">
        <v>113</v>
      </c>
      <c r="G5" s="84" t="s">
        <v>115</v>
      </c>
      <c r="H5" s="87">
        <v>1745.6</v>
      </c>
      <c r="I5" s="65"/>
      <c r="J5" s="66">
        <f t="shared" ref="J5:J25" si="0">IF(SUM(S5:AG5)&gt;I5+L5,I5+L5,SUM(S5:AG5))</f>
        <v>0</v>
      </c>
      <c r="K5" s="67">
        <f t="shared" ref="K5:K25" si="1">(SUM(S5:AG5))</f>
        <v>0</v>
      </c>
      <c r="L5" s="68"/>
      <c r="M5" s="69">
        <f t="shared" ref="M5:M25" si="2">ROUND(IF(I5*0.25-0.5&lt;0,0,I5*0.25-0.5),0)-P5-N5</f>
        <v>0</v>
      </c>
      <c r="N5" s="68"/>
      <c r="O5" s="68"/>
      <c r="P5" s="68"/>
      <c r="Q5" s="70">
        <f t="shared" ref="Q5:Q17" si="3">I5-(SUM(S5:AG5))+L5</f>
        <v>0</v>
      </c>
      <c r="R5" s="71" t="str">
        <f t="shared" ref="R5:R25" si="4">IF(Q5&lt;0,"ATENÇÃO","OK")</f>
        <v>OK</v>
      </c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</row>
    <row r="6" spans="1:33" s="55" customFormat="1" ht="28.8" x14ac:dyDescent="0.3">
      <c r="A6" s="147"/>
      <c r="B6" s="82">
        <v>59</v>
      </c>
      <c r="C6" s="148"/>
      <c r="D6" s="83" t="s">
        <v>51</v>
      </c>
      <c r="E6" s="84" t="s">
        <v>105</v>
      </c>
      <c r="F6" s="84" t="s">
        <v>113</v>
      </c>
      <c r="G6" s="84" t="s">
        <v>115</v>
      </c>
      <c r="H6" s="87">
        <v>157.82</v>
      </c>
      <c r="I6" s="65">
        <v>10</v>
      </c>
      <c r="J6" s="66">
        <f t="shared" si="0"/>
        <v>0</v>
      </c>
      <c r="K6" s="67">
        <f t="shared" si="1"/>
        <v>0</v>
      </c>
      <c r="L6" s="68"/>
      <c r="M6" s="69">
        <f t="shared" si="2"/>
        <v>2</v>
      </c>
      <c r="N6" s="68"/>
      <c r="O6" s="68"/>
      <c r="P6" s="68"/>
      <c r="Q6" s="70">
        <f t="shared" si="3"/>
        <v>10</v>
      </c>
      <c r="R6" s="71" t="str">
        <f t="shared" si="4"/>
        <v>OK</v>
      </c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</row>
    <row r="7" spans="1:33" s="55" customFormat="1" ht="14.4" x14ac:dyDescent="0.3">
      <c r="A7" s="147"/>
      <c r="B7" s="82">
        <v>60</v>
      </c>
      <c r="C7" s="148"/>
      <c r="D7" s="83" t="s">
        <v>122</v>
      </c>
      <c r="E7" s="84" t="s">
        <v>136</v>
      </c>
      <c r="F7" s="84" t="s">
        <v>113</v>
      </c>
      <c r="G7" s="84" t="s">
        <v>115</v>
      </c>
      <c r="H7" s="87">
        <v>478.24</v>
      </c>
      <c r="I7" s="65"/>
      <c r="J7" s="66">
        <f t="shared" si="0"/>
        <v>0</v>
      </c>
      <c r="K7" s="67">
        <f t="shared" si="1"/>
        <v>0</v>
      </c>
      <c r="L7" s="68"/>
      <c r="M7" s="69">
        <f t="shared" si="2"/>
        <v>0</v>
      </c>
      <c r="N7" s="68"/>
      <c r="O7" s="68"/>
      <c r="P7" s="68"/>
      <c r="Q7" s="70">
        <f t="shared" si="3"/>
        <v>0</v>
      </c>
      <c r="R7" s="71" t="str">
        <f t="shared" si="4"/>
        <v>OK</v>
      </c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</row>
    <row r="8" spans="1:33" s="55" customFormat="1" ht="14.4" x14ac:dyDescent="0.3">
      <c r="A8" s="147"/>
      <c r="B8" s="82">
        <v>61</v>
      </c>
      <c r="C8" s="148"/>
      <c r="D8" s="83" t="s">
        <v>57</v>
      </c>
      <c r="E8" s="84" t="s">
        <v>106</v>
      </c>
      <c r="F8" s="84" t="s">
        <v>113</v>
      </c>
      <c r="G8" s="84" t="s">
        <v>116</v>
      </c>
      <c r="H8" s="87">
        <v>95.64</v>
      </c>
      <c r="I8" s="65">
        <v>50</v>
      </c>
      <c r="J8" s="66">
        <f t="shared" si="0"/>
        <v>0</v>
      </c>
      <c r="K8" s="67">
        <f t="shared" si="1"/>
        <v>0</v>
      </c>
      <c r="L8" s="68"/>
      <c r="M8" s="69">
        <f t="shared" si="2"/>
        <v>12</v>
      </c>
      <c r="N8" s="68"/>
      <c r="O8" s="68"/>
      <c r="P8" s="68"/>
      <c r="Q8" s="70">
        <f t="shared" si="3"/>
        <v>50</v>
      </c>
      <c r="R8" s="71" t="str">
        <f t="shared" si="4"/>
        <v>OK</v>
      </c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</row>
    <row r="9" spans="1:33" s="55" customFormat="1" ht="14.4" x14ac:dyDescent="0.3">
      <c r="A9" s="147"/>
      <c r="B9" s="82">
        <v>62</v>
      </c>
      <c r="C9" s="148"/>
      <c r="D9" s="83" t="s">
        <v>59</v>
      </c>
      <c r="E9" s="84" t="s">
        <v>106</v>
      </c>
      <c r="F9" s="84" t="s">
        <v>113</v>
      </c>
      <c r="G9" s="84" t="s">
        <v>116</v>
      </c>
      <c r="H9" s="87">
        <v>43.83</v>
      </c>
      <c r="I9" s="65"/>
      <c r="J9" s="66">
        <f t="shared" si="0"/>
        <v>0</v>
      </c>
      <c r="K9" s="67">
        <f t="shared" si="1"/>
        <v>0</v>
      </c>
      <c r="L9" s="68"/>
      <c r="M9" s="69">
        <f t="shared" si="2"/>
        <v>0</v>
      </c>
      <c r="N9" s="68"/>
      <c r="O9" s="68"/>
      <c r="P9" s="68"/>
      <c r="Q9" s="70">
        <f t="shared" si="3"/>
        <v>0</v>
      </c>
      <c r="R9" s="71" t="str">
        <f t="shared" si="4"/>
        <v>OK</v>
      </c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</row>
    <row r="10" spans="1:33" s="55" customFormat="1" ht="28.8" x14ac:dyDescent="0.3">
      <c r="A10" s="147"/>
      <c r="B10" s="82">
        <v>63</v>
      </c>
      <c r="C10" s="148"/>
      <c r="D10" s="83" t="s">
        <v>123</v>
      </c>
      <c r="E10" s="84" t="s">
        <v>106</v>
      </c>
      <c r="F10" s="84" t="s">
        <v>113</v>
      </c>
      <c r="G10" s="84" t="s">
        <v>116</v>
      </c>
      <c r="H10" s="87">
        <v>81.3</v>
      </c>
      <c r="I10" s="65"/>
      <c r="J10" s="66">
        <f t="shared" si="0"/>
        <v>0</v>
      </c>
      <c r="K10" s="67">
        <f t="shared" si="1"/>
        <v>0</v>
      </c>
      <c r="L10" s="68"/>
      <c r="M10" s="69">
        <f t="shared" si="2"/>
        <v>0</v>
      </c>
      <c r="N10" s="68"/>
      <c r="O10" s="68"/>
      <c r="P10" s="68"/>
      <c r="Q10" s="70">
        <f t="shared" si="3"/>
        <v>0</v>
      </c>
      <c r="R10" s="71" t="str">
        <f t="shared" si="4"/>
        <v>OK</v>
      </c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</row>
    <row r="11" spans="1:33" s="55" customFormat="1" ht="14.4" x14ac:dyDescent="0.3">
      <c r="A11" s="147"/>
      <c r="B11" s="82">
        <v>64</v>
      </c>
      <c r="C11" s="148"/>
      <c r="D11" s="83" t="s">
        <v>60</v>
      </c>
      <c r="E11" s="84" t="s">
        <v>106</v>
      </c>
      <c r="F11" s="84" t="s">
        <v>113</v>
      </c>
      <c r="G11" s="84" t="s">
        <v>116</v>
      </c>
      <c r="H11" s="87">
        <v>55.71</v>
      </c>
      <c r="I11" s="65">
        <v>20</v>
      </c>
      <c r="J11" s="66">
        <f t="shared" si="0"/>
        <v>0</v>
      </c>
      <c r="K11" s="67">
        <f t="shared" si="1"/>
        <v>0</v>
      </c>
      <c r="L11" s="68"/>
      <c r="M11" s="69">
        <f t="shared" si="2"/>
        <v>5</v>
      </c>
      <c r="N11" s="68"/>
      <c r="O11" s="68"/>
      <c r="P11" s="68"/>
      <c r="Q11" s="70">
        <f t="shared" si="3"/>
        <v>20</v>
      </c>
      <c r="R11" s="71" t="str">
        <f t="shared" si="4"/>
        <v>OK</v>
      </c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</row>
    <row r="12" spans="1:33" s="55" customFormat="1" ht="14.4" x14ac:dyDescent="0.3">
      <c r="A12" s="147"/>
      <c r="B12" s="82">
        <v>65</v>
      </c>
      <c r="C12" s="148"/>
      <c r="D12" s="83" t="s">
        <v>61</v>
      </c>
      <c r="E12" s="84" t="s">
        <v>106</v>
      </c>
      <c r="F12" s="84" t="s">
        <v>113</v>
      </c>
      <c r="G12" s="84" t="s">
        <v>116</v>
      </c>
      <c r="H12" s="87">
        <v>30.04</v>
      </c>
      <c r="I12" s="65">
        <v>20</v>
      </c>
      <c r="J12" s="66">
        <f t="shared" si="0"/>
        <v>0</v>
      </c>
      <c r="K12" s="67">
        <f t="shared" si="1"/>
        <v>0</v>
      </c>
      <c r="L12" s="68"/>
      <c r="M12" s="69">
        <f t="shared" si="2"/>
        <v>5</v>
      </c>
      <c r="N12" s="68"/>
      <c r="O12" s="68"/>
      <c r="P12" s="68"/>
      <c r="Q12" s="70">
        <f t="shared" si="3"/>
        <v>20</v>
      </c>
      <c r="R12" s="71" t="str">
        <f t="shared" si="4"/>
        <v>OK</v>
      </c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</row>
    <row r="13" spans="1:33" s="55" customFormat="1" ht="14.4" x14ac:dyDescent="0.3">
      <c r="A13" s="147"/>
      <c r="B13" s="82">
        <v>66</v>
      </c>
      <c r="C13" s="148"/>
      <c r="D13" s="83" t="s">
        <v>124</v>
      </c>
      <c r="E13" s="84" t="s">
        <v>137</v>
      </c>
      <c r="F13" s="84" t="s">
        <v>113</v>
      </c>
      <c r="G13" s="84" t="s">
        <v>115</v>
      </c>
      <c r="H13" s="87">
        <v>307.67</v>
      </c>
      <c r="I13" s="65">
        <v>20</v>
      </c>
      <c r="J13" s="66">
        <f t="shared" si="0"/>
        <v>0</v>
      </c>
      <c r="K13" s="67">
        <f t="shared" si="1"/>
        <v>0</v>
      </c>
      <c r="L13" s="68"/>
      <c r="M13" s="69">
        <f t="shared" si="2"/>
        <v>5</v>
      </c>
      <c r="N13" s="68"/>
      <c r="O13" s="68"/>
      <c r="P13" s="68"/>
      <c r="Q13" s="70">
        <f t="shared" si="3"/>
        <v>20</v>
      </c>
      <c r="R13" s="71" t="str">
        <f t="shared" si="4"/>
        <v>OK</v>
      </c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</row>
    <row r="14" spans="1:33" s="55" customFormat="1" ht="14.4" x14ac:dyDescent="0.3">
      <c r="A14" s="147"/>
      <c r="B14" s="82">
        <v>67</v>
      </c>
      <c r="C14" s="148"/>
      <c r="D14" s="83" t="s">
        <v>62</v>
      </c>
      <c r="E14" s="84" t="s">
        <v>107</v>
      </c>
      <c r="F14" s="84" t="s">
        <v>113</v>
      </c>
      <c r="G14" s="84" t="s">
        <v>115</v>
      </c>
      <c r="H14" s="87">
        <v>139.47999999999999</v>
      </c>
      <c r="I14" s="65">
        <v>10</v>
      </c>
      <c r="J14" s="66">
        <f t="shared" si="0"/>
        <v>0</v>
      </c>
      <c r="K14" s="67">
        <f t="shared" si="1"/>
        <v>0</v>
      </c>
      <c r="L14" s="68"/>
      <c r="M14" s="69">
        <f t="shared" si="2"/>
        <v>2</v>
      </c>
      <c r="N14" s="68"/>
      <c r="O14" s="68"/>
      <c r="P14" s="68"/>
      <c r="Q14" s="70">
        <f t="shared" si="3"/>
        <v>10</v>
      </c>
      <c r="R14" s="71" t="str">
        <f t="shared" si="4"/>
        <v>OK</v>
      </c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</row>
    <row r="15" spans="1:33" s="55" customFormat="1" ht="14.4" x14ac:dyDescent="0.3">
      <c r="A15" s="147"/>
      <c r="B15" s="82">
        <v>68</v>
      </c>
      <c r="C15" s="148"/>
      <c r="D15" s="83" t="s">
        <v>125</v>
      </c>
      <c r="E15" s="84" t="s">
        <v>107</v>
      </c>
      <c r="F15" s="84" t="s">
        <v>113</v>
      </c>
      <c r="G15" s="84" t="s">
        <v>115</v>
      </c>
      <c r="H15" s="87">
        <v>129.12</v>
      </c>
      <c r="I15" s="65">
        <v>10</v>
      </c>
      <c r="J15" s="66">
        <f t="shared" si="0"/>
        <v>0</v>
      </c>
      <c r="K15" s="67">
        <f t="shared" si="1"/>
        <v>0</v>
      </c>
      <c r="L15" s="68"/>
      <c r="M15" s="69">
        <f t="shared" si="2"/>
        <v>2</v>
      </c>
      <c r="N15" s="68"/>
      <c r="O15" s="68"/>
      <c r="P15" s="68"/>
      <c r="Q15" s="70">
        <f t="shared" si="3"/>
        <v>10</v>
      </c>
      <c r="R15" s="71" t="str">
        <f t="shared" si="4"/>
        <v>OK</v>
      </c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</row>
    <row r="16" spans="1:33" s="55" customFormat="1" ht="28.8" x14ac:dyDescent="0.3">
      <c r="A16" s="147"/>
      <c r="B16" s="82">
        <v>69</v>
      </c>
      <c r="C16" s="148"/>
      <c r="D16" s="83" t="s">
        <v>63</v>
      </c>
      <c r="E16" s="84" t="s">
        <v>106</v>
      </c>
      <c r="F16" s="84" t="s">
        <v>113</v>
      </c>
      <c r="G16" s="84" t="s">
        <v>115</v>
      </c>
      <c r="H16" s="87">
        <v>35.86</v>
      </c>
      <c r="I16" s="65">
        <v>20</v>
      </c>
      <c r="J16" s="66">
        <f t="shared" si="0"/>
        <v>0</v>
      </c>
      <c r="K16" s="67">
        <f t="shared" si="1"/>
        <v>0</v>
      </c>
      <c r="L16" s="68"/>
      <c r="M16" s="69">
        <f t="shared" si="2"/>
        <v>5</v>
      </c>
      <c r="N16" s="68"/>
      <c r="O16" s="68"/>
      <c r="P16" s="68"/>
      <c r="Q16" s="70">
        <f t="shared" si="3"/>
        <v>20</v>
      </c>
      <c r="R16" s="71" t="str">
        <f t="shared" si="4"/>
        <v>OK</v>
      </c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</row>
    <row r="17" spans="1:33" s="55" customFormat="1" ht="28.8" x14ac:dyDescent="0.3">
      <c r="A17" s="147"/>
      <c r="B17" s="82">
        <v>70</v>
      </c>
      <c r="C17" s="148"/>
      <c r="D17" s="83" t="s">
        <v>66</v>
      </c>
      <c r="E17" s="84" t="s">
        <v>108</v>
      </c>
      <c r="F17" s="84" t="s">
        <v>113</v>
      </c>
      <c r="G17" s="84" t="s">
        <v>115</v>
      </c>
      <c r="H17" s="87">
        <v>333.18</v>
      </c>
      <c r="I17" s="65">
        <v>20</v>
      </c>
      <c r="J17" s="66">
        <f t="shared" si="0"/>
        <v>0</v>
      </c>
      <c r="K17" s="67">
        <f t="shared" si="1"/>
        <v>0</v>
      </c>
      <c r="L17" s="68"/>
      <c r="M17" s="69">
        <f t="shared" si="2"/>
        <v>5</v>
      </c>
      <c r="N17" s="68"/>
      <c r="O17" s="68"/>
      <c r="P17" s="68"/>
      <c r="Q17" s="70">
        <f t="shared" si="3"/>
        <v>20</v>
      </c>
      <c r="R17" s="71" t="str">
        <f t="shared" si="4"/>
        <v>OK</v>
      </c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</row>
    <row r="18" spans="1:33" s="55" customFormat="1" ht="28.8" x14ac:dyDescent="0.3">
      <c r="A18" s="147"/>
      <c r="B18" s="82">
        <v>71</v>
      </c>
      <c r="C18" s="148"/>
      <c r="D18" s="83" t="s">
        <v>73</v>
      </c>
      <c r="E18" s="84" t="s">
        <v>108</v>
      </c>
      <c r="F18" s="84" t="s">
        <v>113</v>
      </c>
      <c r="G18" s="84" t="s">
        <v>117</v>
      </c>
      <c r="H18" s="87">
        <v>208.03</v>
      </c>
      <c r="I18" s="65"/>
      <c r="J18" s="66">
        <f t="shared" si="0"/>
        <v>0</v>
      </c>
      <c r="K18" s="67">
        <f t="shared" si="1"/>
        <v>0</v>
      </c>
      <c r="L18" s="68"/>
      <c r="M18" s="69">
        <f t="shared" si="2"/>
        <v>0</v>
      </c>
      <c r="N18" s="68"/>
      <c r="O18" s="68"/>
      <c r="P18" s="68"/>
      <c r="Q18" s="70">
        <f>I18-(SUM(S18:AG18))+L18</f>
        <v>0</v>
      </c>
      <c r="R18" s="71" t="str">
        <f t="shared" si="4"/>
        <v>OK</v>
      </c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</row>
    <row r="19" spans="1:33" s="55" customFormat="1" ht="28.8" x14ac:dyDescent="0.3">
      <c r="A19" s="147"/>
      <c r="B19" s="82">
        <v>72</v>
      </c>
      <c r="C19" s="148"/>
      <c r="D19" s="83" t="s">
        <v>75</v>
      </c>
      <c r="E19" s="84" t="s">
        <v>111</v>
      </c>
      <c r="F19" s="84" t="s">
        <v>113</v>
      </c>
      <c r="G19" s="84" t="s">
        <v>117</v>
      </c>
      <c r="H19" s="87">
        <v>71.73</v>
      </c>
      <c r="I19" s="65">
        <v>20</v>
      </c>
      <c r="J19" s="66">
        <f t="shared" si="0"/>
        <v>0</v>
      </c>
      <c r="K19" s="67">
        <f t="shared" si="1"/>
        <v>0</v>
      </c>
      <c r="L19" s="68"/>
      <c r="M19" s="69">
        <f t="shared" si="2"/>
        <v>5</v>
      </c>
      <c r="N19" s="68"/>
      <c r="O19" s="68"/>
      <c r="P19" s="68"/>
      <c r="Q19" s="70">
        <f t="shared" ref="Q19:Q25" si="5">I19-(SUM(S19:AG19))+L19</f>
        <v>20</v>
      </c>
      <c r="R19" s="71" t="str">
        <f t="shared" si="4"/>
        <v>OK</v>
      </c>
      <c r="S19" s="75"/>
      <c r="T19" s="75"/>
      <c r="U19" s="74"/>
      <c r="V19" s="74"/>
      <c r="W19" s="74"/>
      <c r="X19" s="74"/>
      <c r="Y19" s="74"/>
      <c r="Z19" s="76"/>
      <c r="AA19" s="74"/>
      <c r="AB19" s="74"/>
      <c r="AC19" s="74"/>
      <c r="AD19" s="74"/>
      <c r="AE19" s="74"/>
      <c r="AF19" s="74"/>
      <c r="AG19" s="74"/>
    </row>
    <row r="20" spans="1:33" ht="28.8" x14ac:dyDescent="0.3">
      <c r="A20" s="147"/>
      <c r="B20" s="82">
        <v>73</v>
      </c>
      <c r="C20" s="148"/>
      <c r="D20" s="83" t="s">
        <v>77</v>
      </c>
      <c r="E20" s="84" t="s">
        <v>108</v>
      </c>
      <c r="F20" s="84" t="s">
        <v>113</v>
      </c>
      <c r="G20" s="84" t="s">
        <v>117</v>
      </c>
      <c r="H20" s="87">
        <v>19.84</v>
      </c>
      <c r="I20" s="65">
        <v>10</v>
      </c>
      <c r="J20" s="66">
        <f t="shared" si="0"/>
        <v>0</v>
      </c>
      <c r="K20" s="67">
        <f t="shared" si="1"/>
        <v>0</v>
      </c>
      <c r="L20" s="68"/>
      <c r="M20" s="69">
        <f t="shared" si="2"/>
        <v>2</v>
      </c>
      <c r="N20" s="68"/>
      <c r="O20" s="68"/>
      <c r="P20" s="68"/>
      <c r="Q20" s="70">
        <f t="shared" si="5"/>
        <v>10</v>
      </c>
      <c r="R20" s="71" t="str">
        <f t="shared" si="4"/>
        <v>OK</v>
      </c>
      <c r="S20" s="77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29"/>
      <c r="AG20" s="29"/>
    </row>
    <row r="21" spans="1:33" ht="28.8" x14ac:dyDescent="0.3">
      <c r="A21" s="147"/>
      <c r="B21" s="82">
        <v>74</v>
      </c>
      <c r="C21" s="148"/>
      <c r="D21" s="83" t="s">
        <v>91</v>
      </c>
      <c r="E21" s="84" t="s">
        <v>106</v>
      </c>
      <c r="F21" s="84" t="s">
        <v>114</v>
      </c>
      <c r="G21" s="84" t="s">
        <v>119</v>
      </c>
      <c r="H21" s="87">
        <v>1191.6300000000001</v>
      </c>
      <c r="I21" s="65"/>
      <c r="J21" s="66">
        <f t="shared" si="0"/>
        <v>0</v>
      </c>
      <c r="K21" s="67">
        <f t="shared" si="1"/>
        <v>0</v>
      </c>
      <c r="L21" s="68"/>
      <c r="M21" s="69">
        <f t="shared" si="2"/>
        <v>0</v>
      </c>
      <c r="N21" s="68"/>
      <c r="O21" s="68"/>
      <c r="P21" s="68"/>
      <c r="Q21" s="70">
        <f t="shared" si="5"/>
        <v>0</v>
      </c>
      <c r="R21" s="71" t="str">
        <f t="shared" si="4"/>
        <v>OK</v>
      </c>
      <c r="S21" s="77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29"/>
      <c r="AG21" s="29"/>
    </row>
    <row r="22" spans="1:33" ht="28.8" x14ac:dyDescent="0.3">
      <c r="A22" s="147"/>
      <c r="B22" s="82">
        <v>75</v>
      </c>
      <c r="C22" s="148"/>
      <c r="D22" s="83" t="s">
        <v>92</v>
      </c>
      <c r="E22" s="84" t="s">
        <v>106</v>
      </c>
      <c r="F22" s="84" t="s">
        <v>114</v>
      </c>
      <c r="G22" s="84" t="s">
        <v>119</v>
      </c>
      <c r="H22" s="87">
        <v>1504.09</v>
      </c>
      <c r="I22" s="65"/>
      <c r="J22" s="66">
        <f t="shared" si="0"/>
        <v>0</v>
      </c>
      <c r="K22" s="67">
        <f t="shared" si="1"/>
        <v>0</v>
      </c>
      <c r="L22" s="68"/>
      <c r="M22" s="69">
        <f t="shared" si="2"/>
        <v>0</v>
      </c>
      <c r="N22" s="68"/>
      <c r="O22" s="68"/>
      <c r="P22" s="68"/>
      <c r="Q22" s="70">
        <f t="shared" si="5"/>
        <v>0</v>
      </c>
      <c r="R22" s="71" t="str">
        <f t="shared" si="4"/>
        <v>OK</v>
      </c>
      <c r="S22" s="77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29"/>
      <c r="AG22" s="29"/>
    </row>
    <row r="23" spans="1:33" ht="43.2" x14ac:dyDescent="0.3">
      <c r="A23" s="147"/>
      <c r="B23" s="82">
        <v>76</v>
      </c>
      <c r="C23" s="148"/>
      <c r="D23" s="83" t="s">
        <v>93</v>
      </c>
      <c r="E23" s="84" t="s">
        <v>106</v>
      </c>
      <c r="F23" s="84" t="s">
        <v>114</v>
      </c>
      <c r="G23" s="84" t="s">
        <v>119</v>
      </c>
      <c r="H23" s="87">
        <v>1173.3</v>
      </c>
      <c r="I23" s="65">
        <v>5</v>
      </c>
      <c r="J23" s="66">
        <f t="shared" si="0"/>
        <v>0</v>
      </c>
      <c r="K23" s="67">
        <f t="shared" si="1"/>
        <v>0</v>
      </c>
      <c r="L23" s="68"/>
      <c r="M23" s="69">
        <f t="shared" si="2"/>
        <v>1</v>
      </c>
      <c r="N23" s="68"/>
      <c r="O23" s="68"/>
      <c r="P23" s="68"/>
      <c r="Q23" s="70">
        <f t="shared" si="5"/>
        <v>5</v>
      </c>
      <c r="R23" s="71" t="str">
        <f t="shared" si="4"/>
        <v>OK</v>
      </c>
      <c r="S23" s="77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29"/>
      <c r="AG23" s="29"/>
    </row>
    <row r="24" spans="1:33" ht="28.8" x14ac:dyDescent="0.3">
      <c r="A24" s="147"/>
      <c r="B24" s="82">
        <v>77</v>
      </c>
      <c r="C24" s="148"/>
      <c r="D24" s="83" t="s">
        <v>94</v>
      </c>
      <c r="E24" s="84" t="s">
        <v>106</v>
      </c>
      <c r="F24" s="84" t="s">
        <v>114</v>
      </c>
      <c r="G24" s="84" t="s">
        <v>119</v>
      </c>
      <c r="H24" s="87">
        <v>20.56</v>
      </c>
      <c r="I24" s="65">
        <v>50</v>
      </c>
      <c r="J24" s="66">
        <f t="shared" si="0"/>
        <v>0</v>
      </c>
      <c r="K24" s="67">
        <f t="shared" si="1"/>
        <v>0</v>
      </c>
      <c r="L24" s="68"/>
      <c r="M24" s="69">
        <f t="shared" si="2"/>
        <v>12</v>
      </c>
      <c r="N24" s="68"/>
      <c r="O24" s="68"/>
      <c r="P24" s="68"/>
      <c r="Q24" s="70">
        <f t="shared" si="5"/>
        <v>50</v>
      </c>
      <c r="R24" s="71" t="str">
        <f t="shared" si="4"/>
        <v>OK</v>
      </c>
      <c r="S24" s="77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8"/>
      <c r="AE24" s="78"/>
      <c r="AF24" s="29"/>
      <c r="AG24" s="29"/>
    </row>
    <row r="25" spans="1:33" ht="14.4" x14ac:dyDescent="0.3">
      <c r="A25" s="147"/>
      <c r="B25" s="82">
        <v>78</v>
      </c>
      <c r="C25" s="148"/>
      <c r="D25" s="83" t="s">
        <v>98</v>
      </c>
      <c r="E25" s="84" t="s">
        <v>106</v>
      </c>
      <c r="F25" s="84" t="s">
        <v>114</v>
      </c>
      <c r="G25" s="84" t="s">
        <v>119</v>
      </c>
      <c r="H25" s="87">
        <v>57.63</v>
      </c>
      <c r="I25" s="65">
        <v>10</v>
      </c>
      <c r="J25" s="66">
        <f t="shared" si="0"/>
        <v>0</v>
      </c>
      <c r="K25" s="67">
        <f t="shared" si="1"/>
        <v>0</v>
      </c>
      <c r="L25" s="68"/>
      <c r="M25" s="69">
        <f t="shared" si="2"/>
        <v>2</v>
      </c>
      <c r="N25" s="68"/>
      <c r="O25" s="68"/>
      <c r="P25" s="68"/>
      <c r="Q25" s="70">
        <f t="shared" si="5"/>
        <v>10</v>
      </c>
      <c r="R25" s="71" t="str">
        <f t="shared" si="4"/>
        <v>OK</v>
      </c>
      <c r="S25" s="77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29"/>
      <c r="AG25" s="29"/>
    </row>
    <row r="26" spans="1:33" ht="38.4" customHeight="1" x14ac:dyDescent="0.3">
      <c r="I26" s="88">
        <f>SUM(I4:I25)</f>
        <v>285</v>
      </c>
      <c r="J26" s="88">
        <f t="shared" ref="J26:Q26" si="6">SUM(J4:J25)</f>
        <v>0</v>
      </c>
      <c r="K26" s="88">
        <f t="shared" si="6"/>
        <v>0</v>
      </c>
      <c r="L26" s="88">
        <f t="shared" si="6"/>
        <v>0</v>
      </c>
      <c r="M26" s="88">
        <f t="shared" si="6"/>
        <v>67</v>
      </c>
      <c r="N26" s="88">
        <f t="shared" si="6"/>
        <v>0</v>
      </c>
      <c r="O26" s="88">
        <f t="shared" si="6"/>
        <v>0</v>
      </c>
      <c r="P26" s="88">
        <f t="shared" si="6"/>
        <v>0</v>
      </c>
      <c r="Q26" s="88">
        <f t="shared" si="6"/>
        <v>285</v>
      </c>
      <c r="S26" s="63">
        <f t="shared" ref="S26:AG26" si="7">SUMPRODUCT($H$4:$H$25,S4:S25)</f>
        <v>0</v>
      </c>
      <c r="T26" s="63">
        <f t="shared" si="7"/>
        <v>0</v>
      </c>
      <c r="U26" s="63">
        <f t="shared" si="7"/>
        <v>0</v>
      </c>
      <c r="V26" s="63">
        <f t="shared" si="7"/>
        <v>0</v>
      </c>
      <c r="W26" s="63">
        <f t="shared" si="7"/>
        <v>0</v>
      </c>
      <c r="X26" s="63">
        <f t="shared" si="7"/>
        <v>0</v>
      </c>
      <c r="Y26" s="63">
        <f t="shared" si="7"/>
        <v>0</v>
      </c>
      <c r="Z26" s="63">
        <f t="shared" si="7"/>
        <v>0</v>
      </c>
      <c r="AA26" s="63">
        <f t="shared" si="7"/>
        <v>0</v>
      </c>
      <c r="AB26" s="63">
        <f t="shared" si="7"/>
        <v>0</v>
      </c>
      <c r="AC26" s="63">
        <f t="shared" si="7"/>
        <v>0</v>
      </c>
      <c r="AD26" s="63">
        <f t="shared" si="7"/>
        <v>0</v>
      </c>
      <c r="AE26" s="63">
        <f t="shared" si="7"/>
        <v>0</v>
      </c>
      <c r="AF26" s="63">
        <f t="shared" si="7"/>
        <v>0</v>
      </c>
      <c r="AG26" s="63">
        <f t="shared" si="7"/>
        <v>0</v>
      </c>
    </row>
    <row r="27" spans="1:33" ht="38.4" customHeight="1" x14ac:dyDescent="0.3">
      <c r="I27" s="14">
        <f>SUMPRODUCT($H$4:$H$25,I4:I25)</f>
        <v>34427.4</v>
      </c>
      <c r="J27" s="14">
        <f t="shared" ref="J27:P27" si="8">SUMPRODUCT($H$4:$H$25,J4:J25)</f>
        <v>0</v>
      </c>
      <c r="K27" s="14">
        <f t="shared" si="8"/>
        <v>0</v>
      </c>
      <c r="L27" s="14">
        <f t="shared" si="8"/>
        <v>0</v>
      </c>
      <c r="M27" s="14">
        <f t="shared" si="8"/>
        <v>7952.0700000000015</v>
      </c>
      <c r="N27" s="14">
        <f t="shared" si="8"/>
        <v>0</v>
      </c>
      <c r="O27" s="14">
        <f t="shared" si="8"/>
        <v>0</v>
      </c>
      <c r="P27" s="14">
        <f t="shared" si="8"/>
        <v>0</v>
      </c>
      <c r="Q27" s="14"/>
    </row>
  </sheetData>
  <autoFilter ref="A3:AK19" xr:uid="{8294514B-E58C-4C81-B2FC-38B67DB88A36}"/>
  <mergeCells count="21">
    <mergeCell ref="AE1:AE2"/>
    <mergeCell ref="AF1:AF2"/>
    <mergeCell ref="AG1:AG2"/>
    <mergeCell ref="V1:V2"/>
    <mergeCell ref="W1:W2"/>
    <mergeCell ref="X1:X2"/>
    <mergeCell ref="Y1:Y2"/>
    <mergeCell ref="Z1:Z2"/>
    <mergeCell ref="AA1:AA2"/>
    <mergeCell ref="A4:A25"/>
    <mergeCell ref="C4:C25"/>
    <mergeCell ref="AB1:AB2"/>
    <mergeCell ref="AC1:AC2"/>
    <mergeCell ref="AD1:AD2"/>
    <mergeCell ref="A1:C1"/>
    <mergeCell ref="D1:H1"/>
    <mergeCell ref="I1:R1"/>
    <mergeCell ref="S1:S2"/>
    <mergeCell ref="T1:T2"/>
    <mergeCell ref="U1:U2"/>
    <mergeCell ref="A2:R2"/>
  </mergeCells>
  <conditionalFormatting sqref="S4:AG17">
    <cfRule type="cellIs" dxfId="19" priority="1" stopIfTrue="1" operator="greaterThan">
      <formula>0</formula>
    </cfRule>
    <cfRule type="cellIs" dxfId="18" priority="2" stopIfTrue="1" operator="greaterThan">
      <formula>0</formula>
    </cfRule>
    <cfRule type="cellIs" dxfId="17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670FC-E523-4A66-AC18-E50070391267}">
  <sheetPr>
    <tabColor rgb="FF92D050"/>
  </sheetPr>
  <dimension ref="A1:AG27"/>
  <sheetViews>
    <sheetView zoomScale="70" zoomScaleNormal="70" workbookViewId="0">
      <pane xSplit="9" ySplit="2" topLeftCell="J3" activePane="bottomRight" state="frozen"/>
      <selection pane="topRight" activeCell="K1" sqref="K1"/>
      <selection pane="bottomLeft" activeCell="A3" sqref="A3"/>
      <selection pane="bottomRight" sqref="A1:C1"/>
    </sheetView>
  </sheetViews>
  <sheetFormatPr defaultColWidth="9.88671875" defaultRowHeight="38.4" customHeight="1" x14ac:dyDescent="0.3"/>
  <cols>
    <col min="1" max="1" width="6.5546875" style="1" customWidth="1"/>
    <col min="2" max="2" width="5.88671875" style="1" customWidth="1"/>
    <col min="3" max="3" width="25.6640625" style="64" customWidth="1"/>
    <col min="4" max="4" width="57.88671875" style="1" customWidth="1"/>
    <col min="5" max="5" width="12.44140625" style="1" customWidth="1"/>
    <col min="6" max="6" width="12.6640625" style="1" customWidth="1"/>
    <col min="7" max="7" width="18" style="1" customWidth="1"/>
    <col min="8" max="8" width="13.109375" style="14" customWidth="1"/>
    <col min="9" max="9" width="14.6640625" style="14" customWidth="1"/>
    <col min="10" max="17" width="11.33203125" style="4" customWidth="1"/>
    <col min="18" max="18" width="6.5546875" style="13" customWidth="1"/>
    <col min="19" max="19" width="15.109375" style="5" customWidth="1"/>
    <col min="20" max="31" width="15.109375" style="6" customWidth="1"/>
    <col min="32" max="33" width="15.109375" style="2" customWidth="1"/>
    <col min="34" max="16384" width="9.88671875" style="2"/>
  </cols>
  <sheetData>
    <row r="1" spans="1:33" s="55" customFormat="1" ht="38.4" customHeight="1" x14ac:dyDescent="0.3">
      <c r="A1" s="137" t="s">
        <v>44</v>
      </c>
      <c r="B1" s="138"/>
      <c r="C1" s="139"/>
      <c r="D1" s="140" t="s">
        <v>120</v>
      </c>
      <c r="E1" s="141"/>
      <c r="F1" s="141"/>
      <c r="G1" s="141"/>
      <c r="H1" s="142"/>
      <c r="I1" s="143" t="s">
        <v>45</v>
      </c>
      <c r="J1" s="143"/>
      <c r="K1" s="143"/>
      <c r="L1" s="143"/>
      <c r="M1" s="143"/>
      <c r="N1" s="143"/>
      <c r="O1" s="143"/>
      <c r="P1" s="143"/>
      <c r="Q1" s="143"/>
      <c r="R1" s="143"/>
      <c r="S1" s="136" t="s">
        <v>41</v>
      </c>
      <c r="T1" s="136" t="s">
        <v>41</v>
      </c>
      <c r="U1" s="136" t="s">
        <v>41</v>
      </c>
      <c r="V1" s="136" t="s">
        <v>41</v>
      </c>
      <c r="W1" s="136" t="s">
        <v>41</v>
      </c>
      <c r="X1" s="136" t="s">
        <v>41</v>
      </c>
      <c r="Y1" s="136" t="s">
        <v>41</v>
      </c>
      <c r="Z1" s="136" t="s">
        <v>41</v>
      </c>
      <c r="AA1" s="136" t="s">
        <v>41</v>
      </c>
      <c r="AB1" s="136" t="s">
        <v>41</v>
      </c>
      <c r="AC1" s="136" t="s">
        <v>41</v>
      </c>
      <c r="AD1" s="136" t="s">
        <v>41</v>
      </c>
      <c r="AE1" s="136" t="s">
        <v>41</v>
      </c>
      <c r="AF1" s="136" t="s">
        <v>41</v>
      </c>
      <c r="AG1" s="136" t="s">
        <v>41</v>
      </c>
    </row>
    <row r="2" spans="1:33" s="55" customFormat="1" ht="38.4" customHeight="1" x14ac:dyDescent="0.3">
      <c r="A2" s="144" t="s">
        <v>43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6"/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6"/>
      <c r="AD2" s="136"/>
      <c r="AE2" s="136"/>
      <c r="AF2" s="136"/>
      <c r="AG2" s="136"/>
    </row>
    <row r="3" spans="1:33" s="59" customFormat="1" ht="55.5" customHeight="1" x14ac:dyDescent="0.25">
      <c r="A3" s="56" t="s">
        <v>36</v>
      </c>
      <c r="B3" s="56" t="s">
        <v>18</v>
      </c>
      <c r="C3" s="56" t="s">
        <v>5</v>
      </c>
      <c r="D3" s="56" t="s">
        <v>37</v>
      </c>
      <c r="E3" s="56" t="s">
        <v>38</v>
      </c>
      <c r="F3" s="56" t="s">
        <v>9</v>
      </c>
      <c r="G3" s="56" t="s">
        <v>6</v>
      </c>
      <c r="H3" s="86" t="s">
        <v>39</v>
      </c>
      <c r="I3" s="19" t="s">
        <v>40</v>
      </c>
      <c r="J3" s="19" t="s">
        <v>142</v>
      </c>
      <c r="K3" s="19" t="s">
        <v>143</v>
      </c>
      <c r="L3" s="19" t="s">
        <v>144</v>
      </c>
      <c r="M3" s="19" t="s">
        <v>145</v>
      </c>
      <c r="N3" s="19" t="s">
        <v>146</v>
      </c>
      <c r="O3" s="19" t="s">
        <v>147</v>
      </c>
      <c r="P3" s="19" t="s">
        <v>148</v>
      </c>
      <c r="Q3" s="57" t="s">
        <v>0</v>
      </c>
      <c r="R3" s="62" t="s">
        <v>1</v>
      </c>
      <c r="S3" s="58" t="s">
        <v>42</v>
      </c>
      <c r="T3" s="58" t="s">
        <v>42</v>
      </c>
      <c r="U3" s="58" t="s">
        <v>42</v>
      </c>
      <c r="V3" s="58" t="s">
        <v>42</v>
      </c>
      <c r="W3" s="58" t="s">
        <v>42</v>
      </c>
      <c r="X3" s="58" t="s">
        <v>42</v>
      </c>
      <c r="Y3" s="58" t="s">
        <v>42</v>
      </c>
      <c r="Z3" s="58" t="s">
        <v>42</v>
      </c>
      <c r="AA3" s="58" t="s">
        <v>42</v>
      </c>
      <c r="AB3" s="58" t="s">
        <v>42</v>
      </c>
      <c r="AC3" s="58" t="s">
        <v>42</v>
      </c>
      <c r="AD3" s="58" t="s">
        <v>42</v>
      </c>
      <c r="AE3" s="58" t="s">
        <v>42</v>
      </c>
      <c r="AF3" s="58" t="s">
        <v>42</v>
      </c>
      <c r="AG3" s="58" t="s">
        <v>42</v>
      </c>
    </row>
    <row r="4" spans="1:33" s="55" customFormat="1" ht="28.8" x14ac:dyDescent="0.3">
      <c r="A4" s="147">
        <v>2</v>
      </c>
      <c r="B4" s="82">
        <v>57</v>
      </c>
      <c r="C4" s="148" t="s">
        <v>47</v>
      </c>
      <c r="D4" s="83" t="s">
        <v>48</v>
      </c>
      <c r="E4" s="84" t="s">
        <v>104</v>
      </c>
      <c r="F4" s="84" t="s">
        <v>113</v>
      </c>
      <c r="G4" s="84" t="s">
        <v>115</v>
      </c>
      <c r="H4" s="87">
        <v>102.82</v>
      </c>
      <c r="I4" s="65">
        <v>4</v>
      </c>
      <c r="J4" s="66">
        <f>IF(SUM(S4:AG4)&gt;I4+L4,I4+L4,SUM(S4:AG4))</f>
        <v>0</v>
      </c>
      <c r="K4" s="67">
        <f>(SUM(S4:AG4))</f>
        <v>0</v>
      </c>
      <c r="L4" s="68"/>
      <c r="M4" s="69">
        <f>ROUND(IF(I4*0.25-0.5&lt;0,0,I4*0.25-0.5),0)-P4-N4</f>
        <v>1</v>
      </c>
      <c r="N4" s="68"/>
      <c r="O4" s="68"/>
      <c r="P4" s="68"/>
      <c r="Q4" s="70">
        <f>I4-(SUM(S4:AG4))+L4</f>
        <v>4</v>
      </c>
      <c r="R4" s="71" t="str">
        <f>IF(Q4&lt;0,"ATENÇÃO","OK")</f>
        <v>OK</v>
      </c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</row>
    <row r="5" spans="1:33" s="55" customFormat="1" ht="28.8" x14ac:dyDescent="0.3">
      <c r="A5" s="147"/>
      <c r="B5" s="82">
        <v>58</v>
      </c>
      <c r="C5" s="148"/>
      <c r="D5" s="83" t="s">
        <v>49</v>
      </c>
      <c r="E5" s="84" t="s">
        <v>105</v>
      </c>
      <c r="F5" s="84" t="s">
        <v>113</v>
      </c>
      <c r="G5" s="84" t="s">
        <v>115</v>
      </c>
      <c r="H5" s="87">
        <v>1745.6</v>
      </c>
      <c r="I5" s="65">
        <v>1</v>
      </c>
      <c r="J5" s="66">
        <f t="shared" ref="J5:J25" si="0">IF(SUM(S5:AG5)&gt;I5+L5,I5+L5,SUM(S5:AG5))</f>
        <v>0</v>
      </c>
      <c r="K5" s="67">
        <f t="shared" ref="K5:K25" si="1">(SUM(S5:AG5))</f>
        <v>0</v>
      </c>
      <c r="L5" s="68"/>
      <c r="M5" s="69">
        <f t="shared" ref="M5:M25" si="2">ROUND(IF(I5*0.25-0.5&lt;0,0,I5*0.25-0.5),0)-P5-N5</f>
        <v>0</v>
      </c>
      <c r="N5" s="68"/>
      <c r="O5" s="68"/>
      <c r="P5" s="68"/>
      <c r="Q5" s="70">
        <f t="shared" ref="Q5:Q17" si="3">I5-(SUM(S5:AG5))+L5</f>
        <v>1</v>
      </c>
      <c r="R5" s="71" t="str">
        <f t="shared" ref="R5:R25" si="4">IF(Q5&lt;0,"ATENÇÃO","OK")</f>
        <v>OK</v>
      </c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</row>
    <row r="6" spans="1:33" s="55" customFormat="1" ht="28.8" x14ac:dyDescent="0.3">
      <c r="A6" s="147"/>
      <c r="B6" s="82">
        <v>59</v>
      </c>
      <c r="C6" s="148"/>
      <c r="D6" s="83" t="s">
        <v>51</v>
      </c>
      <c r="E6" s="84" t="s">
        <v>105</v>
      </c>
      <c r="F6" s="84" t="s">
        <v>113</v>
      </c>
      <c r="G6" s="84" t="s">
        <v>115</v>
      </c>
      <c r="H6" s="87">
        <v>157.82</v>
      </c>
      <c r="I6" s="65"/>
      <c r="J6" s="66">
        <f t="shared" si="0"/>
        <v>0</v>
      </c>
      <c r="K6" s="67">
        <f t="shared" si="1"/>
        <v>0</v>
      </c>
      <c r="L6" s="68"/>
      <c r="M6" s="69">
        <f t="shared" si="2"/>
        <v>0</v>
      </c>
      <c r="N6" s="68"/>
      <c r="O6" s="68"/>
      <c r="P6" s="68"/>
      <c r="Q6" s="70">
        <f t="shared" si="3"/>
        <v>0</v>
      </c>
      <c r="R6" s="71" t="str">
        <f t="shared" si="4"/>
        <v>OK</v>
      </c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</row>
    <row r="7" spans="1:33" s="55" customFormat="1" ht="14.4" x14ac:dyDescent="0.3">
      <c r="A7" s="147"/>
      <c r="B7" s="82">
        <v>60</v>
      </c>
      <c r="C7" s="148"/>
      <c r="D7" s="83" t="s">
        <v>122</v>
      </c>
      <c r="E7" s="84" t="s">
        <v>136</v>
      </c>
      <c r="F7" s="84" t="s">
        <v>113</v>
      </c>
      <c r="G7" s="84" t="s">
        <v>115</v>
      </c>
      <c r="H7" s="87">
        <v>478.24</v>
      </c>
      <c r="I7" s="65">
        <v>1</v>
      </c>
      <c r="J7" s="66">
        <f t="shared" si="0"/>
        <v>0</v>
      </c>
      <c r="K7" s="67">
        <f t="shared" si="1"/>
        <v>0</v>
      </c>
      <c r="L7" s="68"/>
      <c r="M7" s="69">
        <f t="shared" si="2"/>
        <v>0</v>
      </c>
      <c r="N7" s="68"/>
      <c r="O7" s="68"/>
      <c r="P7" s="68"/>
      <c r="Q7" s="70">
        <f t="shared" si="3"/>
        <v>1</v>
      </c>
      <c r="R7" s="71" t="str">
        <f t="shared" si="4"/>
        <v>OK</v>
      </c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</row>
    <row r="8" spans="1:33" s="55" customFormat="1" ht="14.4" x14ac:dyDescent="0.3">
      <c r="A8" s="147"/>
      <c r="B8" s="82">
        <v>61</v>
      </c>
      <c r="C8" s="148"/>
      <c r="D8" s="83" t="s">
        <v>57</v>
      </c>
      <c r="E8" s="84" t="s">
        <v>106</v>
      </c>
      <c r="F8" s="84" t="s">
        <v>113</v>
      </c>
      <c r="G8" s="84" t="s">
        <v>116</v>
      </c>
      <c r="H8" s="87">
        <v>95.64</v>
      </c>
      <c r="I8" s="65">
        <v>8</v>
      </c>
      <c r="J8" s="66">
        <f t="shared" si="0"/>
        <v>0</v>
      </c>
      <c r="K8" s="67">
        <f t="shared" si="1"/>
        <v>0</v>
      </c>
      <c r="L8" s="68"/>
      <c r="M8" s="69">
        <f t="shared" si="2"/>
        <v>2</v>
      </c>
      <c r="N8" s="68"/>
      <c r="O8" s="68"/>
      <c r="P8" s="68"/>
      <c r="Q8" s="70">
        <f t="shared" si="3"/>
        <v>8</v>
      </c>
      <c r="R8" s="71" t="str">
        <f t="shared" si="4"/>
        <v>OK</v>
      </c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</row>
    <row r="9" spans="1:33" s="55" customFormat="1" ht="14.4" x14ac:dyDescent="0.3">
      <c r="A9" s="147"/>
      <c r="B9" s="82">
        <v>62</v>
      </c>
      <c r="C9" s="148"/>
      <c r="D9" s="83" t="s">
        <v>59</v>
      </c>
      <c r="E9" s="84" t="s">
        <v>106</v>
      </c>
      <c r="F9" s="84" t="s">
        <v>113</v>
      </c>
      <c r="G9" s="84" t="s">
        <v>116</v>
      </c>
      <c r="H9" s="87">
        <v>43.83</v>
      </c>
      <c r="I9" s="65">
        <v>12</v>
      </c>
      <c r="J9" s="66">
        <f t="shared" si="0"/>
        <v>0</v>
      </c>
      <c r="K9" s="67">
        <f t="shared" si="1"/>
        <v>0</v>
      </c>
      <c r="L9" s="68"/>
      <c r="M9" s="69">
        <f t="shared" si="2"/>
        <v>3</v>
      </c>
      <c r="N9" s="68"/>
      <c r="O9" s="68"/>
      <c r="P9" s="68"/>
      <c r="Q9" s="70">
        <f t="shared" si="3"/>
        <v>12</v>
      </c>
      <c r="R9" s="71" t="str">
        <f t="shared" si="4"/>
        <v>OK</v>
      </c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</row>
    <row r="10" spans="1:33" s="55" customFormat="1" ht="28.8" x14ac:dyDescent="0.3">
      <c r="A10" s="147"/>
      <c r="B10" s="82">
        <v>63</v>
      </c>
      <c r="C10" s="148"/>
      <c r="D10" s="83" t="s">
        <v>123</v>
      </c>
      <c r="E10" s="84" t="s">
        <v>106</v>
      </c>
      <c r="F10" s="84" t="s">
        <v>113</v>
      </c>
      <c r="G10" s="84" t="s">
        <v>116</v>
      </c>
      <c r="H10" s="87">
        <v>81.3</v>
      </c>
      <c r="I10" s="65">
        <v>6</v>
      </c>
      <c r="J10" s="66">
        <f t="shared" si="0"/>
        <v>0</v>
      </c>
      <c r="K10" s="67">
        <f t="shared" si="1"/>
        <v>0</v>
      </c>
      <c r="L10" s="68"/>
      <c r="M10" s="69">
        <f t="shared" si="2"/>
        <v>1</v>
      </c>
      <c r="N10" s="68"/>
      <c r="O10" s="68"/>
      <c r="P10" s="68"/>
      <c r="Q10" s="70">
        <f t="shared" si="3"/>
        <v>6</v>
      </c>
      <c r="R10" s="71" t="str">
        <f t="shared" si="4"/>
        <v>OK</v>
      </c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</row>
    <row r="11" spans="1:33" s="55" customFormat="1" ht="14.4" x14ac:dyDescent="0.3">
      <c r="A11" s="147"/>
      <c r="B11" s="82">
        <v>64</v>
      </c>
      <c r="C11" s="148"/>
      <c r="D11" s="83" t="s">
        <v>60</v>
      </c>
      <c r="E11" s="84" t="s">
        <v>106</v>
      </c>
      <c r="F11" s="84" t="s">
        <v>113</v>
      </c>
      <c r="G11" s="84" t="s">
        <v>116</v>
      </c>
      <c r="H11" s="87">
        <v>55.71</v>
      </c>
      <c r="I11" s="65">
        <v>24</v>
      </c>
      <c r="J11" s="66">
        <f t="shared" si="0"/>
        <v>0</v>
      </c>
      <c r="K11" s="67">
        <f t="shared" si="1"/>
        <v>0</v>
      </c>
      <c r="L11" s="68"/>
      <c r="M11" s="69">
        <f t="shared" si="2"/>
        <v>6</v>
      </c>
      <c r="N11" s="68"/>
      <c r="O11" s="68"/>
      <c r="P11" s="68"/>
      <c r="Q11" s="70">
        <f t="shared" si="3"/>
        <v>24</v>
      </c>
      <c r="R11" s="71" t="str">
        <f t="shared" si="4"/>
        <v>OK</v>
      </c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</row>
    <row r="12" spans="1:33" s="55" customFormat="1" ht="14.4" x14ac:dyDescent="0.3">
      <c r="A12" s="147"/>
      <c r="B12" s="82">
        <v>65</v>
      </c>
      <c r="C12" s="148"/>
      <c r="D12" s="83" t="s">
        <v>61</v>
      </c>
      <c r="E12" s="84" t="s">
        <v>106</v>
      </c>
      <c r="F12" s="84" t="s">
        <v>113</v>
      </c>
      <c r="G12" s="84" t="s">
        <v>116</v>
      </c>
      <c r="H12" s="87">
        <v>30.04</v>
      </c>
      <c r="I12" s="65"/>
      <c r="J12" s="66">
        <f t="shared" si="0"/>
        <v>0</v>
      </c>
      <c r="K12" s="67">
        <f t="shared" si="1"/>
        <v>0</v>
      </c>
      <c r="L12" s="68"/>
      <c r="M12" s="69">
        <f t="shared" si="2"/>
        <v>0</v>
      </c>
      <c r="N12" s="68"/>
      <c r="O12" s="68"/>
      <c r="P12" s="68"/>
      <c r="Q12" s="70">
        <f t="shared" si="3"/>
        <v>0</v>
      </c>
      <c r="R12" s="71" t="str">
        <f t="shared" si="4"/>
        <v>OK</v>
      </c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</row>
    <row r="13" spans="1:33" s="55" customFormat="1" ht="14.4" x14ac:dyDescent="0.3">
      <c r="A13" s="147"/>
      <c r="B13" s="82">
        <v>66</v>
      </c>
      <c r="C13" s="148"/>
      <c r="D13" s="83" t="s">
        <v>124</v>
      </c>
      <c r="E13" s="84" t="s">
        <v>137</v>
      </c>
      <c r="F13" s="84" t="s">
        <v>113</v>
      </c>
      <c r="G13" s="84" t="s">
        <v>115</v>
      </c>
      <c r="H13" s="87">
        <v>307.67</v>
      </c>
      <c r="I13" s="65"/>
      <c r="J13" s="66">
        <f t="shared" si="0"/>
        <v>0</v>
      </c>
      <c r="K13" s="67">
        <f t="shared" si="1"/>
        <v>0</v>
      </c>
      <c r="L13" s="68"/>
      <c r="M13" s="69">
        <f t="shared" si="2"/>
        <v>0</v>
      </c>
      <c r="N13" s="68"/>
      <c r="O13" s="68"/>
      <c r="P13" s="68"/>
      <c r="Q13" s="70">
        <f t="shared" si="3"/>
        <v>0</v>
      </c>
      <c r="R13" s="71" t="str">
        <f t="shared" si="4"/>
        <v>OK</v>
      </c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</row>
    <row r="14" spans="1:33" s="55" customFormat="1" ht="14.4" x14ac:dyDescent="0.3">
      <c r="A14" s="147"/>
      <c r="B14" s="82">
        <v>67</v>
      </c>
      <c r="C14" s="148"/>
      <c r="D14" s="83" t="s">
        <v>62</v>
      </c>
      <c r="E14" s="84" t="s">
        <v>107</v>
      </c>
      <c r="F14" s="84" t="s">
        <v>113</v>
      </c>
      <c r="G14" s="84" t="s">
        <v>115</v>
      </c>
      <c r="H14" s="87">
        <v>139.47999999999999</v>
      </c>
      <c r="I14" s="65"/>
      <c r="J14" s="66">
        <f t="shared" si="0"/>
        <v>0</v>
      </c>
      <c r="K14" s="67">
        <f t="shared" si="1"/>
        <v>0</v>
      </c>
      <c r="L14" s="68"/>
      <c r="M14" s="69">
        <f t="shared" si="2"/>
        <v>0</v>
      </c>
      <c r="N14" s="68"/>
      <c r="O14" s="68"/>
      <c r="P14" s="68"/>
      <c r="Q14" s="70">
        <f t="shared" si="3"/>
        <v>0</v>
      </c>
      <c r="R14" s="71" t="str">
        <f t="shared" si="4"/>
        <v>OK</v>
      </c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</row>
    <row r="15" spans="1:33" s="55" customFormat="1" ht="14.4" x14ac:dyDescent="0.3">
      <c r="A15" s="147"/>
      <c r="B15" s="82">
        <v>68</v>
      </c>
      <c r="C15" s="148"/>
      <c r="D15" s="83" t="s">
        <v>125</v>
      </c>
      <c r="E15" s="84" t="s">
        <v>107</v>
      </c>
      <c r="F15" s="84" t="s">
        <v>113</v>
      </c>
      <c r="G15" s="84" t="s">
        <v>115</v>
      </c>
      <c r="H15" s="87">
        <v>129.12</v>
      </c>
      <c r="I15" s="65"/>
      <c r="J15" s="66">
        <f t="shared" si="0"/>
        <v>0</v>
      </c>
      <c r="K15" s="67">
        <f t="shared" si="1"/>
        <v>0</v>
      </c>
      <c r="L15" s="68"/>
      <c r="M15" s="69">
        <f t="shared" si="2"/>
        <v>0</v>
      </c>
      <c r="N15" s="68"/>
      <c r="O15" s="68"/>
      <c r="P15" s="68"/>
      <c r="Q15" s="70">
        <f t="shared" si="3"/>
        <v>0</v>
      </c>
      <c r="R15" s="71" t="str">
        <f t="shared" si="4"/>
        <v>OK</v>
      </c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</row>
    <row r="16" spans="1:33" s="55" customFormat="1" ht="28.8" x14ac:dyDescent="0.3">
      <c r="A16" s="147"/>
      <c r="B16" s="82">
        <v>69</v>
      </c>
      <c r="C16" s="148"/>
      <c r="D16" s="83" t="s">
        <v>63</v>
      </c>
      <c r="E16" s="84" t="s">
        <v>106</v>
      </c>
      <c r="F16" s="84" t="s">
        <v>113</v>
      </c>
      <c r="G16" s="84" t="s">
        <v>115</v>
      </c>
      <c r="H16" s="87">
        <v>35.86</v>
      </c>
      <c r="I16" s="65"/>
      <c r="J16" s="66">
        <f t="shared" si="0"/>
        <v>0</v>
      </c>
      <c r="K16" s="67">
        <f t="shared" si="1"/>
        <v>0</v>
      </c>
      <c r="L16" s="68"/>
      <c r="M16" s="69">
        <f t="shared" si="2"/>
        <v>0</v>
      </c>
      <c r="N16" s="68"/>
      <c r="O16" s="68"/>
      <c r="P16" s="68"/>
      <c r="Q16" s="70">
        <f t="shared" si="3"/>
        <v>0</v>
      </c>
      <c r="R16" s="71" t="str">
        <f t="shared" si="4"/>
        <v>OK</v>
      </c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</row>
    <row r="17" spans="1:33" s="55" customFormat="1" ht="28.8" x14ac:dyDescent="0.3">
      <c r="A17" s="147"/>
      <c r="B17" s="82">
        <v>70</v>
      </c>
      <c r="C17" s="148"/>
      <c r="D17" s="83" t="s">
        <v>66</v>
      </c>
      <c r="E17" s="84" t="s">
        <v>108</v>
      </c>
      <c r="F17" s="84" t="s">
        <v>113</v>
      </c>
      <c r="G17" s="84" t="s">
        <v>115</v>
      </c>
      <c r="H17" s="87">
        <v>333.18</v>
      </c>
      <c r="I17" s="65"/>
      <c r="J17" s="66">
        <f t="shared" si="0"/>
        <v>0</v>
      </c>
      <c r="K17" s="67">
        <f t="shared" si="1"/>
        <v>0</v>
      </c>
      <c r="L17" s="68"/>
      <c r="M17" s="69">
        <f t="shared" si="2"/>
        <v>0</v>
      </c>
      <c r="N17" s="68"/>
      <c r="O17" s="68"/>
      <c r="P17" s="68"/>
      <c r="Q17" s="70">
        <f t="shared" si="3"/>
        <v>0</v>
      </c>
      <c r="R17" s="71" t="str">
        <f t="shared" si="4"/>
        <v>OK</v>
      </c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</row>
    <row r="18" spans="1:33" s="55" customFormat="1" ht="28.8" x14ac:dyDescent="0.3">
      <c r="A18" s="147"/>
      <c r="B18" s="82">
        <v>71</v>
      </c>
      <c r="C18" s="148"/>
      <c r="D18" s="83" t="s">
        <v>73</v>
      </c>
      <c r="E18" s="84" t="s">
        <v>108</v>
      </c>
      <c r="F18" s="84" t="s">
        <v>113</v>
      </c>
      <c r="G18" s="84" t="s">
        <v>117</v>
      </c>
      <c r="H18" s="87">
        <v>208.03</v>
      </c>
      <c r="I18" s="65">
        <v>20</v>
      </c>
      <c r="J18" s="66">
        <f t="shared" si="0"/>
        <v>0</v>
      </c>
      <c r="K18" s="67">
        <f t="shared" si="1"/>
        <v>0</v>
      </c>
      <c r="L18" s="68"/>
      <c r="M18" s="69">
        <f t="shared" si="2"/>
        <v>5</v>
      </c>
      <c r="N18" s="68"/>
      <c r="O18" s="68"/>
      <c r="P18" s="68"/>
      <c r="Q18" s="70">
        <f>I18-(SUM(S18:AG18))+L18</f>
        <v>20</v>
      </c>
      <c r="R18" s="71" t="str">
        <f t="shared" si="4"/>
        <v>OK</v>
      </c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</row>
    <row r="19" spans="1:33" s="55" customFormat="1" ht="28.8" x14ac:dyDescent="0.3">
      <c r="A19" s="147"/>
      <c r="B19" s="82">
        <v>72</v>
      </c>
      <c r="C19" s="148"/>
      <c r="D19" s="83" t="s">
        <v>75</v>
      </c>
      <c r="E19" s="84" t="s">
        <v>111</v>
      </c>
      <c r="F19" s="84" t="s">
        <v>113</v>
      </c>
      <c r="G19" s="84" t="s">
        <v>117</v>
      </c>
      <c r="H19" s="87">
        <v>71.73</v>
      </c>
      <c r="I19" s="65"/>
      <c r="J19" s="66">
        <f t="shared" si="0"/>
        <v>0</v>
      </c>
      <c r="K19" s="67">
        <f t="shared" si="1"/>
        <v>0</v>
      </c>
      <c r="L19" s="68"/>
      <c r="M19" s="69">
        <f t="shared" si="2"/>
        <v>0</v>
      </c>
      <c r="N19" s="68"/>
      <c r="O19" s="68"/>
      <c r="P19" s="68"/>
      <c r="Q19" s="70">
        <f t="shared" ref="Q19:Q25" si="5">I19-(SUM(S19:AG19))+L19</f>
        <v>0</v>
      </c>
      <c r="R19" s="71" t="str">
        <f t="shared" si="4"/>
        <v>OK</v>
      </c>
      <c r="S19" s="75"/>
      <c r="T19" s="75"/>
      <c r="U19" s="74"/>
      <c r="V19" s="74"/>
      <c r="W19" s="74"/>
      <c r="X19" s="74"/>
      <c r="Y19" s="74"/>
      <c r="Z19" s="76"/>
      <c r="AA19" s="74"/>
      <c r="AB19" s="74"/>
      <c r="AC19" s="74"/>
      <c r="AD19" s="74"/>
      <c r="AE19" s="74"/>
      <c r="AF19" s="74"/>
      <c r="AG19" s="74"/>
    </row>
    <row r="20" spans="1:33" ht="28.8" x14ac:dyDescent="0.3">
      <c r="A20" s="147"/>
      <c r="B20" s="82">
        <v>73</v>
      </c>
      <c r="C20" s="148"/>
      <c r="D20" s="83" t="s">
        <v>77</v>
      </c>
      <c r="E20" s="84" t="s">
        <v>108</v>
      </c>
      <c r="F20" s="84" t="s">
        <v>113</v>
      </c>
      <c r="G20" s="84" t="s">
        <v>117</v>
      </c>
      <c r="H20" s="87">
        <v>19.84</v>
      </c>
      <c r="I20" s="65"/>
      <c r="J20" s="66">
        <f t="shared" si="0"/>
        <v>0</v>
      </c>
      <c r="K20" s="67">
        <f t="shared" si="1"/>
        <v>0</v>
      </c>
      <c r="L20" s="68"/>
      <c r="M20" s="69">
        <f t="shared" si="2"/>
        <v>0</v>
      </c>
      <c r="N20" s="68"/>
      <c r="O20" s="68"/>
      <c r="P20" s="68"/>
      <c r="Q20" s="70">
        <f t="shared" si="5"/>
        <v>0</v>
      </c>
      <c r="R20" s="71" t="str">
        <f t="shared" si="4"/>
        <v>OK</v>
      </c>
      <c r="S20" s="77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29"/>
      <c r="AG20" s="29"/>
    </row>
    <row r="21" spans="1:33" ht="28.8" x14ac:dyDescent="0.3">
      <c r="A21" s="147"/>
      <c r="B21" s="82">
        <v>74</v>
      </c>
      <c r="C21" s="148"/>
      <c r="D21" s="83" t="s">
        <v>91</v>
      </c>
      <c r="E21" s="84" t="s">
        <v>106</v>
      </c>
      <c r="F21" s="84" t="s">
        <v>114</v>
      </c>
      <c r="G21" s="84" t="s">
        <v>119</v>
      </c>
      <c r="H21" s="87">
        <v>1191.6300000000001</v>
      </c>
      <c r="I21" s="65">
        <v>1</v>
      </c>
      <c r="J21" s="66">
        <f t="shared" si="0"/>
        <v>0</v>
      </c>
      <c r="K21" s="67">
        <f t="shared" si="1"/>
        <v>0</v>
      </c>
      <c r="L21" s="68"/>
      <c r="M21" s="69">
        <f t="shared" si="2"/>
        <v>0</v>
      </c>
      <c r="N21" s="68"/>
      <c r="O21" s="68"/>
      <c r="P21" s="68"/>
      <c r="Q21" s="70">
        <f t="shared" si="5"/>
        <v>1</v>
      </c>
      <c r="R21" s="71" t="str">
        <f t="shared" si="4"/>
        <v>OK</v>
      </c>
      <c r="S21" s="77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29"/>
      <c r="AG21" s="29"/>
    </row>
    <row r="22" spans="1:33" ht="28.8" x14ac:dyDescent="0.3">
      <c r="A22" s="147"/>
      <c r="B22" s="82">
        <v>75</v>
      </c>
      <c r="C22" s="148"/>
      <c r="D22" s="83" t="s">
        <v>92</v>
      </c>
      <c r="E22" s="84" t="s">
        <v>106</v>
      </c>
      <c r="F22" s="84" t="s">
        <v>114</v>
      </c>
      <c r="G22" s="84" t="s">
        <v>119</v>
      </c>
      <c r="H22" s="87">
        <v>1504.09</v>
      </c>
      <c r="I22" s="65">
        <v>2</v>
      </c>
      <c r="J22" s="66">
        <f t="shared" si="0"/>
        <v>0</v>
      </c>
      <c r="K22" s="67">
        <f t="shared" si="1"/>
        <v>0</v>
      </c>
      <c r="L22" s="68"/>
      <c r="M22" s="69">
        <f t="shared" si="2"/>
        <v>0</v>
      </c>
      <c r="N22" s="68"/>
      <c r="O22" s="68"/>
      <c r="P22" s="68"/>
      <c r="Q22" s="70">
        <f t="shared" si="5"/>
        <v>2</v>
      </c>
      <c r="R22" s="71" t="str">
        <f t="shared" si="4"/>
        <v>OK</v>
      </c>
      <c r="S22" s="77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29"/>
      <c r="AG22" s="29"/>
    </row>
    <row r="23" spans="1:33" ht="43.2" x14ac:dyDescent="0.3">
      <c r="A23" s="147"/>
      <c r="B23" s="82">
        <v>76</v>
      </c>
      <c r="C23" s="148"/>
      <c r="D23" s="83" t="s">
        <v>93</v>
      </c>
      <c r="E23" s="84" t="s">
        <v>106</v>
      </c>
      <c r="F23" s="84" t="s">
        <v>114</v>
      </c>
      <c r="G23" s="84" t="s">
        <v>119</v>
      </c>
      <c r="H23" s="87">
        <v>1173.3</v>
      </c>
      <c r="I23" s="65">
        <v>1</v>
      </c>
      <c r="J23" s="66">
        <f t="shared" si="0"/>
        <v>0</v>
      </c>
      <c r="K23" s="67">
        <f t="shared" si="1"/>
        <v>0</v>
      </c>
      <c r="L23" s="68"/>
      <c r="M23" s="69">
        <f t="shared" si="2"/>
        <v>0</v>
      </c>
      <c r="N23" s="68"/>
      <c r="O23" s="68"/>
      <c r="P23" s="68"/>
      <c r="Q23" s="70">
        <f t="shared" si="5"/>
        <v>1</v>
      </c>
      <c r="R23" s="71" t="str">
        <f t="shared" si="4"/>
        <v>OK</v>
      </c>
      <c r="S23" s="77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29"/>
      <c r="AG23" s="29"/>
    </row>
    <row r="24" spans="1:33" ht="28.8" x14ac:dyDescent="0.3">
      <c r="A24" s="147"/>
      <c r="B24" s="82">
        <v>77</v>
      </c>
      <c r="C24" s="148"/>
      <c r="D24" s="83" t="s">
        <v>94</v>
      </c>
      <c r="E24" s="84" t="s">
        <v>106</v>
      </c>
      <c r="F24" s="84" t="s">
        <v>114</v>
      </c>
      <c r="G24" s="84" t="s">
        <v>119</v>
      </c>
      <c r="H24" s="87">
        <v>20.56</v>
      </c>
      <c r="I24" s="65">
        <v>14</v>
      </c>
      <c r="J24" s="66">
        <f t="shared" si="0"/>
        <v>0</v>
      </c>
      <c r="K24" s="67">
        <f t="shared" si="1"/>
        <v>0</v>
      </c>
      <c r="L24" s="68"/>
      <c r="M24" s="69">
        <f t="shared" si="2"/>
        <v>3</v>
      </c>
      <c r="N24" s="68"/>
      <c r="O24" s="68"/>
      <c r="P24" s="68"/>
      <c r="Q24" s="70">
        <f t="shared" si="5"/>
        <v>14</v>
      </c>
      <c r="R24" s="71" t="str">
        <f t="shared" si="4"/>
        <v>OK</v>
      </c>
      <c r="S24" s="77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8"/>
      <c r="AE24" s="78"/>
      <c r="AF24" s="29"/>
      <c r="AG24" s="29"/>
    </row>
    <row r="25" spans="1:33" ht="14.4" x14ac:dyDescent="0.3">
      <c r="A25" s="147"/>
      <c r="B25" s="82">
        <v>78</v>
      </c>
      <c r="C25" s="148"/>
      <c r="D25" s="83" t="s">
        <v>98</v>
      </c>
      <c r="E25" s="84" t="s">
        <v>106</v>
      </c>
      <c r="F25" s="84" t="s">
        <v>114</v>
      </c>
      <c r="G25" s="84" t="s">
        <v>119</v>
      </c>
      <c r="H25" s="87">
        <v>57.63</v>
      </c>
      <c r="I25" s="65"/>
      <c r="J25" s="66">
        <f t="shared" si="0"/>
        <v>0</v>
      </c>
      <c r="K25" s="67">
        <f t="shared" si="1"/>
        <v>0</v>
      </c>
      <c r="L25" s="68"/>
      <c r="M25" s="69">
        <f t="shared" si="2"/>
        <v>0</v>
      </c>
      <c r="N25" s="68"/>
      <c r="O25" s="68"/>
      <c r="P25" s="68"/>
      <c r="Q25" s="70">
        <f t="shared" si="5"/>
        <v>0</v>
      </c>
      <c r="R25" s="71" t="str">
        <f t="shared" si="4"/>
        <v>OK</v>
      </c>
      <c r="S25" s="77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29"/>
      <c r="AG25" s="29"/>
    </row>
    <row r="26" spans="1:33" ht="38.4" customHeight="1" x14ac:dyDescent="0.3">
      <c r="I26" s="88">
        <f>SUM(I4:I25)</f>
        <v>94</v>
      </c>
      <c r="J26" s="88">
        <f t="shared" ref="J26:Q26" si="6">SUM(J4:J25)</f>
        <v>0</v>
      </c>
      <c r="K26" s="88">
        <f t="shared" si="6"/>
        <v>0</v>
      </c>
      <c r="L26" s="88">
        <f t="shared" si="6"/>
        <v>0</v>
      </c>
      <c r="M26" s="88">
        <f t="shared" si="6"/>
        <v>21</v>
      </c>
      <c r="N26" s="88">
        <f t="shared" si="6"/>
        <v>0</v>
      </c>
      <c r="O26" s="88">
        <f t="shared" si="6"/>
        <v>0</v>
      </c>
      <c r="P26" s="88">
        <f t="shared" si="6"/>
        <v>0</v>
      </c>
      <c r="Q26" s="88">
        <f t="shared" si="6"/>
        <v>94</v>
      </c>
      <c r="S26" s="63">
        <f t="shared" ref="S26:AG26" si="7">SUMPRODUCT($H$4:$H$25,S4:S25)</f>
        <v>0</v>
      </c>
      <c r="T26" s="63">
        <f t="shared" si="7"/>
        <v>0</v>
      </c>
      <c r="U26" s="63">
        <f t="shared" si="7"/>
        <v>0</v>
      </c>
      <c r="V26" s="63">
        <f t="shared" si="7"/>
        <v>0</v>
      </c>
      <c r="W26" s="63">
        <f t="shared" si="7"/>
        <v>0</v>
      </c>
      <c r="X26" s="63">
        <f t="shared" si="7"/>
        <v>0</v>
      </c>
      <c r="Y26" s="63">
        <f t="shared" si="7"/>
        <v>0</v>
      </c>
      <c r="Z26" s="63">
        <f t="shared" si="7"/>
        <v>0</v>
      </c>
      <c r="AA26" s="63">
        <f t="shared" si="7"/>
        <v>0</v>
      </c>
      <c r="AB26" s="63">
        <f t="shared" si="7"/>
        <v>0</v>
      </c>
      <c r="AC26" s="63">
        <f t="shared" si="7"/>
        <v>0</v>
      </c>
      <c r="AD26" s="63">
        <f t="shared" si="7"/>
        <v>0</v>
      </c>
      <c r="AE26" s="63">
        <f t="shared" si="7"/>
        <v>0</v>
      </c>
      <c r="AF26" s="63">
        <f t="shared" si="7"/>
        <v>0</v>
      </c>
      <c r="AG26" s="63">
        <f t="shared" si="7"/>
        <v>0</v>
      </c>
    </row>
    <row r="27" spans="1:33" ht="38.4" customHeight="1" x14ac:dyDescent="0.3">
      <c r="I27" s="14">
        <f>SUMPRODUCT($H$4:$H$25,I4:I25)</f>
        <v>15572.59</v>
      </c>
      <c r="J27" s="14">
        <f t="shared" ref="J27:P27" si="8">SUMPRODUCT($H$4:$H$25,J4:J25)</f>
        <v>0</v>
      </c>
      <c r="K27" s="14">
        <f t="shared" si="8"/>
        <v>0</v>
      </c>
      <c r="L27" s="14">
        <f t="shared" si="8"/>
        <v>0</v>
      </c>
      <c r="M27" s="14">
        <f t="shared" si="8"/>
        <v>1942.9800000000002</v>
      </c>
      <c r="N27" s="14">
        <f t="shared" si="8"/>
        <v>0</v>
      </c>
      <c r="O27" s="14">
        <f t="shared" si="8"/>
        <v>0</v>
      </c>
      <c r="P27" s="14">
        <f t="shared" si="8"/>
        <v>0</v>
      </c>
      <c r="Q27" s="14"/>
    </row>
  </sheetData>
  <autoFilter ref="A3:AK19" xr:uid="{8294514B-E58C-4C81-B2FC-38B67DB88A36}"/>
  <mergeCells count="21">
    <mergeCell ref="AE1:AE2"/>
    <mergeCell ref="AF1:AF2"/>
    <mergeCell ref="AG1:AG2"/>
    <mergeCell ref="V1:V2"/>
    <mergeCell ref="W1:W2"/>
    <mergeCell ref="X1:X2"/>
    <mergeCell ref="Y1:Y2"/>
    <mergeCell ref="Z1:Z2"/>
    <mergeCell ref="AA1:AA2"/>
    <mergeCell ref="A4:A25"/>
    <mergeCell ref="C4:C25"/>
    <mergeCell ref="AB1:AB2"/>
    <mergeCell ref="AC1:AC2"/>
    <mergeCell ref="AD1:AD2"/>
    <mergeCell ref="A1:C1"/>
    <mergeCell ref="D1:H1"/>
    <mergeCell ref="I1:R1"/>
    <mergeCell ref="S1:S2"/>
    <mergeCell ref="T1:T2"/>
    <mergeCell ref="U1:U2"/>
    <mergeCell ref="A2:R2"/>
  </mergeCells>
  <conditionalFormatting sqref="S4:AG17">
    <cfRule type="cellIs" dxfId="16" priority="1" stopIfTrue="1" operator="greaterThan">
      <formula>0</formula>
    </cfRule>
    <cfRule type="cellIs" dxfId="15" priority="2" stopIfTrue="1" operator="greaterThan">
      <formula>0</formula>
    </cfRule>
    <cfRule type="cellIs" dxfId="14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91789-61F6-4015-AD34-8604433C2AD9}">
  <sheetPr>
    <tabColor rgb="FF92D050"/>
  </sheetPr>
  <dimension ref="A1:AG22"/>
  <sheetViews>
    <sheetView zoomScale="70" zoomScaleNormal="70" workbookViewId="0">
      <pane xSplit="9" ySplit="2" topLeftCell="J3" activePane="bottomRight" state="frozen"/>
      <selection pane="topRight" activeCell="K1" sqref="K1"/>
      <selection pane="bottomLeft" activeCell="A3" sqref="A3"/>
      <selection pane="bottomRight" sqref="A1:C1"/>
    </sheetView>
  </sheetViews>
  <sheetFormatPr defaultColWidth="9.88671875" defaultRowHeight="38.4" customHeight="1" x14ac:dyDescent="0.3"/>
  <cols>
    <col min="1" max="1" width="6.5546875" style="1" customWidth="1"/>
    <col min="2" max="2" width="5.88671875" style="1" customWidth="1"/>
    <col min="3" max="3" width="25.6640625" style="64" customWidth="1"/>
    <col min="4" max="4" width="57.88671875" style="1" customWidth="1"/>
    <col min="5" max="5" width="12.44140625" style="1" customWidth="1"/>
    <col min="6" max="6" width="12.6640625" style="1" customWidth="1"/>
    <col min="7" max="7" width="18" style="1" customWidth="1"/>
    <col min="8" max="8" width="13.109375" style="14" customWidth="1"/>
    <col min="9" max="9" width="14.6640625" style="14" customWidth="1"/>
    <col min="10" max="17" width="11.33203125" style="4" customWidth="1"/>
    <col min="18" max="18" width="6.5546875" style="13" customWidth="1"/>
    <col min="19" max="19" width="15.109375" style="5" customWidth="1"/>
    <col min="20" max="31" width="15.109375" style="6" customWidth="1"/>
    <col min="32" max="33" width="15.109375" style="2" customWidth="1"/>
    <col min="34" max="16384" width="9.88671875" style="2"/>
  </cols>
  <sheetData>
    <row r="1" spans="1:33" s="55" customFormat="1" ht="38.4" customHeight="1" x14ac:dyDescent="0.3">
      <c r="A1" s="137" t="s">
        <v>44</v>
      </c>
      <c r="B1" s="138"/>
      <c r="C1" s="139"/>
      <c r="D1" s="140" t="s">
        <v>120</v>
      </c>
      <c r="E1" s="141"/>
      <c r="F1" s="141"/>
      <c r="G1" s="141"/>
      <c r="H1" s="142"/>
      <c r="I1" s="143" t="s">
        <v>45</v>
      </c>
      <c r="J1" s="143"/>
      <c r="K1" s="143"/>
      <c r="L1" s="143"/>
      <c r="M1" s="143"/>
      <c r="N1" s="143"/>
      <c r="O1" s="143"/>
      <c r="P1" s="143"/>
      <c r="Q1" s="143"/>
      <c r="R1" s="143"/>
      <c r="S1" s="136" t="s">
        <v>41</v>
      </c>
      <c r="T1" s="136" t="s">
        <v>41</v>
      </c>
      <c r="U1" s="136" t="s">
        <v>41</v>
      </c>
      <c r="V1" s="136" t="s">
        <v>41</v>
      </c>
      <c r="W1" s="136" t="s">
        <v>41</v>
      </c>
      <c r="X1" s="136" t="s">
        <v>41</v>
      </c>
      <c r="Y1" s="136" t="s">
        <v>41</v>
      </c>
      <c r="Z1" s="136" t="s">
        <v>41</v>
      </c>
      <c r="AA1" s="136" t="s">
        <v>41</v>
      </c>
      <c r="AB1" s="136" t="s">
        <v>41</v>
      </c>
      <c r="AC1" s="136" t="s">
        <v>41</v>
      </c>
      <c r="AD1" s="136" t="s">
        <v>41</v>
      </c>
      <c r="AE1" s="136" t="s">
        <v>41</v>
      </c>
      <c r="AF1" s="136" t="s">
        <v>41</v>
      </c>
      <c r="AG1" s="136" t="s">
        <v>41</v>
      </c>
    </row>
    <row r="2" spans="1:33" s="55" customFormat="1" ht="38.4" customHeight="1" x14ac:dyDescent="0.3">
      <c r="A2" s="144" t="s">
        <v>43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6"/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6"/>
      <c r="AD2" s="136"/>
      <c r="AE2" s="136"/>
      <c r="AF2" s="136"/>
      <c r="AG2" s="136"/>
    </row>
    <row r="3" spans="1:33" s="59" customFormat="1" ht="55.5" customHeight="1" x14ac:dyDescent="0.25">
      <c r="A3" s="56" t="s">
        <v>36</v>
      </c>
      <c r="B3" s="56" t="s">
        <v>18</v>
      </c>
      <c r="C3" s="56" t="s">
        <v>5</v>
      </c>
      <c r="D3" s="56" t="s">
        <v>37</v>
      </c>
      <c r="E3" s="56" t="s">
        <v>38</v>
      </c>
      <c r="F3" s="56" t="s">
        <v>9</v>
      </c>
      <c r="G3" s="56" t="s">
        <v>6</v>
      </c>
      <c r="H3" s="86" t="s">
        <v>39</v>
      </c>
      <c r="I3" s="19" t="s">
        <v>40</v>
      </c>
      <c r="J3" s="19" t="s">
        <v>142</v>
      </c>
      <c r="K3" s="19" t="s">
        <v>143</v>
      </c>
      <c r="L3" s="19" t="s">
        <v>144</v>
      </c>
      <c r="M3" s="19" t="s">
        <v>145</v>
      </c>
      <c r="N3" s="19" t="s">
        <v>146</v>
      </c>
      <c r="O3" s="19" t="s">
        <v>147</v>
      </c>
      <c r="P3" s="19" t="s">
        <v>148</v>
      </c>
      <c r="Q3" s="57" t="s">
        <v>0</v>
      </c>
      <c r="R3" s="62" t="s">
        <v>1</v>
      </c>
      <c r="S3" s="58" t="s">
        <v>42</v>
      </c>
      <c r="T3" s="58" t="s">
        <v>42</v>
      </c>
      <c r="U3" s="58" t="s">
        <v>42</v>
      </c>
      <c r="V3" s="58" t="s">
        <v>42</v>
      </c>
      <c r="W3" s="58" t="s">
        <v>42</v>
      </c>
      <c r="X3" s="58" t="s">
        <v>42</v>
      </c>
      <c r="Y3" s="58" t="s">
        <v>42</v>
      </c>
      <c r="Z3" s="58" t="s">
        <v>42</v>
      </c>
      <c r="AA3" s="58" t="s">
        <v>42</v>
      </c>
      <c r="AB3" s="58" t="s">
        <v>42</v>
      </c>
      <c r="AC3" s="58" t="s">
        <v>42</v>
      </c>
      <c r="AD3" s="58" t="s">
        <v>42</v>
      </c>
      <c r="AE3" s="58" t="s">
        <v>42</v>
      </c>
      <c r="AF3" s="58" t="s">
        <v>42</v>
      </c>
      <c r="AG3" s="58" t="s">
        <v>42</v>
      </c>
    </row>
    <row r="4" spans="1:33" s="55" customFormat="1" ht="28.8" x14ac:dyDescent="0.3">
      <c r="A4" s="147">
        <v>3</v>
      </c>
      <c r="B4" s="82">
        <v>79</v>
      </c>
      <c r="C4" s="148" t="s">
        <v>47</v>
      </c>
      <c r="D4" s="83" t="s">
        <v>48</v>
      </c>
      <c r="E4" s="84" t="s">
        <v>104</v>
      </c>
      <c r="F4" s="84" t="s">
        <v>113</v>
      </c>
      <c r="G4" s="84" t="s">
        <v>115</v>
      </c>
      <c r="H4" s="87">
        <v>117.04</v>
      </c>
      <c r="I4" s="65">
        <v>4</v>
      </c>
      <c r="J4" s="66">
        <f>IF(SUM(S4:AG4)&gt;I4+L4,I4+L4,SUM(S4:AG4))</f>
        <v>0</v>
      </c>
      <c r="K4" s="67">
        <f>(SUM(S4:AG4))</f>
        <v>0</v>
      </c>
      <c r="L4" s="68"/>
      <c r="M4" s="69">
        <f>ROUND(IF(I4*0.25-0.5&lt;0,0,I4*0.25-0.5),0)-P4-N4</f>
        <v>1</v>
      </c>
      <c r="N4" s="68"/>
      <c r="O4" s="68"/>
      <c r="P4" s="68"/>
      <c r="Q4" s="70">
        <f>I4-(SUM(S4:AG4))+L4</f>
        <v>4</v>
      </c>
      <c r="R4" s="71" t="str">
        <f>IF(Q4&lt;0,"ATENÇÃO","OK")</f>
        <v>OK</v>
      </c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</row>
    <row r="5" spans="1:33" s="55" customFormat="1" ht="14.4" x14ac:dyDescent="0.3">
      <c r="A5" s="147"/>
      <c r="B5" s="82">
        <v>80</v>
      </c>
      <c r="C5" s="148"/>
      <c r="D5" s="83" t="s">
        <v>56</v>
      </c>
      <c r="E5" s="84" t="s">
        <v>106</v>
      </c>
      <c r="F5" s="84" t="s">
        <v>113</v>
      </c>
      <c r="G5" s="84" t="s">
        <v>116</v>
      </c>
      <c r="H5" s="87">
        <v>71.67</v>
      </c>
      <c r="I5" s="65">
        <v>18</v>
      </c>
      <c r="J5" s="66">
        <f t="shared" ref="J5:J20" si="0">IF(SUM(S5:AG5)&gt;I5+L5,I5+L5,SUM(S5:AG5))</f>
        <v>0</v>
      </c>
      <c r="K5" s="67">
        <f t="shared" ref="K5:K20" si="1">(SUM(S5:AG5))</f>
        <v>0</v>
      </c>
      <c r="L5" s="68"/>
      <c r="M5" s="69">
        <f t="shared" ref="M5:M20" si="2">ROUND(IF(I5*0.25-0.5&lt;0,0,I5*0.25-0.5),0)-P5-N5</f>
        <v>4</v>
      </c>
      <c r="N5" s="68"/>
      <c r="O5" s="68"/>
      <c r="P5" s="68"/>
      <c r="Q5" s="70">
        <f t="shared" ref="Q5:Q17" si="3">I5-(SUM(S5:AG5))+L5</f>
        <v>18</v>
      </c>
      <c r="R5" s="71" t="str">
        <f t="shared" ref="R5:R20" si="4">IF(Q5&lt;0,"ATENÇÃO","OK")</f>
        <v>OK</v>
      </c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</row>
    <row r="6" spans="1:33" s="55" customFormat="1" ht="28.8" x14ac:dyDescent="0.3">
      <c r="A6" s="147"/>
      <c r="B6" s="82">
        <v>81</v>
      </c>
      <c r="C6" s="148"/>
      <c r="D6" s="83" t="s">
        <v>58</v>
      </c>
      <c r="E6" s="84" t="s">
        <v>106</v>
      </c>
      <c r="F6" s="84" t="s">
        <v>113</v>
      </c>
      <c r="G6" s="84" t="s">
        <v>116</v>
      </c>
      <c r="H6" s="87">
        <v>52.62</v>
      </c>
      <c r="I6" s="65">
        <v>65</v>
      </c>
      <c r="J6" s="66">
        <f t="shared" si="0"/>
        <v>0</v>
      </c>
      <c r="K6" s="67">
        <f t="shared" si="1"/>
        <v>0</v>
      </c>
      <c r="L6" s="68"/>
      <c r="M6" s="69">
        <f t="shared" si="2"/>
        <v>16</v>
      </c>
      <c r="N6" s="68"/>
      <c r="O6" s="68"/>
      <c r="P6" s="68"/>
      <c r="Q6" s="70">
        <f t="shared" si="3"/>
        <v>65</v>
      </c>
      <c r="R6" s="71" t="str">
        <f t="shared" si="4"/>
        <v>OK</v>
      </c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</row>
    <row r="7" spans="1:33" s="55" customFormat="1" ht="14.4" x14ac:dyDescent="0.3">
      <c r="A7" s="147"/>
      <c r="B7" s="82">
        <v>82</v>
      </c>
      <c r="C7" s="148"/>
      <c r="D7" s="83" t="s">
        <v>59</v>
      </c>
      <c r="E7" s="84" t="s">
        <v>106</v>
      </c>
      <c r="F7" s="84" t="s">
        <v>113</v>
      </c>
      <c r="G7" s="84" t="s">
        <v>116</v>
      </c>
      <c r="H7" s="87">
        <v>49.9</v>
      </c>
      <c r="I7" s="65">
        <v>65</v>
      </c>
      <c r="J7" s="66">
        <f t="shared" si="0"/>
        <v>0</v>
      </c>
      <c r="K7" s="67">
        <f t="shared" si="1"/>
        <v>0</v>
      </c>
      <c r="L7" s="68"/>
      <c r="M7" s="69">
        <f t="shared" si="2"/>
        <v>16</v>
      </c>
      <c r="N7" s="68"/>
      <c r="O7" s="68"/>
      <c r="P7" s="68"/>
      <c r="Q7" s="70">
        <f t="shared" si="3"/>
        <v>65</v>
      </c>
      <c r="R7" s="71" t="str">
        <f t="shared" si="4"/>
        <v>OK</v>
      </c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</row>
    <row r="8" spans="1:33" s="55" customFormat="1" ht="14.4" x14ac:dyDescent="0.3">
      <c r="A8" s="147"/>
      <c r="B8" s="82">
        <v>83</v>
      </c>
      <c r="C8" s="148"/>
      <c r="D8" s="83" t="s">
        <v>61</v>
      </c>
      <c r="E8" s="84" t="s">
        <v>106</v>
      </c>
      <c r="F8" s="84" t="s">
        <v>113</v>
      </c>
      <c r="G8" s="84" t="s">
        <v>116</v>
      </c>
      <c r="H8" s="87">
        <v>33.56</v>
      </c>
      <c r="I8" s="65">
        <v>4</v>
      </c>
      <c r="J8" s="66">
        <f t="shared" si="0"/>
        <v>0</v>
      </c>
      <c r="K8" s="67">
        <f t="shared" si="1"/>
        <v>0</v>
      </c>
      <c r="L8" s="68"/>
      <c r="M8" s="69">
        <f t="shared" si="2"/>
        <v>1</v>
      </c>
      <c r="N8" s="68"/>
      <c r="O8" s="68"/>
      <c r="P8" s="68"/>
      <c r="Q8" s="70">
        <f t="shared" si="3"/>
        <v>4</v>
      </c>
      <c r="R8" s="71" t="str">
        <f t="shared" si="4"/>
        <v>OK</v>
      </c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</row>
    <row r="9" spans="1:33" s="55" customFormat="1" ht="28.8" x14ac:dyDescent="0.3">
      <c r="A9" s="147"/>
      <c r="B9" s="82">
        <v>84</v>
      </c>
      <c r="C9" s="148"/>
      <c r="D9" s="83" t="s">
        <v>126</v>
      </c>
      <c r="E9" s="84" t="s">
        <v>106</v>
      </c>
      <c r="F9" s="84" t="s">
        <v>113</v>
      </c>
      <c r="G9" s="84" t="s">
        <v>116</v>
      </c>
      <c r="H9" s="87">
        <v>58.97</v>
      </c>
      <c r="I9" s="65">
        <v>4</v>
      </c>
      <c r="J9" s="66">
        <f t="shared" si="0"/>
        <v>0</v>
      </c>
      <c r="K9" s="67">
        <f t="shared" si="1"/>
        <v>0</v>
      </c>
      <c r="L9" s="68"/>
      <c r="M9" s="69">
        <f t="shared" si="2"/>
        <v>1</v>
      </c>
      <c r="N9" s="68"/>
      <c r="O9" s="68"/>
      <c r="P9" s="68"/>
      <c r="Q9" s="70">
        <f t="shared" si="3"/>
        <v>4</v>
      </c>
      <c r="R9" s="71" t="str">
        <f t="shared" si="4"/>
        <v>OK</v>
      </c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</row>
    <row r="10" spans="1:33" s="55" customFormat="1" ht="14.4" x14ac:dyDescent="0.3">
      <c r="A10" s="147"/>
      <c r="B10" s="82">
        <v>85</v>
      </c>
      <c r="C10" s="148"/>
      <c r="D10" s="83" t="s">
        <v>125</v>
      </c>
      <c r="E10" s="84" t="s">
        <v>107</v>
      </c>
      <c r="F10" s="84" t="s">
        <v>113</v>
      </c>
      <c r="G10" s="84" t="s">
        <v>115</v>
      </c>
      <c r="H10" s="87">
        <v>146.97999999999999</v>
      </c>
      <c r="I10" s="65">
        <v>1</v>
      </c>
      <c r="J10" s="66">
        <f t="shared" si="0"/>
        <v>0</v>
      </c>
      <c r="K10" s="67">
        <f t="shared" si="1"/>
        <v>0</v>
      </c>
      <c r="L10" s="68"/>
      <c r="M10" s="69">
        <f t="shared" si="2"/>
        <v>0</v>
      </c>
      <c r="N10" s="68"/>
      <c r="O10" s="68"/>
      <c r="P10" s="68"/>
      <c r="Q10" s="70">
        <f t="shared" si="3"/>
        <v>1</v>
      </c>
      <c r="R10" s="71" t="str">
        <f t="shared" si="4"/>
        <v>OK</v>
      </c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</row>
    <row r="11" spans="1:33" s="55" customFormat="1" ht="28.8" x14ac:dyDescent="0.3">
      <c r="A11" s="147"/>
      <c r="B11" s="82">
        <v>86</v>
      </c>
      <c r="C11" s="148"/>
      <c r="D11" s="83" t="s">
        <v>91</v>
      </c>
      <c r="E11" s="84" t="s">
        <v>106</v>
      </c>
      <c r="F11" s="84" t="s">
        <v>114</v>
      </c>
      <c r="G11" s="84" t="s">
        <v>119</v>
      </c>
      <c r="H11" s="87">
        <v>1356.39</v>
      </c>
      <c r="I11" s="65">
        <v>2</v>
      </c>
      <c r="J11" s="66">
        <f t="shared" si="0"/>
        <v>0</v>
      </c>
      <c r="K11" s="67">
        <f t="shared" si="1"/>
        <v>0</v>
      </c>
      <c r="L11" s="68"/>
      <c r="M11" s="69">
        <f t="shared" si="2"/>
        <v>0</v>
      </c>
      <c r="N11" s="68"/>
      <c r="O11" s="68"/>
      <c r="P11" s="68"/>
      <c r="Q11" s="70">
        <f t="shared" si="3"/>
        <v>2</v>
      </c>
      <c r="R11" s="71" t="str">
        <f t="shared" si="4"/>
        <v>OK</v>
      </c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</row>
    <row r="12" spans="1:33" s="55" customFormat="1" ht="28.8" x14ac:dyDescent="0.3">
      <c r="A12" s="147"/>
      <c r="B12" s="82">
        <v>87</v>
      </c>
      <c r="C12" s="148"/>
      <c r="D12" s="83" t="s">
        <v>92</v>
      </c>
      <c r="E12" s="84" t="s">
        <v>106</v>
      </c>
      <c r="F12" s="84" t="s">
        <v>114</v>
      </c>
      <c r="G12" s="84" t="s">
        <v>119</v>
      </c>
      <c r="H12" s="87">
        <v>1712.05</v>
      </c>
      <c r="I12" s="65">
        <v>2</v>
      </c>
      <c r="J12" s="66">
        <f t="shared" si="0"/>
        <v>0</v>
      </c>
      <c r="K12" s="67">
        <f t="shared" si="1"/>
        <v>0</v>
      </c>
      <c r="L12" s="68"/>
      <c r="M12" s="69">
        <f t="shared" si="2"/>
        <v>0</v>
      </c>
      <c r="N12" s="68"/>
      <c r="O12" s="68"/>
      <c r="P12" s="68"/>
      <c r="Q12" s="70">
        <f t="shared" si="3"/>
        <v>2</v>
      </c>
      <c r="R12" s="71" t="str">
        <f t="shared" si="4"/>
        <v>OK</v>
      </c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</row>
    <row r="13" spans="1:33" s="55" customFormat="1" ht="43.2" x14ac:dyDescent="0.3">
      <c r="A13" s="147"/>
      <c r="B13" s="82">
        <v>88</v>
      </c>
      <c r="C13" s="148"/>
      <c r="D13" s="83" t="s">
        <v>93</v>
      </c>
      <c r="E13" s="84" t="s">
        <v>106</v>
      </c>
      <c r="F13" s="84" t="s">
        <v>114</v>
      </c>
      <c r="G13" s="84" t="s">
        <v>119</v>
      </c>
      <c r="H13" s="87">
        <v>1335.53</v>
      </c>
      <c r="I13" s="65">
        <v>2</v>
      </c>
      <c r="J13" s="66">
        <f t="shared" si="0"/>
        <v>0</v>
      </c>
      <c r="K13" s="67">
        <f t="shared" si="1"/>
        <v>0</v>
      </c>
      <c r="L13" s="68"/>
      <c r="M13" s="69">
        <f t="shared" si="2"/>
        <v>0</v>
      </c>
      <c r="N13" s="68"/>
      <c r="O13" s="68"/>
      <c r="P13" s="68"/>
      <c r="Q13" s="70">
        <f t="shared" si="3"/>
        <v>2</v>
      </c>
      <c r="R13" s="71" t="str">
        <f t="shared" si="4"/>
        <v>OK</v>
      </c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</row>
    <row r="14" spans="1:33" s="55" customFormat="1" ht="28.8" x14ac:dyDescent="0.3">
      <c r="A14" s="147"/>
      <c r="B14" s="82">
        <v>89</v>
      </c>
      <c r="C14" s="148"/>
      <c r="D14" s="83" t="s">
        <v>94</v>
      </c>
      <c r="E14" s="84" t="s">
        <v>106</v>
      </c>
      <c r="F14" s="84" t="s">
        <v>114</v>
      </c>
      <c r="G14" s="84" t="s">
        <v>119</v>
      </c>
      <c r="H14" s="87">
        <v>23.4</v>
      </c>
      <c r="I14" s="65">
        <v>10</v>
      </c>
      <c r="J14" s="66">
        <f t="shared" si="0"/>
        <v>0</v>
      </c>
      <c r="K14" s="67">
        <f t="shared" si="1"/>
        <v>0</v>
      </c>
      <c r="L14" s="68"/>
      <c r="M14" s="69">
        <f t="shared" si="2"/>
        <v>2</v>
      </c>
      <c r="N14" s="68"/>
      <c r="O14" s="68"/>
      <c r="P14" s="68"/>
      <c r="Q14" s="70">
        <f t="shared" si="3"/>
        <v>10</v>
      </c>
      <c r="R14" s="71" t="str">
        <f t="shared" si="4"/>
        <v>OK</v>
      </c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</row>
    <row r="15" spans="1:33" s="55" customFormat="1" ht="43.2" x14ac:dyDescent="0.3">
      <c r="A15" s="147"/>
      <c r="B15" s="82">
        <v>90</v>
      </c>
      <c r="C15" s="148"/>
      <c r="D15" s="83" t="s">
        <v>95</v>
      </c>
      <c r="E15" s="84" t="s">
        <v>106</v>
      </c>
      <c r="F15" s="84" t="s">
        <v>114</v>
      </c>
      <c r="G15" s="84" t="s">
        <v>119</v>
      </c>
      <c r="H15" s="87">
        <v>1603.18</v>
      </c>
      <c r="I15" s="65">
        <v>1</v>
      </c>
      <c r="J15" s="66">
        <f t="shared" si="0"/>
        <v>0</v>
      </c>
      <c r="K15" s="67">
        <f t="shared" si="1"/>
        <v>0</v>
      </c>
      <c r="L15" s="68"/>
      <c r="M15" s="69">
        <f t="shared" si="2"/>
        <v>0</v>
      </c>
      <c r="N15" s="68"/>
      <c r="O15" s="68"/>
      <c r="P15" s="68"/>
      <c r="Q15" s="70">
        <f t="shared" si="3"/>
        <v>1</v>
      </c>
      <c r="R15" s="71" t="str">
        <f t="shared" si="4"/>
        <v>OK</v>
      </c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</row>
    <row r="16" spans="1:33" s="55" customFormat="1" ht="14.4" x14ac:dyDescent="0.3">
      <c r="A16" s="147"/>
      <c r="B16" s="82">
        <v>91</v>
      </c>
      <c r="C16" s="148"/>
      <c r="D16" s="83" t="s">
        <v>97</v>
      </c>
      <c r="E16" s="84" t="s">
        <v>106</v>
      </c>
      <c r="F16" s="84" t="s">
        <v>114</v>
      </c>
      <c r="G16" s="84" t="s">
        <v>119</v>
      </c>
      <c r="H16" s="87">
        <v>77.02</v>
      </c>
      <c r="I16" s="65">
        <v>18</v>
      </c>
      <c r="J16" s="66">
        <f t="shared" si="0"/>
        <v>0</v>
      </c>
      <c r="K16" s="67">
        <f t="shared" si="1"/>
        <v>0</v>
      </c>
      <c r="L16" s="68"/>
      <c r="M16" s="69">
        <f t="shared" si="2"/>
        <v>4</v>
      </c>
      <c r="N16" s="68"/>
      <c r="O16" s="68"/>
      <c r="P16" s="68"/>
      <c r="Q16" s="70">
        <f t="shared" si="3"/>
        <v>18</v>
      </c>
      <c r="R16" s="71" t="str">
        <f t="shared" si="4"/>
        <v>OK</v>
      </c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</row>
    <row r="17" spans="1:33" s="55" customFormat="1" ht="28.8" x14ac:dyDescent="0.3">
      <c r="A17" s="147"/>
      <c r="B17" s="82">
        <v>92</v>
      </c>
      <c r="C17" s="148"/>
      <c r="D17" s="83" t="s">
        <v>99</v>
      </c>
      <c r="E17" s="84" t="s">
        <v>106</v>
      </c>
      <c r="F17" s="84" t="s">
        <v>114</v>
      </c>
      <c r="G17" s="84" t="s">
        <v>119</v>
      </c>
      <c r="H17" s="87">
        <v>12.61</v>
      </c>
      <c r="I17" s="65">
        <v>65</v>
      </c>
      <c r="J17" s="66">
        <f t="shared" si="0"/>
        <v>0</v>
      </c>
      <c r="K17" s="67">
        <f t="shared" si="1"/>
        <v>0</v>
      </c>
      <c r="L17" s="68"/>
      <c r="M17" s="69">
        <f t="shared" si="2"/>
        <v>16</v>
      </c>
      <c r="N17" s="68"/>
      <c r="O17" s="68"/>
      <c r="P17" s="68"/>
      <c r="Q17" s="70">
        <f t="shared" si="3"/>
        <v>65</v>
      </c>
      <c r="R17" s="71" t="str">
        <f t="shared" si="4"/>
        <v>OK</v>
      </c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</row>
    <row r="18" spans="1:33" s="55" customFormat="1" ht="28.8" x14ac:dyDescent="0.3">
      <c r="A18" s="147"/>
      <c r="B18" s="82">
        <v>93</v>
      </c>
      <c r="C18" s="148"/>
      <c r="D18" s="83" t="s">
        <v>100</v>
      </c>
      <c r="E18" s="84" t="s">
        <v>106</v>
      </c>
      <c r="F18" s="84" t="s">
        <v>114</v>
      </c>
      <c r="G18" s="84" t="s">
        <v>119</v>
      </c>
      <c r="H18" s="87">
        <v>13.51</v>
      </c>
      <c r="I18" s="65">
        <v>65</v>
      </c>
      <c r="J18" s="66">
        <f t="shared" si="0"/>
        <v>0</v>
      </c>
      <c r="K18" s="67">
        <f t="shared" si="1"/>
        <v>0</v>
      </c>
      <c r="L18" s="68"/>
      <c r="M18" s="69">
        <f t="shared" si="2"/>
        <v>16</v>
      </c>
      <c r="N18" s="68"/>
      <c r="O18" s="68"/>
      <c r="P18" s="68"/>
      <c r="Q18" s="70">
        <f>I18-(SUM(S18:AG18))+L18</f>
        <v>65</v>
      </c>
      <c r="R18" s="71" t="str">
        <f t="shared" si="4"/>
        <v>OK</v>
      </c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</row>
    <row r="19" spans="1:33" s="55" customFormat="1" ht="14.4" x14ac:dyDescent="0.3">
      <c r="A19" s="147"/>
      <c r="B19" s="82">
        <v>94</v>
      </c>
      <c r="C19" s="148"/>
      <c r="D19" s="83" t="s">
        <v>102</v>
      </c>
      <c r="E19" s="84" t="s">
        <v>106</v>
      </c>
      <c r="F19" s="84" t="s">
        <v>114</v>
      </c>
      <c r="G19" s="84" t="s">
        <v>119</v>
      </c>
      <c r="H19" s="87">
        <v>9.98</v>
      </c>
      <c r="I19" s="65">
        <v>4</v>
      </c>
      <c r="J19" s="66">
        <f t="shared" si="0"/>
        <v>0</v>
      </c>
      <c r="K19" s="67">
        <f t="shared" si="1"/>
        <v>0</v>
      </c>
      <c r="L19" s="68"/>
      <c r="M19" s="69">
        <f t="shared" si="2"/>
        <v>1</v>
      </c>
      <c r="N19" s="68"/>
      <c r="O19" s="68"/>
      <c r="P19" s="68"/>
      <c r="Q19" s="70">
        <f t="shared" ref="Q19:Q20" si="5">I19-(SUM(S19:AG19))+L19</f>
        <v>4</v>
      </c>
      <c r="R19" s="71" t="str">
        <f t="shared" si="4"/>
        <v>OK</v>
      </c>
      <c r="S19" s="75"/>
      <c r="T19" s="75"/>
      <c r="U19" s="74"/>
      <c r="V19" s="74"/>
      <c r="W19" s="74"/>
      <c r="X19" s="74"/>
      <c r="Y19" s="74"/>
      <c r="Z19" s="76"/>
      <c r="AA19" s="74"/>
      <c r="AB19" s="74"/>
      <c r="AC19" s="74"/>
      <c r="AD19" s="74"/>
      <c r="AE19" s="74"/>
      <c r="AF19" s="74"/>
      <c r="AG19" s="74"/>
    </row>
    <row r="20" spans="1:33" ht="28.8" x14ac:dyDescent="0.3">
      <c r="A20" s="147"/>
      <c r="B20" s="82">
        <v>95</v>
      </c>
      <c r="C20" s="148"/>
      <c r="D20" s="83" t="s">
        <v>103</v>
      </c>
      <c r="E20" s="84" t="s">
        <v>106</v>
      </c>
      <c r="F20" s="84" t="s">
        <v>114</v>
      </c>
      <c r="G20" s="84" t="s">
        <v>119</v>
      </c>
      <c r="H20" s="87">
        <v>72.91</v>
      </c>
      <c r="I20" s="65">
        <v>4</v>
      </c>
      <c r="J20" s="66">
        <f t="shared" si="0"/>
        <v>0</v>
      </c>
      <c r="K20" s="67">
        <f t="shared" si="1"/>
        <v>0</v>
      </c>
      <c r="L20" s="68"/>
      <c r="M20" s="69">
        <f t="shared" si="2"/>
        <v>1</v>
      </c>
      <c r="N20" s="68"/>
      <c r="O20" s="68"/>
      <c r="P20" s="68"/>
      <c r="Q20" s="70">
        <f t="shared" si="5"/>
        <v>4</v>
      </c>
      <c r="R20" s="71" t="str">
        <f t="shared" si="4"/>
        <v>OK</v>
      </c>
      <c r="S20" s="77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29"/>
      <c r="AG20" s="29"/>
    </row>
    <row r="21" spans="1:33" ht="38.4" customHeight="1" x14ac:dyDescent="0.3">
      <c r="I21" s="88">
        <f>SUM(I4:I20)</f>
        <v>334</v>
      </c>
      <c r="J21" s="88">
        <f t="shared" ref="J21:Q21" si="6">SUM(J4:J20)</f>
        <v>0</v>
      </c>
      <c r="K21" s="88">
        <f t="shared" si="6"/>
        <v>0</v>
      </c>
      <c r="L21" s="88">
        <f t="shared" si="6"/>
        <v>0</v>
      </c>
      <c r="M21" s="88">
        <f t="shared" si="6"/>
        <v>79</v>
      </c>
      <c r="N21" s="88">
        <f t="shared" si="6"/>
        <v>0</v>
      </c>
      <c r="O21" s="88">
        <f t="shared" si="6"/>
        <v>0</v>
      </c>
      <c r="P21" s="88">
        <f t="shared" si="6"/>
        <v>0</v>
      </c>
      <c r="Q21" s="88">
        <f t="shared" si="6"/>
        <v>334</v>
      </c>
      <c r="S21" s="63">
        <f t="shared" ref="S21:AG21" si="7">SUMPRODUCT($H$4:$H$20,S4:S20)</f>
        <v>0</v>
      </c>
      <c r="T21" s="63">
        <f t="shared" si="7"/>
        <v>0</v>
      </c>
      <c r="U21" s="63">
        <f t="shared" si="7"/>
        <v>0</v>
      </c>
      <c r="V21" s="63">
        <f t="shared" si="7"/>
        <v>0</v>
      </c>
      <c r="W21" s="63">
        <f t="shared" si="7"/>
        <v>0</v>
      </c>
      <c r="X21" s="63">
        <f t="shared" si="7"/>
        <v>0</v>
      </c>
      <c r="Y21" s="63">
        <f t="shared" si="7"/>
        <v>0</v>
      </c>
      <c r="Z21" s="63">
        <f t="shared" si="7"/>
        <v>0</v>
      </c>
      <c r="AA21" s="63">
        <f t="shared" si="7"/>
        <v>0</v>
      </c>
      <c r="AB21" s="63">
        <f t="shared" si="7"/>
        <v>0</v>
      </c>
      <c r="AC21" s="63">
        <f t="shared" si="7"/>
        <v>0</v>
      </c>
      <c r="AD21" s="63">
        <f t="shared" si="7"/>
        <v>0</v>
      </c>
      <c r="AE21" s="63">
        <f t="shared" si="7"/>
        <v>0</v>
      </c>
      <c r="AF21" s="63">
        <f t="shared" si="7"/>
        <v>0</v>
      </c>
      <c r="AG21" s="63">
        <f t="shared" si="7"/>
        <v>0</v>
      </c>
    </row>
    <row r="22" spans="1:33" ht="38.4" customHeight="1" x14ac:dyDescent="0.3">
      <c r="I22" s="14">
        <f>SUMPRODUCT($H$4:$H$20,I4:I20)</f>
        <v>22999.960000000003</v>
      </c>
      <c r="J22" s="14">
        <f t="shared" ref="J22:P22" si="8">SUMPRODUCT($H$4:$H$20,J4:J20)</f>
        <v>0</v>
      </c>
      <c r="K22" s="14">
        <f t="shared" si="8"/>
        <v>0</v>
      </c>
      <c r="L22" s="14">
        <f t="shared" si="8"/>
        <v>0</v>
      </c>
      <c r="M22" s="14">
        <f t="shared" si="8"/>
        <v>2992.2599999999998</v>
      </c>
      <c r="N22" s="14">
        <f t="shared" si="8"/>
        <v>0</v>
      </c>
      <c r="O22" s="14">
        <f t="shared" si="8"/>
        <v>0</v>
      </c>
      <c r="P22" s="14">
        <f t="shared" si="8"/>
        <v>0</v>
      </c>
      <c r="Q22" s="14"/>
    </row>
  </sheetData>
  <autoFilter ref="A3:AK19" xr:uid="{8294514B-E58C-4C81-B2FC-38B67DB88A36}"/>
  <mergeCells count="21">
    <mergeCell ref="AE1:AE2"/>
    <mergeCell ref="AF1:AF2"/>
    <mergeCell ref="AG1:AG2"/>
    <mergeCell ref="V1:V2"/>
    <mergeCell ref="W1:W2"/>
    <mergeCell ref="X1:X2"/>
    <mergeCell ref="Y1:Y2"/>
    <mergeCell ref="Z1:Z2"/>
    <mergeCell ref="AA1:AA2"/>
    <mergeCell ref="A4:A20"/>
    <mergeCell ref="C4:C20"/>
    <mergeCell ref="AB1:AB2"/>
    <mergeCell ref="AC1:AC2"/>
    <mergeCell ref="AD1:AD2"/>
    <mergeCell ref="A1:C1"/>
    <mergeCell ref="D1:H1"/>
    <mergeCell ref="I1:R1"/>
    <mergeCell ref="S1:S2"/>
    <mergeCell ref="T1:T2"/>
    <mergeCell ref="U1:U2"/>
    <mergeCell ref="A2:R2"/>
  </mergeCells>
  <conditionalFormatting sqref="S4:AG17">
    <cfRule type="cellIs" dxfId="13" priority="1" stopIfTrue="1" operator="greaterThan">
      <formula>0</formula>
    </cfRule>
    <cfRule type="cellIs" dxfId="12" priority="2" stopIfTrue="1" operator="greaterThan">
      <formula>0</formula>
    </cfRule>
    <cfRule type="cellIs" dxfId="11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B38C4-39D4-4644-B83E-EA8580FDE614}">
  <sheetPr>
    <tabColor rgb="FF92D050"/>
  </sheetPr>
  <dimension ref="A1:AG37"/>
  <sheetViews>
    <sheetView tabSelected="1" zoomScale="70" zoomScaleNormal="70" workbookViewId="0">
      <pane xSplit="9" ySplit="2" topLeftCell="J3" activePane="bottomRight" state="frozen"/>
      <selection pane="topRight" activeCell="K1" sqref="K1"/>
      <selection pane="bottomLeft" activeCell="A3" sqref="A3"/>
      <selection pane="bottomRight" activeCell="T11" sqref="T11"/>
    </sheetView>
  </sheetViews>
  <sheetFormatPr defaultColWidth="9.88671875" defaultRowHeight="38.4" customHeight="1" x14ac:dyDescent="0.3"/>
  <cols>
    <col min="1" max="1" width="6.5546875" style="1" customWidth="1"/>
    <col min="2" max="2" width="5.88671875" style="1" customWidth="1"/>
    <col min="3" max="3" width="25.6640625" style="64" customWidth="1"/>
    <col min="4" max="4" width="57.88671875" style="1" customWidth="1"/>
    <col min="5" max="5" width="12.44140625" style="1" customWidth="1"/>
    <col min="6" max="6" width="12.6640625" style="1" customWidth="1"/>
    <col min="7" max="7" width="18" style="1" customWidth="1"/>
    <col min="8" max="8" width="16.88671875" style="14" bestFit="1" customWidth="1"/>
    <col min="9" max="9" width="14.6640625" style="14" customWidth="1"/>
    <col min="10" max="17" width="11.33203125" style="4" customWidth="1"/>
    <col min="18" max="18" width="6.5546875" style="13" customWidth="1"/>
    <col min="19" max="19" width="15.109375" style="5" customWidth="1"/>
    <col min="20" max="31" width="15.109375" style="6" customWidth="1"/>
    <col min="32" max="33" width="15.109375" style="2" customWidth="1"/>
    <col min="34" max="16384" width="9.88671875" style="2"/>
  </cols>
  <sheetData>
    <row r="1" spans="1:33" s="55" customFormat="1" ht="38.4" customHeight="1" x14ac:dyDescent="0.3">
      <c r="A1" s="137" t="s">
        <v>44</v>
      </c>
      <c r="B1" s="138"/>
      <c r="C1" s="139"/>
      <c r="D1" s="140" t="s">
        <v>120</v>
      </c>
      <c r="E1" s="141"/>
      <c r="F1" s="141"/>
      <c r="G1" s="141"/>
      <c r="H1" s="142"/>
      <c r="I1" s="143" t="s">
        <v>45</v>
      </c>
      <c r="J1" s="143"/>
      <c r="K1" s="143"/>
      <c r="L1" s="143"/>
      <c r="M1" s="143"/>
      <c r="N1" s="143"/>
      <c r="O1" s="143"/>
      <c r="P1" s="143"/>
      <c r="Q1" s="143"/>
      <c r="R1" s="143"/>
      <c r="S1" s="136" t="s">
        <v>41</v>
      </c>
      <c r="T1" s="136" t="s">
        <v>41</v>
      </c>
      <c r="U1" s="136" t="s">
        <v>41</v>
      </c>
      <c r="V1" s="136" t="s">
        <v>41</v>
      </c>
      <c r="W1" s="136" t="s">
        <v>41</v>
      </c>
      <c r="X1" s="136" t="s">
        <v>41</v>
      </c>
      <c r="Y1" s="136" t="s">
        <v>41</v>
      </c>
      <c r="Z1" s="136" t="s">
        <v>41</v>
      </c>
      <c r="AA1" s="136" t="s">
        <v>41</v>
      </c>
      <c r="AB1" s="136" t="s">
        <v>41</v>
      </c>
      <c r="AC1" s="136" t="s">
        <v>41</v>
      </c>
      <c r="AD1" s="136" t="s">
        <v>41</v>
      </c>
      <c r="AE1" s="136" t="s">
        <v>41</v>
      </c>
      <c r="AF1" s="136" t="s">
        <v>41</v>
      </c>
      <c r="AG1" s="136" t="s">
        <v>41</v>
      </c>
    </row>
    <row r="2" spans="1:33" s="55" customFormat="1" ht="38.4" customHeight="1" x14ac:dyDescent="0.3">
      <c r="A2" s="144" t="s">
        <v>43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6"/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6"/>
      <c r="AD2" s="136"/>
      <c r="AE2" s="136"/>
      <c r="AF2" s="136"/>
      <c r="AG2" s="136"/>
    </row>
    <row r="3" spans="1:33" s="59" customFormat="1" ht="55.5" customHeight="1" x14ac:dyDescent="0.25">
      <c r="A3" s="56" t="s">
        <v>36</v>
      </c>
      <c r="B3" s="56" t="s">
        <v>18</v>
      </c>
      <c r="C3" s="56" t="s">
        <v>5</v>
      </c>
      <c r="D3" s="56" t="s">
        <v>37</v>
      </c>
      <c r="E3" s="56" t="s">
        <v>38</v>
      </c>
      <c r="F3" s="56" t="s">
        <v>9</v>
      </c>
      <c r="G3" s="56" t="s">
        <v>6</v>
      </c>
      <c r="H3" s="86" t="s">
        <v>39</v>
      </c>
      <c r="I3" s="19" t="s">
        <v>40</v>
      </c>
      <c r="J3" s="19" t="s">
        <v>142</v>
      </c>
      <c r="K3" s="19" t="s">
        <v>143</v>
      </c>
      <c r="L3" s="19" t="s">
        <v>144</v>
      </c>
      <c r="M3" s="19" t="s">
        <v>145</v>
      </c>
      <c r="N3" s="19" t="s">
        <v>146</v>
      </c>
      <c r="O3" s="19" t="s">
        <v>147</v>
      </c>
      <c r="P3" s="19" t="s">
        <v>148</v>
      </c>
      <c r="Q3" s="57" t="s">
        <v>0</v>
      </c>
      <c r="R3" s="62" t="s">
        <v>1</v>
      </c>
      <c r="S3" s="58" t="s">
        <v>42</v>
      </c>
      <c r="T3" s="58" t="s">
        <v>42</v>
      </c>
      <c r="U3" s="58" t="s">
        <v>42</v>
      </c>
      <c r="V3" s="58" t="s">
        <v>42</v>
      </c>
      <c r="W3" s="58" t="s">
        <v>42</v>
      </c>
      <c r="X3" s="58" t="s">
        <v>42</v>
      </c>
      <c r="Y3" s="58" t="s">
        <v>42</v>
      </c>
      <c r="Z3" s="58" t="s">
        <v>42</v>
      </c>
      <c r="AA3" s="58" t="s">
        <v>42</v>
      </c>
      <c r="AB3" s="58" t="s">
        <v>42</v>
      </c>
      <c r="AC3" s="58" t="s">
        <v>42</v>
      </c>
      <c r="AD3" s="58" t="s">
        <v>42</v>
      </c>
      <c r="AE3" s="58" t="s">
        <v>42</v>
      </c>
      <c r="AF3" s="58" t="s">
        <v>42</v>
      </c>
      <c r="AG3" s="58" t="s">
        <v>42</v>
      </c>
    </row>
    <row r="4" spans="1:33" s="55" customFormat="1" ht="28.8" x14ac:dyDescent="0.3">
      <c r="A4" s="147">
        <v>4</v>
      </c>
      <c r="B4" s="82">
        <v>96</v>
      </c>
      <c r="C4" s="148" t="s">
        <v>47</v>
      </c>
      <c r="D4" s="83" t="s">
        <v>127</v>
      </c>
      <c r="E4" s="84" t="s">
        <v>105</v>
      </c>
      <c r="F4" s="84" t="s">
        <v>113</v>
      </c>
      <c r="G4" s="84" t="s">
        <v>115</v>
      </c>
      <c r="H4" s="87">
        <v>117.45</v>
      </c>
      <c r="I4" s="65">
        <v>15</v>
      </c>
      <c r="J4" s="66">
        <f>IF(SUM(S4:AG4)&gt;I4+L4,I4+L4,SUM(S4:AG4))</f>
        <v>0</v>
      </c>
      <c r="K4" s="67">
        <f>(SUM(S4:AG4))</f>
        <v>0</v>
      </c>
      <c r="L4" s="68"/>
      <c r="M4" s="69">
        <f>ROUND(IF(I4*0.25-0.5&lt;0,0,I4*0.25-0.5),0)-P4-N4</f>
        <v>3</v>
      </c>
      <c r="N4" s="68"/>
      <c r="O4" s="68"/>
      <c r="P4" s="68"/>
      <c r="Q4" s="70">
        <f>I4-(SUM(S4:AG4))+L4</f>
        <v>15</v>
      </c>
      <c r="R4" s="71" t="str">
        <f>IF(Q4&lt;0,"ATENÇÃO","OK")</f>
        <v>OK</v>
      </c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</row>
    <row r="5" spans="1:33" s="55" customFormat="1" ht="28.8" x14ac:dyDescent="0.3">
      <c r="A5" s="147"/>
      <c r="B5" s="82">
        <v>97</v>
      </c>
      <c r="C5" s="148"/>
      <c r="D5" s="83" t="s">
        <v>48</v>
      </c>
      <c r="E5" s="84" t="s">
        <v>104</v>
      </c>
      <c r="F5" s="84" t="s">
        <v>113</v>
      </c>
      <c r="G5" s="84" t="s">
        <v>115</v>
      </c>
      <c r="H5" s="87">
        <v>121.18</v>
      </c>
      <c r="I5" s="65">
        <v>5</v>
      </c>
      <c r="J5" s="66">
        <f t="shared" ref="J5:J30" si="0">IF(SUM(S5:AG5)&gt;I5+L5,I5+L5,SUM(S5:AG5))</f>
        <v>0</v>
      </c>
      <c r="K5" s="67">
        <f t="shared" ref="K5:K31" si="1">(SUM(S5:AG5))</f>
        <v>0</v>
      </c>
      <c r="L5" s="68"/>
      <c r="M5" s="69">
        <f t="shared" ref="M5:M35" si="2">ROUND(IF(I5*0.25-0.5&lt;0,0,I5*0.25-0.5),0)-P5-N5</f>
        <v>1</v>
      </c>
      <c r="N5" s="68"/>
      <c r="O5" s="68"/>
      <c r="P5" s="68"/>
      <c r="Q5" s="70">
        <f t="shared" ref="Q5:Q17" si="3">I5-(SUM(S5:AG5))+L5</f>
        <v>5</v>
      </c>
      <c r="R5" s="71" t="str">
        <f t="shared" ref="R5:R35" si="4">IF(Q5&lt;0,"ATENÇÃO","OK")</f>
        <v>OK</v>
      </c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</row>
    <row r="6" spans="1:33" s="55" customFormat="1" ht="28.8" x14ac:dyDescent="0.3">
      <c r="A6" s="147"/>
      <c r="B6" s="82">
        <v>98</v>
      </c>
      <c r="C6" s="148"/>
      <c r="D6" s="83" t="s">
        <v>49</v>
      </c>
      <c r="E6" s="84" t="s">
        <v>105</v>
      </c>
      <c r="F6" s="84" t="s">
        <v>113</v>
      </c>
      <c r="G6" s="84" t="s">
        <v>115</v>
      </c>
      <c r="H6" s="87">
        <v>2042.38</v>
      </c>
      <c r="I6" s="65">
        <v>3</v>
      </c>
      <c r="J6" s="66">
        <f t="shared" si="0"/>
        <v>0</v>
      </c>
      <c r="K6" s="67">
        <f t="shared" si="1"/>
        <v>0</v>
      </c>
      <c r="L6" s="68"/>
      <c r="M6" s="69">
        <f t="shared" si="2"/>
        <v>0</v>
      </c>
      <c r="N6" s="68"/>
      <c r="O6" s="68"/>
      <c r="P6" s="68"/>
      <c r="Q6" s="70">
        <f t="shared" si="3"/>
        <v>3</v>
      </c>
      <c r="R6" s="71" t="str">
        <f t="shared" si="4"/>
        <v>OK</v>
      </c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</row>
    <row r="7" spans="1:33" s="55" customFormat="1" ht="28.8" x14ac:dyDescent="0.3">
      <c r="A7" s="147"/>
      <c r="B7" s="82">
        <v>99</v>
      </c>
      <c r="C7" s="148"/>
      <c r="D7" s="83" t="s">
        <v>51</v>
      </c>
      <c r="E7" s="84" t="s">
        <v>105</v>
      </c>
      <c r="F7" s="84" t="s">
        <v>113</v>
      </c>
      <c r="G7" s="84" t="s">
        <v>115</v>
      </c>
      <c r="H7" s="87">
        <v>184.56</v>
      </c>
      <c r="I7" s="65">
        <v>5</v>
      </c>
      <c r="J7" s="66">
        <f t="shared" si="0"/>
        <v>0</v>
      </c>
      <c r="K7" s="67">
        <f t="shared" si="1"/>
        <v>0</v>
      </c>
      <c r="L7" s="68"/>
      <c r="M7" s="69">
        <f t="shared" si="2"/>
        <v>1</v>
      </c>
      <c r="N7" s="68"/>
      <c r="O7" s="68"/>
      <c r="P7" s="68"/>
      <c r="Q7" s="70">
        <f t="shared" si="3"/>
        <v>5</v>
      </c>
      <c r="R7" s="71" t="str">
        <f t="shared" si="4"/>
        <v>OK</v>
      </c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</row>
    <row r="8" spans="1:33" s="55" customFormat="1" ht="14.4" x14ac:dyDescent="0.3">
      <c r="A8" s="147"/>
      <c r="B8" s="82">
        <v>100</v>
      </c>
      <c r="C8" s="148"/>
      <c r="D8" s="83" t="s">
        <v>53</v>
      </c>
      <c r="E8" s="84" t="s">
        <v>105</v>
      </c>
      <c r="F8" s="84" t="s">
        <v>113</v>
      </c>
      <c r="G8" s="84" t="s">
        <v>115</v>
      </c>
      <c r="H8" s="87">
        <v>828.7</v>
      </c>
      <c r="I8" s="65">
        <v>3</v>
      </c>
      <c r="J8" s="66">
        <f t="shared" si="0"/>
        <v>0</v>
      </c>
      <c r="K8" s="67">
        <f t="shared" si="1"/>
        <v>0</v>
      </c>
      <c r="L8" s="68"/>
      <c r="M8" s="69">
        <f t="shared" si="2"/>
        <v>0</v>
      </c>
      <c r="N8" s="68"/>
      <c r="O8" s="68"/>
      <c r="P8" s="68"/>
      <c r="Q8" s="70">
        <f t="shared" si="3"/>
        <v>3</v>
      </c>
      <c r="R8" s="71" t="str">
        <f t="shared" si="4"/>
        <v>OK</v>
      </c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</row>
    <row r="9" spans="1:33" s="55" customFormat="1" ht="28.8" x14ac:dyDescent="0.3">
      <c r="A9" s="147"/>
      <c r="B9" s="82">
        <v>101</v>
      </c>
      <c r="C9" s="148"/>
      <c r="D9" s="83" t="s">
        <v>54</v>
      </c>
      <c r="E9" s="84" t="s">
        <v>105</v>
      </c>
      <c r="F9" s="84" t="s">
        <v>113</v>
      </c>
      <c r="G9" s="84" t="s">
        <v>115</v>
      </c>
      <c r="H9" s="87">
        <v>838.95</v>
      </c>
      <c r="I9" s="65">
        <v>3</v>
      </c>
      <c r="J9" s="66">
        <f t="shared" si="0"/>
        <v>0</v>
      </c>
      <c r="K9" s="67">
        <f t="shared" si="1"/>
        <v>0</v>
      </c>
      <c r="L9" s="68"/>
      <c r="M9" s="69">
        <f t="shared" si="2"/>
        <v>0</v>
      </c>
      <c r="N9" s="68"/>
      <c r="O9" s="68"/>
      <c r="P9" s="68"/>
      <c r="Q9" s="70">
        <f t="shared" si="3"/>
        <v>3</v>
      </c>
      <c r="R9" s="71" t="str">
        <f t="shared" si="4"/>
        <v>OK</v>
      </c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</row>
    <row r="10" spans="1:33" s="55" customFormat="1" ht="14.4" x14ac:dyDescent="0.3">
      <c r="A10" s="147"/>
      <c r="B10" s="82">
        <v>102</v>
      </c>
      <c r="C10" s="148"/>
      <c r="D10" s="83" t="s">
        <v>57</v>
      </c>
      <c r="E10" s="84" t="s">
        <v>106</v>
      </c>
      <c r="F10" s="84" t="s">
        <v>113</v>
      </c>
      <c r="G10" s="84" t="s">
        <v>116</v>
      </c>
      <c r="H10" s="87">
        <v>111.86</v>
      </c>
      <c r="I10" s="65">
        <v>45</v>
      </c>
      <c r="J10" s="66">
        <f t="shared" si="0"/>
        <v>0</v>
      </c>
      <c r="K10" s="67">
        <f t="shared" si="1"/>
        <v>0</v>
      </c>
      <c r="L10" s="68"/>
      <c r="M10" s="69">
        <f t="shared" si="2"/>
        <v>11</v>
      </c>
      <c r="N10" s="68"/>
      <c r="O10" s="68"/>
      <c r="P10" s="68"/>
      <c r="Q10" s="70">
        <f t="shared" si="3"/>
        <v>45</v>
      </c>
      <c r="R10" s="71" t="str">
        <f t="shared" si="4"/>
        <v>OK</v>
      </c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</row>
    <row r="11" spans="1:33" s="55" customFormat="1" ht="28.8" x14ac:dyDescent="0.3">
      <c r="A11" s="147"/>
      <c r="B11" s="82">
        <v>103</v>
      </c>
      <c r="C11" s="148"/>
      <c r="D11" s="83" t="s">
        <v>58</v>
      </c>
      <c r="E11" s="84" t="s">
        <v>106</v>
      </c>
      <c r="F11" s="84" t="s">
        <v>113</v>
      </c>
      <c r="G11" s="84" t="s">
        <v>116</v>
      </c>
      <c r="H11" s="87">
        <v>54.06</v>
      </c>
      <c r="I11" s="65">
        <v>130</v>
      </c>
      <c r="J11" s="66">
        <f t="shared" si="0"/>
        <v>0</v>
      </c>
      <c r="K11" s="67">
        <f t="shared" si="1"/>
        <v>0</v>
      </c>
      <c r="L11" s="68"/>
      <c r="M11" s="69">
        <f t="shared" si="2"/>
        <v>32</v>
      </c>
      <c r="N11" s="68"/>
      <c r="O11" s="68"/>
      <c r="P11" s="68"/>
      <c r="Q11" s="70">
        <f t="shared" si="3"/>
        <v>130</v>
      </c>
      <c r="R11" s="71" t="str">
        <f t="shared" si="4"/>
        <v>OK</v>
      </c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</row>
    <row r="12" spans="1:33" s="55" customFormat="1" ht="14.4" x14ac:dyDescent="0.3">
      <c r="A12" s="147"/>
      <c r="B12" s="82">
        <v>104</v>
      </c>
      <c r="C12" s="148"/>
      <c r="D12" s="83" t="s">
        <v>128</v>
      </c>
      <c r="E12" s="84" t="s">
        <v>106</v>
      </c>
      <c r="F12" s="84" t="s">
        <v>113</v>
      </c>
      <c r="G12" s="84" t="s">
        <v>116</v>
      </c>
      <c r="H12" s="87">
        <v>51.26</v>
      </c>
      <c r="I12" s="65">
        <v>5</v>
      </c>
      <c r="J12" s="66">
        <f t="shared" si="0"/>
        <v>0</v>
      </c>
      <c r="K12" s="67">
        <f t="shared" si="1"/>
        <v>0</v>
      </c>
      <c r="L12" s="68"/>
      <c r="M12" s="69">
        <f t="shared" si="2"/>
        <v>1</v>
      </c>
      <c r="N12" s="68"/>
      <c r="O12" s="68"/>
      <c r="P12" s="68"/>
      <c r="Q12" s="70">
        <f t="shared" si="3"/>
        <v>5</v>
      </c>
      <c r="R12" s="71" t="str">
        <f t="shared" si="4"/>
        <v>OK</v>
      </c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</row>
    <row r="13" spans="1:33" s="55" customFormat="1" ht="14.4" x14ac:dyDescent="0.3">
      <c r="A13" s="147"/>
      <c r="B13" s="82">
        <v>105</v>
      </c>
      <c r="C13" s="148"/>
      <c r="D13" s="83" t="s">
        <v>61</v>
      </c>
      <c r="E13" s="84" t="s">
        <v>106</v>
      </c>
      <c r="F13" s="84" t="s">
        <v>113</v>
      </c>
      <c r="G13" s="84" t="s">
        <v>116</v>
      </c>
      <c r="H13" s="87">
        <v>34.49</v>
      </c>
      <c r="I13" s="65">
        <v>10</v>
      </c>
      <c r="J13" s="66">
        <f t="shared" si="0"/>
        <v>0</v>
      </c>
      <c r="K13" s="67">
        <f t="shared" si="1"/>
        <v>0</v>
      </c>
      <c r="L13" s="68"/>
      <c r="M13" s="69">
        <f t="shared" si="2"/>
        <v>2</v>
      </c>
      <c r="N13" s="68"/>
      <c r="O13" s="68"/>
      <c r="P13" s="68"/>
      <c r="Q13" s="70">
        <f t="shared" si="3"/>
        <v>10</v>
      </c>
      <c r="R13" s="71" t="str">
        <f t="shared" si="4"/>
        <v>OK</v>
      </c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</row>
    <row r="14" spans="1:33" s="55" customFormat="1" ht="14.4" x14ac:dyDescent="0.3">
      <c r="A14" s="147"/>
      <c r="B14" s="82">
        <v>106</v>
      </c>
      <c r="C14" s="148"/>
      <c r="D14" s="83" t="s">
        <v>62</v>
      </c>
      <c r="E14" s="84" t="s">
        <v>107</v>
      </c>
      <c r="F14" s="84" t="s">
        <v>113</v>
      </c>
      <c r="G14" s="84" t="s">
        <v>115</v>
      </c>
      <c r="H14" s="87">
        <v>163.13</v>
      </c>
      <c r="I14" s="65">
        <v>15</v>
      </c>
      <c r="J14" s="66">
        <f t="shared" si="0"/>
        <v>0</v>
      </c>
      <c r="K14" s="67">
        <f t="shared" si="1"/>
        <v>0</v>
      </c>
      <c r="L14" s="68"/>
      <c r="M14" s="69">
        <f t="shared" si="2"/>
        <v>3</v>
      </c>
      <c r="N14" s="68"/>
      <c r="O14" s="68"/>
      <c r="P14" s="68"/>
      <c r="Q14" s="70">
        <f t="shared" si="3"/>
        <v>15</v>
      </c>
      <c r="R14" s="71" t="str">
        <f t="shared" si="4"/>
        <v>OK</v>
      </c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</row>
    <row r="15" spans="1:33" s="55" customFormat="1" ht="14.4" x14ac:dyDescent="0.3">
      <c r="A15" s="147"/>
      <c r="B15" s="82">
        <v>107</v>
      </c>
      <c r="C15" s="148"/>
      <c r="D15" s="83" t="s">
        <v>129</v>
      </c>
      <c r="E15" s="84" t="s">
        <v>138</v>
      </c>
      <c r="F15" s="84" t="s">
        <v>113</v>
      </c>
      <c r="G15" s="84" t="s">
        <v>115</v>
      </c>
      <c r="H15" s="87">
        <v>524.80999999999995</v>
      </c>
      <c r="I15" s="65">
        <v>10</v>
      </c>
      <c r="J15" s="66">
        <f t="shared" si="0"/>
        <v>0</v>
      </c>
      <c r="K15" s="67">
        <f t="shared" si="1"/>
        <v>0</v>
      </c>
      <c r="L15" s="68"/>
      <c r="M15" s="69">
        <f t="shared" si="2"/>
        <v>2</v>
      </c>
      <c r="N15" s="68"/>
      <c r="O15" s="68"/>
      <c r="P15" s="68"/>
      <c r="Q15" s="70">
        <f t="shared" si="3"/>
        <v>10</v>
      </c>
      <c r="R15" s="71" t="str">
        <f t="shared" si="4"/>
        <v>OK</v>
      </c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</row>
    <row r="16" spans="1:33" s="55" customFormat="1" ht="14.4" x14ac:dyDescent="0.3">
      <c r="A16" s="147"/>
      <c r="B16" s="82">
        <v>108</v>
      </c>
      <c r="C16" s="148"/>
      <c r="D16" s="83" t="s">
        <v>125</v>
      </c>
      <c r="E16" s="84" t="s">
        <v>107</v>
      </c>
      <c r="F16" s="84" t="s">
        <v>113</v>
      </c>
      <c r="G16" s="84" t="s">
        <v>115</v>
      </c>
      <c r="H16" s="87">
        <v>151.01</v>
      </c>
      <c r="I16" s="65">
        <v>15</v>
      </c>
      <c r="J16" s="66">
        <f t="shared" si="0"/>
        <v>0</v>
      </c>
      <c r="K16" s="67">
        <f t="shared" si="1"/>
        <v>0</v>
      </c>
      <c r="L16" s="68"/>
      <c r="M16" s="69">
        <f t="shared" si="2"/>
        <v>3</v>
      </c>
      <c r="N16" s="68"/>
      <c r="O16" s="68"/>
      <c r="P16" s="68"/>
      <c r="Q16" s="70">
        <f t="shared" si="3"/>
        <v>15</v>
      </c>
      <c r="R16" s="71" t="str">
        <f t="shared" si="4"/>
        <v>OK</v>
      </c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</row>
    <row r="17" spans="1:33" s="55" customFormat="1" ht="28.8" x14ac:dyDescent="0.3">
      <c r="A17" s="147"/>
      <c r="B17" s="82">
        <v>109</v>
      </c>
      <c r="C17" s="148"/>
      <c r="D17" s="83" t="s">
        <v>63</v>
      </c>
      <c r="E17" s="84" t="s">
        <v>106</v>
      </c>
      <c r="F17" s="84" t="s">
        <v>113</v>
      </c>
      <c r="G17" s="84" t="s">
        <v>115</v>
      </c>
      <c r="H17" s="87">
        <v>41.94</v>
      </c>
      <c r="I17" s="65">
        <v>5</v>
      </c>
      <c r="J17" s="66">
        <f t="shared" si="0"/>
        <v>0</v>
      </c>
      <c r="K17" s="67">
        <f t="shared" si="1"/>
        <v>0</v>
      </c>
      <c r="L17" s="68"/>
      <c r="M17" s="69">
        <f t="shared" si="2"/>
        <v>1</v>
      </c>
      <c r="N17" s="68"/>
      <c r="O17" s="68"/>
      <c r="P17" s="68"/>
      <c r="Q17" s="70">
        <f t="shared" si="3"/>
        <v>5</v>
      </c>
      <c r="R17" s="71" t="str">
        <f t="shared" si="4"/>
        <v>OK</v>
      </c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</row>
    <row r="18" spans="1:33" s="55" customFormat="1" ht="28.8" x14ac:dyDescent="0.3">
      <c r="A18" s="147"/>
      <c r="B18" s="82">
        <v>110</v>
      </c>
      <c r="C18" s="148"/>
      <c r="D18" s="83" t="s">
        <v>64</v>
      </c>
      <c r="E18" s="84" t="s">
        <v>106</v>
      </c>
      <c r="F18" s="84" t="s">
        <v>113</v>
      </c>
      <c r="G18" s="84" t="s">
        <v>115</v>
      </c>
      <c r="H18" s="87">
        <v>43.81</v>
      </c>
      <c r="I18" s="65">
        <v>5</v>
      </c>
      <c r="J18" s="66">
        <f t="shared" si="0"/>
        <v>0</v>
      </c>
      <c r="K18" s="67">
        <f t="shared" si="1"/>
        <v>0</v>
      </c>
      <c r="L18" s="68"/>
      <c r="M18" s="69">
        <f t="shared" si="2"/>
        <v>1</v>
      </c>
      <c r="N18" s="68"/>
      <c r="O18" s="68"/>
      <c r="P18" s="68"/>
      <c r="Q18" s="70">
        <f>I18-(SUM(S18:AG18))+L18</f>
        <v>5</v>
      </c>
      <c r="R18" s="71" t="str">
        <f t="shared" si="4"/>
        <v>OK</v>
      </c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</row>
    <row r="19" spans="1:33" s="55" customFormat="1" ht="28.8" x14ac:dyDescent="0.3">
      <c r="A19" s="147"/>
      <c r="B19" s="82">
        <v>111</v>
      </c>
      <c r="C19" s="148"/>
      <c r="D19" s="83" t="s">
        <v>130</v>
      </c>
      <c r="E19" s="84" t="s">
        <v>139</v>
      </c>
      <c r="F19" s="84" t="s">
        <v>113</v>
      </c>
      <c r="G19" s="84" t="s">
        <v>115</v>
      </c>
      <c r="H19" s="87">
        <v>17.43</v>
      </c>
      <c r="I19" s="65">
        <v>20</v>
      </c>
      <c r="J19" s="66">
        <f t="shared" si="0"/>
        <v>0</v>
      </c>
      <c r="K19" s="67">
        <f t="shared" si="1"/>
        <v>0</v>
      </c>
      <c r="L19" s="68"/>
      <c r="M19" s="69">
        <f t="shared" si="2"/>
        <v>5</v>
      </c>
      <c r="N19" s="68"/>
      <c r="O19" s="68"/>
      <c r="P19" s="68"/>
      <c r="Q19" s="70">
        <f t="shared" ref="Q19:Q31" si="5">I19-(SUM(S19:AG19))+L19</f>
        <v>20</v>
      </c>
      <c r="R19" s="71" t="str">
        <f t="shared" si="4"/>
        <v>OK</v>
      </c>
      <c r="S19" s="75"/>
      <c r="T19" s="75"/>
      <c r="U19" s="74"/>
      <c r="V19" s="74"/>
      <c r="W19" s="74"/>
      <c r="X19" s="74"/>
      <c r="Y19" s="74"/>
      <c r="Z19" s="76"/>
      <c r="AA19" s="74"/>
      <c r="AB19" s="74"/>
      <c r="AC19" s="74"/>
      <c r="AD19" s="74"/>
      <c r="AE19" s="74"/>
      <c r="AF19" s="74"/>
      <c r="AG19" s="74"/>
    </row>
    <row r="20" spans="1:33" ht="28.8" x14ac:dyDescent="0.3">
      <c r="A20" s="147"/>
      <c r="B20" s="82">
        <v>112</v>
      </c>
      <c r="C20" s="148"/>
      <c r="D20" s="83" t="s">
        <v>131</v>
      </c>
      <c r="E20" s="84" t="s">
        <v>139</v>
      </c>
      <c r="F20" s="84" t="s">
        <v>113</v>
      </c>
      <c r="G20" s="84" t="s">
        <v>115</v>
      </c>
      <c r="H20" s="87">
        <v>62.92</v>
      </c>
      <c r="I20" s="65">
        <v>20</v>
      </c>
      <c r="J20" s="66">
        <f t="shared" si="0"/>
        <v>0</v>
      </c>
      <c r="K20" s="67">
        <f t="shared" si="1"/>
        <v>0</v>
      </c>
      <c r="L20" s="68"/>
      <c r="M20" s="69">
        <f t="shared" si="2"/>
        <v>5</v>
      </c>
      <c r="N20" s="68"/>
      <c r="O20" s="68"/>
      <c r="P20" s="68"/>
      <c r="Q20" s="70">
        <f t="shared" si="5"/>
        <v>20</v>
      </c>
      <c r="R20" s="71" t="str">
        <f t="shared" si="4"/>
        <v>OK</v>
      </c>
      <c r="S20" s="77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29"/>
      <c r="AG20" s="29"/>
    </row>
    <row r="21" spans="1:33" ht="28.8" x14ac:dyDescent="0.3">
      <c r="A21" s="147"/>
      <c r="B21" s="82">
        <v>113</v>
      </c>
      <c r="C21" s="148"/>
      <c r="D21" s="83" t="s">
        <v>66</v>
      </c>
      <c r="E21" s="84" t="s">
        <v>108</v>
      </c>
      <c r="F21" s="84" t="s">
        <v>113</v>
      </c>
      <c r="G21" s="84" t="s">
        <v>115</v>
      </c>
      <c r="H21" s="87">
        <v>389.64</v>
      </c>
      <c r="I21" s="65">
        <v>20</v>
      </c>
      <c r="J21" s="66">
        <f t="shared" si="0"/>
        <v>0</v>
      </c>
      <c r="K21" s="67">
        <f t="shared" si="1"/>
        <v>0</v>
      </c>
      <c r="L21" s="68"/>
      <c r="M21" s="69">
        <f t="shared" si="2"/>
        <v>5</v>
      </c>
      <c r="N21" s="68"/>
      <c r="O21" s="68"/>
      <c r="P21" s="68"/>
      <c r="Q21" s="70">
        <f t="shared" si="5"/>
        <v>20</v>
      </c>
      <c r="R21" s="71" t="str">
        <f t="shared" si="4"/>
        <v>OK</v>
      </c>
      <c r="S21" s="77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29"/>
      <c r="AG21" s="29"/>
    </row>
    <row r="22" spans="1:33" ht="28.8" x14ac:dyDescent="0.3">
      <c r="A22" s="147"/>
      <c r="B22" s="82">
        <v>114</v>
      </c>
      <c r="C22" s="148"/>
      <c r="D22" s="83" t="s">
        <v>73</v>
      </c>
      <c r="E22" s="84" t="s">
        <v>108</v>
      </c>
      <c r="F22" s="84" t="s">
        <v>113</v>
      </c>
      <c r="G22" s="84" t="s">
        <v>117</v>
      </c>
      <c r="H22" s="87">
        <v>243.29</v>
      </c>
      <c r="I22" s="65">
        <v>15</v>
      </c>
      <c r="J22" s="66">
        <f t="shared" si="0"/>
        <v>0</v>
      </c>
      <c r="K22" s="67">
        <f t="shared" si="1"/>
        <v>0</v>
      </c>
      <c r="L22" s="68"/>
      <c r="M22" s="69">
        <f t="shared" si="2"/>
        <v>3</v>
      </c>
      <c r="N22" s="68"/>
      <c r="O22" s="68"/>
      <c r="P22" s="68"/>
      <c r="Q22" s="70">
        <f t="shared" si="5"/>
        <v>15</v>
      </c>
      <c r="R22" s="71" t="str">
        <f t="shared" si="4"/>
        <v>OK</v>
      </c>
      <c r="S22" s="77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29"/>
      <c r="AG22" s="29"/>
    </row>
    <row r="23" spans="1:33" ht="28.8" x14ac:dyDescent="0.3">
      <c r="A23" s="147"/>
      <c r="B23" s="82">
        <v>115</v>
      </c>
      <c r="C23" s="148"/>
      <c r="D23" s="83" t="s">
        <v>77</v>
      </c>
      <c r="E23" s="84" t="s">
        <v>108</v>
      </c>
      <c r="F23" s="84" t="s">
        <v>113</v>
      </c>
      <c r="G23" s="84" t="s">
        <v>117</v>
      </c>
      <c r="H23" s="87">
        <v>23.21</v>
      </c>
      <c r="I23" s="65">
        <v>45</v>
      </c>
      <c r="J23" s="66">
        <f t="shared" si="0"/>
        <v>0</v>
      </c>
      <c r="K23" s="67">
        <f t="shared" si="1"/>
        <v>0</v>
      </c>
      <c r="L23" s="68"/>
      <c r="M23" s="69">
        <f t="shared" si="2"/>
        <v>11</v>
      </c>
      <c r="N23" s="68"/>
      <c r="O23" s="68"/>
      <c r="P23" s="68"/>
      <c r="Q23" s="70">
        <f t="shared" si="5"/>
        <v>45</v>
      </c>
      <c r="R23" s="71" t="str">
        <f t="shared" si="4"/>
        <v>OK</v>
      </c>
      <c r="S23" s="77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29"/>
      <c r="AG23" s="29"/>
    </row>
    <row r="24" spans="1:33" ht="28.8" x14ac:dyDescent="0.3">
      <c r="A24" s="147"/>
      <c r="B24" s="82">
        <v>116</v>
      </c>
      <c r="C24" s="148"/>
      <c r="D24" s="83" t="s">
        <v>85</v>
      </c>
      <c r="E24" s="84" t="s">
        <v>112</v>
      </c>
      <c r="F24" s="84" t="s">
        <v>113</v>
      </c>
      <c r="G24" s="84" t="s">
        <v>118</v>
      </c>
      <c r="H24" s="87">
        <v>16.77</v>
      </c>
      <c r="I24" s="65">
        <v>20</v>
      </c>
      <c r="J24" s="66">
        <f t="shared" si="0"/>
        <v>0</v>
      </c>
      <c r="K24" s="67">
        <f t="shared" si="1"/>
        <v>0</v>
      </c>
      <c r="L24" s="68"/>
      <c r="M24" s="69">
        <f t="shared" si="2"/>
        <v>5</v>
      </c>
      <c r="N24" s="68"/>
      <c r="O24" s="68"/>
      <c r="P24" s="68"/>
      <c r="Q24" s="70">
        <f t="shared" si="5"/>
        <v>20</v>
      </c>
      <c r="R24" s="71" t="str">
        <f t="shared" si="4"/>
        <v>OK</v>
      </c>
      <c r="S24" s="77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8"/>
      <c r="AE24" s="78"/>
      <c r="AF24" s="29"/>
      <c r="AG24" s="29"/>
    </row>
    <row r="25" spans="1:33" ht="28.8" x14ac:dyDescent="0.3">
      <c r="A25" s="147"/>
      <c r="B25" s="82">
        <v>117</v>
      </c>
      <c r="C25" s="148"/>
      <c r="D25" s="83" t="s">
        <v>86</v>
      </c>
      <c r="E25" s="84" t="s">
        <v>112</v>
      </c>
      <c r="F25" s="84" t="s">
        <v>113</v>
      </c>
      <c r="G25" s="84" t="s">
        <v>118</v>
      </c>
      <c r="H25" s="87">
        <v>19.260000000000002</v>
      </c>
      <c r="I25" s="65">
        <v>5</v>
      </c>
      <c r="J25" s="66">
        <f t="shared" si="0"/>
        <v>0</v>
      </c>
      <c r="K25" s="67">
        <f t="shared" si="1"/>
        <v>0</v>
      </c>
      <c r="L25" s="68"/>
      <c r="M25" s="69">
        <f t="shared" si="2"/>
        <v>1</v>
      </c>
      <c r="N25" s="68"/>
      <c r="O25" s="68"/>
      <c r="P25" s="68"/>
      <c r="Q25" s="70">
        <f t="shared" si="5"/>
        <v>5</v>
      </c>
      <c r="R25" s="71" t="str">
        <f t="shared" si="4"/>
        <v>OK</v>
      </c>
      <c r="S25" s="77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29"/>
      <c r="AG25" s="29"/>
    </row>
    <row r="26" spans="1:33" ht="28.8" x14ac:dyDescent="0.3">
      <c r="A26" s="147"/>
      <c r="B26" s="82">
        <v>118</v>
      </c>
      <c r="C26" s="148"/>
      <c r="D26" s="83" t="s">
        <v>88</v>
      </c>
      <c r="E26" s="84" t="s">
        <v>112</v>
      </c>
      <c r="F26" s="84" t="s">
        <v>113</v>
      </c>
      <c r="G26" s="84" t="s">
        <v>118</v>
      </c>
      <c r="H26" s="87">
        <v>19.850000000000001</v>
      </c>
      <c r="I26" s="65">
        <v>30</v>
      </c>
      <c r="J26" s="66">
        <f t="shared" si="0"/>
        <v>0</v>
      </c>
      <c r="K26" s="67">
        <f t="shared" si="1"/>
        <v>0</v>
      </c>
      <c r="L26" s="68"/>
      <c r="M26" s="69">
        <f t="shared" si="2"/>
        <v>7</v>
      </c>
      <c r="N26" s="68"/>
      <c r="O26" s="68"/>
      <c r="P26" s="68"/>
      <c r="Q26" s="70">
        <f t="shared" si="5"/>
        <v>30</v>
      </c>
      <c r="R26" s="71" t="str">
        <f t="shared" si="4"/>
        <v>OK</v>
      </c>
      <c r="S26" s="77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29"/>
      <c r="AG26" s="29"/>
    </row>
    <row r="27" spans="1:33" ht="28.8" x14ac:dyDescent="0.3">
      <c r="A27" s="147"/>
      <c r="B27" s="82">
        <v>119</v>
      </c>
      <c r="C27" s="148"/>
      <c r="D27" s="83" t="s">
        <v>89</v>
      </c>
      <c r="E27" s="84" t="s">
        <v>112</v>
      </c>
      <c r="F27" s="84" t="s">
        <v>113</v>
      </c>
      <c r="G27" s="84" t="s">
        <v>118</v>
      </c>
      <c r="H27" s="87">
        <v>74.2</v>
      </c>
      <c r="I27" s="65">
        <v>10</v>
      </c>
      <c r="J27" s="66">
        <f t="shared" si="0"/>
        <v>0</v>
      </c>
      <c r="K27" s="67">
        <f t="shared" si="1"/>
        <v>0</v>
      </c>
      <c r="L27" s="68"/>
      <c r="M27" s="69">
        <f t="shared" si="2"/>
        <v>2</v>
      </c>
      <c r="N27" s="68"/>
      <c r="O27" s="68"/>
      <c r="P27" s="68"/>
      <c r="Q27" s="70">
        <f t="shared" si="5"/>
        <v>10</v>
      </c>
      <c r="R27" s="71" t="str">
        <f t="shared" si="4"/>
        <v>OK</v>
      </c>
      <c r="S27" s="77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29"/>
      <c r="AG27" s="29"/>
    </row>
    <row r="28" spans="1:33" ht="28.8" x14ac:dyDescent="0.3">
      <c r="A28" s="147"/>
      <c r="B28" s="82">
        <v>120</v>
      </c>
      <c r="C28" s="148"/>
      <c r="D28" s="83" t="s">
        <v>132</v>
      </c>
      <c r="E28" s="84" t="s">
        <v>111</v>
      </c>
      <c r="F28" s="84" t="s">
        <v>113</v>
      </c>
      <c r="G28" s="84" t="s">
        <v>118</v>
      </c>
      <c r="H28" s="87">
        <v>74.569999999999993</v>
      </c>
      <c r="I28" s="65">
        <v>10</v>
      </c>
      <c r="J28" s="66">
        <f t="shared" si="0"/>
        <v>0</v>
      </c>
      <c r="K28" s="67">
        <f t="shared" si="1"/>
        <v>0</v>
      </c>
      <c r="L28" s="68"/>
      <c r="M28" s="69">
        <f t="shared" si="2"/>
        <v>2</v>
      </c>
      <c r="N28" s="68"/>
      <c r="O28" s="68"/>
      <c r="P28" s="68"/>
      <c r="Q28" s="70">
        <f t="shared" si="5"/>
        <v>10</v>
      </c>
      <c r="R28" s="71" t="str">
        <f t="shared" si="4"/>
        <v>OK</v>
      </c>
      <c r="S28" s="77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29"/>
      <c r="AG28" s="29"/>
    </row>
    <row r="29" spans="1:33" ht="28.8" x14ac:dyDescent="0.3">
      <c r="A29" s="147"/>
      <c r="B29" s="82">
        <v>121</v>
      </c>
      <c r="C29" s="148"/>
      <c r="D29" s="83" t="s">
        <v>133</v>
      </c>
      <c r="E29" s="84" t="s">
        <v>112</v>
      </c>
      <c r="F29" s="84" t="s">
        <v>113</v>
      </c>
      <c r="G29" s="84" t="s">
        <v>118</v>
      </c>
      <c r="H29" s="87">
        <v>46.98</v>
      </c>
      <c r="I29" s="65">
        <v>8</v>
      </c>
      <c r="J29" s="66">
        <f t="shared" si="0"/>
        <v>0</v>
      </c>
      <c r="K29" s="67">
        <f t="shared" si="1"/>
        <v>0</v>
      </c>
      <c r="L29" s="68"/>
      <c r="M29" s="69">
        <f t="shared" si="2"/>
        <v>2</v>
      </c>
      <c r="N29" s="68"/>
      <c r="O29" s="68"/>
      <c r="P29" s="68"/>
      <c r="Q29" s="70">
        <f t="shared" si="5"/>
        <v>8</v>
      </c>
      <c r="R29" s="71" t="str">
        <f t="shared" si="4"/>
        <v>OK</v>
      </c>
      <c r="S29" s="77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29"/>
      <c r="AG29" s="29"/>
    </row>
    <row r="30" spans="1:33" ht="28.8" x14ac:dyDescent="0.3">
      <c r="A30" s="147"/>
      <c r="B30" s="82">
        <v>122</v>
      </c>
      <c r="C30" s="148"/>
      <c r="D30" s="83" t="s">
        <v>91</v>
      </c>
      <c r="E30" s="84" t="s">
        <v>106</v>
      </c>
      <c r="F30" s="84" t="s">
        <v>114</v>
      </c>
      <c r="G30" s="84" t="s">
        <v>119</v>
      </c>
      <c r="H30" s="87">
        <v>1393.59</v>
      </c>
      <c r="I30" s="65">
        <v>5</v>
      </c>
      <c r="J30" s="66">
        <f t="shared" si="0"/>
        <v>0</v>
      </c>
      <c r="K30" s="67">
        <f t="shared" si="1"/>
        <v>0</v>
      </c>
      <c r="L30" s="68"/>
      <c r="M30" s="69">
        <f t="shared" si="2"/>
        <v>1</v>
      </c>
      <c r="N30" s="68"/>
      <c r="O30" s="68"/>
      <c r="P30" s="68"/>
      <c r="Q30" s="70">
        <f t="shared" si="5"/>
        <v>5</v>
      </c>
      <c r="R30" s="71" t="str">
        <f t="shared" si="4"/>
        <v>OK</v>
      </c>
      <c r="S30" s="77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29"/>
      <c r="AG30" s="29"/>
    </row>
    <row r="31" spans="1:33" ht="28.8" x14ac:dyDescent="0.3">
      <c r="A31" s="147"/>
      <c r="B31" s="82">
        <v>123</v>
      </c>
      <c r="C31" s="148"/>
      <c r="D31" s="83" t="s">
        <v>92</v>
      </c>
      <c r="E31" s="84" t="s">
        <v>106</v>
      </c>
      <c r="F31" s="84" t="s">
        <v>114</v>
      </c>
      <c r="G31" s="84" t="s">
        <v>119</v>
      </c>
      <c r="H31" s="87">
        <v>1759</v>
      </c>
      <c r="I31" s="65">
        <v>6</v>
      </c>
      <c r="J31" s="66">
        <f>IF(SUM(S31:AG31)&gt;I31+L31,I31+L31,SUM(S31:AG31))</f>
        <v>0</v>
      </c>
      <c r="K31" s="67">
        <f t="shared" si="1"/>
        <v>0</v>
      </c>
      <c r="L31" s="68"/>
      <c r="M31" s="69">
        <f t="shared" si="2"/>
        <v>1</v>
      </c>
      <c r="N31" s="68"/>
      <c r="O31" s="68"/>
      <c r="P31" s="68"/>
      <c r="Q31" s="70">
        <f t="shared" si="5"/>
        <v>6</v>
      </c>
      <c r="R31" s="71" t="str">
        <f t="shared" si="4"/>
        <v>OK</v>
      </c>
      <c r="S31" s="77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29"/>
      <c r="AG31" s="29"/>
    </row>
    <row r="32" spans="1:33" ht="43.2" x14ac:dyDescent="0.3">
      <c r="A32" s="147"/>
      <c r="B32" s="82">
        <v>124</v>
      </c>
      <c r="C32" s="148"/>
      <c r="D32" s="83" t="s">
        <v>93</v>
      </c>
      <c r="E32" s="84" t="s">
        <v>106</v>
      </c>
      <c r="F32" s="84" t="s">
        <v>114</v>
      </c>
      <c r="G32" s="84" t="s">
        <v>119</v>
      </c>
      <c r="H32" s="85">
        <v>1372.15</v>
      </c>
      <c r="I32" s="65">
        <v>6</v>
      </c>
      <c r="J32" s="66">
        <f>IF(SUM(S36:AG36)&gt;I32+L32,I32+L32,SUM(S36:AG36))</f>
        <v>0</v>
      </c>
      <c r="K32" s="67">
        <f>(SUM(S36:AG36))</f>
        <v>0</v>
      </c>
      <c r="L32" s="68"/>
      <c r="M32" s="69">
        <f t="shared" si="2"/>
        <v>1</v>
      </c>
      <c r="N32" s="68"/>
      <c r="O32" s="68"/>
      <c r="P32" s="68"/>
      <c r="Q32" s="70">
        <f>I32-(SUM(S36:AG36))+L32</f>
        <v>6</v>
      </c>
      <c r="R32" s="71" t="str">
        <f t="shared" si="4"/>
        <v>OK</v>
      </c>
      <c r="S32" s="77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29"/>
      <c r="AG32" s="29"/>
    </row>
    <row r="33" spans="1:33" ht="28.8" x14ac:dyDescent="0.3">
      <c r="A33" s="147"/>
      <c r="B33" s="82">
        <v>125</v>
      </c>
      <c r="C33" s="148"/>
      <c r="D33" s="83" t="s">
        <v>94</v>
      </c>
      <c r="E33" s="84" t="s">
        <v>106</v>
      </c>
      <c r="F33" s="84" t="s">
        <v>114</v>
      </c>
      <c r="G33" s="84" t="s">
        <v>119</v>
      </c>
      <c r="H33" s="85">
        <v>24.05</v>
      </c>
      <c r="I33" s="65">
        <v>40</v>
      </c>
      <c r="J33" s="66">
        <f t="shared" ref="J33:J35" si="6">IF(SUM(S33:AG33)&gt;I33+L33,I33+L33,SUM(S33:AG33))</f>
        <v>0</v>
      </c>
      <c r="K33" s="67">
        <f t="shared" ref="K33:K35" si="7">(SUM(S33:AG33))</f>
        <v>0</v>
      </c>
      <c r="L33" s="68"/>
      <c r="M33" s="69">
        <f t="shared" si="2"/>
        <v>10</v>
      </c>
      <c r="N33" s="68"/>
      <c r="O33" s="68"/>
      <c r="P33" s="68"/>
      <c r="Q33" s="70">
        <f t="shared" ref="Q33:Q35" si="8">I33-(SUM(S33:AG33))+L33</f>
        <v>40</v>
      </c>
      <c r="R33" s="71" t="str">
        <f t="shared" si="4"/>
        <v>OK</v>
      </c>
      <c r="S33" s="77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29"/>
      <c r="AG33" s="29"/>
    </row>
    <row r="34" spans="1:33" ht="43.2" x14ac:dyDescent="0.3">
      <c r="A34" s="147"/>
      <c r="B34" s="82">
        <v>126</v>
      </c>
      <c r="C34" s="148"/>
      <c r="D34" s="83" t="s">
        <v>95</v>
      </c>
      <c r="E34" s="84" t="s">
        <v>106</v>
      </c>
      <c r="F34" s="84" t="s">
        <v>114</v>
      </c>
      <c r="G34" s="84" t="s">
        <v>119</v>
      </c>
      <c r="H34" s="85">
        <v>1647.14</v>
      </c>
      <c r="I34" s="65">
        <v>5</v>
      </c>
      <c r="J34" s="66">
        <f t="shared" si="6"/>
        <v>0</v>
      </c>
      <c r="K34" s="67">
        <f t="shared" si="7"/>
        <v>0</v>
      </c>
      <c r="L34" s="68"/>
      <c r="M34" s="69">
        <f t="shared" si="2"/>
        <v>1</v>
      </c>
      <c r="N34" s="68"/>
      <c r="O34" s="68"/>
      <c r="P34" s="68"/>
      <c r="Q34" s="70">
        <f t="shared" si="8"/>
        <v>5</v>
      </c>
      <c r="R34" s="71" t="str">
        <f t="shared" si="4"/>
        <v>OK</v>
      </c>
      <c r="S34" s="77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29"/>
      <c r="AG34" s="29"/>
    </row>
    <row r="35" spans="1:33" ht="43.2" x14ac:dyDescent="0.3">
      <c r="A35" s="147"/>
      <c r="B35" s="82">
        <v>127</v>
      </c>
      <c r="C35" s="148"/>
      <c r="D35" s="83" t="s">
        <v>96</v>
      </c>
      <c r="E35" s="84" t="s">
        <v>106</v>
      </c>
      <c r="F35" s="84" t="s">
        <v>114</v>
      </c>
      <c r="G35" s="84" t="s">
        <v>119</v>
      </c>
      <c r="H35" s="85">
        <v>718.18</v>
      </c>
      <c r="I35" s="65">
        <v>5</v>
      </c>
      <c r="J35" s="66">
        <f t="shared" si="6"/>
        <v>0</v>
      </c>
      <c r="K35" s="67">
        <f t="shared" si="7"/>
        <v>0</v>
      </c>
      <c r="L35" s="68"/>
      <c r="M35" s="69">
        <f t="shared" si="2"/>
        <v>1</v>
      </c>
      <c r="N35" s="68"/>
      <c r="O35" s="68"/>
      <c r="P35" s="68"/>
      <c r="Q35" s="70">
        <f t="shared" si="8"/>
        <v>5</v>
      </c>
      <c r="R35" s="71" t="str">
        <f t="shared" si="4"/>
        <v>OK</v>
      </c>
      <c r="S35" s="77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29"/>
      <c r="AG35" s="29"/>
    </row>
    <row r="36" spans="1:33" ht="38.4" customHeight="1" x14ac:dyDescent="0.3">
      <c r="I36" s="88">
        <f>SUM(I4:I35)</f>
        <v>544</v>
      </c>
      <c r="J36" s="88">
        <f t="shared" ref="J36:Q36" si="9">SUM(J4:J35)</f>
        <v>0</v>
      </c>
      <c r="K36" s="88">
        <f t="shared" si="9"/>
        <v>0</v>
      </c>
      <c r="L36" s="88">
        <f t="shared" si="9"/>
        <v>0</v>
      </c>
      <c r="M36" s="88">
        <f t="shared" si="9"/>
        <v>124</v>
      </c>
      <c r="N36" s="88">
        <f t="shared" si="9"/>
        <v>0</v>
      </c>
      <c r="O36" s="88">
        <f t="shared" si="9"/>
        <v>0</v>
      </c>
      <c r="P36" s="88">
        <f t="shared" si="9"/>
        <v>0</v>
      </c>
      <c r="Q36" s="88">
        <f t="shared" si="9"/>
        <v>544</v>
      </c>
      <c r="S36" s="63">
        <f t="shared" ref="S36:AG36" si="10">SUMPRODUCT($H$4:$H$35,S4:S35)</f>
        <v>0</v>
      </c>
      <c r="T36" s="63">
        <f t="shared" si="10"/>
        <v>0</v>
      </c>
      <c r="U36" s="63">
        <f t="shared" si="10"/>
        <v>0</v>
      </c>
      <c r="V36" s="63">
        <f t="shared" si="10"/>
        <v>0</v>
      </c>
      <c r="W36" s="63">
        <f t="shared" si="10"/>
        <v>0</v>
      </c>
      <c r="X36" s="63">
        <f t="shared" si="10"/>
        <v>0</v>
      </c>
      <c r="Y36" s="63">
        <f t="shared" si="10"/>
        <v>0</v>
      </c>
      <c r="Z36" s="63">
        <f t="shared" si="10"/>
        <v>0</v>
      </c>
      <c r="AA36" s="63">
        <f t="shared" si="10"/>
        <v>0</v>
      </c>
      <c r="AB36" s="63">
        <f t="shared" si="10"/>
        <v>0</v>
      </c>
      <c r="AC36" s="63">
        <f t="shared" si="10"/>
        <v>0</v>
      </c>
      <c r="AD36" s="63">
        <f t="shared" si="10"/>
        <v>0</v>
      </c>
      <c r="AE36" s="63">
        <f t="shared" si="10"/>
        <v>0</v>
      </c>
      <c r="AF36" s="63">
        <f t="shared" si="10"/>
        <v>0</v>
      </c>
      <c r="AG36" s="63">
        <f t="shared" si="10"/>
        <v>0</v>
      </c>
    </row>
    <row r="37" spans="1:33" ht="38.4" customHeight="1" x14ac:dyDescent="0.3">
      <c r="I37" s="14">
        <f>SUMPRODUCT($H$4:$H$35,I4:I35)</f>
        <v>92999.98</v>
      </c>
      <c r="J37" s="14">
        <f t="shared" ref="J37:P37" si="11">SUMPRODUCT($H$4:$H$35,J4:J35)</f>
        <v>0</v>
      </c>
      <c r="K37" s="14">
        <f t="shared" si="11"/>
        <v>0</v>
      </c>
      <c r="L37" s="14">
        <f t="shared" si="11"/>
        <v>0</v>
      </c>
      <c r="M37" s="14">
        <f t="shared" si="11"/>
        <v>16915.749999999996</v>
      </c>
      <c r="N37" s="14">
        <f t="shared" si="11"/>
        <v>0</v>
      </c>
      <c r="O37" s="14">
        <f t="shared" si="11"/>
        <v>0</v>
      </c>
      <c r="P37" s="14">
        <f t="shared" si="11"/>
        <v>0</v>
      </c>
      <c r="Q37" s="14"/>
    </row>
  </sheetData>
  <mergeCells count="21">
    <mergeCell ref="AE1:AE2"/>
    <mergeCell ref="AF1:AF2"/>
    <mergeCell ref="AG1:AG2"/>
    <mergeCell ref="V1:V2"/>
    <mergeCell ref="W1:W2"/>
    <mergeCell ref="X1:X2"/>
    <mergeCell ref="Y1:Y2"/>
    <mergeCell ref="Z1:Z2"/>
    <mergeCell ref="AA1:AA2"/>
    <mergeCell ref="A4:A35"/>
    <mergeCell ref="C4:C35"/>
    <mergeCell ref="AB1:AB2"/>
    <mergeCell ref="AC1:AC2"/>
    <mergeCell ref="AD1:AD2"/>
    <mergeCell ref="A1:C1"/>
    <mergeCell ref="D1:H1"/>
    <mergeCell ref="I1:R1"/>
    <mergeCell ref="S1:S2"/>
    <mergeCell ref="T1:T2"/>
    <mergeCell ref="U1:U2"/>
    <mergeCell ref="A2:R2"/>
  </mergeCells>
  <conditionalFormatting sqref="S4:AG17">
    <cfRule type="cellIs" dxfId="10" priority="1" stopIfTrue="1" operator="greaterThan">
      <formula>0</formula>
    </cfRule>
    <cfRule type="cellIs" dxfId="9" priority="2" stopIfTrue="1" operator="greaterThan">
      <formula>0</formula>
    </cfRule>
    <cfRule type="cellIs" dxfId="8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29C14-316C-4E88-8BD9-14E3FD16BC8D}">
  <sheetPr>
    <tabColor rgb="FF92D050"/>
  </sheetPr>
  <dimension ref="A1:AG38"/>
  <sheetViews>
    <sheetView zoomScale="70" zoomScaleNormal="70" workbookViewId="0">
      <pane xSplit="9" ySplit="2" topLeftCell="J3" activePane="bottomRight" state="frozen"/>
      <selection pane="topRight" activeCell="K1" sqref="K1"/>
      <selection pane="bottomLeft" activeCell="A3" sqref="A3"/>
      <selection pane="bottomRight" sqref="A1:C1"/>
    </sheetView>
  </sheetViews>
  <sheetFormatPr defaultColWidth="9.88671875" defaultRowHeight="38.4" customHeight="1" x14ac:dyDescent="0.3"/>
  <cols>
    <col min="1" max="1" width="6.5546875" style="1" customWidth="1"/>
    <col min="2" max="2" width="5.88671875" style="1" customWidth="1"/>
    <col min="3" max="3" width="25.6640625" style="64" customWidth="1"/>
    <col min="4" max="4" width="57.88671875" style="1" customWidth="1"/>
    <col min="5" max="5" width="12.44140625" style="1" customWidth="1"/>
    <col min="6" max="6" width="12.6640625" style="1" customWidth="1"/>
    <col min="7" max="7" width="18" style="1" customWidth="1"/>
    <col min="8" max="8" width="16.88671875" style="14" bestFit="1" customWidth="1"/>
    <col min="9" max="9" width="14.6640625" style="14" customWidth="1"/>
    <col min="10" max="17" width="11.33203125" style="4" customWidth="1"/>
    <col min="18" max="18" width="6.5546875" style="13" customWidth="1"/>
    <col min="19" max="19" width="15.109375" style="5" customWidth="1"/>
    <col min="20" max="31" width="15.109375" style="6" customWidth="1"/>
    <col min="32" max="33" width="15.109375" style="2" customWidth="1"/>
    <col min="34" max="16384" width="9.88671875" style="2"/>
  </cols>
  <sheetData>
    <row r="1" spans="1:33" s="55" customFormat="1" ht="38.4" customHeight="1" x14ac:dyDescent="0.3">
      <c r="A1" s="137" t="s">
        <v>44</v>
      </c>
      <c r="B1" s="138"/>
      <c r="C1" s="139"/>
      <c r="D1" s="140" t="s">
        <v>120</v>
      </c>
      <c r="E1" s="141"/>
      <c r="F1" s="141"/>
      <c r="G1" s="141"/>
      <c r="H1" s="142"/>
      <c r="I1" s="143" t="s">
        <v>45</v>
      </c>
      <c r="J1" s="143"/>
      <c r="K1" s="143"/>
      <c r="L1" s="143"/>
      <c r="M1" s="143"/>
      <c r="N1" s="143"/>
      <c r="O1" s="143"/>
      <c r="P1" s="143"/>
      <c r="Q1" s="143"/>
      <c r="R1" s="143"/>
      <c r="S1" s="136" t="s">
        <v>41</v>
      </c>
      <c r="T1" s="136" t="s">
        <v>41</v>
      </c>
      <c r="U1" s="136" t="s">
        <v>41</v>
      </c>
      <c r="V1" s="136" t="s">
        <v>41</v>
      </c>
      <c r="W1" s="136" t="s">
        <v>41</v>
      </c>
      <c r="X1" s="136" t="s">
        <v>41</v>
      </c>
      <c r="Y1" s="136" t="s">
        <v>41</v>
      </c>
      <c r="Z1" s="136" t="s">
        <v>41</v>
      </c>
      <c r="AA1" s="136" t="s">
        <v>41</v>
      </c>
      <c r="AB1" s="136" t="s">
        <v>41</v>
      </c>
      <c r="AC1" s="136" t="s">
        <v>41</v>
      </c>
      <c r="AD1" s="136" t="s">
        <v>41</v>
      </c>
      <c r="AE1" s="136" t="s">
        <v>41</v>
      </c>
      <c r="AF1" s="136" t="s">
        <v>41</v>
      </c>
      <c r="AG1" s="136" t="s">
        <v>41</v>
      </c>
    </row>
    <row r="2" spans="1:33" s="55" customFormat="1" ht="38.4" customHeight="1" x14ac:dyDescent="0.3">
      <c r="A2" s="144" t="s">
        <v>43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6"/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6"/>
      <c r="AD2" s="136"/>
      <c r="AE2" s="136"/>
      <c r="AF2" s="136"/>
      <c r="AG2" s="136"/>
    </row>
    <row r="3" spans="1:33" s="59" customFormat="1" ht="55.5" customHeight="1" x14ac:dyDescent="0.25">
      <c r="A3" s="56" t="s">
        <v>36</v>
      </c>
      <c r="B3" s="56" t="s">
        <v>18</v>
      </c>
      <c r="C3" s="56" t="s">
        <v>5</v>
      </c>
      <c r="D3" s="56" t="s">
        <v>37</v>
      </c>
      <c r="E3" s="56" t="s">
        <v>38</v>
      </c>
      <c r="F3" s="56" t="s">
        <v>9</v>
      </c>
      <c r="G3" s="56" t="s">
        <v>6</v>
      </c>
      <c r="H3" s="86" t="s">
        <v>39</v>
      </c>
      <c r="I3" s="19" t="s">
        <v>40</v>
      </c>
      <c r="J3" s="19" t="s">
        <v>142</v>
      </c>
      <c r="K3" s="19" t="s">
        <v>143</v>
      </c>
      <c r="L3" s="19" t="s">
        <v>144</v>
      </c>
      <c r="M3" s="19" t="s">
        <v>145</v>
      </c>
      <c r="N3" s="19" t="s">
        <v>146</v>
      </c>
      <c r="O3" s="19" t="s">
        <v>147</v>
      </c>
      <c r="P3" s="19" t="s">
        <v>148</v>
      </c>
      <c r="Q3" s="57" t="s">
        <v>0</v>
      </c>
      <c r="R3" s="62" t="s">
        <v>1</v>
      </c>
      <c r="S3" s="58" t="s">
        <v>42</v>
      </c>
      <c r="T3" s="58" t="s">
        <v>42</v>
      </c>
      <c r="U3" s="58" t="s">
        <v>42</v>
      </c>
      <c r="V3" s="58" t="s">
        <v>42</v>
      </c>
      <c r="W3" s="58" t="s">
        <v>42</v>
      </c>
      <c r="X3" s="58" t="s">
        <v>42</v>
      </c>
      <c r="Y3" s="58" t="s">
        <v>42</v>
      </c>
      <c r="Z3" s="58" t="s">
        <v>42</v>
      </c>
      <c r="AA3" s="58" t="s">
        <v>42</v>
      </c>
      <c r="AB3" s="58" t="s">
        <v>42</v>
      </c>
      <c r="AC3" s="58" t="s">
        <v>42</v>
      </c>
      <c r="AD3" s="58" t="s">
        <v>42</v>
      </c>
      <c r="AE3" s="58" t="s">
        <v>42</v>
      </c>
      <c r="AF3" s="58" t="s">
        <v>42</v>
      </c>
      <c r="AG3" s="58" t="s">
        <v>42</v>
      </c>
    </row>
    <row r="4" spans="1:33" s="55" customFormat="1" ht="28.8" x14ac:dyDescent="0.3">
      <c r="A4" s="147">
        <v>5</v>
      </c>
      <c r="B4" s="82">
        <v>128</v>
      </c>
      <c r="C4" s="148" t="s">
        <v>121</v>
      </c>
      <c r="D4" s="83" t="s">
        <v>127</v>
      </c>
      <c r="E4" s="84" t="s">
        <v>105</v>
      </c>
      <c r="F4" s="84" t="s">
        <v>113</v>
      </c>
      <c r="G4" s="84" t="s">
        <v>115</v>
      </c>
      <c r="H4" s="87">
        <v>115.89</v>
      </c>
      <c r="I4" s="65"/>
      <c r="J4" s="66">
        <f>IF(SUM(S4:AG4)&gt;I4+L4,I4+L4,SUM(S4:AG4))</f>
        <v>0</v>
      </c>
      <c r="K4" s="67">
        <f>(SUM(S4:AG4))</f>
        <v>0</v>
      </c>
      <c r="L4" s="68"/>
      <c r="M4" s="69">
        <f>ROUND(IF(I4*0.25-0.5&lt;0,0,I4*0.25-0.5),0)-P4-N4</f>
        <v>0</v>
      </c>
      <c r="N4" s="68"/>
      <c r="O4" s="68"/>
      <c r="P4" s="68"/>
      <c r="Q4" s="70">
        <f>I4-(SUM(S4:AG4))+L4</f>
        <v>0</v>
      </c>
      <c r="R4" s="71" t="str">
        <f>IF(Q4&lt;0,"ATENÇÃO","OK")</f>
        <v>OK</v>
      </c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</row>
    <row r="5" spans="1:33" s="55" customFormat="1" ht="28.8" x14ac:dyDescent="0.3">
      <c r="A5" s="147"/>
      <c r="B5" s="82">
        <v>129</v>
      </c>
      <c r="C5" s="148"/>
      <c r="D5" s="83" t="s">
        <v>48</v>
      </c>
      <c r="E5" s="84" t="s">
        <v>105</v>
      </c>
      <c r="F5" s="84" t="s">
        <v>113</v>
      </c>
      <c r="G5" s="84" t="s">
        <v>115</v>
      </c>
      <c r="H5" s="87">
        <v>118.65</v>
      </c>
      <c r="I5" s="65">
        <v>7</v>
      </c>
      <c r="J5" s="66">
        <f t="shared" ref="J5:J30" si="0">IF(SUM(S5:AG5)&gt;I5+L5,I5+L5,SUM(S5:AG5))</f>
        <v>0</v>
      </c>
      <c r="K5" s="67">
        <f t="shared" ref="K5:K31" si="1">(SUM(S5:AG5))</f>
        <v>0</v>
      </c>
      <c r="L5" s="68"/>
      <c r="M5" s="69">
        <f t="shared" ref="M5:M36" si="2">ROUND(IF(I5*0.25-0.5&lt;0,0,I5*0.25-0.5),0)-P5-N5</f>
        <v>1</v>
      </c>
      <c r="N5" s="68"/>
      <c r="O5" s="68"/>
      <c r="P5" s="68"/>
      <c r="Q5" s="70">
        <f t="shared" ref="Q5:Q17" si="3">I5-(SUM(S5:AG5))+L5</f>
        <v>7</v>
      </c>
      <c r="R5" s="71" t="str">
        <f t="shared" ref="R5:R36" si="4">IF(Q5&lt;0,"ATENÇÃO","OK")</f>
        <v>OK</v>
      </c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</row>
    <row r="6" spans="1:33" s="55" customFormat="1" ht="28.8" x14ac:dyDescent="0.3">
      <c r="A6" s="147"/>
      <c r="B6" s="82">
        <v>130</v>
      </c>
      <c r="C6" s="148"/>
      <c r="D6" s="83" t="s">
        <v>49</v>
      </c>
      <c r="E6" s="84" t="s">
        <v>105</v>
      </c>
      <c r="F6" s="84" t="s">
        <v>113</v>
      </c>
      <c r="G6" s="84" t="s">
        <v>115</v>
      </c>
      <c r="H6" s="87">
        <v>2000.26</v>
      </c>
      <c r="I6" s="65"/>
      <c r="J6" s="66">
        <f t="shared" si="0"/>
        <v>0</v>
      </c>
      <c r="K6" s="67">
        <f t="shared" si="1"/>
        <v>0</v>
      </c>
      <c r="L6" s="68"/>
      <c r="M6" s="69">
        <f t="shared" si="2"/>
        <v>0</v>
      </c>
      <c r="N6" s="68"/>
      <c r="O6" s="68"/>
      <c r="P6" s="68"/>
      <c r="Q6" s="70">
        <f t="shared" si="3"/>
        <v>0</v>
      </c>
      <c r="R6" s="71" t="str">
        <f t="shared" si="4"/>
        <v>OK</v>
      </c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</row>
    <row r="7" spans="1:33" s="55" customFormat="1" ht="14.4" x14ac:dyDescent="0.3">
      <c r="A7" s="147"/>
      <c r="B7" s="82">
        <v>131</v>
      </c>
      <c r="C7" s="148"/>
      <c r="D7" s="83" t="s">
        <v>57</v>
      </c>
      <c r="E7" s="84" t="s">
        <v>140</v>
      </c>
      <c r="F7" s="84" t="s">
        <v>113</v>
      </c>
      <c r="G7" s="84" t="s">
        <v>116</v>
      </c>
      <c r="H7" s="87">
        <v>109.52</v>
      </c>
      <c r="I7" s="65">
        <v>30</v>
      </c>
      <c r="J7" s="66">
        <f t="shared" si="0"/>
        <v>0</v>
      </c>
      <c r="K7" s="67">
        <f t="shared" si="1"/>
        <v>0</v>
      </c>
      <c r="L7" s="68"/>
      <c r="M7" s="69">
        <f t="shared" si="2"/>
        <v>7</v>
      </c>
      <c r="N7" s="68"/>
      <c r="O7" s="68"/>
      <c r="P7" s="68"/>
      <c r="Q7" s="70">
        <f t="shared" si="3"/>
        <v>30</v>
      </c>
      <c r="R7" s="71" t="str">
        <f t="shared" si="4"/>
        <v>OK</v>
      </c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</row>
    <row r="8" spans="1:33" s="55" customFormat="1" ht="28.8" x14ac:dyDescent="0.3">
      <c r="A8" s="147"/>
      <c r="B8" s="82">
        <v>132</v>
      </c>
      <c r="C8" s="148"/>
      <c r="D8" s="83" t="s">
        <v>91</v>
      </c>
      <c r="E8" s="84" t="s">
        <v>140</v>
      </c>
      <c r="F8" s="84" t="s">
        <v>114</v>
      </c>
      <c r="G8" s="84" t="s">
        <v>119</v>
      </c>
      <c r="H8" s="87">
        <v>1365.25</v>
      </c>
      <c r="I8" s="65">
        <v>7</v>
      </c>
      <c r="J8" s="66">
        <f t="shared" si="0"/>
        <v>0</v>
      </c>
      <c r="K8" s="67">
        <f t="shared" si="1"/>
        <v>0</v>
      </c>
      <c r="L8" s="68"/>
      <c r="M8" s="69">
        <f t="shared" si="2"/>
        <v>1</v>
      </c>
      <c r="N8" s="68"/>
      <c r="O8" s="68"/>
      <c r="P8" s="68"/>
      <c r="Q8" s="70">
        <f t="shared" si="3"/>
        <v>7</v>
      </c>
      <c r="R8" s="71" t="str">
        <f t="shared" si="4"/>
        <v>OK</v>
      </c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</row>
    <row r="9" spans="1:33" s="55" customFormat="1" ht="28.8" x14ac:dyDescent="0.3">
      <c r="A9" s="147"/>
      <c r="B9" s="82">
        <v>133</v>
      </c>
      <c r="C9" s="148"/>
      <c r="D9" s="83" t="s">
        <v>123</v>
      </c>
      <c r="E9" s="84" t="s">
        <v>140</v>
      </c>
      <c r="F9" s="84" t="s">
        <v>113</v>
      </c>
      <c r="G9" s="84" t="s">
        <v>116</v>
      </c>
      <c r="H9" s="87">
        <v>93.69</v>
      </c>
      <c r="I9" s="65"/>
      <c r="J9" s="66">
        <f t="shared" si="0"/>
        <v>0</v>
      </c>
      <c r="K9" s="67">
        <f t="shared" si="1"/>
        <v>0</v>
      </c>
      <c r="L9" s="68"/>
      <c r="M9" s="69">
        <f t="shared" si="2"/>
        <v>0</v>
      </c>
      <c r="N9" s="68"/>
      <c r="O9" s="68"/>
      <c r="P9" s="68"/>
      <c r="Q9" s="70">
        <f t="shared" si="3"/>
        <v>0</v>
      </c>
      <c r="R9" s="71" t="str">
        <f t="shared" si="4"/>
        <v>OK</v>
      </c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</row>
    <row r="10" spans="1:33" s="55" customFormat="1" ht="14.4" x14ac:dyDescent="0.3">
      <c r="A10" s="147"/>
      <c r="B10" s="82">
        <v>134</v>
      </c>
      <c r="C10" s="148"/>
      <c r="D10" s="83" t="s">
        <v>60</v>
      </c>
      <c r="E10" s="84" t="s">
        <v>140</v>
      </c>
      <c r="F10" s="84" t="s">
        <v>113</v>
      </c>
      <c r="G10" s="84" t="s">
        <v>116</v>
      </c>
      <c r="H10" s="87">
        <v>63.79</v>
      </c>
      <c r="I10" s="65">
        <v>15</v>
      </c>
      <c r="J10" s="66">
        <f t="shared" si="0"/>
        <v>0</v>
      </c>
      <c r="K10" s="67">
        <f t="shared" si="1"/>
        <v>0</v>
      </c>
      <c r="L10" s="68"/>
      <c r="M10" s="69">
        <f t="shared" si="2"/>
        <v>3</v>
      </c>
      <c r="N10" s="68"/>
      <c r="O10" s="68"/>
      <c r="P10" s="68"/>
      <c r="Q10" s="70">
        <f t="shared" si="3"/>
        <v>15</v>
      </c>
      <c r="R10" s="71" t="str">
        <f t="shared" si="4"/>
        <v>OK</v>
      </c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</row>
    <row r="11" spans="1:33" s="55" customFormat="1" ht="14.4" x14ac:dyDescent="0.3">
      <c r="A11" s="147"/>
      <c r="B11" s="82">
        <v>135</v>
      </c>
      <c r="C11" s="148"/>
      <c r="D11" s="83" t="s">
        <v>61</v>
      </c>
      <c r="E11" s="84" t="s">
        <v>140</v>
      </c>
      <c r="F11" s="84" t="s">
        <v>113</v>
      </c>
      <c r="G11" s="84" t="s">
        <v>116</v>
      </c>
      <c r="H11" s="87">
        <v>34.42</v>
      </c>
      <c r="I11" s="65"/>
      <c r="J11" s="66">
        <f t="shared" si="0"/>
        <v>0</v>
      </c>
      <c r="K11" s="67">
        <f t="shared" si="1"/>
        <v>0</v>
      </c>
      <c r="L11" s="68"/>
      <c r="M11" s="69">
        <f t="shared" si="2"/>
        <v>0</v>
      </c>
      <c r="N11" s="68"/>
      <c r="O11" s="68"/>
      <c r="P11" s="68"/>
      <c r="Q11" s="70">
        <f t="shared" si="3"/>
        <v>0</v>
      </c>
      <c r="R11" s="71" t="str">
        <f t="shared" si="4"/>
        <v>OK</v>
      </c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</row>
    <row r="12" spans="1:33" s="55" customFormat="1" ht="14.4" x14ac:dyDescent="0.3">
      <c r="A12" s="147"/>
      <c r="B12" s="82">
        <v>136</v>
      </c>
      <c r="C12" s="148"/>
      <c r="D12" s="83" t="s">
        <v>62</v>
      </c>
      <c r="E12" s="84" t="s">
        <v>107</v>
      </c>
      <c r="F12" s="84" t="s">
        <v>113</v>
      </c>
      <c r="G12" s="84" t="s">
        <v>115</v>
      </c>
      <c r="H12" s="87">
        <v>160.11000000000001</v>
      </c>
      <c r="I12" s="65"/>
      <c r="J12" s="66">
        <f t="shared" si="0"/>
        <v>0</v>
      </c>
      <c r="K12" s="67">
        <f t="shared" si="1"/>
        <v>0</v>
      </c>
      <c r="L12" s="68"/>
      <c r="M12" s="69">
        <f t="shared" si="2"/>
        <v>0</v>
      </c>
      <c r="N12" s="68"/>
      <c r="O12" s="68"/>
      <c r="P12" s="68"/>
      <c r="Q12" s="70">
        <f t="shared" si="3"/>
        <v>0</v>
      </c>
      <c r="R12" s="71" t="str">
        <f t="shared" si="4"/>
        <v>OK</v>
      </c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</row>
    <row r="13" spans="1:33" s="55" customFormat="1" ht="14.4" x14ac:dyDescent="0.3">
      <c r="A13" s="147"/>
      <c r="B13" s="82">
        <v>137</v>
      </c>
      <c r="C13" s="148"/>
      <c r="D13" s="83" t="s">
        <v>65</v>
      </c>
      <c r="E13" s="84" t="s">
        <v>107</v>
      </c>
      <c r="F13" s="84" t="s">
        <v>113</v>
      </c>
      <c r="G13" s="84" t="s">
        <v>115</v>
      </c>
      <c r="H13" s="87">
        <v>18.25</v>
      </c>
      <c r="I13" s="65"/>
      <c r="J13" s="66">
        <f t="shared" si="0"/>
        <v>0</v>
      </c>
      <c r="K13" s="67">
        <f t="shared" si="1"/>
        <v>0</v>
      </c>
      <c r="L13" s="68"/>
      <c r="M13" s="69">
        <f t="shared" si="2"/>
        <v>0</v>
      </c>
      <c r="N13" s="68"/>
      <c r="O13" s="68"/>
      <c r="P13" s="68"/>
      <c r="Q13" s="70">
        <f t="shared" si="3"/>
        <v>0</v>
      </c>
      <c r="R13" s="71" t="str">
        <f t="shared" si="4"/>
        <v>OK</v>
      </c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</row>
    <row r="14" spans="1:33" s="55" customFormat="1" ht="28.8" x14ac:dyDescent="0.3">
      <c r="A14" s="147"/>
      <c r="B14" s="82">
        <v>138</v>
      </c>
      <c r="C14" s="148"/>
      <c r="D14" s="83" t="s">
        <v>66</v>
      </c>
      <c r="E14" s="84" t="s">
        <v>108</v>
      </c>
      <c r="F14" s="84" t="s">
        <v>113</v>
      </c>
      <c r="G14" s="84" t="s">
        <v>115</v>
      </c>
      <c r="H14" s="87">
        <v>381.96</v>
      </c>
      <c r="I14" s="65"/>
      <c r="J14" s="66">
        <f t="shared" si="0"/>
        <v>0</v>
      </c>
      <c r="K14" s="67">
        <f t="shared" si="1"/>
        <v>0</v>
      </c>
      <c r="L14" s="68"/>
      <c r="M14" s="69">
        <f t="shared" si="2"/>
        <v>0</v>
      </c>
      <c r="N14" s="68"/>
      <c r="O14" s="68"/>
      <c r="P14" s="68"/>
      <c r="Q14" s="70">
        <f t="shared" si="3"/>
        <v>0</v>
      </c>
      <c r="R14" s="71" t="str">
        <f t="shared" si="4"/>
        <v>OK</v>
      </c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</row>
    <row r="15" spans="1:33" s="55" customFormat="1" ht="28.8" x14ac:dyDescent="0.3">
      <c r="A15" s="147"/>
      <c r="B15" s="82">
        <v>139</v>
      </c>
      <c r="C15" s="148"/>
      <c r="D15" s="83" t="s">
        <v>134</v>
      </c>
      <c r="E15" s="84" t="s">
        <v>108</v>
      </c>
      <c r="F15" s="84" t="s">
        <v>113</v>
      </c>
      <c r="G15" s="84" t="s">
        <v>115</v>
      </c>
      <c r="H15" s="87">
        <v>538.65</v>
      </c>
      <c r="I15" s="65">
        <v>40</v>
      </c>
      <c r="J15" s="66">
        <f t="shared" si="0"/>
        <v>0</v>
      </c>
      <c r="K15" s="67">
        <f t="shared" si="1"/>
        <v>0</v>
      </c>
      <c r="L15" s="68"/>
      <c r="M15" s="69">
        <f t="shared" si="2"/>
        <v>10</v>
      </c>
      <c r="N15" s="68"/>
      <c r="O15" s="68"/>
      <c r="P15" s="68"/>
      <c r="Q15" s="70">
        <f t="shared" si="3"/>
        <v>40</v>
      </c>
      <c r="R15" s="71" t="str">
        <f t="shared" si="4"/>
        <v>OK</v>
      </c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</row>
    <row r="16" spans="1:33" s="55" customFormat="1" ht="14.4" x14ac:dyDescent="0.3">
      <c r="A16" s="147"/>
      <c r="B16" s="82">
        <v>140</v>
      </c>
      <c r="C16" s="148"/>
      <c r="D16" s="83" t="s">
        <v>68</v>
      </c>
      <c r="E16" s="84" t="s">
        <v>108</v>
      </c>
      <c r="F16" s="84" t="s">
        <v>113</v>
      </c>
      <c r="G16" s="84" t="s">
        <v>115</v>
      </c>
      <c r="H16" s="87">
        <v>25.55</v>
      </c>
      <c r="I16" s="65"/>
      <c r="J16" s="66">
        <f t="shared" si="0"/>
        <v>0</v>
      </c>
      <c r="K16" s="67">
        <f t="shared" si="1"/>
        <v>0</v>
      </c>
      <c r="L16" s="68"/>
      <c r="M16" s="69">
        <f t="shared" si="2"/>
        <v>0</v>
      </c>
      <c r="N16" s="68"/>
      <c r="O16" s="68"/>
      <c r="P16" s="68"/>
      <c r="Q16" s="70">
        <f t="shared" si="3"/>
        <v>0</v>
      </c>
      <c r="R16" s="71" t="str">
        <f t="shared" si="4"/>
        <v>OK</v>
      </c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</row>
    <row r="17" spans="1:33" s="55" customFormat="1" ht="28.8" x14ac:dyDescent="0.3">
      <c r="A17" s="147"/>
      <c r="B17" s="82">
        <v>141</v>
      </c>
      <c r="C17" s="148"/>
      <c r="D17" s="83" t="s">
        <v>73</v>
      </c>
      <c r="E17" s="84" t="s">
        <v>141</v>
      </c>
      <c r="F17" s="84" t="s">
        <v>113</v>
      </c>
      <c r="G17" s="84" t="s">
        <v>117</v>
      </c>
      <c r="H17" s="87">
        <v>238.85</v>
      </c>
      <c r="I17" s="65"/>
      <c r="J17" s="66">
        <f t="shared" si="0"/>
        <v>0</v>
      </c>
      <c r="K17" s="67">
        <f t="shared" si="1"/>
        <v>0</v>
      </c>
      <c r="L17" s="68"/>
      <c r="M17" s="69">
        <f t="shared" si="2"/>
        <v>0</v>
      </c>
      <c r="N17" s="68"/>
      <c r="O17" s="68"/>
      <c r="P17" s="68"/>
      <c r="Q17" s="70">
        <f t="shared" si="3"/>
        <v>0</v>
      </c>
      <c r="R17" s="71" t="str">
        <f t="shared" si="4"/>
        <v>OK</v>
      </c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</row>
    <row r="18" spans="1:33" s="55" customFormat="1" ht="28.8" x14ac:dyDescent="0.3">
      <c r="A18" s="147"/>
      <c r="B18" s="82">
        <v>142</v>
      </c>
      <c r="C18" s="148"/>
      <c r="D18" s="83" t="s">
        <v>77</v>
      </c>
      <c r="E18" s="84" t="s">
        <v>141</v>
      </c>
      <c r="F18" s="84" t="s">
        <v>113</v>
      </c>
      <c r="G18" s="84" t="s">
        <v>117</v>
      </c>
      <c r="H18" s="87">
        <v>22.72</v>
      </c>
      <c r="I18" s="65"/>
      <c r="J18" s="66">
        <f t="shared" si="0"/>
        <v>0</v>
      </c>
      <c r="K18" s="67">
        <f t="shared" si="1"/>
        <v>0</v>
      </c>
      <c r="L18" s="68"/>
      <c r="M18" s="69">
        <f t="shared" si="2"/>
        <v>0</v>
      </c>
      <c r="N18" s="68"/>
      <c r="O18" s="68"/>
      <c r="P18" s="68"/>
      <c r="Q18" s="70">
        <f>I18-(SUM(S18:AG18))+L18</f>
        <v>0</v>
      </c>
      <c r="R18" s="71" t="str">
        <f t="shared" si="4"/>
        <v>OK</v>
      </c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</row>
    <row r="19" spans="1:33" s="55" customFormat="1" ht="28.8" x14ac:dyDescent="0.3">
      <c r="A19" s="147"/>
      <c r="B19" s="82">
        <v>143</v>
      </c>
      <c r="C19" s="148"/>
      <c r="D19" s="83" t="s">
        <v>78</v>
      </c>
      <c r="E19" s="84" t="s">
        <v>108</v>
      </c>
      <c r="F19" s="84" t="s">
        <v>113</v>
      </c>
      <c r="G19" s="84" t="s">
        <v>118</v>
      </c>
      <c r="H19" s="87">
        <v>8.5</v>
      </c>
      <c r="I19" s="65"/>
      <c r="J19" s="66">
        <f t="shared" si="0"/>
        <v>0</v>
      </c>
      <c r="K19" s="67">
        <f t="shared" si="1"/>
        <v>0</v>
      </c>
      <c r="L19" s="68"/>
      <c r="M19" s="69">
        <f t="shared" si="2"/>
        <v>0</v>
      </c>
      <c r="N19" s="68"/>
      <c r="O19" s="68"/>
      <c r="P19" s="68"/>
      <c r="Q19" s="70">
        <f t="shared" ref="Q19:Q31" si="5">I19-(SUM(S19:AG19))+L19</f>
        <v>0</v>
      </c>
      <c r="R19" s="71" t="str">
        <f t="shared" si="4"/>
        <v>OK</v>
      </c>
      <c r="S19" s="75"/>
      <c r="T19" s="75"/>
      <c r="U19" s="74"/>
      <c r="V19" s="74"/>
      <c r="W19" s="74"/>
      <c r="X19" s="74"/>
      <c r="Y19" s="74"/>
      <c r="Z19" s="76"/>
      <c r="AA19" s="74"/>
      <c r="AB19" s="74"/>
      <c r="AC19" s="74"/>
      <c r="AD19" s="74"/>
      <c r="AE19" s="74"/>
      <c r="AF19" s="74"/>
      <c r="AG19" s="74"/>
    </row>
    <row r="20" spans="1:33" ht="28.8" x14ac:dyDescent="0.3">
      <c r="A20" s="147"/>
      <c r="B20" s="82">
        <v>144</v>
      </c>
      <c r="C20" s="148"/>
      <c r="D20" s="83" t="s">
        <v>79</v>
      </c>
      <c r="E20" s="84" t="s">
        <v>108</v>
      </c>
      <c r="F20" s="84" t="s">
        <v>113</v>
      </c>
      <c r="G20" s="84" t="s">
        <v>118</v>
      </c>
      <c r="H20" s="87">
        <v>26.49</v>
      </c>
      <c r="I20" s="65"/>
      <c r="J20" s="66">
        <f t="shared" si="0"/>
        <v>0</v>
      </c>
      <c r="K20" s="67">
        <f t="shared" si="1"/>
        <v>0</v>
      </c>
      <c r="L20" s="68"/>
      <c r="M20" s="69">
        <f t="shared" si="2"/>
        <v>0</v>
      </c>
      <c r="N20" s="68"/>
      <c r="O20" s="68"/>
      <c r="P20" s="68"/>
      <c r="Q20" s="70">
        <f t="shared" si="5"/>
        <v>0</v>
      </c>
      <c r="R20" s="71" t="str">
        <f t="shared" si="4"/>
        <v>OK</v>
      </c>
      <c r="S20" s="77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29"/>
      <c r="AG20" s="29"/>
    </row>
    <row r="21" spans="1:33" ht="28.8" x14ac:dyDescent="0.3">
      <c r="A21" s="147"/>
      <c r="B21" s="82">
        <v>145</v>
      </c>
      <c r="C21" s="148"/>
      <c r="D21" s="83" t="s">
        <v>80</v>
      </c>
      <c r="E21" s="84" t="s">
        <v>108</v>
      </c>
      <c r="F21" s="84" t="s">
        <v>113</v>
      </c>
      <c r="G21" s="84" t="s">
        <v>118</v>
      </c>
      <c r="H21" s="87">
        <v>27.41</v>
      </c>
      <c r="I21" s="65"/>
      <c r="J21" s="66">
        <f t="shared" si="0"/>
        <v>0</v>
      </c>
      <c r="K21" s="67">
        <f t="shared" si="1"/>
        <v>0</v>
      </c>
      <c r="L21" s="68"/>
      <c r="M21" s="69">
        <f t="shared" si="2"/>
        <v>0</v>
      </c>
      <c r="N21" s="68"/>
      <c r="O21" s="68"/>
      <c r="P21" s="68"/>
      <c r="Q21" s="70">
        <f t="shared" si="5"/>
        <v>0</v>
      </c>
      <c r="R21" s="71" t="str">
        <f t="shared" si="4"/>
        <v>OK</v>
      </c>
      <c r="S21" s="77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29"/>
      <c r="AG21" s="29"/>
    </row>
    <row r="22" spans="1:33" ht="28.8" x14ac:dyDescent="0.3">
      <c r="A22" s="147"/>
      <c r="B22" s="82">
        <v>146</v>
      </c>
      <c r="C22" s="148"/>
      <c r="D22" s="83" t="s">
        <v>81</v>
      </c>
      <c r="E22" s="84" t="s">
        <v>108</v>
      </c>
      <c r="F22" s="84" t="s">
        <v>113</v>
      </c>
      <c r="G22" s="84" t="s">
        <v>118</v>
      </c>
      <c r="H22" s="87">
        <v>14.35</v>
      </c>
      <c r="I22" s="65"/>
      <c r="J22" s="66">
        <f t="shared" si="0"/>
        <v>0</v>
      </c>
      <c r="K22" s="67">
        <f t="shared" si="1"/>
        <v>0</v>
      </c>
      <c r="L22" s="68"/>
      <c r="M22" s="69">
        <f t="shared" si="2"/>
        <v>0</v>
      </c>
      <c r="N22" s="68"/>
      <c r="O22" s="68"/>
      <c r="P22" s="68"/>
      <c r="Q22" s="70">
        <f t="shared" si="5"/>
        <v>0</v>
      </c>
      <c r="R22" s="71" t="str">
        <f t="shared" si="4"/>
        <v>OK</v>
      </c>
      <c r="S22" s="77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29"/>
      <c r="AG22" s="29"/>
    </row>
    <row r="23" spans="1:33" ht="28.8" x14ac:dyDescent="0.3">
      <c r="A23" s="147"/>
      <c r="B23" s="82">
        <v>147</v>
      </c>
      <c r="C23" s="148"/>
      <c r="D23" s="83" t="s">
        <v>135</v>
      </c>
      <c r="E23" s="84" t="s">
        <v>108</v>
      </c>
      <c r="F23" s="84" t="s">
        <v>113</v>
      </c>
      <c r="G23" s="84" t="s">
        <v>118</v>
      </c>
      <c r="H23" s="87">
        <v>19.77</v>
      </c>
      <c r="I23" s="65"/>
      <c r="J23" s="66">
        <f t="shared" si="0"/>
        <v>0</v>
      </c>
      <c r="K23" s="67">
        <f t="shared" si="1"/>
        <v>0</v>
      </c>
      <c r="L23" s="68"/>
      <c r="M23" s="69">
        <f t="shared" si="2"/>
        <v>0</v>
      </c>
      <c r="N23" s="68"/>
      <c r="O23" s="68"/>
      <c r="P23" s="68"/>
      <c r="Q23" s="70">
        <f t="shared" si="5"/>
        <v>0</v>
      </c>
      <c r="R23" s="71" t="str">
        <f t="shared" si="4"/>
        <v>OK</v>
      </c>
      <c r="S23" s="77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29"/>
      <c r="AG23" s="29"/>
    </row>
    <row r="24" spans="1:33" ht="28.8" x14ac:dyDescent="0.3">
      <c r="A24" s="147"/>
      <c r="B24" s="82">
        <v>148</v>
      </c>
      <c r="C24" s="148"/>
      <c r="D24" s="83" t="s">
        <v>83</v>
      </c>
      <c r="E24" s="84" t="s">
        <v>108</v>
      </c>
      <c r="F24" s="84" t="s">
        <v>113</v>
      </c>
      <c r="G24" s="84" t="s">
        <v>118</v>
      </c>
      <c r="H24" s="87">
        <v>16.22</v>
      </c>
      <c r="I24" s="65"/>
      <c r="J24" s="66">
        <f t="shared" si="0"/>
        <v>0</v>
      </c>
      <c r="K24" s="67">
        <f t="shared" si="1"/>
        <v>0</v>
      </c>
      <c r="L24" s="68"/>
      <c r="M24" s="69">
        <f t="shared" si="2"/>
        <v>0</v>
      </c>
      <c r="N24" s="68"/>
      <c r="O24" s="68"/>
      <c r="P24" s="68"/>
      <c r="Q24" s="70">
        <f t="shared" si="5"/>
        <v>0</v>
      </c>
      <c r="R24" s="71" t="str">
        <f t="shared" si="4"/>
        <v>OK</v>
      </c>
      <c r="S24" s="77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8"/>
      <c r="AE24" s="78"/>
      <c r="AF24" s="29"/>
      <c r="AG24" s="29"/>
    </row>
    <row r="25" spans="1:33" ht="28.8" x14ac:dyDescent="0.3">
      <c r="A25" s="147"/>
      <c r="B25" s="82">
        <v>149</v>
      </c>
      <c r="C25" s="148"/>
      <c r="D25" s="83" t="s">
        <v>84</v>
      </c>
      <c r="E25" s="84" t="s">
        <v>108</v>
      </c>
      <c r="F25" s="84" t="s">
        <v>113</v>
      </c>
      <c r="G25" s="84" t="s">
        <v>118</v>
      </c>
      <c r="H25" s="87">
        <v>13.69</v>
      </c>
      <c r="I25" s="65"/>
      <c r="J25" s="66">
        <f t="shared" si="0"/>
        <v>0</v>
      </c>
      <c r="K25" s="67">
        <f t="shared" si="1"/>
        <v>0</v>
      </c>
      <c r="L25" s="68"/>
      <c r="M25" s="69">
        <f t="shared" si="2"/>
        <v>0</v>
      </c>
      <c r="N25" s="68"/>
      <c r="O25" s="68"/>
      <c r="P25" s="68"/>
      <c r="Q25" s="70">
        <f t="shared" si="5"/>
        <v>0</v>
      </c>
      <c r="R25" s="71" t="str">
        <f t="shared" si="4"/>
        <v>OK</v>
      </c>
      <c r="S25" s="77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29"/>
      <c r="AG25" s="29"/>
    </row>
    <row r="26" spans="1:33" ht="28.8" x14ac:dyDescent="0.3">
      <c r="A26" s="147"/>
      <c r="B26" s="82">
        <v>150</v>
      </c>
      <c r="C26" s="148"/>
      <c r="D26" s="83" t="s">
        <v>85</v>
      </c>
      <c r="E26" s="84" t="s">
        <v>108</v>
      </c>
      <c r="F26" s="84" t="s">
        <v>113</v>
      </c>
      <c r="G26" s="84" t="s">
        <v>118</v>
      </c>
      <c r="H26" s="87">
        <v>16.420000000000002</v>
      </c>
      <c r="I26" s="65"/>
      <c r="J26" s="66">
        <f t="shared" si="0"/>
        <v>0</v>
      </c>
      <c r="K26" s="67">
        <f t="shared" si="1"/>
        <v>0</v>
      </c>
      <c r="L26" s="68"/>
      <c r="M26" s="69">
        <f t="shared" si="2"/>
        <v>0</v>
      </c>
      <c r="N26" s="68"/>
      <c r="O26" s="68"/>
      <c r="P26" s="68"/>
      <c r="Q26" s="70">
        <f t="shared" si="5"/>
        <v>0</v>
      </c>
      <c r="R26" s="71" t="str">
        <f t="shared" si="4"/>
        <v>OK</v>
      </c>
      <c r="S26" s="77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29"/>
      <c r="AG26" s="29"/>
    </row>
    <row r="27" spans="1:33" ht="28.8" x14ac:dyDescent="0.3">
      <c r="A27" s="147"/>
      <c r="B27" s="82">
        <v>151</v>
      </c>
      <c r="C27" s="148"/>
      <c r="D27" s="83" t="s">
        <v>86</v>
      </c>
      <c r="E27" s="84" t="s">
        <v>108</v>
      </c>
      <c r="F27" s="84" t="s">
        <v>113</v>
      </c>
      <c r="G27" s="84" t="s">
        <v>118</v>
      </c>
      <c r="H27" s="87">
        <v>18.86</v>
      </c>
      <c r="I27" s="65"/>
      <c r="J27" s="66">
        <f t="shared" si="0"/>
        <v>0</v>
      </c>
      <c r="K27" s="67">
        <f t="shared" si="1"/>
        <v>0</v>
      </c>
      <c r="L27" s="68"/>
      <c r="M27" s="69">
        <f t="shared" si="2"/>
        <v>0</v>
      </c>
      <c r="N27" s="68"/>
      <c r="O27" s="68"/>
      <c r="P27" s="68"/>
      <c r="Q27" s="70">
        <f t="shared" si="5"/>
        <v>0</v>
      </c>
      <c r="R27" s="71" t="str">
        <f t="shared" si="4"/>
        <v>OK</v>
      </c>
      <c r="S27" s="77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29"/>
      <c r="AG27" s="29"/>
    </row>
    <row r="28" spans="1:33" ht="28.8" x14ac:dyDescent="0.3">
      <c r="A28" s="147"/>
      <c r="B28" s="82">
        <v>152</v>
      </c>
      <c r="C28" s="148"/>
      <c r="D28" s="83" t="s">
        <v>87</v>
      </c>
      <c r="E28" s="84" t="s">
        <v>108</v>
      </c>
      <c r="F28" s="84" t="s">
        <v>113</v>
      </c>
      <c r="G28" s="84" t="s">
        <v>118</v>
      </c>
      <c r="H28" s="87">
        <v>36.61</v>
      </c>
      <c r="I28" s="65">
        <v>10</v>
      </c>
      <c r="J28" s="66">
        <f t="shared" si="0"/>
        <v>0</v>
      </c>
      <c r="K28" s="67">
        <f t="shared" si="1"/>
        <v>0</v>
      </c>
      <c r="L28" s="68"/>
      <c r="M28" s="69">
        <f t="shared" si="2"/>
        <v>2</v>
      </c>
      <c r="N28" s="68"/>
      <c r="O28" s="68"/>
      <c r="P28" s="68"/>
      <c r="Q28" s="70">
        <f t="shared" si="5"/>
        <v>10</v>
      </c>
      <c r="R28" s="71" t="str">
        <f t="shared" si="4"/>
        <v>OK</v>
      </c>
      <c r="S28" s="77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29"/>
      <c r="AG28" s="29"/>
    </row>
    <row r="29" spans="1:33" ht="28.8" x14ac:dyDescent="0.3">
      <c r="A29" s="147"/>
      <c r="B29" s="82">
        <v>153</v>
      </c>
      <c r="C29" s="148"/>
      <c r="D29" s="83" t="s">
        <v>88</v>
      </c>
      <c r="E29" s="84" t="s">
        <v>108</v>
      </c>
      <c r="F29" s="84" t="s">
        <v>113</v>
      </c>
      <c r="G29" s="84" t="s">
        <v>118</v>
      </c>
      <c r="H29" s="87">
        <v>19.48</v>
      </c>
      <c r="I29" s="65">
        <v>30</v>
      </c>
      <c r="J29" s="66">
        <f t="shared" si="0"/>
        <v>0</v>
      </c>
      <c r="K29" s="67">
        <f t="shared" si="1"/>
        <v>0</v>
      </c>
      <c r="L29" s="68"/>
      <c r="M29" s="69">
        <f t="shared" si="2"/>
        <v>7</v>
      </c>
      <c r="N29" s="68"/>
      <c r="O29" s="68"/>
      <c r="P29" s="68"/>
      <c r="Q29" s="70">
        <f t="shared" si="5"/>
        <v>30</v>
      </c>
      <c r="R29" s="71" t="str">
        <f t="shared" si="4"/>
        <v>OK</v>
      </c>
      <c r="S29" s="77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29"/>
      <c r="AG29" s="29"/>
    </row>
    <row r="30" spans="1:33" ht="28.8" x14ac:dyDescent="0.3">
      <c r="A30" s="147"/>
      <c r="B30" s="82">
        <v>154</v>
      </c>
      <c r="C30" s="148"/>
      <c r="D30" s="83" t="s">
        <v>89</v>
      </c>
      <c r="E30" s="84" t="s">
        <v>108</v>
      </c>
      <c r="F30" s="84" t="s">
        <v>113</v>
      </c>
      <c r="G30" s="84" t="s">
        <v>118</v>
      </c>
      <c r="H30" s="87">
        <v>72.650000000000006</v>
      </c>
      <c r="I30" s="65"/>
      <c r="J30" s="66">
        <f t="shared" si="0"/>
        <v>0</v>
      </c>
      <c r="K30" s="67">
        <f t="shared" si="1"/>
        <v>0</v>
      </c>
      <c r="L30" s="68"/>
      <c r="M30" s="69">
        <f t="shared" si="2"/>
        <v>0</v>
      </c>
      <c r="N30" s="68"/>
      <c r="O30" s="68"/>
      <c r="P30" s="68"/>
      <c r="Q30" s="70">
        <f t="shared" si="5"/>
        <v>0</v>
      </c>
      <c r="R30" s="71" t="str">
        <f t="shared" si="4"/>
        <v>OK</v>
      </c>
      <c r="S30" s="77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29"/>
      <c r="AG30" s="29"/>
    </row>
    <row r="31" spans="1:33" ht="28.8" x14ac:dyDescent="0.3">
      <c r="A31" s="147"/>
      <c r="B31" s="82">
        <v>155</v>
      </c>
      <c r="C31" s="148"/>
      <c r="D31" s="83" t="s">
        <v>132</v>
      </c>
      <c r="E31" s="84" t="s">
        <v>108</v>
      </c>
      <c r="F31" s="84" t="s">
        <v>113</v>
      </c>
      <c r="G31" s="84" t="s">
        <v>118</v>
      </c>
      <c r="H31" s="87">
        <v>73.739999999999995</v>
      </c>
      <c r="I31" s="65"/>
      <c r="J31" s="66">
        <f>IF(SUM(S31:AG31)&gt;I31+L31,I31+L31,SUM(S31:AG31))</f>
        <v>0</v>
      </c>
      <c r="K31" s="67">
        <f t="shared" si="1"/>
        <v>0</v>
      </c>
      <c r="L31" s="68"/>
      <c r="M31" s="69">
        <f t="shared" si="2"/>
        <v>0</v>
      </c>
      <c r="N31" s="68"/>
      <c r="O31" s="68"/>
      <c r="P31" s="68"/>
      <c r="Q31" s="70">
        <f t="shared" si="5"/>
        <v>0</v>
      </c>
      <c r="R31" s="71" t="str">
        <f t="shared" si="4"/>
        <v>OK</v>
      </c>
      <c r="S31" s="77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29"/>
      <c r="AG31" s="29"/>
    </row>
    <row r="32" spans="1:33" ht="28.8" x14ac:dyDescent="0.3">
      <c r="A32" s="147"/>
      <c r="B32" s="82">
        <v>156</v>
      </c>
      <c r="C32" s="148"/>
      <c r="D32" s="83" t="s">
        <v>90</v>
      </c>
      <c r="E32" s="84" t="s">
        <v>108</v>
      </c>
      <c r="F32" s="84" t="s">
        <v>113</v>
      </c>
      <c r="G32" s="84" t="s">
        <v>118</v>
      </c>
      <c r="H32" s="85">
        <v>15.2</v>
      </c>
      <c r="I32" s="65"/>
      <c r="J32" s="66">
        <f>IF(SUM(S37:AG37)&gt;I32+L32,I32+L32,SUM(S37:AG37))</f>
        <v>0</v>
      </c>
      <c r="K32" s="67">
        <f>(SUM(S37:AG37))</f>
        <v>0</v>
      </c>
      <c r="L32" s="68"/>
      <c r="M32" s="69">
        <f t="shared" si="2"/>
        <v>0</v>
      </c>
      <c r="N32" s="68"/>
      <c r="O32" s="68"/>
      <c r="P32" s="68"/>
      <c r="Q32" s="70">
        <f>I32-(SUM(S37:AG37))+L32</f>
        <v>0</v>
      </c>
      <c r="R32" s="71" t="str">
        <f t="shared" si="4"/>
        <v>OK</v>
      </c>
      <c r="S32" s="77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29"/>
      <c r="AG32" s="29"/>
    </row>
    <row r="33" spans="1:33" ht="28.8" x14ac:dyDescent="0.3">
      <c r="A33" s="147"/>
      <c r="B33" s="82">
        <v>157</v>
      </c>
      <c r="C33" s="148"/>
      <c r="D33" s="83" t="s">
        <v>58</v>
      </c>
      <c r="E33" s="84" t="s">
        <v>140</v>
      </c>
      <c r="F33" s="84" t="s">
        <v>113</v>
      </c>
      <c r="G33" s="84" t="s">
        <v>116</v>
      </c>
      <c r="H33" s="85">
        <v>53.8</v>
      </c>
      <c r="I33" s="65">
        <v>215</v>
      </c>
      <c r="J33" s="66">
        <f t="shared" ref="J33" si="6">IF(SUM(S33:AG33)&gt;I33+L33,I33+L33,SUM(S33:AG33))</f>
        <v>0</v>
      </c>
      <c r="K33" s="67">
        <f t="shared" ref="K33" si="7">(SUM(S33:AG33))</f>
        <v>0</v>
      </c>
      <c r="L33" s="68"/>
      <c r="M33" s="69">
        <f t="shared" ref="M33" si="8">ROUND(IF(I33*0.25-0.5&lt;0,0,I33*0.25-0.5),0)-P33-N33</f>
        <v>53</v>
      </c>
      <c r="N33" s="68"/>
      <c r="O33" s="68"/>
      <c r="P33" s="68"/>
      <c r="Q33" s="70">
        <f t="shared" ref="Q33" si="9">I33-(SUM(S33:AG33))+L33</f>
        <v>215</v>
      </c>
      <c r="R33" s="71" t="str">
        <f t="shared" ref="R33" si="10">IF(Q33&lt;0,"ATENÇÃO","OK")</f>
        <v>OK</v>
      </c>
      <c r="S33" s="77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29"/>
      <c r="AG33" s="29"/>
    </row>
    <row r="34" spans="1:33" ht="28.8" x14ac:dyDescent="0.3">
      <c r="A34" s="147"/>
      <c r="B34" s="82">
        <v>158</v>
      </c>
      <c r="C34" s="148"/>
      <c r="D34" s="83" t="s">
        <v>92</v>
      </c>
      <c r="E34" s="84" t="s">
        <v>140</v>
      </c>
      <c r="F34" s="84" t="s">
        <v>114</v>
      </c>
      <c r="G34" s="84" t="s">
        <v>119</v>
      </c>
      <c r="H34" s="85">
        <v>1722.73</v>
      </c>
      <c r="I34" s="65">
        <v>2</v>
      </c>
      <c r="J34" s="66">
        <f t="shared" ref="J34:J36" si="11">IF(SUM(S34:AG34)&gt;I34+L34,I34+L34,SUM(S34:AG34))</f>
        <v>0</v>
      </c>
      <c r="K34" s="67">
        <f t="shared" ref="K34:K36" si="12">(SUM(S34:AG34))</f>
        <v>0</v>
      </c>
      <c r="L34" s="68"/>
      <c r="M34" s="69">
        <f t="shared" si="2"/>
        <v>0</v>
      </c>
      <c r="N34" s="68"/>
      <c r="O34" s="68"/>
      <c r="P34" s="68"/>
      <c r="Q34" s="70">
        <f t="shared" ref="Q34:Q36" si="13">I34-(SUM(S34:AG34))+L34</f>
        <v>2</v>
      </c>
      <c r="R34" s="71" t="str">
        <f t="shared" si="4"/>
        <v>OK</v>
      </c>
      <c r="S34" s="77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29"/>
      <c r="AG34" s="29"/>
    </row>
    <row r="35" spans="1:33" ht="43.2" x14ac:dyDescent="0.3">
      <c r="A35" s="147"/>
      <c r="B35" s="82">
        <v>159</v>
      </c>
      <c r="C35" s="148"/>
      <c r="D35" s="83" t="s">
        <v>93</v>
      </c>
      <c r="E35" s="84" t="s">
        <v>140</v>
      </c>
      <c r="F35" s="84" t="s">
        <v>114</v>
      </c>
      <c r="G35" s="84" t="s">
        <v>119</v>
      </c>
      <c r="H35" s="85">
        <v>1343.96</v>
      </c>
      <c r="I35" s="65"/>
      <c r="J35" s="66">
        <f t="shared" si="11"/>
        <v>0</v>
      </c>
      <c r="K35" s="67">
        <f t="shared" si="12"/>
        <v>0</v>
      </c>
      <c r="L35" s="68"/>
      <c r="M35" s="69">
        <f t="shared" si="2"/>
        <v>0</v>
      </c>
      <c r="N35" s="68"/>
      <c r="O35" s="68"/>
      <c r="P35" s="68"/>
      <c r="Q35" s="70">
        <f t="shared" si="13"/>
        <v>0</v>
      </c>
      <c r="R35" s="71" t="str">
        <f t="shared" si="4"/>
        <v>OK</v>
      </c>
      <c r="S35" s="77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29"/>
      <c r="AG35" s="29"/>
    </row>
    <row r="36" spans="1:33" ht="28.8" x14ac:dyDescent="0.3">
      <c r="A36" s="147"/>
      <c r="B36" s="82">
        <v>160</v>
      </c>
      <c r="C36" s="148"/>
      <c r="D36" s="83" t="s">
        <v>94</v>
      </c>
      <c r="E36" s="84" t="s">
        <v>140</v>
      </c>
      <c r="F36" s="84" t="s">
        <v>114</v>
      </c>
      <c r="G36" s="84" t="s">
        <v>119</v>
      </c>
      <c r="H36" s="85">
        <v>25.15</v>
      </c>
      <c r="I36" s="65"/>
      <c r="J36" s="66">
        <f t="shared" si="11"/>
        <v>0</v>
      </c>
      <c r="K36" s="67">
        <f t="shared" si="12"/>
        <v>0</v>
      </c>
      <c r="L36" s="68"/>
      <c r="M36" s="69">
        <f t="shared" si="2"/>
        <v>0</v>
      </c>
      <c r="N36" s="68"/>
      <c r="O36" s="68"/>
      <c r="P36" s="68"/>
      <c r="Q36" s="70">
        <f t="shared" si="13"/>
        <v>0</v>
      </c>
      <c r="R36" s="71" t="str">
        <f t="shared" si="4"/>
        <v>OK</v>
      </c>
      <c r="S36" s="77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29"/>
      <c r="AG36" s="29"/>
    </row>
    <row r="37" spans="1:33" ht="38.4" customHeight="1" x14ac:dyDescent="0.3">
      <c r="I37" s="88">
        <f>SUM(I4:I36)</f>
        <v>356</v>
      </c>
      <c r="J37" s="88">
        <f t="shared" ref="J37:Q37" si="14">SUM(J4:J36)</f>
        <v>0</v>
      </c>
      <c r="K37" s="88">
        <f t="shared" si="14"/>
        <v>0</v>
      </c>
      <c r="L37" s="88">
        <f t="shared" si="14"/>
        <v>0</v>
      </c>
      <c r="M37" s="88">
        <f t="shared" si="14"/>
        <v>84</v>
      </c>
      <c r="N37" s="88">
        <f t="shared" si="14"/>
        <v>0</v>
      </c>
      <c r="O37" s="88">
        <f t="shared" si="14"/>
        <v>0</v>
      </c>
      <c r="P37" s="88">
        <f t="shared" si="14"/>
        <v>0</v>
      </c>
      <c r="Q37" s="88">
        <f t="shared" si="14"/>
        <v>356</v>
      </c>
      <c r="S37" s="63">
        <f t="shared" ref="S37:AG37" si="15">SUMPRODUCT($H$4:$H$36,S4:S36)</f>
        <v>0</v>
      </c>
      <c r="T37" s="63">
        <f t="shared" si="15"/>
        <v>0</v>
      </c>
      <c r="U37" s="63">
        <f t="shared" si="15"/>
        <v>0</v>
      </c>
      <c r="V37" s="63">
        <f t="shared" si="15"/>
        <v>0</v>
      </c>
      <c r="W37" s="63">
        <f t="shared" si="15"/>
        <v>0</v>
      </c>
      <c r="X37" s="63">
        <f t="shared" si="15"/>
        <v>0</v>
      </c>
      <c r="Y37" s="63">
        <f t="shared" si="15"/>
        <v>0</v>
      </c>
      <c r="Z37" s="63">
        <f t="shared" si="15"/>
        <v>0</v>
      </c>
      <c r="AA37" s="63">
        <f t="shared" si="15"/>
        <v>0</v>
      </c>
      <c r="AB37" s="63">
        <f t="shared" si="15"/>
        <v>0</v>
      </c>
      <c r="AC37" s="63">
        <f t="shared" si="15"/>
        <v>0</v>
      </c>
      <c r="AD37" s="63">
        <f t="shared" si="15"/>
        <v>0</v>
      </c>
      <c r="AE37" s="63">
        <f t="shared" si="15"/>
        <v>0</v>
      </c>
      <c r="AF37" s="63">
        <f t="shared" si="15"/>
        <v>0</v>
      </c>
      <c r="AG37" s="63">
        <f t="shared" si="15"/>
        <v>0</v>
      </c>
    </row>
    <row r="38" spans="1:33" ht="38.4" customHeight="1" x14ac:dyDescent="0.3">
      <c r="I38" s="14">
        <f>SUMPRODUCT($H$4:$H$36,I4:I36)</f>
        <v>52138.71</v>
      </c>
      <c r="J38" s="14">
        <f t="shared" ref="J38:P38" si="16">SUMPRODUCT($H$4:$H$36,J4:J36)</f>
        <v>0</v>
      </c>
      <c r="K38" s="14">
        <f t="shared" si="16"/>
        <v>0</v>
      </c>
      <c r="L38" s="14">
        <f t="shared" si="16"/>
        <v>0</v>
      </c>
      <c r="M38" s="14">
        <f t="shared" si="16"/>
        <v>10889.39</v>
      </c>
      <c r="N38" s="14">
        <f t="shared" si="16"/>
        <v>0</v>
      </c>
      <c r="O38" s="14">
        <f t="shared" si="16"/>
        <v>0</v>
      </c>
      <c r="P38" s="14">
        <f t="shared" si="16"/>
        <v>0</v>
      </c>
      <c r="Q38" s="14"/>
    </row>
  </sheetData>
  <autoFilter ref="A3:AK19" xr:uid="{8294514B-E58C-4C81-B2FC-38B67DB88A36}"/>
  <mergeCells count="21">
    <mergeCell ref="AE1:AE2"/>
    <mergeCell ref="AF1:AF2"/>
    <mergeCell ref="AG1:AG2"/>
    <mergeCell ref="V1:V2"/>
    <mergeCell ref="W1:W2"/>
    <mergeCell ref="X1:X2"/>
    <mergeCell ref="Y1:Y2"/>
    <mergeCell ref="Z1:Z2"/>
    <mergeCell ref="AA1:AA2"/>
    <mergeCell ref="A4:A36"/>
    <mergeCell ref="C4:C36"/>
    <mergeCell ref="AB1:AB2"/>
    <mergeCell ref="AC1:AC2"/>
    <mergeCell ref="AD1:AD2"/>
    <mergeCell ref="A1:C1"/>
    <mergeCell ref="D1:H1"/>
    <mergeCell ref="I1:R1"/>
    <mergeCell ref="S1:S2"/>
    <mergeCell ref="T1:T2"/>
    <mergeCell ref="U1:U2"/>
    <mergeCell ref="A2:R2"/>
  </mergeCells>
  <conditionalFormatting sqref="S4:AG17">
    <cfRule type="cellIs" dxfId="7" priority="1" stopIfTrue="1" operator="greaterThan">
      <formula>0</formula>
    </cfRule>
    <cfRule type="cellIs" dxfId="6" priority="2" stopIfTrue="1" operator="greaterThan">
      <formula>0</formula>
    </cfRule>
    <cfRule type="cellIs" dxfId="5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9ED55-F8E2-4BF4-BC29-CB75C12A9512}">
  <sheetPr>
    <tabColor rgb="FF92D050"/>
  </sheetPr>
  <dimension ref="A1:AG38"/>
  <sheetViews>
    <sheetView zoomScale="70" zoomScaleNormal="70" workbookViewId="0">
      <pane xSplit="9" ySplit="2" topLeftCell="J3" activePane="bottomRight" state="frozen"/>
      <selection pane="topRight" activeCell="K1" sqref="K1"/>
      <selection pane="bottomLeft" activeCell="A3" sqref="A3"/>
      <selection pane="bottomRight" sqref="A1:C1"/>
    </sheetView>
  </sheetViews>
  <sheetFormatPr defaultColWidth="9.88671875" defaultRowHeight="38.4" customHeight="1" x14ac:dyDescent="0.3"/>
  <cols>
    <col min="1" max="1" width="6.5546875" style="1" customWidth="1"/>
    <col min="2" max="2" width="5.88671875" style="1" customWidth="1"/>
    <col min="3" max="3" width="25.6640625" style="64" customWidth="1"/>
    <col min="4" max="4" width="57.88671875" style="1" customWidth="1"/>
    <col min="5" max="5" width="12.44140625" style="1" customWidth="1"/>
    <col min="6" max="6" width="12.6640625" style="1" customWidth="1"/>
    <col min="7" max="7" width="18" style="1" customWidth="1"/>
    <col min="8" max="8" width="16.88671875" style="14" bestFit="1" customWidth="1"/>
    <col min="9" max="9" width="14.6640625" style="14" customWidth="1"/>
    <col min="10" max="17" width="11.33203125" style="4" customWidth="1"/>
    <col min="18" max="18" width="6.5546875" style="13" customWidth="1"/>
    <col min="19" max="19" width="15.109375" style="5" customWidth="1"/>
    <col min="20" max="31" width="15.109375" style="6" customWidth="1"/>
    <col min="32" max="33" width="15.109375" style="2" customWidth="1"/>
    <col min="34" max="16384" width="9.88671875" style="2"/>
  </cols>
  <sheetData>
    <row r="1" spans="1:33" s="55" customFormat="1" ht="38.4" customHeight="1" x14ac:dyDescent="0.3">
      <c r="A1" s="137" t="s">
        <v>44</v>
      </c>
      <c r="B1" s="138"/>
      <c r="C1" s="139"/>
      <c r="D1" s="140" t="s">
        <v>120</v>
      </c>
      <c r="E1" s="141"/>
      <c r="F1" s="141"/>
      <c r="G1" s="141"/>
      <c r="H1" s="142"/>
      <c r="I1" s="143" t="s">
        <v>45</v>
      </c>
      <c r="J1" s="143"/>
      <c r="K1" s="143"/>
      <c r="L1" s="143"/>
      <c r="M1" s="143"/>
      <c r="N1" s="143"/>
      <c r="O1" s="143"/>
      <c r="P1" s="143"/>
      <c r="Q1" s="143"/>
      <c r="R1" s="143"/>
      <c r="S1" s="136" t="s">
        <v>41</v>
      </c>
      <c r="T1" s="136" t="s">
        <v>41</v>
      </c>
      <c r="U1" s="136" t="s">
        <v>41</v>
      </c>
      <c r="V1" s="136" t="s">
        <v>41</v>
      </c>
      <c r="W1" s="136" t="s">
        <v>41</v>
      </c>
      <c r="X1" s="136" t="s">
        <v>41</v>
      </c>
      <c r="Y1" s="136" t="s">
        <v>41</v>
      </c>
      <c r="Z1" s="136" t="s">
        <v>41</v>
      </c>
      <c r="AA1" s="136" t="s">
        <v>41</v>
      </c>
      <c r="AB1" s="136" t="s">
        <v>41</v>
      </c>
      <c r="AC1" s="136" t="s">
        <v>41</v>
      </c>
      <c r="AD1" s="136" t="s">
        <v>41</v>
      </c>
      <c r="AE1" s="136" t="s">
        <v>41</v>
      </c>
      <c r="AF1" s="136" t="s">
        <v>41</v>
      </c>
      <c r="AG1" s="136" t="s">
        <v>41</v>
      </c>
    </row>
    <row r="2" spans="1:33" s="55" customFormat="1" ht="38.4" customHeight="1" x14ac:dyDescent="0.3">
      <c r="A2" s="144" t="s">
        <v>43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6"/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6"/>
      <c r="AD2" s="136"/>
      <c r="AE2" s="136"/>
      <c r="AF2" s="136"/>
      <c r="AG2" s="136"/>
    </row>
    <row r="3" spans="1:33" s="59" customFormat="1" ht="55.5" customHeight="1" x14ac:dyDescent="0.25">
      <c r="A3" s="56" t="s">
        <v>36</v>
      </c>
      <c r="B3" s="56" t="s">
        <v>18</v>
      </c>
      <c r="C3" s="56" t="s">
        <v>5</v>
      </c>
      <c r="D3" s="56" t="s">
        <v>37</v>
      </c>
      <c r="E3" s="56" t="s">
        <v>38</v>
      </c>
      <c r="F3" s="56" t="s">
        <v>9</v>
      </c>
      <c r="G3" s="56" t="s">
        <v>6</v>
      </c>
      <c r="H3" s="86" t="s">
        <v>39</v>
      </c>
      <c r="I3" s="19" t="s">
        <v>40</v>
      </c>
      <c r="J3" s="19" t="s">
        <v>142</v>
      </c>
      <c r="K3" s="19" t="s">
        <v>143</v>
      </c>
      <c r="L3" s="19" t="s">
        <v>144</v>
      </c>
      <c r="M3" s="19" t="s">
        <v>145</v>
      </c>
      <c r="N3" s="19" t="s">
        <v>146</v>
      </c>
      <c r="O3" s="19" t="s">
        <v>147</v>
      </c>
      <c r="P3" s="19" t="s">
        <v>148</v>
      </c>
      <c r="Q3" s="57" t="s">
        <v>0</v>
      </c>
      <c r="R3" s="62" t="s">
        <v>1</v>
      </c>
      <c r="S3" s="58" t="s">
        <v>42</v>
      </c>
      <c r="T3" s="58" t="s">
        <v>42</v>
      </c>
      <c r="U3" s="58" t="s">
        <v>42</v>
      </c>
      <c r="V3" s="58" t="s">
        <v>42</v>
      </c>
      <c r="W3" s="58" t="s">
        <v>42</v>
      </c>
      <c r="X3" s="58" t="s">
        <v>42</v>
      </c>
      <c r="Y3" s="58" t="s">
        <v>42</v>
      </c>
      <c r="Z3" s="58" t="s">
        <v>42</v>
      </c>
      <c r="AA3" s="58" t="s">
        <v>42</v>
      </c>
      <c r="AB3" s="58" t="s">
        <v>42</v>
      </c>
      <c r="AC3" s="58" t="s">
        <v>42</v>
      </c>
      <c r="AD3" s="58" t="s">
        <v>42</v>
      </c>
      <c r="AE3" s="58" t="s">
        <v>42</v>
      </c>
      <c r="AF3" s="58" t="s">
        <v>42</v>
      </c>
      <c r="AG3" s="58" t="s">
        <v>42</v>
      </c>
    </row>
    <row r="4" spans="1:33" s="55" customFormat="1" ht="28.8" x14ac:dyDescent="0.3">
      <c r="A4" s="147">
        <v>5</v>
      </c>
      <c r="B4" s="82">
        <v>128</v>
      </c>
      <c r="C4" s="148" t="s">
        <v>121</v>
      </c>
      <c r="D4" s="83" t="s">
        <v>127</v>
      </c>
      <c r="E4" s="84" t="s">
        <v>105</v>
      </c>
      <c r="F4" s="84" t="s">
        <v>113</v>
      </c>
      <c r="G4" s="84" t="s">
        <v>115</v>
      </c>
      <c r="H4" s="87">
        <v>115.89</v>
      </c>
      <c r="I4" s="65">
        <v>2</v>
      </c>
      <c r="J4" s="66">
        <f>IF(SUM(S4:AG4)&gt;I4+L4,I4+L4,SUM(S4:AG4))</f>
        <v>0</v>
      </c>
      <c r="K4" s="67">
        <f>(SUM(S4:AG4))</f>
        <v>0</v>
      </c>
      <c r="L4" s="68"/>
      <c r="M4" s="69">
        <f>ROUND(IF(I4*0.25-0.5&lt;0,0,I4*0.25-0.5),0)-P4-N4</f>
        <v>0</v>
      </c>
      <c r="N4" s="68"/>
      <c r="O4" s="68"/>
      <c r="P4" s="68"/>
      <c r="Q4" s="70">
        <f>I4-(SUM(S4:AG4))+L4</f>
        <v>2</v>
      </c>
      <c r="R4" s="71" t="str">
        <f>IF(Q4&lt;0,"ATENÇÃO","OK")</f>
        <v>OK</v>
      </c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</row>
    <row r="5" spans="1:33" s="55" customFormat="1" ht="28.8" x14ac:dyDescent="0.3">
      <c r="A5" s="147"/>
      <c r="B5" s="82">
        <v>129</v>
      </c>
      <c r="C5" s="148"/>
      <c r="D5" s="83" t="s">
        <v>48</v>
      </c>
      <c r="E5" s="84" t="s">
        <v>105</v>
      </c>
      <c r="F5" s="84" t="s">
        <v>113</v>
      </c>
      <c r="G5" s="84" t="s">
        <v>115</v>
      </c>
      <c r="H5" s="87">
        <v>118.65</v>
      </c>
      <c r="I5" s="65">
        <v>2</v>
      </c>
      <c r="J5" s="66">
        <f t="shared" ref="J5:J30" si="0">IF(SUM(S5:AG5)&gt;I5+L5,I5+L5,SUM(S5:AG5))</f>
        <v>0</v>
      </c>
      <c r="K5" s="67">
        <f t="shared" ref="K5:K31" si="1">(SUM(S5:AG5))</f>
        <v>0</v>
      </c>
      <c r="L5" s="68"/>
      <c r="M5" s="69">
        <f t="shared" ref="M5:M36" si="2">ROUND(IF(I5*0.25-0.5&lt;0,0,I5*0.25-0.5),0)-P5-N5</f>
        <v>0</v>
      </c>
      <c r="N5" s="68"/>
      <c r="O5" s="68"/>
      <c r="P5" s="68"/>
      <c r="Q5" s="70">
        <f t="shared" ref="Q5:Q17" si="3">I5-(SUM(S5:AG5))+L5</f>
        <v>2</v>
      </c>
      <c r="R5" s="71" t="str">
        <f t="shared" ref="R5:R36" si="4">IF(Q5&lt;0,"ATENÇÃO","OK")</f>
        <v>OK</v>
      </c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</row>
    <row r="6" spans="1:33" s="55" customFormat="1" ht="28.8" x14ac:dyDescent="0.3">
      <c r="A6" s="147"/>
      <c r="B6" s="82">
        <v>130</v>
      </c>
      <c r="C6" s="148"/>
      <c r="D6" s="83" t="s">
        <v>49</v>
      </c>
      <c r="E6" s="84" t="s">
        <v>105</v>
      </c>
      <c r="F6" s="84" t="s">
        <v>113</v>
      </c>
      <c r="G6" s="84" t="s">
        <v>115</v>
      </c>
      <c r="H6" s="87">
        <v>2000.26</v>
      </c>
      <c r="I6" s="65">
        <v>1</v>
      </c>
      <c r="J6" s="66">
        <f t="shared" si="0"/>
        <v>0</v>
      </c>
      <c r="K6" s="67">
        <f t="shared" si="1"/>
        <v>0</v>
      </c>
      <c r="L6" s="68"/>
      <c r="M6" s="69">
        <f t="shared" si="2"/>
        <v>0</v>
      </c>
      <c r="N6" s="68"/>
      <c r="O6" s="68"/>
      <c r="P6" s="68"/>
      <c r="Q6" s="70">
        <f t="shared" si="3"/>
        <v>1</v>
      </c>
      <c r="R6" s="71" t="str">
        <f t="shared" si="4"/>
        <v>OK</v>
      </c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</row>
    <row r="7" spans="1:33" s="55" customFormat="1" ht="14.4" x14ac:dyDescent="0.3">
      <c r="A7" s="147"/>
      <c r="B7" s="82">
        <v>131</v>
      </c>
      <c r="C7" s="148"/>
      <c r="D7" s="83" t="s">
        <v>57</v>
      </c>
      <c r="E7" s="84" t="s">
        <v>140</v>
      </c>
      <c r="F7" s="84" t="s">
        <v>113</v>
      </c>
      <c r="G7" s="84" t="s">
        <v>116</v>
      </c>
      <c r="H7" s="87">
        <v>109.52</v>
      </c>
      <c r="I7" s="65"/>
      <c r="J7" s="66">
        <f t="shared" si="0"/>
        <v>0</v>
      </c>
      <c r="K7" s="67">
        <f t="shared" si="1"/>
        <v>0</v>
      </c>
      <c r="L7" s="68"/>
      <c r="M7" s="69">
        <f t="shared" si="2"/>
        <v>0</v>
      </c>
      <c r="N7" s="68"/>
      <c r="O7" s="68"/>
      <c r="P7" s="68"/>
      <c r="Q7" s="70">
        <f t="shared" si="3"/>
        <v>0</v>
      </c>
      <c r="R7" s="71" t="str">
        <f t="shared" si="4"/>
        <v>OK</v>
      </c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</row>
    <row r="8" spans="1:33" s="55" customFormat="1" ht="28.8" x14ac:dyDescent="0.3">
      <c r="A8" s="147"/>
      <c r="B8" s="82">
        <v>132</v>
      </c>
      <c r="C8" s="148"/>
      <c r="D8" s="83" t="s">
        <v>91</v>
      </c>
      <c r="E8" s="84" t="s">
        <v>140</v>
      </c>
      <c r="F8" s="84" t="s">
        <v>114</v>
      </c>
      <c r="G8" s="84" t="s">
        <v>119</v>
      </c>
      <c r="H8" s="87">
        <v>1365.25</v>
      </c>
      <c r="I8" s="65">
        <v>2</v>
      </c>
      <c r="J8" s="66">
        <f t="shared" si="0"/>
        <v>0</v>
      </c>
      <c r="K8" s="67">
        <f t="shared" si="1"/>
        <v>0</v>
      </c>
      <c r="L8" s="68"/>
      <c r="M8" s="69">
        <f t="shared" si="2"/>
        <v>0</v>
      </c>
      <c r="N8" s="68"/>
      <c r="O8" s="68"/>
      <c r="P8" s="68"/>
      <c r="Q8" s="70">
        <f t="shared" si="3"/>
        <v>2</v>
      </c>
      <c r="R8" s="71" t="str">
        <f t="shared" si="4"/>
        <v>OK</v>
      </c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</row>
    <row r="9" spans="1:33" s="55" customFormat="1" ht="28.8" x14ac:dyDescent="0.3">
      <c r="A9" s="147"/>
      <c r="B9" s="82">
        <v>133</v>
      </c>
      <c r="C9" s="148"/>
      <c r="D9" s="83" t="s">
        <v>123</v>
      </c>
      <c r="E9" s="84" t="s">
        <v>140</v>
      </c>
      <c r="F9" s="84" t="s">
        <v>113</v>
      </c>
      <c r="G9" s="84" t="s">
        <v>116</v>
      </c>
      <c r="H9" s="87">
        <v>93.69</v>
      </c>
      <c r="I9" s="65">
        <v>10</v>
      </c>
      <c r="J9" s="66">
        <f t="shared" si="0"/>
        <v>0</v>
      </c>
      <c r="K9" s="67">
        <f t="shared" si="1"/>
        <v>0</v>
      </c>
      <c r="L9" s="68"/>
      <c r="M9" s="69">
        <f t="shared" si="2"/>
        <v>2</v>
      </c>
      <c r="N9" s="68"/>
      <c r="O9" s="68"/>
      <c r="P9" s="68"/>
      <c r="Q9" s="70">
        <f t="shared" si="3"/>
        <v>10</v>
      </c>
      <c r="R9" s="71" t="str">
        <f t="shared" si="4"/>
        <v>OK</v>
      </c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</row>
    <row r="10" spans="1:33" s="55" customFormat="1" ht="14.4" x14ac:dyDescent="0.3">
      <c r="A10" s="147"/>
      <c r="B10" s="82">
        <v>134</v>
      </c>
      <c r="C10" s="148"/>
      <c r="D10" s="83" t="s">
        <v>60</v>
      </c>
      <c r="E10" s="84" t="s">
        <v>140</v>
      </c>
      <c r="F10" s="84" t="s">
        <v>113</v>
      </c>
      <c r="G10" s="84" t="s">
        <v>116</v>
      </c>
      <c r="H10" s="87">
        <v>63.79</v>
      </c>
      <c r="I10" s="65"/>
      <c r="J10" s="66">
        <f t="shared" si="0"/>
        <v>0</v>
      </c>
      <c r="K10" s="67">
        <f t="shared" si="1"/>
        <v>0</v>
      </c>
      <c r="L10" s="68"/>
      <c r="M10" s="69">
        <f t="shared" si="2"/>
        <v>0</v>
      </c>
      <c r="N10" s="68"/>
      <c r="O10" s="68"/>
      <c r="P10" s="68"/>
      <c r="Q10" s="70">
        <f t="shared" si="3"/>
        <v>0</v>
      </c>
      <c r="R10" s="71" t="str">
        <f t="shared" si="4"/>
        <v>OK</v>
      </c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</row>
    <row r="11" spans="1:33" s="55" customFormat="1" ht="14.4" x14ac:dyDescent="0.3">
      <c r="A11" s="147"/>
      <c r="B11" s="82">
        <v>135</v>
      </c>
      <c r="C11" s="148"/>
      <c r="D11" s="83" t="s">
        <v>61</v>
      </c>
      <c r="E11" s="84" t="s">
        <v>140</v>
      </c>
      <c r="F11" s="84" t="s">
        <v>113</v>
      </c>
      <c r="G11" s="84" t="s">
        <v>116</v>
      </c>
      <c r="H11" s="87">
        <v>34.42</v>
      </c>
      <c r="I11" s="65">
        <v>2</v>
      </c>
      <c r="J11" s="66">
        <f t="shared" si="0"/>
        <v>0</v>
      </c>
      <c r="K11" s="67">
        <f t="shared" si="1"/>
        <v>0</v>
      </c>
      <c r="L11" s="68"/>
      <c r="M11" s="69">
        <f t="shared" si="2"/>
        <v>0</v>
      </c>
      <c r="N11" s="68"/>
      <c r="O11" s="68"/>
      <c r="P11" s="68"/>
      <c r="Q11" s="70">
        <f t="shared" si="3"/>
        <v>2</v>
      </c>
      <c r="R11" s="71" t="str">
        <f t="shared" si="4"/>
        <v>OK</v>
      </c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</row>
    <row r="12" spans="1:33" s="55" customFormat="1" ht="14.4" x14ac:dyDescent="0.3">
      <c r="A12" s="147"/>
      <c r="B12" s="82">
        <v>136</v>
      </c>
      <c r="C12" s="148"/>
      <c r="D12" s="83" t="s">
        <v>62</v>
      </c>
      <c r="E12" s="84" t="s">
        <v>107</v>
      </c>
      <c r="F12" s="84" t="s">
        <v>113</v>
      </c>
      <c r="G12" s="84" t="s">
        <v>115</v>
      </c>
      <c r="H12" s="87">
        <v>160.11000000000001</v>
      </c>
      <c r="I12" s="65">
        <v>20</v>
      </c>
      <c r="J12" s="66">
        <f t="shared" si="0"/>
        <v>0</v>
      </c>
      <c r="K12" s="67">
        <f t="shared" si="1"/>
        <v>0</v>
      </c>
      <c r="L12" s="68"/>
      <c r="M12" s="69">
        <f t="shared" si="2"/>
        <v>5</v>
      </c>
      <c r="N12" s="68"/>
      <c r="O12" s="68"/>
      <c r="P12" s="68"/>
      <c r="Q12" s="70">
        <f t="shared" si="3"/>
        <v>20</v>
      </c>
      <c r="R12" s="71" t="str">
        <f t="shared" si="4"/>
        <v>OK</v>
      </c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</row>
    <row r="13" spans="1:33" s="55" customFormat="1" ht="14.4" x14ac:dyDescent="0.3">
      <c r="A13" s="147"/>
      <c r="B13" s="82">
        <v>137</v>
      </c>
      <c r="C13" s="148"/>
      <c r="D13" s="83" t="s">
        <v>65</v>
      </c>
      <c r="E13" s="84" t="s">
        <v>107</v>
      </c>
      <c r="F13" s="84" t="s">
        <v>113</v>
      </c>
      <c r="G13" s="84" t="s">
        <v>115</v>
      </c>
      <c r="H13" s="87">
        <v>18.25</v>
      </c>
      <c r="I13" s="65">
        <v>20</v>
      </c>
      <c r="J13" s="66">
        <f t="shared" si="0"/>
        <v>0</v>
      </c>
      <c r="K13" s="67">
        <f t="shared" si="1"/>
        <v>0</v>
      </c>
      <c r="L13" s="68"/>
      <c r="M13" s="69">
        <f t="shared" si="2"/>
        <v>5</v>
      </c>
      <c r="N13" s="68"/>
      <c r="O13" s="68"/>
      <c r="P13" s="68"/>
      <c r="Q13" s="70">
        <f t="shared" si="3"/>
        <v>20</v>
      </c>
      <c r="R13" s="71" t="str">
        <f t="shared" si="4"/>
        <v>OK</v>
      </c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</row>
    <row r="14" spans="1:33" s="55" customFormat="1" ht="28.8" x14ac:dyDescent="0.3">
      <c r="A14" s="147"/>
      <c r="B14" s="82">
        <v>138</v>
      </c>
      <c r="C14" s="148"/>
      <c r="D14" s="83" t="s">
        <v>66</v>
      </c>
      <c r="E14" s="84" t="s">
        <v>108</v>
      </c>
      <c r="F14" s="84" t="s">
        <v>113</v>
      </c>
      <c r="G14" s="84" t="s">
        <v>115</v>
      </c>
      <c r="H14" s="87">
        <v>381.96</v>
      </c>
      <c r="I14" s="65">
        <v>4</v>
      </c>
      <c r="J14" s="66">
        <f t="shared" si="0"/>
        <v>0</v>
      </c>
      <c r="K14" s="67">
        <f t="shared" si="1"/>
        <v>0</v>
      </c>
      <c r="L14" s="68"/>
      <c r="M14" s="69">
        <f t="shared" si="2"/>
        <v>1</v>
      </c>
      <c r="N14" s="68"/>
      <c r="O14" s="68"/>
      <c r="P14" s="68"/>
      <c r="Q14" s="70">
        <f t="shared" si="3"/>
        <v>4</v>
      </c>
      <c r="R14" s="71" t="str">
        <f t="shared" si="4"/>
        <v>OK</v>
      </c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</row>
    <row r="15" spans="1:33" s="55" customFormat="1" ht="28.8" x14ac:dyDescent="0.3">
      <c r="A15" s="147"/>
      <c r="B15" s="82">
        <v>139</v>
      </c>
      <c r="C15" s="148"/>
      <c r="D15" s="83" t="s">
        <v>134</v>
      </c>
      <c r="E15" s="84" t="s">
        <v>108</v>
      </c>
      <c r="F15" s="84" t="s">
        <v>113</v>
      </c>
      <c r="G15" s="84" t="s">
        <v>115</v>
      </c>
      <c r="H15" s="87">
        <v>538.65</v>
      </c>
      <c r="I15" s="65">
        <v>4</v>
      </c>
      <c r="J15" s="66">
        <f t="shared" si="0"/>
        <v>0</v>
      </c>
      <c r="K15" s="67">
        <f t="shared" si="1"/>
        <v>0</v>
      </c>
      <c r="L15" s="68"/>
      <c r="M15" s="69">
        <f t="shared" si="2"/>
        <v>1</v>
      </c>
      <c r="N15" s="68"/>
      <c r="O15" s="68"/>
      <c r="P15" s="68"/>
      <c r="Q15" s="70">
        <f t="shared" si="3"/>
        <v>4</v>
      </c>
      <c r="R15" s="71" t="str">
        <f t="shared" si="4"/>
        <v>OK</v>
      </c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</row>
    <row r="16" spans="1:33" s="55" customFormat="1" ht="14.4" x14ac:dyDescent="0.3">
      <c r="A16" s="147"/>
      <c r="B16" s="82">
        <v>140</v>
      </c>
      <c r="C16" s="148"/>
      <c r="D16" s="83" t="s">
        <v>68</v>
      </c>
      <c r="E16" s="84" t="s">
        <v>108</v>
      </c>
      <c r="F16" s="84" t="s">
        <v>113</v>
      </c>
      <c r="G16" s="84" t="s">
        <v>115</v>
      </c>
      <c r="H16" s="87">
        <v>25.55</v>
      </c>
      <c r="I16" s="65">
        <v>30</v>
      </c>
      <c r="J16" s="66">
        <f t="shared" si="0"/>
        <v>0</v>
      </c>
      <c r="K16" s="67">
        <f t="shared" si="1"/>
        <v>0</v>
      </c>
      <c r="L16" s="68"/>
      <c r="M16" s="69">
        <f t="shared" si="2"/>
        <v>7</v>
      </c>
      <c r="N16" s="68"/>
      <c r="O16" s="68"/>
      <c r="P16" s="68"/>
      <c r="Q16" s="70">
        <f t="shared" si="3"/>
        <v>30</v>
      </c>
      <c r="R16" s="71" t="str">
        <f t="shared" si="4"/>
        <v>OK</v>
      </c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</row>
    <row r="17" spans="1:33" s="55" customFormat="1" ht="28.8" x14ac:dyDescent="0.3">
      <c r="A17" s="147"/>
      <c r="B17" s="82">
        <v>141</v>
      </c>
      <c r="C17" s="148"/>
      <c r="D17" s="83" t="s">
        <v>73</v>
      </c>
      <c r="E17" s="84" t="s">
        <v>141</v>
      </c>
      <c r="F17" s="84" t="s">
        <v>113</v>
      </c>
      <c r="G17" s="84" t="s">
        <v>117</v>
      </c>
      <c r="H17" s="87">
        <v>238.85</v>
      </c>
      <c r="I17" s="65">
        <v>20</v>
      </c>
      <c r="J17" s="66">
        <f t="shared" si="0"/>
        <v>0</v>
      </c>
      <c r="K17" s="67">
        <f t="shared" si="1"/>
        <v>0</v>
      </c>
      <c r="L17" s="68"/>
      <c r="M17" s="69">
        <f t="shared" si="2"/>
        <v>5</v>
      </c>
      <c r="N17" s="68"/>
      <c r="O17" s="68"/>
      <c r="P17" s="68"/>
      <c r="Q17" s="70">
        <f t="shared" si="3"/>
        <v>20</v>
      </c>
      <c r="R17" s="71" t="str">
        <f t="shared" si="4"/>
        <v>OK</v>
      </c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</row>
    <row r="18" spans="1:33" s="55" customFormat="1" ht="28.8" x14ac:dyDescent="0.3">
      <c r="A18" s="147"/>
      <c r="B18" s="82">
        <v>142</v>
      </c>
      <c r="C18" s="148"/>
      <c r="D18" s="83" t="s">
        <v>77</v>
      </c>
      <c r="E18" s="84" t="s">
        <v>141</v>
      </c>
      <c r="F18" s="84" t="s">
        <v>113</v>
      </c>
      <c r="G18" s="84" t="s">
        <v>117</v>
      </c>
      <c r="H18" s="87">
        <v>22.72</v>
      </c>
      <c r="I18" s="65">
        <v>20</v>
      </c>
      <c r="J18" s="66">
        <f t="shared" si="0"/>
        <v>0</v>
      </c>
      <c r="K18" s="67">
        <f t="shared" si="1"/>
        <v>0</v>
      </c>
      <c r="L18" s="68"/>
      <c r="M18" s="69">
        <f t="shared" si="2"/>
        <v>5</v>
      </c>
      <c r="N18" s="68"/>
      <c r="O18" s="68"/>
      <c r="P18" s="68"/>
      <c r="Q18" s="70">
        <f>I18-(SUM(S18:AG18))+L18</f>
        <v>20</v>
      </c>
      <c r="R18" s="71" t="str">
        <f t="shared" si="4"/>
        <v>OK</v>
      </c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</row>
    <row r="19" spans="1:33" s="55" customFormat="1" ht="28.8" x14ac:dyDescent="0.3">
      <c r="A19" s="147"/>
      <c r="B19" s="82">
        <v>143</v>
      </c>
      <c r="C19" s="148"/>
      <c r="D19" s="83" t="s">
        <v>78</v>
      </c>
      <c r="E19" s="84" t="s">
        <v>108</v>
      </c>
      <c r="F19" s="84" t="s">
        <v>113</v>
      </c>
      <c r="G19" s="84" t="s">
        <v>118</v>
      </c>
      <c r="H19" s="87">
        <v>8.5</v>
      </c>
      <c r="I19" s="65">
        <v>4</v>
      </c>
      <c r="J19" s="66">
        <f t="shared" si="0"/>
        <v>0</v>
      </c>
      <c r="K19" s="67">
        <f t="shared" si="1"/>
        <v>0</v>
      </c>
      <c r="L19" s="68"/>
      <c r="M19" s="69">
        <f t="shared" si="2"/>
        <v>1</v>
      </c>
      <c r="N19" s="68"/>
      <c r="O19" s="68"/>
      <c r="P19" s="68"/>
      <c r="Q19" s="70">
        <f t="shared" ref="Q19:Q31" si="5">I19-(SUM(S19:AG19))+L19</f>
        <v>4</v>
      </c>
      <c r="R19" s="71" t="str">
        <f t="shared" si="4"/>
        <v>OK</v>
      </c>
      <c r="S19" s="75"/>
      <c r="T19" s="75"/>
      <c r="U19" s="74"/>
      <c r="V19" s="74"/>
      <c r="W19" s="74"/>
      <c r="X19" s="74"/>
      <c r="Y19" s="74"/>
      <c r="Z19" s="76"/>
      <c r="AA19" s="74"/>
      <c r="AB19" s="74"/>
      <c r="AC19" s="74"/>
      <c r="AD19" s="74"/>
      <c r="AE19" s="74"/>
      <c r="AF19" s="74"/>
      <c r="AG19" s="74"/>
    </row>
    <row r="20" spans="1:33" ht="28.8" x14ac:dyDescent="0.3">
      <c r="A20" s="147"/>
      <c r="B20" s="82">
        <v>144</v>
      </c>
      <c r="C20" s="148"/>
      <c r="D20" s="83" t="s">
        <v>79</v>
      </c>
      <c r="E20" s="84" t="s">
        <v>108</v>
      </c>
      <c r="F20" s="84" t="s">
        <v>113</v>
      </c>
      <c r="G20" s="84" t="s">
        <v>118</v>
      </c>
      <c r="H20" s="87">
        <v>26.49</v>
      </c>
      <c r="I20" s="65">
        <v>8</v>
      </c>
      <c r="J20" s="66">
        <f t="shared" si="0"/>
        <v>0</v>
      </c>
      <c r="K20" s="67">
        <f t="shared" si="1"/>
        <v>0</v>
      </c>
      <c r="L20" s="68"/>
      <c r="M20" s="69">
        <f t="shared" si="2"/>
        <v>2</v>
      </c>
      <c r="N20" s="68"/>
      <c r="O20" s="68"/>
      <c r="P20" s="68"/>
      <c r="Q20" s="70">
        <f t="shared" si="5"/>
        <v>8</v>
      </c>
      <c r="R20" s="71" t="str">
        <f t="shared" si="4"/>
        <v>OK</v>
      </c>
      <c r="S20" s="77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29"/>
      <c r="AG20" s="29"/>
    </row>
    <row r="21" spans="1:33" ht="28.8" x14ac:dyDescent="0.3">
      <c r="A21" s="147"/>
      <c r="B21" s="82">
        <v>145</v>
      </c>
      <c r="C21" s="148"/>
      <c r="D21" s="83" t="s">
        <v>80</v>
      </c>
      <c r="E21" s="84" t="s">
        <v>108</v>
      </c>
      <c r="F21" s="84" t="s">
        <v>113</v>
      </c>
      <c r="G21" s="84" t="s">
        <v>118</v>
      </c>
      <c r="H21" s="87">
        <v>27.41</v>
      </c>
      <c r="I21" s="65">
        <v>8</v>
      </c>
      <c r="J21" s="66">
        <f t="shared" si="0"/>
        <v>0</v>
      </c>
      <c r="K21" s="67">
        <f t="shared" si="1"/>
        <v>0</v>
      </c>
      <c r="L21" s="68"/>
      <c r="M21" s="69">
        <f t="shared" si="2"/>
        <v>2</v>
      </c>
      <c r="N21" s="68"/>
      <c r="O21" s="68"/>
      <c r="P21" s="68"/>
      <c r="Q21" s="70">
        <f t="shared" si="5"/>
        <v>8</v>
      </c>
      <c r="R21" s="71" t="str">
        <f t="shared" si="4"/>
        <v>OK</v>
      </c>
      <c r="S21" s="77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29"/>
      <c r="AG21" s="29"/>
    </row>
    <row r="22" spans="1:33" ht="28.8" x14ac:dyDescent="0.3">
      <c r="A22" s="147"/>
      <c r="B22" s="82">
        <v>146</v>
      </c>
      <c r="C22" s="148"/>
      <c r="D22" s="83" t="s">
        <v>81</v>
      </c>
      <c r="E22" s="84" t="s">
        <v>108</v>
      </c>
      <c r="F22" s="84" t="s">
        <v>113</v>
      </c>
      <c r="G22" s="84" t="s">
        <v>118</v>
      </c>
      <c r="H22" s="87">
        <v>14.35</v>
      </c>
      <c r="I22" s="65">
        <v>6</v>
      </c>
      <c r="J22" s="66">
        <f t="shared" si="0"/>
        <v>0</v>
      </c>
      <c r="K22" s="67">
        <f t="shared" si="1"/>
        <v>0</v>
      </c>
      <c r="L22" s="68"/>
      <c r="M22" s="69">
        <f t="shared" si="2"/>
        <v>1</v>
      </c>
      <c r="N22" s="68"/>
      <c r="O22" s="68"/>
      <c r="P22" s="68"/>
      <c r="Q22" s="70">
        <f t="shared" si="5"/>
        <v>6</v>
      </c>
      <c r="R22" s="71" t="str">
        <f t="shared" si="4"/>
        <v>OK</v>
      </c>
      <c r="S22" s="77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29"/>
      <c r="AG22" s="29"/>
    </row>
    <row r="23" spans="1:33" ht="28.8" x14ac:dyDescent="0.3">
      <c r="A23" s="147"/>
      <c r="B23" s="82">
        <v>147</v>
      </c>
      <c r="C23" s="148"/>
      <c r="D23" s="83" t="s">
        <v>135</v>
      </c>
      <c r="E23" s="84" t="s">
        <v>108</v>
      </c>
      <c r="F23" s="84" t="s">
        <v>113</v>
      </c>
      <c r="G23" s="84" t="s">
        <v>118</v>
      </c>
      <c r="H23" s="87">
        <v>19.77</v>
      </c>
      <c r="I23" s="65">
        <v>6</v>
      </c>
      <c r="J23" s="66">
        <f t="shared" si="0"/>
        <v>0</v>
      </c>
      <c r="K23" s="67">
        <f t="shared" si="1"/>
        <v>0</v>
      </c>
      <c r="L23" s="68"/>
      <c r="M23" s="69">
        <f t="shared" si="2"/>
        <v>1</v>
      </c>
      <c r="N23" s="68"/>
      <c r="O23" s="68"/>
      <c r="P23" s="68"/>
      <c r="Q23" s="70">
        <f t="shared" si="5"/>
        <v>6</v>
      </c>
      <c r="R23" s="71" t="str">
        <f t="shared" si="4"/>
        <v>OK</v>
      </c>
      <c r="S23" s="77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29"/>
      <c r="AG23" s="29"/>
    </row>
    <row r="24" spans="1:33" ht="28.8" x14ac:dyDescent="0.3">
      <c r="A24" s="147"/>
      <c r="B24" s="82">
        <v>148</v>
      </c>
      <c r="C24" s="148"/>
      <c r="D24" s="83" t="s">
        <v>83</v>
      </c>
      <c r="E24" s="84" t="s">
        <v>108</v>
      </c>
      <c r="F24" s="84" t="s">
        <v>113</v>
      </c>
      <c r="G24" s="84" t="s">
        <v>118</v>
      </c>
      <c r="H24" s="87">
        <v>16.22</v>
      </c>
      <c r="I24" s="65">
        <v>4</v>
      </c>
      <c r="J24" s="66">
        <f t="shared" si="0"/>
        <v>0</v>
      </c>
      <c r="K24" s="67">
        <f t="shared" si="1"/>
        <v>0</v>
      </c>
      <c r="L24" s="68"/>
      <c r="M24" s="69">
        <f t="shared" si="2"/>
        <v>1</v>
      </c>
      <c r="N24" s="68"/>
      <c r="O24" s="68"/>
      <c r="P24" s="68"/>
      <c r="Q24" s="70">
        <f t="shared" si="5"/>
        <v>4</v>
      </c>
      <c r="R24" s="71" t="str">
        <f t="shared" si="4"/>
        <v>OK</v>
      </c>
      <c r="S24" s="77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8"/>
      <c r="AE24" s="78"/>
      <c r="AF24" s="29"/>
      <c r="AG24" s="29"/>
    </row>
    <row r="25" spans="1:33" ht="28.8" x14ac:dyDescent="0.3">
      <c r="A25" s="147"/>
      <c r="B25" s="82">
        <v>149</v>
      </c>
      <c r="C25" s="148"/>
      <c r="D25" s="83" t="s">
        <v>84</v>
      </c>
      <c r="E25" s="84" t="s">
        <v>108</v>
      </c>
      <c r="F25" s="84" t="s">
        <v>113</v>
      </c>
      <c r="G25" s="84" t="s">
        <v>118</v>
      </c>
      <c r="H25" s="87">
        <v>13.69</v>
      </c>
      <c r="I25" s="65">
        <v>4</v>
      </c>
      <c r="J25" s="66">
        <f t="shared" si="0"/>
        <v>0</v>
      </c>
      <c r="K25" s="67">
        <f t="shared" si="1"/>
        <v>0</v>
      </c>
      <c r="L25" s="68"/>
      <c r="M25" s="69">
        <f t="shared" si="2"/>
        <v>1</v>
      </c>
      <c r="N25" s="68"/>
      <c r="O25" s="68"/>
      <c r="P25" s="68"/>
      <c r="Q25" s="70">
        <f t="shared" si="5"/>
        <v>4</v>
      </c>
      <c r="R25" s="71" t="str">
        <f t="shared" si="4"/>
        <v>OK</v>
      </c>
      <c r="S25" s="77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29"/>
      <c r="AG25" s="29"/>
    </row>
    <row r="26" spans="1:33" ht="28.8" x14ac:dyDescent="0.3">
      <c r="A26" s="147"/>
      <c r="B26" s="82">
        <v>150</v>
      </c>
      <c r="C26" s="148"/>
      <c r="D26" s="83" t="s">
        <v>85</v>
      </c>
      <c r="E26" s="84" t="s">
        <v>108</v>
      </c>
      <c r="F26" s="84" t="s">
        <v>113</v>
      </c>
      <c r="G26" s="84" t="s">
        <v>118</v>
      </c>
      <c r="H26" s="87">
        <v>16.420000000000002</v>
      </c>
      <c r="I26" s="65">
        <v>2</v>
      </c>
      <c r="J26" s="66">
        <f t="shared" si="0"/>
        <v>0</v>
      </c>
      <c r="K26" s="67">
        <f t="shared" si="1"/>
        <v>0</v>
      </c>
      <c r="L26" s="68"/>
      <c r="M26" s="69">
        <f t="shared" si="2"/>
        <v>0</v>
      </c>
      <c r="N26" s="68"/>
      <c r="O26" s="68"/>
      <c r="P26" s="68"/>
      <c r="Q26" s="70">
        <f t="shared" si="5"/>
        <v>2</v>
      </c>
      <c r="R26" s="71" t="str">
        <f t="shared" si="4"/>
        <v>OK</v>
      </c>
      <c r="S26" s="77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29"/>
      <c r="AG26" s="29"/>
    </row>
    <row r="27" spans="1:33" ht="28.8" x14ac:dyDescent="0.3">
      <c r="A27" s="147"/>
      <c r="B27" s="82">
        <v>151</v>
      </c>
      <c r="C27" s="148"/>
      <c r="D27" s="83" t="s">
        <v>86</v>
      </c>
      <c r="E27" s="84" t="s">
        <v>108</v>
      </c>
      <c r="F27" s="84" t="s">
        <v>113</v>
      </c>
      <c r="G27" s="84" t="s">
        <v>118</v>
      </c>
      <c r="H27" s="87">
        <v>18.86</v>
      </c>
      <c r="I27" s="65">
        <v>2</v>
      </c>
      <c r="J27" s="66">
        <f t="shared" si="0"/>
        <v>0</v>
      </c>
      <c r="K27" s="67">
        <f t="shared" si="1"/>
        <v>0</v>
      </c>
      <c r="L27" s="68"/>
      <c r="M27" s="69">
        <f t="shared" si="2"/>
        <v>0</v>
      </c>
      <c r="N27" s="68"/>
      <c r="O27" s="68"/>
      <c r="P27" s="68"/>
      <c r="Q27" s="70">
        <f t="shared" si="5"/>
        <v>2</v>
      </c>
      <c r="R27" s="71" t="str">
        <f t="shared" si="4"/>
        <v>OK</v>
      </c>
      <c r="S27" s="77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29"/>
      <c r="AG27" s="29"/>
    </row>
    <row r="28" spans="1:33" ht="28.8" x14ac:dyDescent="0.3">
      <c r="A28" s="147"/>
      <c r="B28" s="82">
        <v>152</v>
      </c>
      <c r="C28" s="148"/>
      <c r="D28" s="83" t="s">
        <v>87</v>
      </c>
      <c r="E28" s="84" t="s">
        <v>108</v>
      </c>
      <c r="F28" s="84" t="s">
        <v>113</v>
      </c>
      <c r="G28" s="84" t="s">
        <v>118</v>
      </c>
      <c r="H28" s="87">
        <v>36.61</v>
      </c>
      <c r="I28" s="65"/>
      <c r="J28" s="66">
        <f t="shared" si="0"/>
        <v>0</v>
      </c>
      <c r="K28" s="67">
        <f t="shared" si="1"/>
        <v>0</v>
      </c>
      <c r="L28" s="68"/>
      <c r="M28" s="69">
        <f t="shared" si="2"/>
        <v>0</v>
      </c>
      <c r="N28" s="68"/>
      <c r="O28" s="68"/>
      <c r="P28" s="68"/>
      <c r="Q28" s="70">
        <f t="shared" si="5"/>
        <v>0</v>
      </c>
      <c r="R28" s="71" t="str">
        <f t="shared" si="4"/>
        <v>OK</v>
      </c>
      <c r="S28" s="77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29"/>
      <c r="AG28" s="29"/>
    </row>
    <row r="29" spans="1:33" ht="28.8" x14ac:dyDescent="0.3">
      <c r="A29" s="147"/>
      <c r="B29" s="82">
        <v>153</v>
      </c>
      <c r="C29" s="148"/>
      <c r="D29" s="83" t="s">
        <v>88</v>
      </c>
      <c r="E29" s="84" t="s">
        <v>108</v>
      </c>
      <c r="F29" s="84" t="s">
        <v>113</v>
      </c>
      <c r="G29" s="84" t="s">
        <v>118</v>
      </c>
      <c r="H29" s="87">
        <v>19.48</v>
      </c>
      <c r="I29" s="65">
        <v>30</v>
      </c>
      <c r="J29" s="66">
        <f t="shared" si="0"/>
        <v>0</v>
      </c>
      <c r="K29" s="67">
        <f t="shared" si="1"/>
        <v>0</v>
      </c>
      <c r="L29" s="68"/>
      <c r="M29" s="69">
        <f t="shared" si="2"/>
        <v>7</v>
      </c>
      <c r="N29" s="68"/>
      <c r="O29" s="68"/>
      <c r="P29" s="68"/>
      <c r="Q29" s="70">
        <f t="shared" si="5"/>
        <v>30</v>
      </c>
      <c r="R29" s="71" t="str">
        <f t="shared" si="4"/>
        <v>OK</v>
      </c>
      <c r="S29" s="77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29"/>
      <c r="AG29" s="29"/>
    </row>
    <row r="30" spans="1:33" ht="28.8" x14ac:dyDescent="0.3">
      <c r="A30" s="147"/>
      <c r="B30" s="82">
        <v>154</v>
      </c>
      <c r="C30" s="148"/>
      <c r="D30" s="83" t="s">
        <v>89</v>
      </c>
      <c r="E30" s="84" t="s">
        <v>108</v>
      </c>
      <c r="F30" s="84" t="s">
        <v>113</v>
      </c>
      <c r="G30" s="84" t="s">
        <v>118</v>
      </c>
      <c r="H30" s="87">
        <v>72.650000000000006</v>
      </c>
      <c r="I30" s="65">
        <v>20</v>
      </c>
      <c r="J30" s="66">
        <f t="shared" si="0"/>
        <v>0</v>
      </c>
      <c r="K30" s="67">
        <f t="shared" si="1"/>
        <v>0</v>
      </c>
      <c r="L30" s="68"/>
      <c r="M30" s="69">
        <f t="shared" si="2"/>
        <v>5</v>
      </c>
      <c r="N30" s="68"/>
      <c r="O30" s="68"/>
      <c r="P30" s="68"/>
      <c r="Q30" s="70">
        <f t="shared" si="5"/>
        <v>20</v>
      </c>
      <c r="R30" s="71" t="str">
        <f t="shared" si="4"/>
        <v>OK</v>
      </c>
      <c r="S30" s="77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29"/>
      <c r="AG30" s="29"/>
    </row>
    <row r="31" spans="1:33" ht="28.8" x14ac:dyDescent="0.3">
      <c r="A31" s="147"/>
      <c r="B31" s="82">
        <v>155</v>
      </c>
      <c r="C31" s="148"/>
      <c r="D31" s="83" t="s">
        <v>132</v>
      </c>
      <c r="E31" s="84" t="s">
        <v>108</v>
      </c>
      <c r="F31" s="84" t="s">
        <v>113</v>
      </c>
      <c r="G31" s="84" t="s">
        <v>118</v>
      </c>
      <c r="H31" s="87">
        <v>73.739999999999995</v>
      </c>
      <c r="I31" s="65">
        <v>4</v>
      </c>
      <c r="J31" s="66">
        <f>IF(SUM(S31:AG31)&gt;I31+L31,I31+L31,SUM(S31:AG31))</f>
        <v>0</v>
      </c>
      <c r="K31" s="67">
        <f t="shared" si="1"/>
        <v>0</v>
      </c>
      <c r="L31" s="68"/>
      <c r="M31" s="69">
        <f t="shared" si="2"/>
        <v>1</v>
      </c>
      <c r="N31" s="68"/>
      <c r="O31" s="68"/>
      <c r="P31" s="68"/>
      <c r="Q31" s="70">
        <f t="shared" si="5"/>
        <v>4</v>
      </c>
      <c r="R31" s="71" t="str">
        <f t="shared" si="4"/>
        <v>OK</v>
      </c>
      <c r="S31" s="77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29"/>
      <c r="AG31" s="29"/>
    </row>
    <row r="32" spans="1:33" ht="28.8" x14ac:dyDescent="0.3">
      <c r="A32" s="147"/>
      <c r="B32" s="82">
        <v>156</v>
      </c>
      <c r="C32" s="148"/>
      <c r="D32" s="83" t="s">
        <v>90</v>
      </c>
      <c r="E32" s="84" t="s">
        <v>108</v>
      </c>
      <c r="F32" s="84" t="s">
        <v>113</v>
      </c>
      <c r="G32" s="84" t="s">
        <v>118</v>
      </c>
      <c r="H32" s="85">
        <v>15.2</v>
      </c>
      <c r="I32" s="65">
        <v>30</v>
      </c>
      <c r="J32" s="66">
        <f>IF(SUM(S37:AG37)&gt;I32+L32,I32+L32,SUM(S37:AG37))</f>
        <v>0</v>
      </c>
      <c r="K32" s="67">
        <f>(SUM(S37:AG37))</f>
        <v>0</v>
      </c>
      <c r="L32" s="68"/>
      <c r="M32" s="69">
        <f t="shared" si="2"/>
        <v>7</v>
      </c>
      <c r="N32" s="68"/>
      <c r="O32" s="68"/>
      <c r="P32" s="68"/>
      <c r="Q32" s="70">
        <f>I32-(SUM(S37:AG37))+L32</f>
        <v>30</v>
      </c>
      <c r="R32" s="71" t="str">
        <f t="shared" si="4"/>
        <v>OK</v>
      </c>
      <c r="S32" s="77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29"/>
      <c r="AG32" s="29"/>
    </row>
    <row r="33" spans="1:33" ht="28.8" x14ac:dyDescent="0.3">
      <c r="A33" s="147"/>
      <c r="B33" s="82">
        <v>157</v>
      </c>
      <c r="C33" s="148"/>
      <c r="D33" s="83" t="s">
        <v>58</v>
      </c>
      <c r="E33" s="84" t="s">
        <v>140</v>
      </c>
      <c r="F33" s="84" t="s">
        <v>113</v>
      </c>
      <c r="G33" s="84" t="s">
        <v>116</v>
      </c>
      <c r="H33" s="85">
        <v>53.8</v>
      </c>
      <c r="I33" s="65">
        <v>20</v>
      </c>
      <c r="J33" s="66">
        <f t="shared" ref="J33:J36" si="6">IF(SUM(S33:AG33)&gt;I33+L33,I33+L33,SUM(S33:AG33))</f>
        <v>0</v>
      </c>
      <c r="K33" s="67">
        <f t="shared" ref="K33:K36" si="7">(SUM(S33:AG33))</f>
        <v>0</v>
      </c>
      <c r="L33" s="68"/>
      <c r="M33" s="69">
        <f t="shared" si="2"/>
        <v>5</v>
      </c>
      <c r="N33" s="68"/>
      <c r="O33" s="68"/>
      <c r="P33" s="68"/>
      <c r="Q33" s="70">
        <f t="shared" ref="Q33:Q36" si="8">I33-(SUM(S33:AG33))+L33</f>
        <v>20</v>
      </c>
      <c r="R33" s="71" t="str">
        <f t="shared" si="4"/>
        <v>OK</v>
      </c>
      <c r="S33" s="77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29"/>
      <c r="AG33" s="29"/>
    </row>
    <row r="34" spans="1:33" ht="28.8" x14ac:dyDescent="0.3">
      <c r="A34" s="147"/>
      <c r="B34" s="82">
        <v>158</v>
      </c>
      <c r="C34" s="148"/>
      <c r="D34" s="83" t="s">
        <v>92</v>
      </c>
      <c r="E34" s="84" t="s">
        <v>140</v>
      </c>
      <c r="F34" s="84" t="s">
        <v>114</v>
      </c>
      <c r="G34" s="84" t="s">
        <v>119</v>
      </c>
      <c r="H34" s="85">
        <v>1722.73</v>
      </c>
      <c r="I34" s="65">
        <v>2</v>
      </c>
      <c r="J34" s="66">
        <f t="shared" si="6"/>
        <v>0</v>
      </c>
      <c r="K34" s="67">
        <f t="shared" si="7"/>
        <v>0</v>
      </c>
      <c r="L34" s="68"/>
      <c r="M34" s="69">
        <f t="shared" si="2"/>
        <v>0</v>
      </c>
      <c r="N34" s="68"/>
      <c r="O34" s="68"/>
      <c r="P34" s="68"/>
      <c r="Q34" s="70">
        <f t="shared" si="8"/>
        <v>2</v>
      </c>
      <c r="R34" s="71" t="str">
        <f t="shared" si="4"/>
        <v>OK</v>
      </c>
      <c r="S34" s="77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29"/>
      <c r="AG34" s="29"/>
    </row>
    <row r="35" spans="1:33" ht="43.2" x14ac:dyDescent="0.3">
      <c r="A35" s="147"/>
      <c r="B35" s="82">
        <v>159</v>
      </c>
      <c r="C35" s="148"/>
      <c r="D35" s="83" t="s">
        <v>93</v>
      </c>
      <c r="E35" s="84" t="s">
        <v>140</v>
      </c>
      <c r="F35" s="84" t="s">
        <v>114</v>
      </c>
      <c r="G35" s="84" t="s">
        <v>119</v>
      </c>
      <c r="H35" s="85">
        <v>1343.96</v>
      </c>
      <c r="I35" s="65">
        <v>2</v>
      </c>
      <c r="J35" s="66">
        <f t="shared" si="6"/>
        <v>0</v>
      </c>
      <c r="K35" s="67">
        <f t="shared" si="7"/>
        <v>0</v>
      </c>
      <c r="L35" s="68"/>
      <c r="M35" s="69">
        <f t="shared" si="2"/>
        <v>0</v>
      </c>
      <c r="N35" s="68"/>
      <c r="O35" s="68"/>
      <c r="P35" s="68"/>
      <c r="Q35" s="70">
        <f t="shared" si="8"/>
        <v>2</v>
      </c>
      <c r="R35" s="71" t="str">
        <f t="shared" si="4"/>
        <v>OK</v>
      </c>
      <c r="S35" s="77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29"/>
      <c r="AG35" s="29"/>
    </row>
    <row r="36" spans="1:33" ht="28.8" x14ac:dyDescent="0.3">
      <c r="A36" s="147"/>
      <c r="B36" s="82">
        <v>160</v>
      </c>
      <c r="C36" s="148"/>
      <c r="D36" s="83" t="s">
        <v>94</v>
      </c>
      <c r="E36" s="84" t="s">
        <v>140</v>
      </c>
      <c r="F36" s="84" t="s">
        <v>114</v>
      </c>
      <c r="G36" s="84" t="s">
        <v>119</v>
      </c>
      <c r="H36" s="85">
        <v>25.15</v>
      </c>
      <c r="I36" s="65">
        <v>2</v>
      </c>
      <c r="J36" s="66">
        <f t="shared" si="6"/>
        <v>0</v>
      </c>
      <c r="K36" s="67">
        <f t="shared" si="7"/>
        <v>0</v>
      </c>
      <c r="L36" s="68"/>
      <c r="M36" s="69">
        <f t="shared" si="2"/>
        <v>0</v>
      </c>
      <c r="N36" s="68"/>
      <c r="O36" s="68"/>
      <c r="P36" s="68"/>
      <c r="Q36" s="70">
        <f t="shared" si="8"/>
        <v>2</v>
      </c>
      <c r="R36" s="71" t="str">
        <f t="shared" si="4"/>
        <v>OK</v>
      </c>
      <c r="S36" s="77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29"/>
      <c r="AG36" s="29"/>
    </row>
    <row r="37" spans="1:33" ht="38.4" customHeight="1" x14ac:dyDescent="0.3">
      <c r="I37" s="88">
        <f>SUM(I4:I36)</f>
        <v>291</v>
      </c>
      <c r="J37" s="88">
        <f t="shared" ref="J37:Q37" si="9">SUM(J4:J36)</f>
        <v>0</v>
      </c>
      <c r="K37" s="88">
        <f t="shared" si="9"/>
        <v>0</v>
      </c>
      <c r="L37" s="88">
        <f t="shared" si="9"/>
        <v>0</v>
      </c>
      <c r="M37" s="88">
        <f t="shared" si="9"/>
        <v>65</v>
      </c>
      <c r="N37" s="88">
        <f t="shared" si="9"/>
        <v>0</v>
      </c>
      <c r="O37" s="88">
        <f t="shared" si="9"/>
        <v>0</v>
      </c>
      <c r="P37" s="88">
        <f t="shared" si="9"/>
        <v>0</v>
      </c>
      <c r="Q37" s="88">
        <f t="shared" si="9"/>
        <v>291</v>
      </c>
      <c r="S37" s="63">
        <f t="shared" ref="S37:AG37" si="10">SUMPRODUCT($H$4:$H$36,S4:S36)</f>
        <v>0</v>
      </c>
      <c r="T37" s="63">
        <f t="shared" si="10"/>
        <v>0</v>
      </c>
      <c r="U37" s="63">
        <f t="shared" si="10"/>
        <v>0</v>
      </c>
      <c r="V37" s="63">
        <f t="shared" si="10"/>
        <v>0</v>
      </c>
      <c r="W37" s="63">
        <f t="shared" si="10"/>
        <v>0</v>
      </c>
      <c r="X37" s="63">
        <f t="shared" si="10"/>
        <v>0</v>
      </c>
      <c r="Y37" s="63">
        <f t="shared" si="10"/>
        <v>0</v>
      </c>
      <c r="Z37" s="63">
        <f t="shared" si="10"/>
        <v>0</v>
      </c>
      <c r="AA37" s="63">
        <f t="shared" si="10"/>
        <v>0</v>
      </c>
      <c r="AB37" s="63">
        <f t="shared" si="10"/>
        <v>0</v>
      </c>
      <c r="AC37" s="63">
        <f t="shared" si="10"/>
        <v>0</v>
      </c>
      <c r="AD37" s="63">
        <f t="shared" si="10"/>
        <v>0</v>
      </c>
      <c r="AE37" s="63">
        <f t="shared" si="10"/>
        <v>0</v>
      </c>
      <c r="AF37" s="63">
        <f t="shared" si="10"/>
        <v>0</v>
      </c>
      <c r="AG37" s="63">
        <f t="shared" si="10"/>
        <v>0</v>
      </c>
    </row>
    <row r="38" spans="1:33" ht="38.4" customHeight="1" x14ac:dyDescent="0.3">
      <c r="I38" s="14">
        <f>SUMPRODUCT($H$4:$H$36,I4:I36)</f>
        <v>30361.279999999995</v>
      </c>
      <c r="J38" s="14">
        <f t="shared" ref="J38:P38" si="11">SUMPRODUCT($H$4:$H$36,J4:J36)</f>
        <v>0</v>
      </c>
      <c r="K38" s="14">
        <f t="shared" si="11"/>
        <v>0</v>
      </c>
      <c r="L38" s="14">
        <f t="shared" si="11"/>
        <v>0</v>
      </c>
      <c r="M38" s="14">
        <f t="shared" si="11"/>
        <v>4615.57</v>
      </c>
      <c r="N38" s="14">
        <f t="shared" si="11"/>
        <v>0</v>
      </c>
      <c r="O38" s="14">
        <f t="shared" si="11"/>
        <v>0</v>
      </c>
      <c r="P38" s="14">
        <f t="shared" si="11"/>
        <v>0</v>
      </c>
      <c r="Q38" s="14"/>
    </row>
  </sheetData>
  <autoFilter ref="A3:AK19" xr:uid="{8294514B-E58C-4C81-B2FC-38B67DB88A36}"/>
  <mergeCells count="21">
    <mergeCell ref="AE1:AE2"/>
    <mergeCell ref="AF1:AF2"/>
    <mergeCell ref="AG1:AG2"/>
    <mergeCell ref="V1:V2"/>
    <mergeCell ref="W1:W2"/>
    <mergeCell ref="X1:X2"/>
    <mergeCell ref="Y1:Y2"/>
    <mergeCell ref="Z1:Z2"/>
    <mergeCell ref="AA1:AA2"/>
    <mergeCell ref="A4:A36"/>
    <mergeCell ref="C4:C36"/>
    <mergeCell ref="AB1:AB2"/>
    <mergeCell ref="AC1:AC2"/>
    <mergeCell ref="AD1:AD2"/>
    <mergeCell ref="A1:C1"/>
    <mergeCell ref="D1:H1"/>
    <mergeCell ref="I1:R1"/>
    <mergeCell ref="S1:S2"/>
    <mergeCell ref="T1:T2"/>
    <mergeCell ref="U1:U2"/>
    <mergeCell ref="A2:R2"/>
  </mergeCells>
  <conditionalFormatting sqref="S4:AG17">
    <cfRule type="cellIs" dxfId="4" priority="1" stopIfTrue="1" operator="greaterThan">
      <formula>0</formula>
    </cfRule>
    <cfRule type="cellIs" dxfId="3" priority="2" stopIfTrue="1" operator="greaterThan">
      <formula>0</formula>
    </cfRule>
    <cfRule type="cellIs" dxfId="2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1CE42-A8AC-4AC4-919D-D3137547F7AD}">
  <sheetPr>
    <tabColor theme="3" tint="0.39997558519241921"/>
  </sheetPr>
  <dimension ref="A1:AJ163"/>
  <sheetViews>
    <sheetView zoomScale="70" zoomScaleNormal="70" workbookViewId="0">
      <selection activeCell="H4" sqref="H4"/>
    </sheetView>
  </sheetViews>
  <sheetFormatPr defaultColWidth="9.6640625" defaultRowHeight="14.4" x14ac:dyDescent="0.3"/>
  <cols>
    <col min="1" max="1" width="10" style="1" customWidth="1"/>
    <col min="2" max="2" width="14.6640625" style="1" customWidth="1"/>
    <col min="3" max="4" width="27.44140625" style="1" customWidth="1"/>
    <col min="5" max="5" width="18.44140625" style="12" customWidth="1"/>
    <col min="6" max="6" width="15.88671875" style="1" customWidth="1"/>
    <col min="7" max="7" width="14.6640625" style="1" customWidth="1"/>
    <col min="8" max="22" width="13.33203125" style="13" customWidth="1"/>
    <col min="23" max="23" width="19.88671875" style="5" bestFit="1" customWidth="1"/>
    <col min="24" max="24" width="16" style="2" customWidth="1"/>
    <col min="25" max="25" width="20.44140625" style="2" bestFit="1" customWidth="1"/>
    <col min="26" max="32" width="14.44140625" style="2" customWidth="1"/>
    <col min="33" max="33" width="14.33203125" style="2" customWidth="1"/>
    <col min="34" max="34" width="14.6640625" style="2" customWidth="1"/>
    <col min="35" max="35" width="16.5546875" style="2" customWidth="1"/>
    <col min="36" max="36" width="17" style="2" customWidth="1"/>
    <col min="37" max="16384" width="9.6640625" style="2"/>
  </cols>
  <sheetData>
    <row r="1" spans="1:36" ht="43.2" x14ac:dyDescent="0.3">
      <c r="A1" s="149" t="s">
        <v>149</v>
      </c>
      <c r="B1" s="150"/>
      <c r="C1" s="151" t="s">
        <v>120</v>
      </c>
      <c r="D1" s="151"/>
      <c r="E1" s="151"/>
      <c r="F1" s="151"/>
      <c r="G1" s="151"/>
      <c r="H1" s="150" t="s">
        <v>45</v>
      </c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30" t="s">
        <v>25</v>
      </c>
      <c r="AA1" s="30" t="s">
        <v>22</v>
      </c>
      <c r="AB1" s="30" t="s">
        <v>22</v>
      </c>
      <c r="AC1" s="30" t="s">
        <v>22</v>
      </c>
      <c r="AD1" s="30" t="s">
        <v>22</v>
      </c>
      <c r="AE1" s="30" t="s">
        <v>22</v>
      </c>
      <c r="AF1" s="30" t="s">
        <v>22</v>
      </c>
      <c r="AG1" s="30" t="s">
        <v>22</v>
      </c>
      <c r="AH1" s="30" t="s">
        <v>22</v>
      </c>
      <c r="AI1" s="30" t="s">
        <v>25</v>
      </c>
      <c r="AJ1" s="30" t="s">
        <v>22</v>
      </c>
    </row>
    <row r="2" spans="1:36" ht="52.5" customHeight="1" thickBot="1" x14ac:dyDescent="0.35">
      <c r="A2" s="153" t="s">
        <v>11</v>
      </c>
      <c r="B2" s="154"/>
      <c r="C2" s="154"/>
      <c r="D2" s="154"/>
      <c r="E2" s="154"/>
      <c r="F2" s="154"/>
      <c r="G2" s="155"/>
      <c r="H2" s="156" t="s">
        <v>26</v>
      </c>
      <c r="I2" s="157"/>
      <c r="J2" s="158"/>
      <c r="K2" s="159" t="s">
        <v>27</v>
      </c>
      <c r="L2" s="160"/>
      <c r="M2" s="161"/>
      <c r="N2" s="162" t="s">
        <v>28</v>
      </c>
      <c r="O2" s="163"/>
      <c r="P2" s="164"/>
      <c r="Q2" s="165" t="s">
        <v>29</v>
      </c>
      <c r="R2" s="166"/>
      <c r="S2" s="167"/>
      <c r="T2" s="168" t="s">
        <v>30</v>
      </c>
      <c r="U2" s="168"/>
      <c r="V2" s="168"/>
      <c r="W2" s="168"/>
      <c r="X2" s="152" t="s">
        <v>31</v>
      </c>
      <c r="Y2" s="152"/>
      <c r="Z2" s="31" t="s">
        <v>23</v>
      </c>
      <c r="AA2" s="31" t="s">
        <v>23</v>
      </c>
      <c r="AB2" s="31" t="s">
        <v>23</v>
      </c>
      <c r="AC2" s="31" t="s">
        <v>23</v>
      </c>
      <c r="AD2" s="31" t="s">
        <v>23</v>
      </c>
      <c r="AE2" s="31" t="s">
        <v>23</v>
      </c>
      <c r="AF2" s="31" t="s">
        <v>23</v>
      </c>
      <c r="AG2" s="31" t="s">
        <v>23</v>
      </c>
      <c r="AH2" s="31" t="s">
        <v>23</v>
      </c>
      <c r="AI2" s="31" t="s">
        <v>23</v>
      </c>
      <c r="AJ2" s="31" t="s">
        <v>23</v>
      </c>
    </row>
    <row r="3" spans="1:36" s="3" customFormat="1" ht="62.4" x14ac:dyDescent="0.25">
      <c r="A3" s="56" t="s">
        <v>36</v>
      </c>
      <c r="B3" s="56" t="s">
        <v>18</v>
      </c>
      <c r="C3" s="56" t="s">
        <v>5</v>
      </c>
      <c r="D3" s="56" t="s">
        <v>37</v>
      </c>
      <c r="E3" s="56" t="s">
        <v>38</v>
      </c>
      <c r="F3" s="56" t="s">
        <v>9</v>
      </c>
      <c r="G3" s="10" t="s">
        <v>3</v>
      </c>
      <c r="H3" s="32" t="s">
        <v>32</v>
      </c>
      <c r="I3" s="33" t="s">
        <v>33</v>
      </c>
      <c r="J3" s="33" t="s">
        <v>34</v>
      </c>
      <c r="K3" s="34" t="s">
        <v>32</v>
      </c>
      <c r="L3" s="34" t="s">
        <v>33</v>
      </c>
      <c r="M3" s="34" t="s">
        <v>34</v>
      </c>
      <c r="N3" s="35" t="s">
        <v>32</v>
      </c>
      <c r="O3" s="35" t="s">
        <v>33</v>
      </c>
      <c r="P3" s="35" t="s">
        <v>34</v>
      </c>
      <c r="Q3" s="36" t="s">
        <v>32</v>
      </c>
      <c r="R3" s="37" t="s">
        <v>33</v>
      </c>
      <c r="S3" s="38" t="s">
        <v>34</v>
      </c>
      <c r="T3" s="48" t="s">
        <v>32</v>
      </c>
      <c r="U3" s="48" t="s">
        <v>35</v>
      </c>
      <c r="V3" s="48" t="s">
        <v>33</v>
      </c>
      <c r="W3" s="49" t="s">
        <v>34</v>
      </c>
      <c r="X3" s="54" t="s">
        <v>7</v>
      </c>
      <c r="Y3" s="54" t="s">
        <v>8</v>
      </c>
      <c r="Z3" s="16" t="s">
        <v>24</v>
      </c>
      <c r="AA3" s="16" t="s">
        <v>24</v>
      </c>
      <c r="AB3" s="16" t="s">
        <v>24</v>
      </c>
      <c r="AC3" s="16" t="s">
        <v>24</v>
      </c>
      <c r="AD3" s="16" t="s">
        <v>24</v>
      </c>
      <c r="AE3" s="16" t="s">
        <v>24</v>
      </c>
      <c r="AF3" s="16" t="s">
        <v>24</v>
      </c>
      <c r="AG3" s="16" t="s">
        <v>24</v>
      </c>
      <c r="AH3" s="16" t="s">
        <v>24</v>
      </c>
      <c r="AI3" s="16" t="s">
        <v>24</v>
      </c>
      <c r="AJ3" s="16" t="s">
        <v>24</v>
      </c>
    </row>
    <row r="4" spans="1:36" ht="55.2" x14ac:dyDescent="0.3">
      <c r="A4" s="130">
        <v>1</v>
      </c>
      <c r="B4" s="72">
        <v>1</v>
      </c>
      <c r="C4" s="122" t="s">
        <v>47</v>
      </c>
      <c r="D4" s="80" t="s">
        <v>48</v>
      </c>
      <c r="E4" s="73" t="s">
        <v>104</v>
      </c>
      <c r="F4" s="73" t="s">
        <v>113</v>
      </c>
      <c r="G4" s="27">
        <v>13</v>
      </c>
      <c r="H4" s="39">
        <f>IF(ROUNDDOWN($G4*0.5,0)&gt;$W4,$W4+I4,ROUNDDOWN($G4*0.5,0))</f>
        <v>6</v>
      </c>
      <c r="I4" s="40">
        <f>SUMIF($Z$2:$AJ$2,$H$2,Z4:AJ4)</f>
        <v>0</v>
      </c>
      <c r="J4" s="40">
        <f>H4-I4</f>
        <v>6</v>
      </c>
      <c r="K4" s="41">
        <f>IF(ROUNDDOWN($G4*0.5,0)&gt;$W4,$W4,ROUNDDOWN($H4*0.5,0))</f>
        <v>3</v>
      </c>
      <c r="L4" s="42">
        <f t="shared" ref="L4" si="0">SUMIF($Z$2:$AJ$2,$H$2,AC4:AM4)</f>
        <v>0</v>
      </c>
      <c r="M4" s="42">
        <f>K4-L4</f>
        <v>3</v>
      </c>
      <c r="N4" s="43">
        <f>IF(ROUNDDOWN($G4*0.5,0)&gt;$W4,$W4,ROUNDDOWN($H4*0.5,0))</f>
        <v>3</v>
      </c>
      <c r="O4" s="44">
        <f t="shared" ref="O4" si="1">SUMIF($Z$2:$AJ$2,$H$2,AF4:AP4)</f>
        <v>0</v>
      </c>
      <c r="P4" s="44">
        <f>N4-O4</f>
        <v>3</v>
      </c>
      <c r="Q4" s="45">
        <f>IF(ROUNDDOWN($G4*0.5,0)&gt;$W4,$W4,ROUNDDOWN($H4*0.5,0))</f>
        <v>3</v>
      </c>
      <c r="R4" s="46">
        <f t="shared" ref="R4" si="2">SUMIF($Z$2:$AJ$2,$H$2,AI4:AS4)</f>
        <v>0</v>
      </c>
      <c r="S4" s="47">
        <f>Q4-R4</f>
        <v>3</v>
      </c>
      <c r="T4" s="50">
        <f t="shared" ref="T4:T9" si="3">G4*2</f>
        <v>26</v>
      </c>
      <c r="U4" s="53">
        <f>'GESTOR DA ATA'!L4</f>
        <v>0</v>
      </c>
      <c r="V4" s="53">
        <f>(SUM(Z4:AG4))</f>
        <v>0</v>
      </c>
      <c r="W4" s="52">
        <f>T4-V4-U4</f>
        <v>26</v>
      </c>
      <c r="X4" s="8">
        <v>11</v>
      </c>
      <c r="Y4" s="8">
        <f t="shared" ref="Y4" si="4">X4*G4</f>
        <v>143</v>
      </c>
      <c r="Z4" s="18"/>
      <c r="AA4" s="18"/>
      <c r="AB4" s="18"/>
      <c r="AC4" s="18"/>
      <c r="AD4" s="18"/>
      <c r="AE4" s="18"/>
      <c r="AF4" s="18"/>
      <c r="AG4" s="18"/>
      <c r="AH4" s="29"/>
      <c r="AI4" s="29"/>
      <c r="AJ4" s="29"/>
    </row>
    <row r="5" spans="1:36" ht="55.2" x14ac:dyDescent="0.3">
      <c r="A5" s="131"/>
      <c r="B5" s="72">
        <v>2</v>
      </c>
      <c r="C5" s="123"/>
      <c r="D5" s="80" t="s">
        <v>49</v>
      </c>
      <c r="E5" s="73" t="s">
        <v>105</v>
      </c>
      <c r="F5" s="73" t="s">
        <v>113</v>
      </c>
      <c r="G5" s="27">
        <v>6</v>
      </c>
      <c r="H5" s="39">
        <f t="shared" ref="H5:H68" si="5">IF(ROUNDDOWN($G5*0.5,0)&gt;$W5,$W5+I5,ROUNDDOWN($G5*0.5,0))</f>
        <v>3</v>
      </c>
      <c r="I5" s="40">
        <f t="shared" ref="I5:I17" si="6">SUMIF($Z$2:$AJ$2,$H$2,Z5:AJ5)</f>
        <v>0</v>
      </c>
      <c r="J5" s="40">
        <f t="shared" ref="J5:J68" si="7">H5-I5</f>
        <v>3</v>
      </c>
      <c r="K5" s="41">
        <f t="shared" ref="K5:K68" si="8">IF(ROUNDDOWN($G5*0.5,0)&gt;$W5,$W5,ROUNDDOWN($H5*0.5,0))</f>
        <v>1</v>
      </c>
      <c r="L5" s="42">
        <f t="shared" ref="L5:L17" si="9">SUMIF($Z$2:$AJ$2,$H$2,AC5:AM5)</f>
        <v>0</v>
      </c>
      <c r="M5" s="42">
        <f t="shared" ref="M5:M68" si="10">K5-L5</f>
        <v>1</v>
      </c>
      <c r="N5" s="43">
        <f t="shared" ref="N5:N68" si="11">IF(ROUNDDOWN($G5*0.5,0)&gt;$W5,$W5,ROUNDDOWN($H5*0.5,0))</f>
        <v>1</v>
      </c>
      <c r="O5" s="44">
        <f t="shared" ref="O5:O17" si="12">SUMIF($Z$2:$AJ$2,$H$2,AF5:AP5)</f>
        <v>0</v>
      </c>
      <c r="P5" s="44">
        <f t="shared" ref="P5:P68" si="13">N5-O5</f>
        <v>1</v>
      </c>
      <c r="Q5" s="45">
        <f t="shared" ref="Q5:Q68" si="14">IF(ROUNDDOWN($G5*0.5,0)&gt;$W5,$W5,ROUNDDOWN($H5*0.5,0))</f>
        <v>1</v>
      </c>
      <c r="R5" s="46">
        <f t="shared" ref="R5:R17" si="15">SUMIF($Z$2:$AJ$2,$H$2,AI5:AS5)</f>
        <v>0</v>
      </c>
      <c r="S5" s="47">
        <f t="shared" ref="S5:S68" si="16">Q5-R5</f>
        <v>1</v>
      </c>
      <c r="T5" s="50">
        <f t="shared" si="3"/>
        <v>12</v>
      </c>
      <c r="U5" s="53">
        <f>'GESTOR DA ATA'!L5</f>
        <v>0</v>
      </c>
      <c r="V5" s="51">
        <f t="shared" ref="V5:V17" si="17">(SUM(Z5:AG5))</f>
        <v>0</v>
      </c>
      <c r="W5" s="52">
        <f t="shared" ref="W5:W68" si="18">T5-V5-U5</f>
        <v>12</v>
      </c>
      <c r="X5" s="8">
        <v>11</v>
      </c>
      <c r="Y5" s="8">
        <f t="shared" ref="Y5:Y17" si="19">X5*G5</f>
        <v>66</v>
      </c>
      <c r="Z5" s="18"/>
      <c r="AA5" s="18"/>
      <c r="AB5" s="18"/>
      <c r="AC5" s="18"/>
      <c r="AD5" s="18"/>
      <c r="AE5" s="18"/>
      <c r="AF5" s="18"/>
      <c r="AG5" s="18"/>
      <c r="AH5" s="29"/>
      <c r="AI5" s="29"/>
      <c r="AJ5" s="29"/>
    </row>
    <row r="6" spans="1:36" ht="41.4" x14ac:dyDescent="0.3">
      <c r="A6" s="131"/>
      <c r="B6" s="72">
        <v>3</v>
      </c>
      <c r="C6" s="123"/>
      <c r="D6" s="80" t="s">
        <v>50</v>
      </c>
      <c r="E6" s="73" t="s">
        <v>105</v>
      </c>
      <c r="F6" s="73" t="s">
        <v>113</v>
      </c>
      <c r="G6" s="27">
        <v>20</v>
      </c>
      <c r="H6" s="39">
        <f t="shared" si="5"/>
        <v>10</v>
      </c>
      <c r="I6" s="40">
        <f t="shared" si="6"/>
        <v>0</v>
      </c>
      <c r="J6" s="40">
        <f t="shared" si="7"/>
        <v>10</v>
      </c>
      <c r="K6" s="41">
        <f t="shared" si="8"/>
        <v>5</v>
      </c>
      <c r="L6" s="42">
        <f t="shared" si="9"/>
        <v>0</v>
      </c>
      <c r="M6" s="42">
        <f t="shared" si="10"/>
        <v>5</v>
      </c>
      <c r="N6" s="43">
        <f t="shared" si="11"/>
        <v>5</v>
      </c>
      <c r="O6" s="44">
        <f t="shared" si="12"/>
        <v>0</v>
      </c>
      <c r="P6" s="44">
        <f t="shared" si="13"/>
        <v>5</v>
      </c>
      <c r="Q6" s="45">
        <f t="shared" si="14"/>
        <v>5</v>
      </c>
      <c r="R6" s="46">
        <f t="shared" si="15"/>
        <v>0</v>
      </c>
      <c r="S6" s="47">
        <f t="shared" si="16"/>
        <v>5</v>
      </c>
      <c r="T6" s="50">
        <f t="shared" si="3"/>
        <v>40</v>
      </c>
      <c r="U6" s="53">
        <f>'GESTOR DA ATA'!L6</f>
        <v>0</v>
      </c>
      <c r="V6" s="51">
        <f t="shared" si="17"/>
        <v>0</v>
      </c>
      <c r="W6" s="52">
        <f t="shared" si="18"/>
        <v>40</v>
      </c>
      <c r="X6" s="8">
        <v>12</v>
      </c>
      <c r="Y6" s="8">
        <f t="shared" si="19"/>
        <v>240</v>
      </c>
      <c r="Z6" s="18"/>
      <c r="AA6" s="18"/>
      <c r="AB6" s="18"/>
      <c r="AC6" s="18"/>
      <c r="AD6" s="18"/>
      <c r="AE6" s="18"/>
      <c r="AF6" s="18"/>
      <c r="AG6" s="18"/>
      <c r="AH6" s="29"/>
      <c r="AI6" s="29"/>
      <c r="AJ6" s="29"/>
    </row>
    <row r="7" spans="1:36" ht="41.4" x14ac:dyDescent="0.3">
      <c r="A7" s="131"/>
      <c r="B7" s="72">
        <v>4</v>
      </c>
      <c r="C7" s="123"/>
      <c r="D7" s="80" t="s">
        <v>51</v>
      </c>
      <c r="E7" s="73" t="s">
        <v>105</v>
      </c>
      <c r="F7" s="73" t="s">
        <v>113</v>
      </c>
      <c r="G7" s="27">
        <v>52</v>
      </c>
      <c r="H7" s="39">
        <f t="shared" si="5"/>
        <v>26</v>
      </c>
      <c r="I7" s="40">
        <f t="shared" si="6"/>
        <v>0</v>
      </c>
      <c r="J7" s="40">
        <f t="shared" si="7"/>
        <v>26</v>
      </c>
      <c r="K7" s="41">
        <f t="shared" si="8"/>
        <v>13</v>
      </c>
      <c r="L7" s="42">
        <f t="shared" si="9"/>
        <v>0</v>
      </c>
      <c r="M7" s="42">
        <f t="shared" si="10"/>
        <v>13</v>
      </c>
      <c r="N7" s="43">
        <f t="shared" si="11"/>
        <v>13</v>
      </c>
      <c r="O7" s="44">
        <f t="shared" si="12"/>
        <v>0</v>
      </c>
      <c r="P7" s="44">
        <f t="shared" si="13"/>
        <v>13</v>
      </c>
      <c r="Q7" s="45">
        <f t="shared" si="14"/>
        <v>13</v>
      </c>
      <c r="R7" s="46">
        <f t="shared" si="15"/>
        <v>0</v>
      </c>
      <c r="S7" s="47">
        <f t="shared" si="16"/>
        <v>13</v>
      </c>
      <c r="T7" s="50">
        <f t="shared" si="3"/>
        <v>104</v>
      </c>
      <c r="U7" s="53">
        <f>'GESTOR DA ATA'!L7</f>
        <v>0</v>
      </c>
      <c r="V7" s="51">
        <f t="shared" si="17"/>
        <v>0</v>
      </c>
      <c r="W7" s="52">
        <f t="shared" si="18"/>
        <v>104</v>
      </c>
      <c r="X7" s="8">
        <v>17.100000000000001</v>
      </c>
      <c r="Y7" s="8">
        <f t="shared" si="19"/>
        <v>889.2</v>
      </c>
      <c r="Z7" s="18"/>
      <c r="AA7" s="18"/>
      <c r="AB7" s="18"/>
      <c r="AC7" s="18"/>
      <c r="AD7" s="18"/>
      <c r="AE7" s="18"/>
      <c r="AF7" s="18"/>
      <c r="AG7" s="18"/>
      <c r="AH7" s="29"/>
      <c r="AI7" s="29"/>
      <c r="AJ7" s="29"/>
    </row>
    <row r="8" spans="1:36" ht="41.4" x14ac:dyDescent="0.3">
      <c r="A8" s="131"/>
      <c r="B8" s="72">
        <v>5</v>
      </c>
      <c r="C8" s="123"/>
      <c r="D8" s="80" t="s">
        <v>52</v>
      </c>
      <c r="E8" s="73" t="s">
        <v>105</v>
      </c>
      <c r="F8" s="73" t="s">
        <v>113</v>
      </c>
      <c r="G8" s="27">
        <v>22</v>
      </c>
      <c r="H8" s="39">
        <f t="shared" si="5"/>
        <v>11</v>
      </c>
      <c r="I8" s="40">
        <f t="shared" si="6"/>
        <v>0</v>
      </c>
      <c r="J8" s="40">
        <f t="shared" si="7"/>
        <v>11</v>
      </c>
      <c r="K8" s="41">
        <f t="shared" si="8"/>
        <v>5</v>
      </c>
      <c r="L8" s="42">
        <f t="shared" si="9"/>
        <v>0</v>
      </c>
      <c r="M8" s="42">
        <f t="shared" si="10"/>
        <v>5</v>
      </c>
      <c r="N8" s="43">
        <f t="shared" si="11"/>
        <v>5</v>
      </c>
      <c r="O8" s="44">
        <f t="shared" si="12"/>
        <v>0</v>
      </c>
      <c r="P8" s="44">
        <f t="shared" si="13"/>
        <v>5</v>
      </c>
      <c r="Q8" s="45">
        <f t="shared" si="14"/>
        <v>5</v>
      </c>
      <c r="R8" s="46">
        <f t="shared" si="15"/>
        <v>0</v>
      </c>
      <c r="S8" s="47">
        <f t="shared" si="16"/>
        <v>5</v>
      </c>
      <c r="T8" s="50">
        <f t="shared" si="3"/>
        <v>44</v>
      </c>
      <c r="U8" s="53">
        <f>'GESTOR DA ATA'!L8</f>
        <v>0</v>
      </c>
      <c r="V8" s="51">
        <f t="shared" si="17"/>
        <v>0</v>
      </c>
      <c r="W8" s="52">
        <f t="shared" si="18"/>
        <v>44</v>
      </c>
      <c r="X8" s="8">
        <v>16.86</v>
      </c>
      <c r="Y8" s="8">
        <f t="shared" si="19"/>
        <v>370.91999999999996</v>
      </c>
      <c r="Z8" s="18"/>
      <c r="AA8" s="18"/>
      <c r="AB8" s="18"/>
      <c r="AC8" s="18"/>
      <c r="AD8" s="18"/>
      <c r="AE8" s="18"/>
      <c r="AF8" s="18"/>
      <c r="AG8" s="18"/>
      <c r="AH8" s="29"/>
      <c r="AI8" s="29"/>
      <c r="AJ8" s="29"/>
    </row>
    <row r="9" spans="1:36" ht="41.4" x14ac:dyDescent="0.3">
      <c r="A9" s="131"/>
      <c r="B9" s="72">
        <v>6</v>
      </c>
      <c r="C9" s="123"/>
      <c r="D9" s="80" t="s">
        <v>53</v>
      </c>
      <c r="E9" s="73" t="s">
        <v>105</v>
      </c>
      <c r="F9" s="73" t="s">
        <v>113</v>
      </c>
      <c r="G9" s="27">
        <v>5</v>
      </c>
      <c r="H9" s="39">
        <f t="shared" si="5"/>
        <v>2</v>
      </c>
      <c r="I9" s="40">
        <f t="shared" si="6"/>
        <v>0</v>
      </c>
      <c r="J9" s="40">
        <f t="shared" si="7"/>
        <v>2</v>
      </c>
      <c r="K9" s="41">
        <f t="shared" si="8"/>
        <v>1</v>
      </c>
      <c r="L9" s="42">
        <f t="shared" si="9"/>
        <v>0</v>
      </c>
      <c r="M9" s="42">
        <f t="shared" si="10"/>
        <v>1</v>
      </c>
      <c r="N9" s="43">
        <f t="shared" si="11"/>
        <v>1</v>
      </c>
      <c r="O9" s="44">
        <f t="shared" si="12"/>
        <v>0</v>
      </c>
      <c r="P9" s="44">
        <f t="shared" si="13"/>
        <v>1</v>
      </c>
      <c r="Q9" s="45">
        <f t="shared" si="14"/>
        <v>1</v>
      </c>
      <c r="R9" s="46">
        <f t="shared" si="15"/>
        <v>0</v>
      </c>
      <c r="S9" s="47">
        <f t="shared" si="16"/>
        <v>1</v>
      </c>
      <c r="T9" s="50">
        <f t="shared" si="3"/>
        <v>10</v>
      </c>
      <c r="U9" s="53">
        <f>'GESTOR DA ATA'!L9</f>
        <v>0</v>
      </c>
      <c r="V9" s="51">
        <f t="shared" si="17"/>
        <v>0</v>
      </c>
      <c r="W9" s="52">
        <f t="shared" si="18"/>
        <v>10</v>
      </c>
      <c r="X9" s="8">
        <v>16.739999999999998</v>
      </c>
      <c r="Y9" s="8">
        <f t="shared" si="19"/>
        <v>83.699999999999989</v>
      </c>
      <c r="Z9" s="18"/>
      <c r="AA9" s="18"/>
      <c r="AB9" s="18"/>
      <c r="AC9" s="18"/>
      <c r="AD9" s="18"/>
      <c r="AE9" s="18"/>
      <c r="AF9" s="18"/>
      <c r="AG9" s="18"/>
      <c r="AH9" s="29"/>
      <c r="AI9" s="29"/>
      <c r="AJ9" s="29"/>
    </row>
    <row r="10" spans="1:36" ht="41.4" x14ac:dyDescent="0.3">
      <c r="A10" s="131"/>
      <c r="B10" s="72">
        <v>7</v>
      </c>
      <c r="C10" s="123"/>
      <c r="D10" s="80" t="s">
        <v>54</v>
      </c>
      <c r="E10" s="73" t="s">
        <v>105</v>
      </c>
      <c r="F10" s="73" t="s">
        <v>113</v>
      </c>
      <c r="G10" s="27">
        <v>7</v>
      </c>
      <c r="H10" s="39">
        <f t="shared" si="5"/>
        <v>3</v>
      </c>
      <c r="I10" s="40">
        <f t="shared" si="6"/>
        <v>0</v>
      </c>
      <c r="J10" s="40">
        <f t="shared" si="7"/>
        <v>3</v>
      </c>
      <c r="K10" s="41">
        <f t="shared" si="8"/>
        <v>1</v>
      </c>
      <c r="L10" s="42">
        <f t="shared" si="9"/>
        <v>0</v>
      </c>
      <c r="M10" s="42">
        <f t="shared" si="10"/>
        <v>1</v>
      </c>
      <c r="N10" s="43">
        <f t="shared" si="11"/>
        <v>1</v>
      </c>
      <c r="O10" s="44">
        <f t="shared" si="12"/>
        <v>0</v>
      </c>
      <c r="P10" s="44">
        <f t="shared" si="13"/>
        <v>1</v>
      </c>
      <c r="Q10" s="45">
        <f t="shared" si="14"/>
        <v>1</v>
      </c>
      <c r="R10" s="46">
        <f t="shared" si="15"/>
        <v>0</v>
      </c>
      <c r="S10" s="47">
        <f t="shared" si="16"/>
        <v>1</v>
      </c>
      <c r="T10" s="50">
        <f t="shared" ref="T10:T17" si="20">G10*2</f>
        <v>14</v>
      </c>
      <c r="U10" s="53">
        <f>'GESTOR DA ATA'!L10</f>
        <v>0</v>
      </c>
      <c r="V10" s="51">
        <f t="shared" si="17"/>
        <v>0</v>
      </c>
      <c r="W10" s="52">
        <f t="shared" si="18"/>
        <v>14</v>
      </c>
      <c r="X10" s="8">
        <v>16.95</v>
      </c>
      <c r="Y10" s="8">
        <f t="shared" si="19"/>
        <v>118.64999999999999</v>
      </c>
      <c r="Z10" s="18"/>
      <c r="AA10" s="18"/>
      <c r="AB10" s="18"/>
      <c r="AC10" s="18"/>
      <c r="AD10" s="18"/>
      <c r="AE10" s="18"/>
      <c r="AF10" s="18"/>
      <c r="AG10" s="18"/>
      <c r="AH10" s="29"/>
      <c r="AI10" s="29"/>
      <c r="AJ10" s="29"/>
    </row>
    <row r="11" spans="1:36" ht="41.4" x14ac:dyDescent="0.3">
      <c r="A11" s="131"/>
      <c r="B11" s="72">
        <v>8</v>
      </c>
      <c r="C11" s="123"/>
      <c r="D11" s="80" t="s">
        <v>55</v>
      </c>
      <c r="E11" s="73" t="s">
        <v>106</v>
      </c>
      <c r="F11" s="73" t="s">
        <v>113</v>
      </c>
      <c r="G11" s="27">
        <v>29</v>
      </c>
      <c r="H11" s="39">
        <f t="shared" si="5"/>
        <v>14</v>
      </c>
      <c r="I11" s="40">
        <f t="shared" si="6"/>
        <v>0</v>
      </c>
      <c r="J11" s="40">
        <f t="shared" si="7"/>
        <v>14</v>
      </c>
      <c r="K11" s="41">
        <f t="shared" si="8"/>
        <v>7</v>
      </c>
      <c r="L11" s="42">
        <f t="shared" si="9"/>
        <v>0</v>
      </c>
      <c r="M11" s="42">
        <f t="shared" si="10"/>
        <v>7</v>
      </c>
      <c r="N11" s="43">
        <f t="shared" si="11"/>
        <v>7</v>
      </c>
      <c r="O11" s="44">
        <f t="shared" si="12"/>
        <v>0</v>
      </c>
      <c r="P11" s="44">
        <f t="shared" si="13"/>
        <v>7</v>
      </c>
      <c r="Q11" s="45">
        <f t="shared" si="14"/>
        <v>7</v>
      </c>
      <c r="R11" s="46">
        <f t="shared" si="15"/>
        <v>0</v>
      </c>
      <c r="S11" s="47">
        <f t="shared" si="16"/>
        <v>7</v>
      </c>
      <c r="T11" s="50">
        <f t="shared" si="20"/>
        <v>58</v>
      </c>
      <c r="U11" s="53">
        <f>'GESTOR DA ATA'!L11</f>
        <v>0</v>
      </c>
      <c r="V11" s="51">
        <f t="shared" si="17"/>
        <v>0</v>
      </c>
      <c r="W11" s="52">
        <f t="shared" si="18"/>
        <v>58</v>
      </c>
      <c r="X11" s="8">
        <v>18.010000000000002</v>
      </c>
      <c r="Y11" s="8">
        <f t="shared" si="19"/>
        <v>522.29000000000008</v>
      </c>
      <c r="Z11" s="18"/>
      <c r="AA11" s="18"/>
      <c r="AB11" s="18"/>
      <c r="AC11" s="18"/>
      <c r="AD11" s="18"/>
      <c r="AE11" s="18"/>
      <c r="AF11" s="18"/>
      <c r="AG11" s="18"/>
      <c r="AH11" s="29"/>
      <c r="AI11" s="29"/>
      <c r="AJ11" s="29"/>
    </row>
    <row r="12" spans="1:36" ht="27.6" x14ac:dyDescent="0.3">
      <c r="A12" s="131"/>
      <c r="B12" s="72">
        <v>9</v>
      </c>
      <c r="C12" s="123"/>
      <c r="D12" s="80" t="s">
        <v>56</v>
      </c>
      <c r="E12" s="73" t="s">
        <v>106</v>
      </c>
      <c r="F12" s="73" t="s">
        <v>113</v>
      </c>
      <c r="G12" s="27">
        <v>25</v>
      </c>
      <c r="H12" s="39">
        <f t="shared" si="5"/>
        <v>12</v>
      </c>
      <c r="I12" s="40">
        <f t="shared" si="6"/>
        <v>0</v>
      </c>
      <c r="J12" s="40">
        <f t="shared" si="7"/>
        <v>12</v>
      </c>
      <c r="K12" s="41">
        <f t="shared" si="8"/>
        <v>6</v>
      </c>
      <c r="L12" s="42">
        <f t="shared" si="9"/>
        <v>0</v>
      </c>
      <c r="M12" s="42">
        <f t="shared" si="10"/>
        <v>6</v>
      </c>
      <c r="N12" s="43">
        <f t="shared" si="11"/>
        <v>6</v>
      </c>
      <c r="O12" s="44">
        <f t="shared" si="12"/>
        <v>0</v>
      </c>
      <c r="P12" s="44">
        <f t="shared" si="13"/>
        <v>6</v>
      </c>
      <c r="Q12" s="45">
        <f t="shared" si="14"/>
        <v>6</v>
      </c>
      <c r="R12" s="46">
        <f t="shared" si="15"/>
        <v>0</v>
      </c>
      <c r="S12" s="47">
        <f t="shared" si="16"/>
        <v>6</v>
      </c>
      <c r="T12" s="50">
        <f t="shared" si="20"/>
        <v>50</v>
      </c>
      <c r="U12" s="53">
        <f>'GESTOR DA ATA'!L12</f>
        <v>0</v>
      </c>
      <c r="V12" s="51">
        <f t="shared" si="17"/>
        <v>0</v>
      </c>
      <c r="W12" s="52">
        <f t="shared" si="18"/>
        <v>50</v>
      </c>
      <c r="X12" s="8">
        <v>16.86</v>
      </c>
      <c r="Y12" s="8">
        <f t="shared" si="19"/>
        <v>421.5</v>
      </c>
      <c r="Z12" s="18"/>
      <c r="AA12" s="18"/>
      <c r="AB12" s="18"/>
      <c r="AC12" s="18"/>
      <c r="AD12" s="18"/>
      <c r="AE12" s="18"/>
      <c r="AF12" s="18"/>
      <c r="AG12" s="18"/>
      <c r="AH12" s="29"/>
      <c r="AI12" s="29"/>
      <c r="AJ12" s="29"/>
    </row>
    <row r="13" spans="1:36" ht="27.6" x14ac:dyDescent="0.3">
      <c r="A13" s="131"/>
      <c r="B13" s="72">
        <v>10</v>
      </c>
      <c r="C13" s="123"/>
      <c r="D13" s="80" t="s">
        <v>57</v>
      </c>
      <c r="E13" s="73" t="s">
        <v>106</v>
      </c>
      <c r="F13" s="73" t="s">
        <v>113</v>
      </c>
      <c r="G13" s="27">
        <v>150</v>
      </c>
      <c r="H13" s="39">
        <f t="shared" si="5"/>
        <v>75</v>
      </c>
      <c r="I13" s="40">
        <f t="shared" si="6"/>
        <v>0</v>
      </c>
      <c r="J13" s="40">
        <f t="shared" si="7"/>
        <v>75</v>
      </c>
      <c r="K13" s="41">
        <f t="shared" si="8"/>
        <v>37</v>
      </c>
      <c r="L13" s="42">
        <f t="shared" si="9"/>
        <v>0</v>
      </c>
      <c r="M13" s="42">
        <f t="shared" si="10"/>
        <v>37</v>
      </c>
      <c r="N13" s="43">
        <f t="shared" si="11"/>
        <v>37</v>
      </c>
      <c r="O13" s="44">
        <f t="shared" si="12"/>
        <v>0</v>
      </c>
      <c r="P13" s="44">
        <f t="shared" si="13"/>
        <v>37</v>
      </c>
      <c r="Q13" s="45">
        <f t="shared" si="14"/>
        <v>37</v>
      </c>
      <c r="R13" s="46">
        <f t="shared" si="15"/>
        <v>0</v>
      </c>
      <c r="S13" s="47">
        <f t="shared" si="16"/>
        <v>37</v>
      </c>
      <c r="T13" s="50">
        <f t="shared" si="20"/>
        <v>300</v>
      </c>
      <c r="U13" s="53">
        <f>'GESTOR DA ATA'!L13</f>
        <v>0</v>
      </c>
      <c r="V13" s="51">
        <f t="shared" si="17"/>
        <v>0</v>
      </c>
      <c r="W13" s="52">
        <f t="shared" si="18"/>
        <v>300</v>
      </c>
      <c r="X13" s="8">
        <v>24.1</v>
      </c>
      <c r="Y13" s="8">
        <f t="shared" si="19"/>
        <v>3615</v>
      </c>
      <c r="Z13" s="18"/>
      <c r="AA13" s="18"/>
      <c r="AB13" s="18"/>
      <c r="AC13" s="18"/>
      <c r="AD13" s="18"/>
      <c r="AE13" s="18"/>
      <c r="AF13" s="18"/>
      <c r="AG13" s="18"/>
      <c r="AH13" s="29"/>
      <c r="AI13" s="29"/>
      <c r="AJ13" s="29"/>
    </row>
    <row r="14" spans="1:36" ht="41.4" x14ac:dyDescent="0.3">
      <c r="A14" s="131"/>
      <c r="B14" s="72">
        <v>11</v>
      </c>
      <c r="C14" s="123"/>
      <c r="D14" s="80" t="s">
        <v>58</v>
      </c>
      <c r="E14" s="73" t="s">
        <v>106</v>
      </c>
      <c r="F14" s="73" t="s">
        <v>113</v>
      </c>
      <c r="G14" s="27">
        <v>284</v>
      </c>
      <c r="H14" s="39">
        <f t="shared" si="5"/>
        <v>142</v>
      </c>
      <c r="I14" s="40">
        <f t="shared" si="6"/>
        <v>0</v>
      </c>
      <c r="J14" s="40">
        <f t="shared" si="7"/>
        <v>142</v>
      </c>
      <c r="K14" s="41">
        <f t="shared" si="8"/>
        <v>71</v>
      </c>
      <c r="L14" s="42">
        <f t="shared" si="9"/>
        <v>0</v>
      </c>
      <c r="M14" s="42">
        <f t="shared" si="10"/>
        <v>71</v>
      </c>
      <c r="N14" s="43">
        <f t="shared" si="11"/>
        <v>71</v>
      </c>
      <c r="O14" s="44">
        <f t="shared" si="12"/>
        <v>0</v>
      </c>
      <c r="P14" s="44">
        <f t="shared" si="13"/>
        <v>71</v>
      </c>
      <c r="Q14" s="45">
        <f t="shared" si="14"/>
        <v>71</v>
      </c>
      <c r="R14" s="46">
        <f t="shared" si="15"/>
        <v>0</v>
      </c>
      <c r="S14" s="47">
        <f t="shared" si="16"/>
        <v>71</v>
      </c>
      <c r="T14" s="50">
        <f t="shared" si="20"/>
        <v>568</v>
      </c>
      <c r="U14" s="53">
        <f>'GESTOR DA ATA'!L14</f>
        <v>0</v>
      </c>
      <c r="V14" s="51">
        <f t="shared" si="17"/>
        <v>0</v>
      </c>
      <c r="W14" s="52">
        <f t="shared" si="18"/>
        <v>568</v>
      </c>
      <c r="X14" s="8">
        <v>25.9</v>
      </c>
      <c r="Y14" s="8">
        <f t="shared" si="19"/>
        <v>7355.5999999999995</v>
      </c>
      <c r="Z14" s="18"/>
      <c r="AA14" s="18"/>
      <c r="AB14" s="18"/>
      <c r="AC14" s="18"/>
      <c r="AD14" s="18"/>
      <c r="AE14" s="18"/>
      <c r="AF14" s="18"/>
      <c r="AG14" s="18"/>
      <c r="AH14" s="29"/>
      <c r="AI14" s="29"/>
      <c r="AJ14" s="29"/>
    </row>
    <row r="15" spans="1:36" ht="41.4" x14ac:dyDescent="0.3">
      <c r="A15" s="131"/>
      <c r="B15" s="72">
        <v>12</v>
      </c>
      <c r="C15" s="123"/>
      <c r="D15" s="80" t="s">
        <v>59</v>
      </c>
      <c r="E15" s="73" t="s">
        <v>106</v>
      </c>
      <c r="F15" s="73" t="s">
        <v>113</v>
      </c>
      <c r="G15" s="27">
        <v>130</v>
      </c>
      <c r="H15" s="39">
        <f t="shared" si="5"/>
        <v>65</v>
      </c>
      <c r="I15" s="40">
        <f t="shared" si="6"/>
        <v>0</v>
      </c>
      <c r="J15" s="40">
        <f t="shared" si="7"/>
        <v>65</v>
      </c>
      <c r="K15" s="41">
        <f t="shared" si="8"/>
        <v>32</v>
      </c>
      <c r="L15" s="42">
        <f t="shared" si="9"/>
        <v>0</v>
      </c>
      <c r="M15" s="42">
        <f t="shared" si="10"/>
        <v>32</v>
      </c>
      <c r="N15" s="43">
        <f t="shared" si="11"/>
        <v>32</v>
      </c>
      <c r="O15" s="44">
        <f t="shared" si="12"/>
        <v>0</v>
      </c>
      <c r="P15" s="44">
        <f t="shared" si="13"/>
        <v>32</v>
      </c>
      <c r="Q15" s="45">
        <f t="shared" si="14"/>
        <v>32</v>
      </c>
      <c r="R15" s="46">
        <f t="shared" si="15"/>
        <v>0</v>
      </c>
      <c r="S15" s="47">
        <f t="shared" si="16"/>
        <v>32</v>
      </c>
      <c r="T15" s="50">
        <f t="shared" si="20"/>
        <v>260</v>
      </c>
      <c r="U15" s="53">
        <f>'GESTOR DA ATA'!L15</f>
        <v>0</v>
      </c>
      <c r="V15" s="51">
        <f t="shared" si="17"/>
        <v>0</v>
      </c>
      <c r="W15" s="52">
        <f t="shared" si="18"/>
        <v>260</v>
      </c>
      <c r="X15" s="8">
        <v>25.9</v>
      </c>
      <c r="Y15" s="8">
        <f t="shared" si="19"/>
        <v>3367</v>
      </c>
      <c r="Z15" s="18"/>
      <c r="AA15" s="18"/>
      <c r="AB15" s="18"/>
      <c r="AC15" s="18"/>
      <c r="AD15" s="18"/>
      <c r="AE15" s="18"/>
      <c r="AF15" s="18"/>
      <c r="AG15" s="18"/>
      <c r="AH15" s="29"/>
      <c r="AI15" s="29"/>
      <c r="AJ15" s="29"/>
    </row>
    <row r="16" spans="1:36" ht="41.4" x14ac:dyDescent="0.3">
      <c r="A16" s="131"/>
      <c r="B16" s="72">
        <v>13</v>
      </c>
      <c r="C16" s="123"/>
      <c r="D16" s="80" t="s">
        <v>60</v>
      </c>
      <c r="E16" s="73" t="s">
        <v>106</v>
      </c>
      <c r="F16" s="73" t="s">
        <v>113</v>
      </c>
      <c r="G16" s="27">
        <v>153</v>
      </c>
      <c r="H16" s="39">
        <f t="shared" si="5"/>
        <v>76</v>
      </c>
      <c r="I16" s="40">
        <f t="shared" si="6"/>
        <v>0</v>
      </c>
      <c r="J16" s="40">
        <f t="shared" si="7"/>
        <v>76</v>
      </c>
      <c r="K16" s="41">
        <f t="shared" si="8"/>
        <v>38</v>
      </c>
      <c r="L16" s="42">
        <f t="shared" si="9"/>
        <v>0</v>
      </c>
      <c r="M16" s="42">
        <f t="shared" si="10"/>
        <v>38</v>
      </c>
      <c r="N16" s="43">
        <f t="shared" si="11"/>
        <v>38</v>
      </c>
      <c r="O16" s="44">
        <f t="shared" si="12"/>
        <v>0</v>
      </c>
      <c r="P16" s="44">
        <f t="shared" si="13"/>
        <v>38</v>
      </c>
      <c r="Q16" s="45">
        <f t="shared" si="14"/>
        <v>38</v>
      </c>
      <c r="R16" s="46">
        <f t="shared" si="15"/>
        <v>0</v>
      </c>
      <c r="S16" s="47">
        <f t="shared" si="16"/>
        <v>38</v>
      </c>
      <c r="T16" s="50">
        <f t="shared" si="20"/>
        <v>306</v>
      </c>
      <c r="U16" s="53">
        <f>'GESTOR DA ATA'!L16</f>
        <v>0</v>
      </c>
      <c r="V16" s="51">
        <f t="shared" si="17"/>
        <v>0</v>
      </c>
      <c r="W16" s="52">
        <f t="shared" si="18"/>
        <v>306</v>
      </c>
      <c r="X16" s="8">
        <v>25.9</v>
      </c>
      <c r="Y16" s="8">
        <f t="shared" si="19"/>
        <v>3962.7</v>
      </c>
      <c r="Z16" s="18"/>
      <c r="AA16" s="18"/>
      <c r="AB16" s="18"/>
      <c r="AC16" s="18"/>
      <c r="AD16" s="18"/>
      <c r="AE16" s="18"/>
      <c r="AF16" s="18"/>
      <c r="AG16" s="18"/>
      <c r="AH16" s="29"/>
      <c r="AI16" s="29"/>
      <c r="AJ16" s="29"/>
    </row>
    <row r="17" spans="1:36" ht="27.6" x14ac:dyDescent="0.3">
      <c r="A17" s="131"/>
      <c r="B17" s="72">
        <v>14</v>
      </c>
      <c r="C17" s="123"/>
      <c r="D17" s="80" t="s">
        <v>61</v>
      </c>
      <c r="E17" s="73" t="s">
        <v>106</v>
      </c>
      <c r="F17" s="73" t="s">
        <v>113</v>
      </c>
      <c r="G17" s="27">
        <v>55</v>
      </c>
      <c r="H17" s="39">
        <f t="shared" si="5"/>
        <v>27</v>
      </c>
      <c r="I17" s="40">
        <f t="shared" si="6"/>
        <v>0</v>
      </c>
      <c r="J17" s="40">
        <f t="shared" si="7"/>
        <v>27</v>
      </c>
      <c r="K17" s="41">
        <f t="shared" si="8"/>
        <v>13</v>
      </c>
      <c r="L17" s="42">
        <f t="shared" si="9"/>
        <v>0</v>
      </c>
      <c r="M17" s="42">
        <f t="shared" si="10"/>
        <v>13</v>
      </c>
      <c r="N17" s="43">
        <f t="shared" si="11"/>
        <v>13</v>
      </c>
      <c r="O17" s="44">
        <f t="shared" si="12"/>
        <v>0</v>
      </c>
      <c r="P17" s="44">
        <f t="shared" si="13"/>
        <v>13</v>
      </c>
      <c r="Q17" s="45">
        <f t="shared" si="14"/>
        <v>13</v>
      </c>
      <c r="R17" s="46">
        <f t="shared" si="15"/>
        <v>0</v>
      </c>
      <c r="S17" s="47">
        <f t="shared" si="16"/>
        <v>13</v>
      </c>
      <c r="T17" s="50">
        <f t="shared" si="20"/>
        <v>110</v>
      </c>
      <c r="U17" s="53">
        <f>'GESTOR DA ATA'!L17</f>
        <v>0</v>
      </c>
      <c r="V17" s="51">
        <f t="shared" si="17"/>
        <v>0</v>
      </c>
      <c r="W17" s="52">
        <f t="shared" si="18"/>
        <v>110</v>
      </c>
      <c r="X17" s="8">
        <v>4.46</v>
      </c>
      <c r="Y17" s="8">
        <f t="shared" si="19"/>
        <v>245.3</v>
      </c>
      <c r="Z17" s="18"/>
      <c r="AA17" s="18"/>
      <c r="AB17" s="18"/>
      <c r="AC17" s="18"/>
      <c r="AD17" s="18"/>
      <c r="AE17" s="18"/>
      <c r="AF17" s="18"/>
      <c r="AG17" s="18"/>
      <c r="AH17" s="29"/>
      <c r="AI17" s="29"/>
      <c r="AJ17" s="29"/>
    </row>
    <row r="18" spans="1:36" ht="27.6" x14ac:dyDescent="0.3">
      <c r="A18" s="131"/>
      <c r="B18" s="72">
        <v>15</v>
      </c>
      <c r="C18" s="123"/>
      <c r="D18" s="80" t="s">
        <v>62</v>
      </c>
      <c r="E18" s="73" t="s">
        <v>107</v>
      </c>
      <c r="F18" s="73" t="s">
        <v>113</v>
      </c>
      <c r="G18" s="27">
        <v>6</v>
      </c>
      <c r="H18" s="39">
        <f t="shared" si="5"/>
        <v>3</v>
      </c>
      <c r="I18" s="40">
        <f t="shared" ref="I18:I28" si="21">SUMIF($Z$2:$AJ$2,$H$2,Z18:AJ18)</f>
        <v>0</v>
      </c>
      <c r="J18" s="40">
        <f t="shared" si="7"/>
        <v>3</v>
      </c>
      <c r="K18" s="41">
        <f t="shared" si="8"/>
        <v>1</v>
      </c>
      <c r="L18" s="42">
        <f t="shared" ref="L18:L28" si="22">SUMIF($Z$2:$AJ$2,$H$2,AC18:AM18)</f>
        <v>0</v>
      </c>
      <c r="M18" s="42">
        <f t="shared" si="10"/>
        <v>1</v>
      </c>
      <c r="N18" s="43">
        <f t="shared" si="11"/>
        <v>1</v>
      </c>
      <c r="O18" s="44">
        <f t="shared" ref="O18:O28" si="23">SUMIF($Z$2:$AJ$2,$H$2,AF18:AP18)</f>
        <v>0</v>
      </c>
      <c r="P18" s="44">
        <f t="shared" si="13"/>
        <v>1</v>
      </c>
      <c r="Q18" s="45">
        <f t="shared" si="14"/>
        <v>1</v>
      </c>
      <c r="R18" s="46">
        <f t="shared" ref="R18:R28" si="24">SUMIF($Z$2:$AJ$2,$H$2,AI18:AS18)</f>
        <v>0</v>
      </c>
      <c r="S18" s="47">
        <f t="shared" si="16"/>
        <v>1</v>
      </c>
      <c r="T18" s="50">
        <f t="shared" ref="T18:T28" si="25">G18*2</f>
        <v>12</v>
      </c>
      <c r="U18" s="53">
        <f>'GESTOR DA ATA'!L18</f>
        <v>0</v>
      </c>
      <c r="V18" s="51">
        <f t="shared" ref="V18:V28" si="26">(SUM(Z18:AG18))</f>
        <v>0</v>
      </c>
      <c r="W18" s="52">
        <f t="shared" si="18"/>
        <v>12</v>
      </c>
      <c r="X18" s="8">
        <v>5.73</v>
      </c>
      <c r="Y18" s="8">
        <f t="shared" ref="Y18:Y28" si="27">X18*G18</f>
        <v>34.380000000000003</v>
      </c>
      <c r="Z18" s="18"/>
      <c r="AA18" s="18"/>
      <c r="AB18" s="18"/>
      <c r="AC18" s="18"/>
      <c r="AD18" s="18"/>
      <c r="AE18" s="18"/>
      <c r="AF18" s="18"/>
      <c r="AG18" s="18"/>
      <c r="AH18" s="29"/>
      <c r="AI18" s="29"/>
      <c r="AJ18" s="29"/>
    </row>
    <row r="19" spans="1:36" ht="41.4" x14ac:dyDescent="0.3">
      <c r="A19" s="131"/>
      <c r="B19" s="72">
        <v>16</v>
      </c>
      <c r="C19" s="123"/>
      <c r="D19" s="80" t="s">
        <v>63</v>
      </c>
      <c r="E19" s="73" t="s">
        <v>106</v>
      </c>
      <c r="F19" s="73" t="s">
        <v>113</v>
      </c>
      <c r="G19" s="27">
        <v>81</v>
      </c>
      <c r="H19" s="39">
        <f t="shared" si="5"/>
        <v>40</v>
      </c>
      <c r="I19" s="40">
        <f t="shared" si="21"/>
        <v>0</v>
      </c>
      <c r="J19" s="40">
        <f t="shared" si="7"/>
        <v>40</v>
      </c>
      <c r="K19" s="41">
        <f t="shared" si="8"/>
        <v>20</v>
      </c>
      <c r="L19" s="42">
        <f t="shared" si="22"/>
        <v>0</v>
      </c>
      <c r="M19" s="42">
        <f t="shared" si="10"/>
        <v>20</v>
      </c>
      <c r="N19" s="43">
        <f t="shared" si="11"/>
        <v>20</v>
      </c>
      <c r="O19" s="44">
        <f t="shared" si="23"/>
        <v>0</v>
      </c>
      <c r="P19" s="44">
        <f t="shared" si="13"/>
        <v>20</v>
      </c>
      <c r="Q19" s="45">
        <f t="shared" si="14"/>
        <v>20</v>
      </c>
      <c r="R19" s="46">
        <f t="shared" si="24"/>
        <v>0</v>
      </c>
      <c r="S19" s="47">
        <f t="shared" si="16"/>
        <v>20</v>
      </c>
      <c r="T19" s="50">
        <f t="shared" si="25"/>
        <v>162</v>
      </c>
      <c r="U19" s="53">
        <f>'GESTOR DA ATA'!L19</f>
        <v>0</v>
      </c>
      <c r="V19" s="51">
        <f t="shared" si="26"/>
        <v>0</v>
      </c>
      <c r="W19" s="52">
        <f t="shared" si="18"/>
        <v>162</v>
      </c>
      <c r="X19" s="8">
        <v>4.9000000000000004</v>
      </c>
      <c r="Y19" s="8">
        <f t="shared" si="27"/>
        <v>396.90000000000003</v>
      </c>
      <c r="Z19" s="18"/>
      <c r="AA19" s="18"/>
      <c r="AB19" s="18"/>
      <c r="AC19" s="18"/>
      <c r="AD19" s="18"/>
      <c r="AE19" s="18"/>
      <c r="AF19" s="18"/>
      <c r="AG19" s="18"/>
      <c r="AH19" s="29"/>
      <c r="AI19" s="29"/>
      <c r="AJ19" s="29"/>
    </row>
    <row r="20" spans="1:36" ht="41.4" x14ac:dyDescent="0.3">
      <c r="A20" s="131"/>
      <c r="B20" s="72">
        <v>17</v>
      </c>
      <c r="C20" s="123"/>
      <c r="D20" s="80" t="s">
        <v>64</v>
      </c>
      <c r="E20" s="73" t="s">
        <v>106</v>
      </c>
      <c r="F20" s="73" t="s">
        <v>113</v>
      </c>
      <c r="G20" s="27">
        <v>49</v>
      </c>
      <c r="H20" s="39">
        <f t="shared" si="5"/>
        <v>24</v>
      </c>
      <c r="I20" s="40">
        <f t="shared" si="21"/>
        <v>0</v>
      </c>
      <c r="J20" s="40">
        <f t="shared" si="7"/>
        <v>24</v>
      </c>
      <c r="K20" s="41">
        <f t="shared" si="8"/>
        <v>12</v>
      </c>
      <c r="L20" s="42">
        <f t="shared" si="22"/>
        <v>0</v>
      </c>
      <c r="M20" s="42">
        <f t="shared" si="10"/>
        <v>12</v>
      </c>
      <c r="N20" s="43">
        <f t="shared" si="11"/>
        <v>12</v>
      </c>
      <c r="O20" s="44">
        <f t="shared" si="23"/>
        <v>0</v>
      </c>
      <c r="P20" s="44">
        <f t="shared" si="13"/>
        <v>12</v>
      </c>
      <c r="Q20" s="45">
        <f t="shared" si="14"/>
        <v>12</v>
      </c>
      <c r="R20" s="46">
        <f t="shared" si="24"/>
        <v>0</v>
      </c>
      <c r="S20" s="47">
        <f t="shared" si="16"/>
        <v>12</v>
      </c>
      <c r="T20" s="50">
        <f t="shared" si="25"/>
        <v>98</v>
      </c>
      <c r="U20" s="53">
        <f>'GESTOR DA ATA'!L20</f>
        <v>0</v>
      </c>
      <c r="V20" s="51">
        <f t="shared" si="26"/>
        <v>0</v>
      </c>
      <c r="W20" s="52">
        <f t="shared" si="18"/>
        <v>98</v>
      </c>
      <c r="X20" s="8">
        <v>5.83</v>
      </c>
      <c r="Y20" s="8">
        <f t="shared" si="27"/>
        <v>285.67</v>
      </c>
      <c r="Z20" s="18"/>
      <c r="AA20" s="18"/>
      <c r="AB20" s="18"/>
      <c r="AC20" s="18"/>
      <c r="AD20" s="18"/>
      <c r="AE20" s="18"/>
      <c r="AF20" s="18"/>
      <c r="AG20" s="18"/>
      <c r="AH20" s="29"/>
      <c r="AI20" s="29"/>
      <c r="AJ20" s="29"/>
    </row>
    <row r="21" spans="1:36" ht="27.6" x14ac:dyDescent="0.3">
      <c r="A21" s="131"/>
      <c r="B21" s="72">
        <v>18</v>
      </c>
      <c r="C21" s="123"/>
      <c r="D21" s="80" t="s">
        <v>65</v>
      </c>
      <c r="E21" s="73" t="s">
        <v>106</v>
      </c>
      <c r="F21" s="73" t="s">
        <v>113</v>
      </c>
      <c r="G21" s="27">
        <v>10</v>
      </c>
      <c r="H21" s="39">
        <f t="shared" si="5"/>
        <v>5</v>
      </c>
      <c r="I21" s="40">
        <f t="shared" si="21"/>
        <v>0</v>
      </c>
      <c r="J21" s="40">
        <f t="shared" si="7"/>
        <v>5</v>
      </c>
      <c r="K21" s="41">
        <f t="shared" si="8"/>
        <v>2</v>
      </c>
      <c r="L21" s="42">
        <f t="shared" si="22"/>
        <v>0</v>
      </c>
      <c r="M21" s="42">
        <f t="shared" si="10"/>
        <v>2</v>
      </c>
      <c r="N21" s="43">
        <f t="shared" si="11"/>
        <v>2</v>
      </c>
      <c r="O21" s="44">
        <f t="shared" si="23"/>
        <v>0</v>
      </c>
      <c r="P21" s="44">
        <f t="shared" si="13"/>
        <v>2</v>
      </c>
      <c r="Q21" s="45">
        <f t="shared" si="14"/>
        <v>2</v>
      </c>
      <c r="R21" s="46">
        <f t="shared" si="24"/>
        <v>0</v>
      </c>
      <c r="S21" s="47">
        <f t="shared" si="16"/>
        <v>2</v>
      </c>
      <c r="T21" s="50">
        <f t="shared" si="25"/>
        <v>20</v>
      </c>
      <c r="U21" s="53">
        <f>'GESTOR DA ATA'!L21</f>
        <v>0</v>
      </c>
      <c r="V21" s="51">
        <f t="shared" si="26"/>
        <v>0</v>
      </c>
      <c r="W21" s="52">
        <f t="shared" si="18"/>
        <v>20</v>
      </c>
      <c r="X21" s="8">
        <v>134.69999999999999</v>
      </c>
      <c r="Y21" s="8">
        <f t="shared" si="27"/>
        <v>1347</v>
      </c>
      <c r="Z21" s="18"/>
      <c r="AA21" s="18"/>
      <c r="AB21" s="18"/>
      <c r="AC21" s="18"/>
      <c r="AD21" s="18"/>
      <c r="AE21" s="18"/>
      <c r="AF21" s="18"/>
      <c r="AG21" s="18"/>
      <c r="AH21" s="29"/>
      <c r="AI21" s="29"/>
      <c r="AJ21" s="29"/>
    </row>
    <row r="22" spans="1:36" ht="41.4" x14ac:dyDescent="0.3">
      <c r="A22" s="131"/>
      <c r="B22" s="72">
        <v>19</v>
      </c>
      <c r="C22" s="123"/>
      <c r="D22" s="80" t="s">
        <v>66</v>
      </c>
      <c r="E22" s="73" t="s">
        <v>108</v>
      </c>
      <c r="F22" s="73" t="s">
        <v>113</v>
      </c>
      <c r="G22" s="27">
        <v>45</v>
      </c>
      <c r="H22" s="39">
        <f t="shared" si="5"/>
        <v>22</v>
      </c>
      <c r="I22" s="40">
        <f t="shared" si="21"/>
        <v>0</v>
      </c>
      <c r="J22" s="40">
        <f t="shared" si="7"/>
        <v>22</v>
      </c>
      <c r="K22" s="41">
        <f t="shared" si="8"/>
        <v>11</v>
      </c>
      <c r="L22" s="42">
        <f t="shared" si="22"/>
        <v>0</v>
      </c>
      <c r="M22" s="42">
        <f t="shared" si="10"/>
        <v>11</v>
      </c>
      <c r="N22" s="43">
        <f t="shared" si="11"/>
        <v>11</v>
      </c>
      <c r="O22" s="44">
        <f t="shared" si="23"/>
        <v>0</v>
      </c>
      <c r="P22" s="44">
        <f t="shared" si="13"/>
        <v>11</v>
      </c>
      <c r="Q22" s="45">
        <f t="shared" si="14"/>
        <v>11</v>
      </c>
      <c r="R22" s="46">
        <f t="shared" si="24"/>
        <v>0</v>
      </c>
      <c r="S22" s="47">
        <f t="shared" si="16"/>
        <v>11</v>
      </c>
      <c r="T22" s="50">
        <f t="shared" si="25"/>
        <v>90</v>
      </c>
      <c r="U22" s="53">
        <f>'GESTOR DA ATA'!L22</f>
        <v>0</v>
      </c>
      <c r="V22" s="51">
        <f t="shared" si="26"/>
        <v>0</v>
      </c>
      <c r="W22" s="52">
        <f t="shared" si="18"/>
        <v>90</v>
      </c>
      <c r="X22" s="8">
        <v>5.66</v>
      </c>
      <c r="Y22" s="8">
        <f t="shared" si="27"/>
        <v>254.70000000000002</v>
      </c>
      <c r="Z22" s="18"/>
      <c r="AA22" s="18"/>
      <c r="AB22" s="18"/>
      <c r="AC22" s="18"/>
      <c r="AD22" s="18"/>
      <c r="AE22" s="18"/>
      <c r="AF22" s="18"/>
      <c r="AG22" s="18"/>
      <c r="AH22" s="29"/>
      <c r="AI22" s="29"/>
      <c r="AJ22" s="29"/>
    </row>
    <row r="23" spans="1:36" ht="27.6" x14ac:dyDescent="0.3">
      <c r="A23" s="131"/>
      <c r="B23" s="72">
        <v>20</v>
      </c>
      <c r="C23" s="123"/>
      <c r="D23" s="80" t="s">
        <v>67</v>
      </c>
      <c r="E23" s="73" t="s">
        <v>108</v>
      </c>
      <c r="F23" s="73" t="s">
        <v>113</v>
      </c>
      <c r="G23" s="27">
        <v>10</v>
      </c>
      <c r="H23" s="39">
        <f t="shared" si="5"/>
        <v>5</v>
      </c>
      <c r="I23" s="40">
        <f t="shared" si="21"/>
        <v>0</v>
      </c>
      <c r="J23" s="40">
        <f t="shared" si="7"/>
        <v>5</v>
      </c>
      <c r="K23" s="41">
        <f t="shared" si="8"/>
        <v>2</v>
      </c>
      <c r="L23" s="42">
        <f t="shared" si="22"/>
        <v>0</v>
      </c>
      <c r="M23" s="42">
        <f t="shared" si="10"/>
        <v>2</v>
      </c>
      <c r="N23" s="43">
        <f t="shared" si="11"/>
        <v>2</v>
      </c>
      <c r="O23" s="44">
        <f t="shared" si="23"/>
        <v>0</v>
      </c>
      <c r="P23" s="44">
        <f t="shared" si="13"/>
        <v>2</v>
      </c>
      <c r="Q23" s="45">
        <f t="shared" si="14"/>
        <v>2</v>
      </c>
      <c r="R23" s="46">
        <f t="shared" si="24"/>
        <v>0</v>
      </c>
      <c r="S23" s="47">
        <f t="shared" si="16"/>
        <v>2</v>
      </c>
      <c r="T23" s="50">
        <f t="shared" si="25"/>
        <v>20</v>
      </c>
      <c r="U23" s="53">
        <f>'GESTOR DA ATA'!L23</f>
        <v>0</v>
      </c>
      <c r="V23" s="51">
        <f t="shared" si="26"/>
        <v>0</v>
      </c>
      <c r="W23" s="52">
        <f t="shared" si="18"/>
        <v>20</v>
      </c>
      <c r="X23" s="8">
        <v>5.29</v>
      </c>
      <c r="Y23" s="8">
        <f t="shared" si="27"/>
        <v>52.9</v>
      </c>
      <c r="Z23" s="18"/>
      <c r="AA23" s="18"/>
      <c r="AB23" s="18"/>
      <c r="AC23" s="18"/>
      <c r="AD23" s="18"/>
      <c r="AE23" s="18"/>
      <c r="AF23" s="18"/>
      <c r="AG23" s="18"/>
      <c r="AH23" s="29"/>
      <c r="AI23" s="29"/>
      <c r="AJ23" s="29"/>
    </row>
    <row r="24" spans="1:36" ht="41.4" x14ac:dyDescent="0.3">
      <c r="A24" s="131"/>
      <c r="B24" s="72">
        <v>21</v>
      </c>
      <c r="C24" s="123"/>
      <c r="D24" s="80" t="s">
        <v>68</v>
      </c>
      <c r="E24" s="73" t="s">
        <v>109</v>
      </c>
      <c r="F24" s="73" t="s">
        <v>113</v>
      </c>
      <c r="G24" s="27">
        <v>10</v>
      </c>
      <c r="H24" s="39">
        <f t="shared" si="5"/>
        <v>5</v>
      </c>
      <c r="I24" s="40">
        <f t="shared" si="21"/>
        <v>0</v>
      </c>
      <c r="J24" s="40">
        <f t="shared" si="7"/>
        <v>5</v>
      </c>
      <c r="K24" s="41">
        <f t="shared" si="8"/>
        <v>2</v>
      </c>
      <c r="L24" s="42">
        <f t="shared" si="22"/>
        <v>0</v>
      </c>
      <c r="M24" s="42">
        <f t="shared" si="10"/>
        <v>2</v>
      </c>
      <c r="N24" s="43">
        <f t="shared" si="11"/>
        <v>2</v>
      </c>
      <c r="O24" s="44">
        <f t="shared" si="23"/>
        <v>0</v>
      </c>
      <c r="P24" s="44">
        <f t="shared" si="13"/>
        <v>2</v>
      </c>
      <c r="Q24" s="45">
        <f t="shared" si="14"/>
        <v>2</v>
      </c>
      <c r="R24" s="46">
        <f t="shared" si="24"/>
        <v>0</v>
      </c>
      <c r="S24" s="47">
        <f t="shared" si="16"/>
        <v>2</v>
      </c>
      <c r="T24" s="50">
        <f t="shared" si="25"/>
        <v>20</v>
      </c>
      <c r="U24" s="53">
        <f>'GESTOR DA ATA'!L24</f>
        <v>0</v>
      </c>
      <c r="V24" s="51">
        <f t="shared" si="26"/>
        <v>0</v>
      </c>
      <c r="W24" s="52">
        <f t="shared" si="18"/>
        <v>20</v>
      </c>
      <c r="X24" s="8">
        <v>6.25</v>
      </c>
      <c r="Y24" s="8">
        <f t="shared" si="27"/>
        <v>62.5</v>
      </c>
      <c r="Z24" s="18"/>
      <c r="AA24" s="18"/>
      <c r="AB24" s="18"/>
      <c r="AC24" s="18"/>
      <c r="AD24" s="18"/>
      <c r="AE24" s="18"/>
      <c r="AF24" s="18"/>
      <c r="AG24" s="18"/>
      <c r="AH24" s="29"/>
      <c r="AI24" s="29"/>
      <c r="AJ24" s="29"/>
    </row>
    <row r="25" spans="1:36" ht="27.6" x14ac:dyDescent="0.3">
      <c r="A25" s="131"/>
      <c r="B25" s="72">
        <v>22</v>
      </c>
      <c r="C25" s="123"/>
      <c r="D25" s="80" t="s">
        <v>69</v>
      </c>
      <c r="E25" s="73" t="s">
        <v>109</v>
      </c>
      <c r="F25" s="73" t="s">
        <v>113</v>
      </c>
      <c r="G25" s="27">
        <v>10</v>
      </c>
      <c r="H25" s="39">
        <f t="shared" si="5"/>
        <v>5</v>
      </c>
      <c r="I25" s="40">
        <f t="shared" si="21"/>
        <v>0</v>
      </c>
      <c r="J25" s="40">
        <f t="shared" si="7"/>
        <v>5</v>
      </c>
      <c r="K25" s="41">
        <f t="shared" si="8"/>
        <v>2</v>
      </c>
      <c r="L25" s="42">
        <f t="shared" si="22"/>
        <v>0</v>
      </c>
      <c r="M25" s="42">
        <f t="shared" si="10"/>
        <v>2</v>
      </c>
      <c r="N25" s="43">
        <f t="shared" si="11"/>
        <v>2</v>
      </c>
      <c r="O25" s="44">
        <f t="shared" si="23"/>
        <v>0</v>
      </c>
      <c r="P25" s="44">
        <f t="shared" si="13"/>
        <v>2</v>
      </c>
      <c r="Q25" s="45">
        <f t="shared" si="14"/>
        <v>2</v>
      </c>
      <c r="R25" s="46">
        <f t="shared" si="24"/>
        <v>0</v>
      </c>
      <c r="S25" s="47">
        <f t="shared" si="16"/>
        <v>2</v>
      </c>
      <c r="T25" s="50">
        <f t="shared" si="25"/>
        <v>20</v>
      </c>
      <c r="U25" s="53">
        <f>'GESTOR DA ATA'!L25</f>
        <v>0</v>
      </c>
      <c r="V25" s="51">
        <f t="shared" si="26"/>
        <v>0</v>
      </c>
      <c r="W25" s="52">
        <f t="shared" si="18"/>
        <v>20</v>
      </c>
      <c r="X25" s="8">
        <v>6.4</v>
      </c>
      <c r="Y25" s="8">
        <f t="shared" si="27"/>
        <v>64</v>
      </c>
      <c r="Z25" s="18"/>
      <c r="AA25" s="18"/>
      <c r="AB25" s="18"/>
      <c r="AC25" s="18"/>
      <c r="AD25" s="18"/>
      <c r="AE25" s="18"/>
      <c r="AF25" s="18"/>
      <c r="AG25" s="18"/>
      <c r="AH25" s="29"/>
      <c r="AI25" s="29"/>
      <c r="AJ25" s="29"/>
    </row>
    <row r="26" spans="1:36" ht="27.6" x14ac:dyDescent="0.3">
      <c r="A26" s="131"/>
      <c r="B26" s="72">
        <v>23</v>
      </c>
      <c r="C26" s="123"/>
      <c r="D26" s="80" t="s">
        <v>70</v>
      </c>
      <c r="E26" s="73" t="s">
        <v>110</v>
      </c>
      <c r="F26" s="73" t="s">
        <v>113</v>
      </c>
      <c r="G26" s="27">
        <v>10</v>
      </c>
      <c r="H26" s="39">
        <f>IF(ROUNDDOWN($G26*0.5,0)&gt;$W26,$W26+I26,ROUNDDOWN($G26*0.5,0))</f>
        <v>5</v>
      </c>
      <c r="I26" s="40">
        <f t="shared" si="21"/>
        <v>0</v>
      </c>
      <c r="J26" s="40">
        <f t="shared" si="7"/>
        <v>5</v>
      </c>
      <c r="K26" s="41">
        <f t="shared" si="8"/>
        <v>2</v>
      </c>
      <c r="L26" s="42">
        <f t="shared" si="22"/>
        <v>0</v>
      </c>
      <c r="M26" s="42">
        <f t="shared" si="10"/>
        <v>2</v>
      </c>
      <c r="N26" s="43">
        <f t="shared" si="11"/>
        <v>2</v>
      </c>
      <c r="O26" s="44">
        <f t="shared" si="23"/>
        <v>0</v>
      </c>
      <c r="P26" s="44">
        <f t="shared" si="13"/>
        <v>2</v>
      </c>
      <c r="Q26" s="45">
        <f t="shared" si="14"/>
        <v>2</v>
      </c>
      <c r="R26" s="46">
        <f t="shared" si="24"/>
        <v>0</v>
      </c>
      <c r="S26" s="47">
        <f t="shared" si="16"/>
        <v>2</v>
      </c>
      <c r="T26" s="50">
        <f t="shared" si="25"/>
        <v>20</v>
      </c>
      <c r="U26" s="53">
        <f>'GESTOR DA ATA'!L26</f>
        <v>0</v>
      </c>
      <c r="V26" s="51">
        <f t="shared" si="26"/>
        <v>0</v>
      </c>
      <c r="W26" s="52">
        <f t="shared" si="18"/>
        <v>20</v>
      </c>
      <c r="X26" s="8">
        <v>3.82</v>
      </c>
      <c r="Y26" s="8">
        <f t="shared" si="27"/>
        <v>38.199999999999996</v>
      </c>
      <c r="Z26" s="18"/>
      <c r="AA26" s="18"/>
      <c r="AB26" s="18"/>
      <c r="AC26" s="18"/>
      <c r="AD26" s="18"/>
      <c r="AE26" s="18"/>
      <c r="AF26" s="18"/>
      <c r="AG26" s="18"/>
      <c r="AH26" s="29"/>
      <c r="AI26" s="29"/>
      <c r="AJ26" s="29"/>
    </row>
    <row r="27" spans="1:36" ht="27.6" x14ac:dyDescent="0.3">
      <c r="A27" s="131"/>
      <c r="B27" s="72">
        <v>24</v>
      </c>
      <c r="C27" s="123"/>
      <c r="D27" s="80" t="s">
        <v>71</v>
      </c>
      <c r="E27" s="73" t="s">
        <v>110</v>
      </c>
      <c r="F27" s="73" t="s">
        <v>113</v>
      </c>
      <c r="G27" s="27">
        <v>5</v>
      </c>
      <c r="H27" s="39">
        <f t="shared" si="5"/>
        <v>2</v>
      </c>
      <c r="I27" s="40">
        <f t="shared" si="21"/>
        <v>0</v>
      </c>
      <c r="J27" s="40">
        <f t="shared" si="7"/>
        <v>2</v>
      </c>
      <c r="K27" s="41">
        <f t="shared" si="8"/>
        <v>1</v>
      </c>
      <c r="L27" s="42">
        <f t="shared" si="22"/>
        <v>0</v>
      </c>
      <c r="M27" s="42">
        <f t="shared" si="10"/>
        <v>1</v>
      </c>
      <c r="N27" s="43">
        <f t="shared" si="11"/>
        <v>1</v>
      </c>
      <c r="O27" s="44">
        <f t="shared" si="23"/>
        <v>0</v>
      </c>
      <c r="P27" s="44">
        <f t="shared" si="13"/>
        <v>1</v>
      </c>
      <c r="Q27" s="45">
        <f t="shared" si="14"/>
        <v>1</v>
      </c>
      <c r="R27" s="46">
        <f t="shared" si="24"/>
        <v>0</v>
      </c>
      <c r="S27" s="47">
        <f t="shared" si="16"/>
        <v>1</v>
      </c>
      <c r="T27" s="50">
        <f t="shared" si="25"/>
        <v>10</v>
      </c>
      <c r="U27" s="53">
        <f>'GESTOR DA ATA'!L27</f>
        <v>0</v>
      </c>
      <c r="V27" s="51">
        <f t="shared" si="26"/>
        <v>0</v>
      </c>
      <c r="W27" s="52">
        <f t="shared" si="18"/>
        <v>10</v>
      </c>
      <c r="X27" s="8">
        <v>3.71</v>
      </c>
      <c r="Y27" s="8">
        <f t="shared" si="27"/>
        <v>18.55</v>
      </c>
      <c r="Z27" s="18"/>
      <c r="AA27" s="18"/>
      <c r="AB27" s="18"/>
      <c r="AC27" s="18"/>
      <c r="AD27" s="18"/>
      <c r="AE27" s="18"/>
      <c r="AF27" s="18"/>
      <c r="AG27" s="18"/>
      <c r="AH27" s="29"/>
      <c r="AI27" s="29"/>
      <c r="AJ27" s="29"/>
    </row>
    <row r="28" spans="1:36" ht="27.6" x14ac:dyDescent="0.3">
      <c r="A28" s="131"/>
      <c r="B28" s="72">
        <v>25</v>
      </c>
      <c r="C28" s="123"/>
      <c r="D28" s="80" t="s">
        <v>72</v>
      </c>
      <c r="E28" s="73" t="s">
        <v>110</v>
      </c>
      <c r="F28" s="73" t="s">
        <v>113</v>
      </c>
      <c r="G28" s="27">
        <v>5</v>
      </c>
      <c r="H28" s="39">
        <f t="shared" si="5"/>
        <v>2</v>
      </c>
      <c r="I28" s="40">
        <f t="shared" si="21"/>
        <v>0</v>
      </c>
      <c r="J28" s="40">
        <f t="shared" si="7"/>
        <v>2</v>
      </c>
      <c r="K28" s="41">
        <f t="shared" si="8"/>
        <v>1</v>
      </c>
      <c r="L28" s="42">
        <f t="shared" si="22"/>
        <v>0</v>
      </c>
      <c r="M28" s="42">
        <f t="shared" si="10"/>
        <v>1</v>
      </c>
      <c r="N28" s="43">
        <f t="shared" si="11"/>
        <v>1</v>
      </c>
      <c r="O28" s="44">
        <f t="shared" si="23"/>
        <v>0</v>
      </c>
      <c r="P28" s="44">
        <f t="shared" si="13"/>
        <v>1</v>
      </c>
      <c r="Q28" s="45">
        <f t="shared" si="14"/>
        <v>1</v>
      </c>
      <c r="R28" s="46">
        <f t="shared" si="24"/>
        <v>0</v>
      </c>
      <c r="S28" s="47">
        <f t="shared" si="16"/>
        <v>1</v>
      </c>
      <c r="T28" s="50">
        <f t="shared" si="25"/>
        <v>10</v>
      </c>
      <c r="U28" s="53">
        <f>'GESTOR DA ATA'!L28</f>
        <v>0</v>
      </c>
      <c r="V28" s="51">
        <f t="shared" si="26"/>
        <v>0</v>
      </c>
      <c r="W28" s="52">
        <f t="shared" si="18"/>
        <v>10</v>
      </c>
      <c r="X28" s="8">
        <v>3.69</v>
      </c>
      <c r="Y28" s="8">
        <f t="shared" si="27"/>
        <v>18.45</v>
      </c>
      <c r="Z28" s="18"/>
      <c r="AA28" s="18"/>
      <c r="AB28" s="18"/>
      <c r="AC28" s="18"/>
      <c r="AD28" s="18"/>
      <c r="AE28" s="18"/>
      <c r="AF28" s="18"/>
      <c r="AG28" s="18"/>
      <c r="AH28" s="29"/>
      <c r="AI28" s="29"/>
      <c r="AJ28" s="29"/>
    </row>
    <row r="29" spans="1:36" ht="55.2" x14ac:dyDescent="0.3">
      <c r="A29" s="131"/>
      <c r="B29" s="72">
        <v>26</v>
      </c>
      <c r="C29" s="123"/>
      <c r="D29" s="80" t="s">
        <v>73</v>
      </c>
      <c r="E29" s="73" t="s">
        <v>108</v>
      </c>
      <c r="F29" s="73" t="s">
        <v>113</v>
      </c>
      <c r="G29" s="27">
        <v>66</v>
      </c>
      <c r="H29" s="39">
        <f t="shared" si="5"/>
        <v>33</v>
      </c>
      <c r="I29" s="40">
        <f t="shared" ref="I29:I31" si="28">SUMIF($Z$2:$AJ$2,$H$2,Z29:AJ29)</f>
        <v>0</v>
      </c>
      <c r="J29" s="40">
        <f t="shared" si="7"/>
        <v>33</v>
      </c>
      <c r="K29" s="41">
        <f t="shared" si="8"/>
        <v>16</v>
      </c>
      <c r="L29" s="42">
        <f t="shared" ref="L29:L31" si="29">SUMIF($Z$2:$AJ$2,$H$2,AC29:AM29)</f>
        <v>0</v>
      </c>
      <c r="M29" s="42">
        <f t="shared" si="10"/>
        <v>16</v>
      </c>
      <c r="N29" s="43">
        <f t="shared" si="11"/>
        <v>16</v>
      </c>
      <c r="O29" s="44">
        <f t="shared" ref="O29:O31" si="30">SUMIF($Z$2:$AJ$2,$H$2,AF29:AP29)</f>
        <v>0</v>
      </c>
      <c r="P29" s="44">
        <f t="shared" si="13"/>
        <v>16</v>
      </c>
      <c r="Q29" s="45">
        <f t="shared" si="14"/>
        <v>16</v>
      </c>
      <c r="R29" s="46">
        <f t="shared" ref="R29:R31" si="31">SUMIF($Z$2:$AJ$2,$H$2,AI29:AS29)</f>
        <v>0</v>
      </c>
      <c r="S29" s="47">
        <f t="shared" si="16"/>
        <v>16</v>
      </c>
      <c r="T29" s="50">
        <f t="shared" ref="T29:T31" si="32">G29*2</f>
        <v>132</v>
      </c>
      <c r="U29" s="53">
        <f>'GESTOR DA ATA'!L29</f>
        <v>0</v>
      </c>
      <c r="V29" s="51">
        <f t="shared" ref="V29:V31" si="33">(SUM(Z29:AG29))</f>
        <v>0</v>
      </c>
      <c r="W29" s="52">
        <f t="shared" si="18"/>
        <v>132</v>
      </c>
      <c r="X29" s="8">
        <v>4</v>
      </c>
      <c r="Y29" s="8">
        <f t="shared" ref="Y29:Y31" si="34">X29*G29</f>
        <v>264</v>
      </c>
      <c r="Z29" s="18"/>
      <c r="AA29" s="18"/>
      <c r="AB29" s="18"/>
      <c r="AC29" s="18"/>
      <c r="AD29" s="18"/>
      <c r="AE29" s="18"/>
      <c r="AF29" s="18"/>
      <c r="AG29" s="18"/>
      <c r="AH29" s="29"/>
      <c r="AI29" s="29"/>
      <c r="AJ29" s="29"/>
    </row>
    <row r="30" spans="1:36" ht="55.2" x14ac:dyDescent="0.3">
      <c r="A30" s="131"/>
      <c r="B30" s="72">
        <v>27</v>
      </c>
      <c r="C30" s="123"/>
      <c r="D30" s="80" t="s">
        <v>74</v>
      </c>
      <c r="E30" s="73" t="s">
        <v>111</v>
      </c>
      <c r="F30" s="73" t="s">
        <v>113</v>
      </c>
      <c r="G30" s="27">
        <v>10</v>
      </c>
      <c r="H30" s="39">
        <f t="shared" si="5"/>
        <v>5</v>
      </c>
      <c r="I30" s="40">
        <f t="shared" si="28"/>
        <v>0</v>
      </c>
      <c r="J30" s="40">
        <f t="shared" si="7"/>
        <v>5</v>
      </c>
      <c r="K30" s="41">
        <f t="shared" si="8"/>
        <v>2</v>
      </c>
      <c r="L30" s="42">
        <f t="shared" si="29"/>
        <v>0</v>
      </c>
      <c r="M30" s="42">
        <f t="shared" si="10"/>
        <v>2</v>
      </c>
      <c r="N30" s="43">
        <f t="shared" si="11"/>
        <v>2</v>
      </c>
      <c r="O30" s="44">
        <f t="shared" si="30"/>
        <v>0</v>
      </c>
      <c r="P30" s="44">
        <f t="shared" si="13"/>
        <v>2</v>
      </c>
      <c r="Q30" s="45">
        <f t="shared" si="14"/>
        <v>2</v>
      </c>
      <c r="R30" s="46">
        <f t="shared" si="31"/>
        <v>0</v>
      </c>
      <c r="S30" s="47">
        <f t="shared" si="16"/>
        <v>2</v>
      </c>
      <c r="T30" s="50">
        <f t="shared" si="32"/>
        <v>20</v>
      </c>
      <c r="U30" s="53">
        <f>'GESTOR DA ATA'!L30</f>
        <v>0</v>
      </c>
      <c r="V30" s="51">
        <f t="shared" si="33"/>
        <v>0</v>
      </c>
      <c r="W30" s="52">
        <f t="shared" si="18"/>
        <v>20</v>
      </c>
      <c r="X30" s="8">
        <v>5.4</v>
      </c>
      <c r="Y30" s="8">
        <f t="shared" si="34"/>
        <v>54</v>
      </c>
      <c r="Z30" s="18"/>
      <c r="AA30" s="18"/>
      <c r="AB30" s="18"/>
      <c r="AC30" s="18"/>
      <c r="AD30" s="18"/>
      <c r="AE30" s="18"/>
      <c r="AF30" s="18"/>
      <c r="AG30" s="18"/>
      <c r="AH30" s="29"/>
      <c r="AI30" s="29"/>
      <c r="AJ30" s="29"/>
    </row>
    <row r="31" spans="1:36" ht="55.2" x14ac:dyDescent="0.3">
      <c r="A31" s="131"/>
      <c r="B31" s="72">
        <v>28</v>
      </c>
      <c r="C31" s="123"/>
      <c r="D31" s="80" t="s">
        <v>75</v>
      </c>
      <c r="E31" s="73" t="s">
        <v>111</v>
      </c>
      <c r="F31" s="73" t="s">
        <v>113</v>
      </c>
      <c r="G31" s="27">
        <v>10</v>
      </c>
      <c r="H31" s="39">
        <f t="shared" si="5"/>
        <v>5</v>
      </c>
      <c r="I31" s="40">
        <f t="shared" si="28"/>
        <v>0</v>
      </c>
      <c r="J31" s="40">
        <f t="shared" si="7"/>
        <v>5</v>
      </c>
      <c r="K31" s="41">
        <f t="shared" si="8"/>
        <v>2</v>
      </c>
      <c r="L31" s="42">
        <f t="shared" si="29"/>
        <v>0</v>
      </c>
      <c r="M31" s="42">
        <f t="shared" si="10"/>
        <v>2</v>
      </c>
      <c r="N31" s="43">
        <f t="shared" si="11"/>
        <v>2</v>
      </c>
      <c r="O31" s="44">
        <f t="shared" si="30"/>
        <v>0</v>
      </c>
      <c r="P31" s="44">
        <f t="shared" si="13"/>
        <v>2</v>
      </c>
      <c r="Q31" s="45">
        <f t="shared" si="14"/>
        <v>2</v>
      </c>
      <c r="R31" s="46">
        <f t="shared" si="31"/>
        <v>0</v>
      </c>
      <c r="S31" s="47">
        <f t="shared" si="16"/>
        <v>2</v>
      </c>
      <c r="T31" s="50">
        <f t="shared" si="32"/>
        <v>20</v>
      </c>
      <c r="U31" s="53">
        <f>'GESTOR DA ATA'!L31</f>
        <v>0</v>
      </c>
      <c r="V31" s="51">
        <f t="shared" si="33"/>
        <v>0</v>
      </c>
      <c r="W31" s="52">
        <f t="shared" si="18"/>
        <v>20</v>
      </c>
      <c r="X31" s="8">
        <v>7.74</v>
      </c>
      <c r="Y31" s="8">
        <f t="shared" si="34"/>
        <v>77.400000000000006</v>
      </c>
      <c r="Z31" s="18"/>
      <c r="AA31" s="18"/>
      <c r="AB31" s="18"/>
      <c r="AC31" s="18"/>
      <c r="AD31" s="18"/>
      <c r="AE31" s="18"/>
      <c r="AF31" s="18"/>
      <c r="AG31" s="18"/>
      <c r="AH31" s="29"/>
      <c r="AI31" s="29"/>
      <c r="AJ31" s="29"/>
    </row>
    <row r="32" spans="1:36" ht="41.4" x14ac:dyDescent="0.3">
      <c r="A32" s="131"/>
      <c r="B32" s="72">
        <v>29</v>
      </c>
      <c r="C32" s="123"/>
      <c r="D32" s="80" t="s">
        <v>76</v>
      </c>
      <c r="E32" s="73" t="s">
        <v>111</v>
      </c>
      <c r="F32" s="73" t="s">
        <v>113</v>
      </c>
      <c r="G32" s="27">
        <v>7</v>
      </c>
      <c r="H32" s="39">
        <f t="shared" si="5"/>
        <v>3</v>
      </c>
      <c r="I32" s="40">
        <f t="shared" ref="I32:I95" si="35">SUMIF($Z$2:$AJ$2,$H$2,Z32:AJ32)</f>
        <v>0</v>
      </c>
      <c r="J32" s="40">
        <f t="shared" si="7"/>
        <v>3</v>
      </c>
      <c r="K32" s="41">
        <f t="shared" si="8"/>
        <v>1</v>
      </c>
      <c r="L32" s="42">
        <f t="shared" ref="L32:L95" si="36">SUMIF($Z$2:$AJ$2,$H$2,AC32:AM32)</f>
        <v>0</v>
      </c>
      <c r="M32" s="42">
        <f t="shared" si="10"/>
        <v>1</v>
      </c>
      <c r="N32" s="43">
        <f t="shared" si="11"/>
        <v>1</v>
      </c>
      <c r="O32" s="44">
        <f t="shared" ref="O32:O95" si="37">SUMIF($Z$2:$AJ$2,$H$2,AF32:AP32)</f>
        <v>0</v>
      </c>
      <c r="P32" s="44">
        <f t="shared" si="13"/>
        <v>1</v>
      </c>
      <c r="Q32" s="45">
        <f t="shared" si="14"/>
        <v>1</v>
      </c>
      <c r="R32" s="46">
        <f t="shared" ref="R32:R95" si="38">SUMIF($Z$2:$AJ$2,$H$2,AI32:AS32)</f>
        <v>0</v>
      </c>
      <c r="S32" s="47">
        <f t="shared" si="16"/>
        <v>1</v>
      </c>
      <c r="T32" s="50">
        <f t="shared" ref="T32:T95" si="39">G32*2</f>
        <v>14</v>
      </c>
      <c r="U32" s="53">
        <f>'GESTOR DA ATA'!L32</f>
        <v>0</v>
      </c>
      <c r="V32" s="51">
        <f t="shared" ref="V32:V95" si="40">(SUM(Z32:AG32))</f>
        <v>0</v>
      </c>
      <c r="W32" s="52">
        <f t="shared" si="18"/>
        <v>14</v>
      </c>
      <c r="X32" s="8">
        <v>8.74</v>
      </c>
      <c r="Y32" s="8">
        <f t="shared" ref="Y32:Y95" si="41">X32*G32</f>
        <v>61.18</v>
      </c>
      <c r="Z32" s="18"/>
      <c r="AA32" s="18"/>
      <c r="AB32" s="18"/>
      <c r="AC32" s="18"/>
      <c r="AD32" s="18"/>
      <c r="AE32" s="18"/>
      <c r="AF32" s="18"/>
      <c r="AG32" s="18"/>
      <c r="AH32" s="29"/>
      <c r="AI32" s="29"/>
      <c r="AJ32" s="29"/>
    </row>
    <row r="33" spans="1:36" ht="41.4" x14ac:dyDescent="0.3">
      <c r="A33" s="131"/>
      <c r="B33" s="72">
        <v>30</v>
      </c>
      <c r="C33" s="123"/>
      <c r="D33" s="80" t="s">
        <v>77</v>
      </c>
      <c r="E33" s="73" t="s">
        <v>108</v>
      </c>
      <c r="F33" s="73" t="s">
        <v>113</v>
      </c>
      <c r="G33" s="27">
        <v>356</v>
      </c>
      <c r="H33" s="39">
        <f t="shared" si="5"/>
        <v>178</v>
      </c>
      <c r="I33" s="40">
        <f t="shared" si="35"/>
        <v>0</v>
      </c>
      <c r="J33" s="40">
        <f t="shared" si="7"/>
        <v>178</v>
      </c>
      <c r="K33" s="41">
        <f t="shared" si="8"/>
        <v>89</v>
      </c>
      <c r="L33" s="42">
        <f t="shared" si="36"/>
        <v>0</v>
      </c>
      <c r="M33" s="42">
        <f t="shared" si="10"/>
        <v>89</v>
      </c>
      <c r="N33" s="43">
        <f t="shared" si="11"/>
        <v>89</v>
      </c>
      <c r="O33" s="44">
        <f t="shared" si="37"/>
        <v>0</v>
      </c>
      <c r="P33" s="44">
        <f t="shared" si="13"/>
        <v>89</v>
      </c>
      <c r="Q33" s="45">
        <f t="shared" si="14"/>
        <v>89</v>
      </c>
      <c r="R33" s="46">
        <f t="shared" si="38"/>
        <v>0</v>
      </c>
      <c r="S33" s="47">
        <f t="shared" si="16"/>
        <v>89</v>
      </c>
      <c r="T33" s="50">
        <f t="shared" si="39"/>
        <v>712</v>
      </c>
      <c r="U33" s="53">
        <f>'GESTOR DA ATA'!L33</f>
        <v>0</v>
      </c>
      <c r="V33" s="51">
        <f t="shared" si="40"/>
        <v>0</v>
      </c>
      <c r="W33" s="52">
        <f t="shared" si="18"/>
        <v>712</v>
      </c>
      <c r="X33" s="8">
        <v>9.74</v>
      </c>
      <c r="Y33" s="8">
        <f t="shared" si="41"/>
        <v>3467.44</v>
      </c>
      <c r="Z33" s="18"/>
      <c r="AA33" s="18"/>
      <c r="AB33" s="18"/>
      <c r="AC33" s="18"/>
      <c r="AD33" s="18"/>
      <c r="AE33" s="18"/>
      <c r="AF33" s="18"/>
      <c r="AG33" s="18"/>
      <c r="AH33" s="29"/>
      <c r="AI33" s="29"/>
      <c r="AJ33" s="29"/>
    </row>
    <row r="34" spans="1:36" ht="55.2" x14ac:dyDescent="0.3">
      <c r="A34" s="131"/>
      <c r="B34" s="72">
        <v>31</v>
      </c>
      <c r="C34" s="123"/>
      <c r="D34" s="80" t="s">
        <v>78</v>
      </c>
      <c r="E34" s="73" t="s">
        <v>112</v>
      </c>
      <c r="F34" s="73" t="s">
        <v>113</v>
      </c>
      <c r="G34" s="27">
        <v>8</v>
      </c>
      <c r="H34" s="39">
        <f t="shared" si="5"/>
        <v>4</v>
      </c>
      <c r="I34" s="40">
        <f t="shared" si="35"/>
        <v>0</v>
      </c>
      <c r="J34" s="40">
        <f t="shared" si="7"/>
        <v>4</v>
      </c>
      <c r="K34" s="41">
        <f t="shared" si="8"/>
        <v>2</v>
      </c>
      <c r="L34" s="42">
        <f t="shared" si="36"/>
        <v>0</v>
      </c>
      <c r="M34" s="42">
        <f t="shared" si="10"/>
        <v>2</v>
      </c>
      <c r="N34" s="43">
        <f t="shared" si="11"/>
        <v>2</v>
      </c>
      <c r="O34" s="44">
        <f t="shared" si="37"/>
        <v>0</v>
      </c>
      <c r="P34" s="44">
        <f t="shared" si="13"/>
        <v>2</v>
      </c>
      <c r="Q34" s="45">
        <f t="shared" si="14"/>
        <v>2</v>
      </c>
      <c r="R34" s="46">
        <f t="shared" si="38"/>
        <v>0</v>
      </c>
      <c r="S34" s="47">
        <f t="shared" si="16"/>
        <v>2</v>
      </c>
      <c r="T34" s="50">
        <f t="shared" si="39"/>
        <v>16</v>
      </c>
      <c r="U34" s="53">
        <f>'GESTOR DA ATA'!L34</f>
        <v>0</v>
      </c>
      <c r="V34" s="51">
        <f t="shared" si="40"/>
        <v>0</v>
      </c>
      <c r="W34" s="52">
        <f t="shared" si="18"/>
        <v>16</v>
      </c>
      <c r="X34" s="8">
        <v>10.74</v>
      </c>
      <c r="Y34" s="8">
        <f t="shared" si="41"/>
        <v>85.92</v>
      </c>
      <c r="Z34" s="18"/>
      <c r="AA34" s="18"/>
      <c r="AB34" s="18"/>
      <c r="AC34" s="18"/>
      <c r="AD34" s="18"/>
      <c r="AE34" s="18"/>
      <c r="AF34" s="18"/>
      <c r="AG34" s="18"/>
      <c r="AH34" s="29"/>
      <c r="AI34" s="29"/>
      <c r="AJ34" s="29"/>
    </row>
    <row r="35" spans="1:36" ht="55.2" x14ac:dyDescent="0.3">
      <c r="A35" s="131"/>
      <c r="B35" s="72">
        <v>32</v>
      </c>
      <c r="C35" s="123"/>
      <c r="D35" s="80" t="s">
        <v>79</v>
      </c>
      <c r="E35" s="73" t="s">
        <v>112</v>
      </c>
      <c r="F35" s="73" t="s">
        <v>113</v>
      </c>
      <c r="G35" s="27">
        <v>6</v>
      </c>
      <c r="H35" s="39">
        <f t="shared" si="5"/>
        <v>3</v>
      </c>
      <c r="I35" s="40">
        <f t="shared" si="35"/>
        <v>0</v>
      </c>
      <c r="J35" s="40">
        <f t="shared" si="7"/>
        <v>3</v>
      </c>
      <c r="K35" s="41">
        <f t="shared" si="8"/>
        <v>1</v>
      </c>
      <c r="L35" s="42">
        <f t="shared" si="36"/>
        <v>0</v>
      </c>
      <c r="M35" s="42">
        <f t="shared" si="10"/>
        <v>1</v>
      </c>
      <c r="N35" s="43">
        <f t="shared" si="11"/>
        <v>1</v>
      </c>
      <c r="O35" s="44">
        <f t="shared" si="37"/>
        <v>0</v>
      </c>
      <c r="P35" s="44">
        <f t="shared" si="13"/>
        <v>1</v>
      </c>
      <c r="Q35" s="45">
        <f t="shared" si="14"/>
        <v>1</v>
      </c>
      <c r="R35" s="46">
        <f t="shared" si="38"/>
        <v>0</v>
      </c>
      <c r="S35" s="47">
        <f t="shared" si="16"/>
        <v>1</v>
      </c>
      <c r="T35" s="50">
        <f t="shared" si="39"/>
        <v>12</v>
      </c>
      <c r="U35" s="53">
        <f>'GESTOR DA ATA'!L35</f>
        <v>0</v>
      </c>
      <c r="V35" s="51">
        <f t="shared" si="40"/>
        <v>0</v>
      </c>
      <c r="W35" s="52">
        <f t="shared" si="18"/>
        <v>12</v>
      </c>
      <c r="X35" s="8">
        <v>11.74</v>
      </c>
      <c r="Y35" s="8">
        <f t="shared" si="41"/>
        <v>70.44</v>
      </c>
      <c r="Z35" s="18"/>
      <c r="AA35" s="18"/>
      <c r="AB35" s="18"/>
      <c r="AC35" s="18"/>
      <c r="AD35" s="18"/>
      <c r="AE35" s="18"/>
      <c r="AF35" s="18"/>
      <c r="AG35" s="18"/>
      <c r="AH35" s="29"/>
      <c r="AI35" s="29"/>
      <c r="AJ35" s="29"/>
    </row>
    <row r="36" spans="1:36" ht="55.2" x14ac:dyDescent="0.3">
      <c r="A36" s="131"/>
      <c r="B36" s="72">
        <v>33</v>
      </c>
      <c r="C36" s="123"/>
      <c r="D36" s="80" t="s">
        <v>80</v>
      </c>
      <c r="E36" s="73" t="s">
        <v>112</v>
      </c>
      <c r="F36" s="73" t="s">
        <v>113</v>
      </c>
      <c r="G36" s="27">
        <v>6</v>
      </c>
      <c r="H36" s="39">
        <f t="shared" si="5"/>
        <v>3</v>
      </c>
      <c r="I36" s="40">
        <f t="shared" si="35"/>
        <v>0</v>
      </c>
      <c r="J36" s="40">
        <f t="shared" si="7"/>
        <v>3</v>
      </c>
      <c r="K36" s="41">
        <f t="shared" si="8"/>
        <v>1</v>
      </c>
      <c r="L36" s="42">
        <f t="shared" si="36"/>
        <v>0</v>
      </c>
      <c r="M36" s="42">
        <f t="shared" si="10"/>
        <v>1</v>
      </c>
      <c r="N36" s="43">
        <f t="shared" si="11"/>
        <v>1</v>
      </c>
      <c r="O36" s="44">
        <f t="shared" si="37"/>
        <v>0</v>
      </c>
      <c r="P36" s="44">
        <f t="shared" si="13"/>
        <v>1</v>
      </c>
      <c r="Q36" s="45">
        <f t="shared" si="14"/>
        <v>1</v>
      </c>
      <c r="R36" s="46">
        <f t="shared" si="38"/>
        <v>0</v>
      </c>
      <c r="S36" s="47">
        <f t="shared" si="16"/>
        <v>1</v>
      </c>
      <c r="T36" s="50">
        <f t="shared" si="39"/>
        <v>12</v>
      </c>
      <c r="U36" s="53">
        <f>'GESTOR DA ATA'!L36</f>
        <v>0</v>
      </c>
      <c r="V36" s="51">
        <f t="shared" si="40"/>
        <v>0</v>
      </c>
      <c r="W36" s="52">
        <f t="shared" si="18"/>
        <v>12</v>
      </c>
      <c r="X36" s="8">
        <v>12.74</v>
      </c>
      <c r="Y36" s="8">
        <f t="shared" si="41"/>
        <v>76.44</v>
      </c>
      <c r="Z36" s="18"/>
      <c r="AA36" s="18"/>
      <c r="AB36" s="18"/>
      <c r="AC36" s="18"/>
      <c r="AD36" s="18"/>
      <c r="AE36" s="18"/>
      <c r="AF36" s="18"/>
      <c r="AG36" s="18"/>
      <c r="AH36" s="29"/>
      <c r="AI36" s="29"/>
      <c r="AJ36" s="29"/>
    </row>
    <row r="37" spans="1:36" ht="41.4" x14ac:dyDescent="0.3">
      <c r="A37" s="131"/>
      <c r="B37" s="72">
        <v>34</v>
      </c>
      <c r="C37" s="123"/>
      <c r="D37" s="80" t="s">
        <v>81</v>
      </c>
      <c r="E37" s="73" t="s">
        <v>112</v>
      </c>
      <c r="F37" s="73" t="s">
        <v>113</v>
      </c>
      <c r="G37" s="27">
        <v>55</v>
      </c>
      <c r="H37" s="39">
        <f>IF(ROUNDDOWN($G37*0.5,0)&gt;$W37,$W37+I37,ROUNDDOWN($G37*0.5,0))</f>
        <v>27</v>
      </c>
      <c r="I37" s="40">
        <f t="shared" si="35"/>
        <v>0</v>
      </c>
      <c r="J37" s="40">
        <f t="shared" si="7"/>
        <v>27</v>
      </c>
      <c r="K37" s="41">
        <f t="shared" si="8"/>
        <v>13</v>
      </c>
      <c r="L37" s="42">
        <f t="shared" si="36"/>
        <v>0</v>
      </c>
      <c r="M37" s="42">
        <f t="shared" si="10"/>
        <v>13</v>
      </c>
      <c r="N37" s="43">
        <f t="shared" si="11"/>
        <v>13</v>
      </c>
      <c r="O37" s="44">
        <f t="shared" si="37"/>
        <v>0</v>
      </c>
      <c r="P37" s="44">
        <f t="shared" si="13"/>
        <v>13</v>
      </c>
      <c r="Q37" s="45">
        <f t="shared" si="14"/>
        <v>13</v>
      </c>
      <c r="R37" s="46">
        <f t="shared" si="38"/>
        <v>0</v>
      </c>
      <c r="S37" s="47">
        <f t="shared" si="16"/>
        <v>13</v>
      </c>
      <c r="T37" s="50">
        <f t="shared" si="39"/>
        <v>110</v>
      </c>
      <c r="U37" s="53">
        <f>'GESTOR DA ATA'!L37</f>
        <v>0</v>
      </c>
      <c r="V37" s="51">
        <f t="shared" si="40"/>
        <v>0</v>
      </c>
      <c r="W37" s="52">
        <f t="shared" si="18"/>
        <v>110</v>
      </c>
      <c r="X37" s="8">
        <v>13.74</v>
      </c>
      <c r="Y37" s="8">
        <f t="shared" si="41"/>
        <v>755.7</v>
      </c>
      <c r="Z37" s="18"/>
      <c r="AA37" s="18"/>
      <c r="AB37" s="18"/>
      <c r="AC37" s="18"/>
      <c r="AD37" s="18"/>
      <c r="AE37" s="18"/>
      <c r="AF37" s="18"/>
      <c r="AG37" s="18"/>
      <c r="AH37" s="29"/>
      <c r="AI37" s="29"/>
      <c r="AJ37" s="29"/>
    </row>
    <row r="38" spans="1:36" ht="41.4" x14ac:dyDescent="0.3">
      <c r="A38" s="131"/>
      <c r="B38" s="72">
        <v>35</v>
      </c>
      <c r="C38" s="123"/>
      <c r="D38" s="80" t="s">
        <v>82</v>
      </c>
      <c r="E38" s="73" t="s">
        <v>112</v>
      </c>
      <c r="F38" s="73" t="s">
        <v>113</v>
      </c>
      <c r="G38" s="27">
        <v>10</v>
      </c>
      <c r="H38" s="39">
        <f t="shared" si="5"/>
        <v>5</v>
      </c>
      <c r="I38" s="40">
        <f t="shared" si="35"/>
        <v>0</v>
      </c>
      <c r="J38" s="40">
        <f t="shared" si="7"/>
        <v>5</v>
      </c>
      <c r="K38" s="41">
        <f t="shared" si="8"/>
        <v>2</v>
      </c>
      <c r="L38" s="42">
        <f t="shared" si="36"/>
        <v>0</v>
      </c>
      <c r="M38" s="42">
        <f t="shared" si="10"/>
        <v>2</v>
      </c>
      <c r="N38" s="43">
        <f t="shared" si="11"/>
        <v>2</v>
      </c>
      <c r="O38" s="44">
        <f t="shared" si="37"/>
        <v>0</v>
      </c>
      <c r="P38" s="44">
        <f t="shared" si="13"/>
        <v>2</v>
      </c>
      <c r="Q38" s="45">
        <f t="shared" si="14"/>
        <v>2</v>
      </c>
      <c r="R38" s="46">
        <f t="shared" si="38"/>
        <v>0</v>
      </c>
      <c r="S38" s="47">
        <f t="shared" si="16"/>
        <v>2</v>
      </c>
      <c r="T38" s="50">
        <f t="shared" si="39"/>
        <v>20</v>
      </c>
      <c r="U38" s="53">
        <f>'GESTOR DA ATA'!L38</f>
        <v>0</v>
      </c>
      <c r="V38" s="51">
        <f t="shared" si="40"/>
        <v>0</v>
      </c>
      <c r="W38" s="52">
        <f t="shared" si="18"/>
        <v>20</v>
      </c>
      <c r="X38" s="8">
        <v>14.74</v>
      </c>
      <c r="Y38" s="8">
        <f t="shared" si="41"/>
        <v>147.4</v>
      </c>
      <c r="Z38" s="18"/>
      <c r="AA38" s="18"/>
      <c r="AB38" s="18"/>
      <c r="AC38" s="18"/>
      <c r="AD38" s="18"/>
      <c r="AE38" s="18"/>
      <c r="AF38" s="18"/>
      <c r="AG38" s="18"/>
      <c r="AH38" s="29"/>
      <c r="AI38" s="29"/>
      <c r="AJ38" s="29"/>
    </row>
    <row r="39" spans="1:36" ht="55.2" x14ac:dyDescent="0.3">
      <c r="A39" s="131"/>
      <c r="B39" s="72">
        <v>36</v>
      </c>
      <c r="C39" s="123"/>
      <c r="D39" s="80" t="s">
        <v>83</v>
      </c>
      <c r="E39" s="73" t="s">
        <v>112</v>
      </c>
      <c r="F39" s="73" t="s">
        <v>113</v>
      </c>
      <c r="G39" s="27">
        <v>20</v>
      </c>
      <c r="H39" s="39">
        <f t="shared" si="5"/>
        <v>10</v>
      </c>
      <c r="I39" s="40">
        <f t="shared" si="35"/>
        <v>0</v>
      </c>
      <c r="J39" s="40">
        <f t="shared" si="7"/>
        <v>10</v>
      </c>
      <c r="K39" s="41">
        <f t="shared" si="8"/>
        <v>5</v>
      </c>
      <c r="L39" s="42">
        <f t="shared" si="36"/>
        <v>0</v>
      </c>
      <c r="M39" s="42">
        <f t="shared" si="10"/>
        <v>5</v>
      </c>
      <c r="N39" s="43">
        <f t="shared" si="11"/>
        <v>5</v>
      </c>
      <c r="O39" s="44">
        <f t="shared" si="37"/>
        <v>0</v>
      </c>
      <c r="P39" s="44">
        <f t="shared" si="13"/>
        <v>5</v>
      </c>
      <c r="Q39" s="45">
        <f t="shared" si="14"/>
        <v>5</v>
      </c>
      <c r="R39" s="46">
        <f t="shared" si="38"/>
        <v>0</v>
      </c>
      <c r="S39" s="47">
        <f t="shared" si="16"/>
        <v>5</v>
      </c>
      <c r="T39" s="50">
        <f t="shared" si="39"/>
        <v>40</v>
      </c>
      <c r="U39" s="53">
        <f>'GESTOR DA ATA'!L39</f>
        <v>0</v>
      </c>
      <c r="V39" s="51">
        <f t="shared" si="40"/>
        <v>0</v>
      </c>
      <c r="W39" s="52">
        <f t="shared" si="18"/>
        <v>40</v>
      </c>
      <c r="X39" s="8">
        <v>15.74</v>
      </c>
      <c r="Y39" s="8">
        <f t="shared" si="41"/>
        <v>314.8</v>
      </c>
      <c r="Z39" s="18"/>
      <c r="AA39" s="18"/>
      <c r="AB39" s="18"/>
      <c r="AC39" s="18"/>
      <c r="AD39" s="18"/>
      <c r="AE39" s="18"/>
      <c r="AF39" s="18"/>
      <c r="AG39" s="18"/>
      <c r="AH39" s="29"/>
      <c r="AI39" s="29"/>
      <c r="AJ39" s="29"/>
    </row>
    <row r="40" spans="1:36" ht="55.2" x14ac:dyDescent="0.3">
      <c r="A40" s="131"/>
      <c r="B40" s="72">
        <v>37</v>
      </c>
      <c r="C40" s="123"/>
      <c r="D40" s="80" t="s">
        <v>84</v>
      </c>
      <c r="E40" s="73" t="s">
        <v>112</v>
      </c>
      <c r="F40" s="73" t="s">
        <v>113</v>
      </c>
      <c r="G40" s="27">
        <v>20</v>
      </c>
      <c r="H40" s="39">
        <f t="shared" si="5"/>
        <v>10</v>
      </c>
      <c r="I40" s="40">
        <f t="shared" si="35"/>
        <v>0</v>
      </c>
      <c r="J40" s="40">
        <f t="shared" si="7"/>
        <v>10</v>
      </c>
      <c r="K40" s="41">
        <f t="shared" si="8"/>
        <v>5</v>
      </c>
      <c r="L40" s="42">
        <f t="shared" si="36"/>
        <v>0</v>
      </c>
      <c r="M40" s="42">
        <f t="shared" si="10"/>
        <v>5</v>
      </c>
      <c r="N40" s="43">
        <f t="shared" si="11"/>
        <v>5</v>
      </c>
      <c r="O40" s="44">
        <f t="shared" si="37"/>
        <v>0</v>
      </c>
      <c r="P40" s="44">
        <f t="shared" si="13"/>
        <v>5</v>
      </c>
      <c r="Q40" s="45">
        <f t="shared" si="14"/>
        <v>5</v>
      </c>
      <c r="R40" s="46">
        <f t="shared" si="38"/>
        <v>0</v>
      </c>
      <c r="S40" s="47">
        <f t="shared" si="16"/>
        <v>5</v>
      </c>
      <c r="T40" s="50">
        <f t="shared" si="39"/>
        <v>40</v>
      </c>
      <c r="U40" s="53">
        <f>'GESTOR DA ATA'!L40</f>
        <v>0</v>
      </c>
      <c r="V40" s="51">
        <f t="shared" si="40"/>
        <v>0</v>
      </c>
      <c r="W40" s="52">
        <f t="shared" si="18"/>
        <v>40</v>
      </c>
      <c r="X40" s="8">
        <v>16.739999999999998</v>
      </c>
      <c r="Y40" s="8">
        <f t="shared" si="41"/>
        <v>334.79999999999995</v>
      </c>
      <c r="Z40" s="18"/>
      <c r="AA40" s="18"/>
      <c r="AB40" s="18"/>
      <c r="AC40" s="18"/>
      <c r="AD40" s="18"/>
      <c r="AE40" s="18"/>
      <c r="AF40" s="18"/>
      <c r="AG40" s="18"/>
      <c r="AH40" s="29"/>
      <c r="AI40" s="29"/>
      <c r="AJ40" s="29"/>
    </row>
    <row r="41" spans="1:36" ht="41.4" x14ac:dyDescent="0.3">
      <c r="A41" s="131"/>
      <c r="B41" s="72">
        <v>38</v>
      </c>
      <c r="C41" s="123"/>
      <c r="D41" s="80" t="s">
        <v>85</v>
      </c>
      <c r="E41" s="73" t="s">
        <v>112</v>
      </c>
      <c r="F41" s="73" t="s">
        <v>113</v>
      </c>
      <c r="G41" s="27">
        <v>36</v>
      </c>
      <c r="H41" s="39">
        <f t="shared" si="5"/>
        <v>18</v>
      </c>
      <c r="I41" s="40">
        <f t="shared" si="35"/>
        <v>0</v>
      </c>
      <c r="J41" s="40">
        <f t="shared" si="7"/>
        <v>18</v>
      </c>
      <c r="K41" s="41">
        <f t="shared" si="8"/>
        <v>9</v>
      </c>
      <c r="L41" s="42">
        <f t="shared" si="36"/>
        <v>0</v>
      </c>
      <c r="M41" s="42">
        <f t="shared" si="10"/>
        <v>9</v>
      </c>
      <c r="N41" s="43">
        <f t="shared" si="11"/>
        <v>9</v>
      </c>
      <c r="O41" s="44">
        <f t="shared" si="37"/>
        <v>0</v>
      </c>
      <c r="P41" s="44">
        <f t="shared" si="13"/>
        <v>9</v>
      </c>
      <c r="Q41" s="45">
        <f t="shared" si="14"/>
        <v>9</v>
      </c>
      <c r="R41" s="46">
        <f t="shared" si="38"/>
        <v>0</v>
      </c>
      <c r="S41" s="47">
        <f t="shared" si="16"/>
        <v>9</v>
      </c>
      <c r="T41" s="50">
        <f t="shared" si="39"/>
        <v>72</v>
      </c>
      <c r="U41" s="53">
        <f>'GESTOR DA ATA'!L41</f>
        <v>0</v>
      </c>
      <c r="V41" s="51">
        <f t="shared" si="40"/>
        <v>0</v>
      </c>
      <c r="W41" s="52">
        <f t="shared" si="18"/>
        <v>72</v>
      </c>
      <c r="X41" s="8">
        <v>17.739999999999998</v>
      </c>
      <c r="Y41" s="8">
        <f t="shared" si="41"/>
        <v>638.64</v>
      </c>
      <c r="Z41" s="18"/>
      <c r="AA41" s="18"/>
      <c r="AB41" s="18"/>
      <c r="AC41" s="18"/>
      <c r="AD41" s="18"/>
      <c r="AE41" s="18"/>
      <c r="AF41" s="18"/>
      <c r="AG41" s="18"/>
      <c r="AH41" s="29"/>
      <c r="AI41" s="29"/>
      <c r="AJ41" s="29"/>
    </row>
    <row r="42" spans="1:36" ht="55.2" x14ac:dyDescent="0.3">
      <c r="A42" s="131"/>
      <c r="B42" s="72">
        <v>39</v>
      </c>
      <c r="C42" s="123"/>
      <c r="D42" s="80" t="s">
        <v>86</v>
      </c>
      <c r="E42" s="73" t="s">
        <v>112</v>
      </c>
      <c r="F42" s="73" t="s">
        <v>113</v>
      </c>
      <c r="G42" s="27">
        <v>38</v>
      </c>
      <c r="H42" s="39">
        <f t="shared" si="5"/>
        <v>19</v>
      </c>
      <c r="I42" s="40">
        <f t="shared" si="35"/>
        <v>0</v>
      </c>
      <c r="J42" s="40">
        <f t="shared" si="7"/>
        <v>19</v>
      </c>
      <c r="K42" s="41">
        <f t="shared" si="8"/>
        <v>9</v>
      </c>
      <c r="L42" s="42">
        <f t="shared" si="36"/>
        <v>0</v>
      </c>
      <c r="M42" s="42">
        <f t="shared" si="10"/>
        <v>9</v>
      </c>
      <c r="N42" s="43">
        <f t="shared" si="11"/>
        <v>9</v>
      </c>
      <c r="O42" s="44">
        <f t="shared" si="37"/>
        <v>0</v>
      </c>
      <c r="P42" s="44">
        <f t="shared" si="13"/>
        <v>9</v>
      </c>
      <c r="Q42" s="45">
        <f t="shared" si="14"/>
        <v>9</v>
      </c>
      <c r="R42" s="46">
        <f t="shared" si="38"/>
        <v>0</v>
      </c>
      <c r="S42" s="47">
        <f t="shared" si="16"/>
        <v>9</v>
      </c>
      <c r="T42" s="50">
        <f t="shared" si="39"/>
        <v>76</v>
      </c>
      <c r="U42" s="53">
        <f>'GESTOR DA ATA'!L42</f>
        <v>0</v>
      </c>
      <c r="V42" s="51">
        <f t="shared" si="40"/>
        <v>0</v>
      </c>
      <c r="W42" s="52">
        <f t="shared" si="18"/>
        <v>76</v>
      </c>
      <c r="X42" s="8">
        <v>18.739999999999998</v>
      </c>
      <c r="Y42" s="8">
        <f t="shared" si="41"/>
        <v>712.11999999999989</v>
      </c>
      <c r="Z42" s="18"/>
      <c r="AA42" s="18"/>
      <c r="AB42" s="18"/>
      <c r="AC42" s="18"/>
      <c r="AD42" s="18"/>
      <c r="AE42" s="18"/>
      <c r="AF42" s="18"/>
      <c r="AG42" s="18"/>
      <c r="AH42" s="29"/>
      <c r="AI42" s="29"/>
      <c r="AJ42" s="29"/>
    </row>
    <row r="43" spans="1:36" ht="41.4" x14ac:dyDescent="0.3">
      <c r="A43" s="131"/>
      <c r="B43" s="72">
        <v>40</v>
      </c>
      <c r="C43" s="123"/>
      <c r="D43" s="80" t="s">
        <v>87</v>
      </c>
      <c r="E43" s="73" t="s">
        <v>112</v>
      </c>
      <c r="F43" s="73" t="s">
        <v>113</v>
      </c>
      <c r="G43" s="27">
        <v>41</v>
      </c>
      <c r="H43" s="39">
        <f t="shared" si="5"/>
        <v>20</v>
      </c>
      <c r="I43" s="40">
        <f t="shared" si="35"/>
        <v>0</v>
      </c>
      <c r="J43" s="40">
        <f t="shared" si="7"/>
        <v>20</v>
      </c>
      <c r="K43" s="41">
        <f t="shared" si="8"/>
        <v>10</v>
      </c>
      <c r="L43" s="42">
        <f t="shared" si="36"/>
        <v>0</v>
      </c>
      <c r="M43" s="42">
        <f t="shared" si="10"/>
        <v>10</v>
      </c>
      <c r="N43" s="43">
        <f t="shared" si="11"/>
        <v>10</v>
      </c>
      <c r="O43" s="44">
        <f t="shared" si="37"/>
        <v>0</v>
      </c>
      <c r="P43" s="44">
        <f t="shared" si="13"/>
        <v>10</v>
      </c>
      <c r="Q43" s="45">
        <f t="shared" si="14"/>
        <v>10</v>
      </c>
      <c r="R43" s="46">
        <f t="shared" si="38"/>
        <v>0</v>
      </c>
      <c r="S43" s="47">
        <f t="shared" si="16"/>
        <v>10</v>
      </c>
      <c r="T43" s="50">
        <f t="shared" si="39"/>
        <v>82</v>
      </c>
      <c r="U43" s="53">
        <f>'GESTOR DA ATA'!L43</f>
        <v>0</v>
      </c>
      <c r="V43" s="51">
        <f t="shared" si="40"/>
        <v>0</v>
      </c>
      <c r="W43" s="52">
        <f t="shared" si="18"/>
        <v>82</v>
      </c>
      <c r="X43" s="8">
        <v>19.739999999999998</v>
      </c>
      <c r="Y43" s="8">
        <f t="shared" si="41"/>
        <v>809.33999999999992</v>
      </c>
      <c r="Z43" s="18"/>
      <c r="AA43" s="18"/>
      <c r="AB43" s="18"/>
      <c r="AC43" s="18"/>
      <c r="AD43" s="18"/>
      <c r="AE43" s="18"/>
      <c r="AF43" s="18"/>
      <c r="AG43" s="18"/>
      <c r="AH43" s="29"/>
      <c r="AI43" s="29"/>
      <c r="AJ43" s="29"/>
    </row>
    <row r="44" spans="1:36" ht="41.4" x14ac:dyDescent="0.3">
      <c r="A44" s="131"/>
      <c r="B44" s="72">
        <v>41</v>
      </c>
      <c r="C44" s="123"/>
      <c r="D44" s="80" t="s">
        <v>88</v>
      </c>
      <c r="E44" s="73" t="s">
        <v>112</v>
      </c>
      <c r="F44" s="73" t="s">
        <v>113</v>
      </c>
      <c r="G44" s="27">
        <v>176</v>
      </c>
      <c r="H44" s="39">
        <f t="shared" si="5"/>
        <v>88</v>
      </c>
      <c r="I44" s="40">
        <f t="shared" si="35"/>
        <v>0</v>
      </c>
      <c r="J44" s="40">
        <f t="shared" si="7"/>
        <v>88</v>
      </c>
      <c r="K44" s="41">
        <f t="shared" si="8"/>
        <v>44</v>
      </c>
      <c r="L44" s="42">
        <f t="shared" si="36"/>
        <v>0</v>
      </c>
      <c r="M44" s="42">
        <f t="shared" si="10"/>
        <v>44</v>
      </c>
      <c r="N44" s="43">
        <f t="shared" si="11"/>
        <v>44</v>
      </c>
      <c r="O44" s="44">
        <f t="shared" si="37"/>
        <v>0</v>
      </c>
      <c r="P44" s="44">
        <f t="shared" si="13"/>
        <v>44</v>
      </c>
      <c r="Q44" s="45">
        <f t="shared" si="14"/>
        <v>44</v>
      </c>
      <c r="R44" s="46">
        <f t="shared" si="38"/>
        <v>0</v>
      </c>
      <c r="S44" s="47">
        <f t="shared" si="16"/>
        <v>44</v>
      </c>
      <c r="T44" s="50">
        <f t="shared" si="39"/>
        <v>352</v>
      </c>
      <c r="U44" s="53">
        <f>'GESTOR DA ATA'!L44</f>
        <v>0</v>
      </c>
      <c r="V44" s="51">
        <f t="shared" si="40"/>
        <v>0</v>
      </c>
      <c r="W44" s="52">
        <f t="shared" si="18"/>
        <v>352</v>
      </c>
      <c r="X44" s="8">
        <v>20.74</v>
      </c>
      <c r="Y44" s="8">
        <f t="shared" si="41"/>
        <v>3650.24</v>
      </c>
      <c r="Z44" s="18"/>
      <c r="AA44" s="18"/>
      <c r="AB44" s="18"/>
      <c r="AC44" s="18"/>
      <c r="AD44" s="18"/>
      <c r="AE44" s="18"/>
      <c r="AF44" s="18"/>
      <c r="AG44" s="18"/>
      <c r="AH44" s="29"/>
      <c r="AI44" s="29"/>
      <c r="AJ44" s="29"/>
    </row>
    <row r="45" spans="1:36" ht="55.2" x14ac:dyDescent="0.3">
      <c r="A45" s="131"/>
      <c r="B45" s="72">
        <v>42</v>
      </c>
      <c r="C45" s="123"/>
      <c r="D45" s="80" t="s">
        <v>89</v>
      </c>
      <c r="E45" s="73" t="s">
        <v>111</v>
      </c>
      <c r="F45" s="73" t="s">
        <v>113</v>
      </c>
      <c r="G45" s="27">
        <v>25</v>
      </c>
      <c r="H45" s="39">
        <f t="shared" si="5"/>
        <v>12</v>
      </c>
      <c r="I45" s="40">
        <f t="shared" si="35"/>
        <v>0</v>
      </c>
      <c r="J45" s="40">
        <f t="shared" si="7"/>
        <v>12</v>
      </c>
      <c r="K45" s="41">
        <f t="shared" si="8"/>
        <v>6</v>
      </c>
      <c r="L45" s="42">
        <f t="shared" si="36"/>
        <v>0</v>
      </c>
      <c r="M45" s="42">
        <f t="shared" si="10"/>
        <v>6</v>
      </c>
      <c r="N45" s="43">
        <f t="shared" si="11"/>
        <v>6</v>
      </c>
      <c r="O45" s="44">
        <f t="shared" si="37"/>
        <v>0</v>
      </c>
      <c r="P45" s="44">
        <f t="shared" si="13"/>
        <v>6</v>
      </c>
      <c r="Q45" s="45">
        <f t="shared" si="14"/>
        <v>6</v>
      </c>
      <c r="R45" s="46">
        <f t="shared" si="38"/>
        <v>0</v>
      </c>
      <c r="S45" s="47">
        <f t="shared" si="16"/>
        <v>6</v>
      </c>
      <c r="T45" s="50">
        <f t="shared" si="39"/>
        <v>50</v>
      </c>
      <c r="U45" s="53">
        <f>'GESTOR DA ATA'!L45</f>
        <v>0</v>
      </c>
      <c r="V45" s="51">
        <f t="shared" si="40"/>
        <v>0</v>
      </c>
      <c r="W45" s="52">
        <f t="shared" si="18"/>
        <v>50</v>
      </c>
      <c r="X45" s="8">
        <v>21.74</v>
      </c>
      <c r="Y45" s="8">
        <f t="shared" si="41"/>
        <v>543.5</v>
      </c>
      <c r="Z45" s="18"/>
      <c r="AA45" s="18"/>
      <c r="AB45" s="18"/>
      <c r="AC45" s="18"/>
      <c r="AD45" s="18"/>
      <c r="AE45" s="18"/>
      <c r="AF45" s="18"/>
      <c r="AG45" s="18"/>
      <c r="AH45" s="29"/>
      <c r="AI45" s="29"/>
      <c r="AJ45" s="29"/>
    </row>
    <row r="46" spans="1:36" ht="41.4" x14ac:dyDescent="0.3">
      <c r="A46" s="131"/>
      <c r="B46" s="72">
        <v>43</v>
      </c>
      <c r="C46" s="123"/>
      <c r="D46" s="80" t="s">
        <v>90</v>
      </c>
      <c r="E46" s="73" t="s">
        <v>112</v>
      </c>
      <c r="F46" s="73" t="s">
        <v>113</v>
      </c>
      <c r="G46" s="27">
        <v>20</v>
      </c>
      <c r="H46" s="39">
        <f t="shared" si="5"/>
        <v>10</v>
      </c>
      <c r="I46" s="40">
        <f t="shared" si="35"/>
        <v>0</v>
      </c>
      <c r="J46" s="40">
        <f t="shared" si="7"/>
        <v>10</v>
      </c>
      <c r="K46" s="41">
        <f t="shared" si="8"/>
        <v>5</v>
      </c>
      <c r="L46" s="42">
        <f t="shared" si="36"/>
        <v>0</v>
      </c>
      <c r="M46" s="42">
        <f t="shared" si="10"/>
        <v>5</v>
      </c>
      <c r="N46" s="43">
        <f t="shared" si="11"/>
        <v>5</v>
      </c>
      <c r="O46" s="44">
        <f t="shared" si="37"/>
        <v>0</v>
      </c>
      <c r="P46" s="44">
        <f t="shared" si="13"/>
        <v>5</v>
      </c>
      <c r="Q46" s="45">
        <f t="shared" si="14"/>
        <v>5</v>
      </c>
      <c r="R46" s="46">
        <f t="shared" si="38"/>
        <v>0</v>
      </c>
      <c r="S46" s="47">
        <f t="shared" si="16"/>
        <v>5</v>
      </c>
      <c r="T46" s="50">
        <f t="shared" si="39"/>
        <v>40</v>
      </c>
      <c r="U46" s="53">
        <f>'GESTOR DA ATA'!L46</f>
        <v>0</v>
      </c>
      <c r="V46" s="51">
        <f t="shared" si="40"/>
        <v>0</v>
      </c>
      <c r="W46" s="52">
        <f t="shared" si="18"/>
        <v>40</v>
      </c>
      <c r="X46" s="8">
        <v>22.74</v>
      </c>
      <c r="Y46" s="8">
        <f t="shared" si="41"/>
        <v>454.79999999999995</v>
      </c>
      <c r="Z46" s="18"/>
      <c r="AA46" s="18"/>
      <c r="AB46" s="18"/>
      <c r="AC46" s="18"/>
      <c r="AD46" s="18"/>
      <c r="AE46" s="18"/>
      <c r="AF46" s="18"/>
      <c r="AG46" s="18"/>
      <c r="AH46" s="29"/>
      <c r="AI46" s="29"/>
      <c r="AJ46" s="29"/>
    </row>
    <row r="47" spans="1:36" ht="55.2" x14ac:dyDescent="0.3">
      <c r="A47" s="131"/>
      <c r="B47" s="72">
        <v>44</v>
      </c>
      <c r="C47" s="123"/>
      <c r="D47" s="80" t="s">
        <v>91</v>
      </c>
      <c r="E47" s="73" t="s">
        <v>106</v>
      </c>
      <c r="F47" s="73" t="s">
        <v>114</v>
      </c>
      <c r="G47" s="27">
        <v>23</v>
      </c>
      <c r="H47" s="39">
        <f t="shared" si="5"/>
        <v>11</v>
      </c>
      <c r="I47" s="40">
        <f t="shared" si="35"/>
        <v>0</v>
      </c>
      <c r="J47" s="40">
        <f t="shared" si="7"/>
        <v>11</v>
      </c>
      <c r="K47" s="41">
        <f t="shared" si="8"/>
        <v>5</v>
      </c>
      <c r="L47" s="42">
        <f t="shared" si="36"/>
        <v>0</v>
      </c>
      <c r="M47" s="42">
        <f t="shared" si="10"/>
        <v>5</v>
      </c>
      <c r="N47" s="43">
        <f t="shared" si="11"/>
        <v>5</v>
      </c>
      <c r="O47" s="44">
        <f t="shared" si="37"/>
        <v>0</v>
      </c>
      <c r="P47" s="44">
        <f t="shared" si="13"/>
        <v>5</v>
      </c>
      <c r="Q47" s="45">
        <f t="shared" si="14"/>
        <v>5</v>
      </c>
      <c r="R47" s="46">
        <f t="shared" si="38"/>
        <v>0</v>
      </c>
      <c r="S47" s="47">
        <f t="shared" si="16"/>
        <v>5</v>
      </c>
      <c r="T47" s="50">
        <f t="shared" si="39"/>
        <v>46</v>
      </c>
      <c r="U47" s="53">
        <f>'GESTOR DA ATA'!L47</f>
        <v>0</v>
      </c>
      <c r="V47" s="51">
        <f t="shared" si="40"/>
        <v>0</v>
      </c>
      <c r="W47" s="52">
        <f t="shared" si="18"/>
        <v>46</v>
      </c>
      <c r="X47" s="8">
        <v>23.74</v>
      </c>
      <c r="Y47" s="8">
        <f t="shared" si="41"/>
        <v>546.02</v>
      </c>
      <c r="Z47" s="18"/>
      <c r="AA47" s="18"/>
      <c r="AB47" s="18"/>
      <c r="AC47" s="18"/>
      <c r="AD47" s="18"/>
      <c r="AE47" s="18"/>
      <c r="AF47" s="18"/>
      <c r="AG47" s="18"/>
      <c r="AH47" s="29"/>
      <c r="AI47" s="29"/>
      <c r="AJ47" s="29"/>
    </row>
    <row r="48" spans="1:36" ht="69" x14ac:dyDescent="0.3">
      <c r="A48" s="131"/>
      <c r="B48" s="72">
        <v>45</v>
      </c>
      <c r="C48" s="123"/>
      <c r="D48" s="80" t="s">
        <v>92</v>
      </c>
      <c r="E48" s="73" t="s">
        <v>106</v>
      </c>
      <c r="F48" s="73" t="s">
        <v>114</v>
      </c>
      <c r="G48" s="27">
        <v>23</v>
      </c>
      <c r="H48" s="39">
        <f t="shared" si="5"/>
        <v>11</v>
      </c>
      <c r="I48" s="40">
        <f t="shared" si="35"/>
        <v>0</v>
      </c>
      <c r="J48" s="40">
        <f t="shared" si="7"/>
        <v>11</v>
      </c>
      <c r="K48" s="41">
        <f t="shared" si="8"/>
        <v>5</v>
      </c>
      <c r="L48" s="42">
        <f t="shared" si="36"/>
        <v>0</v>
      </c>
      <c r="M48" s="42">
        <f t="shared" si="10"/>
        <v>5</v>
      </c>
      <c r="N48" s="43">
        <f t="shared" si="11"/>
        <v>5</v>
      </c>
      <c r="O48" s="44">
        <f t="shared" si="37"/>
        <v>0</v>
      </c>
      <c r="P48" s="44">
        <f t="shared" si="13"/>
        <v>5</v>
      </c>
      <c r="Q48" s="45">
        <f t="shared" si="14"/>
        <v>5</v>
      </c>
      <c r="R48" s="46">
        <f t="shared" si="38"/>
        <v>0</v>
      </c>
      <c r="S48" s="47">
        <f t="shared" si="16"/>
        <v>5</v>
      </c>
      <c r="T48" s="50">
        <f t="shared" si="39"/>
        <v>46</v>
      </c>
      <c r="U48" s="53">
        <f>'GESTOR DA ATA'!L48</f>
        <v>0</v>
      </c>
      <c r="V48" s="51">
        <f t="shared" si="40"/>
        <v>0</v>
      </c>
      <c r="W48" s="52">
        <f t="shared" si="18"/>
        <v>46</v>
      </c>
      <c r="X48" s="8">
        <v>24.74</v>
      </c>
      <c r="Y48" s="8">
        <f t="shared" si="41"/>
        <v>569.02</v>
      </c>
      <c r="Z48" s="18"/>
      <c r="AA48" s="18"/>
      <c r="AB48" s="18"/>
      <c r="AC48" s="18"/>
      <c r="AD48" s="18"/>
      <c r="AE48" s="18"/>
      <c r="AF48" s="18"/>
      <c r="AG48" s="18"/>
      <c r="AH48" s="29"/>
      <c r="AI48" s="29"/>
      <c r="AJ48" s="29"/>
    </row>
    <row r="49" spans="1:36" ht="69" x14ac:dyDescent="0.3">
      <c r="A49" s="131"/>
      <c r="B49" s="72">
        <v>46</v>
      </c>
      <c r="C49" s="123"/>
      <c r="D49" s="80" t="s">
        <v>93</v>
      </c>
      <c r="E49" s="73" t="s">
        <v>106</v>
      </c>
      <c r="F49" s="73" t="s">
        <v>114</v>
      </c>
      <c r="G49" s="27">
        <v>24</v>
      </c>
      <c r="H49" s="39">
        <f>IF(ROUNDDOWN($G49*0.5,0)&gt;$W49,$W49+I49,ROUNDDOWN($G49*0.5,0))</f>
        <v>12</v>
      </c>
      <c r="I49" s="40">
        <f t="shared" si="35"/>
        <v>0</v>
      </c>
      <c r="J49" s="40">
        <f t="shared" si="7"/>
        <v>12</v>
      </c>
      <c r="K49" s="41">
        <f t="shared" si="8"/>
        <v>6</v>
      </c>
      <c r="L49" s="42">
        <f t="shared" si="36"/>
        <v>0</v>
      </c>
      <c r="M49" s="42">
        <f t="shared" si="10"/>
        <v>6</v>
      </c>
      <c r="N49" s="43">
        <f t="shared" si="11"/>
        <v>6</v>
      </c>
      <c r="O49" s="44">
        <f t="shared" si="37"/>
        <v>0</v>
      </c>
      <c r="P49" s="44">
        <f t="shared" si="13"/>
        <v>6</v>
      </c>
      <c r="Q49" s="45">
        <f t="shared" si="14"/>
        <v>6</v>
      </c>
      <c r="R49" s="46">
        <f t="shared" si="38"/>
        <v>0</v>
      </c>
      <c r="S49" s="47">
        <f t="shared" si="16"/>
        <v>6</v>
      </c>
      <c r="T49" s="50">
        <f t="shared" si="39"/>
        <v>48</v>
      </c>
      <c r="U49" s="53">
        <f>'GESTOR DA ATA'!L49</f>
        <v>0</v>
      </c>
      <c r="V49" s="51">
        <f t="shared" si="40"/>
        <v>0</v>
      </c>
      <c r="W49" s="52">
        <f t="shared" si="18"/>
        <v>48</v>
      </c>
      <c r="X49" s="8">
        <v>25.74</v>
      </c>
      <c r="Y49" s="8">
        <f t="shared" si="41"/>
        <v>617.76</v>
      </c>
      <c r="Z49" s="18"/>
      <c r="AA49" s="18"/>
      <c r="AB49" s="18"/>
      <c r="AC49" s="18"/>
      <c r="AD49" s="18"/>
      <c r="AE49" s="18"/>
      <c r="AF49" s="18"/>
      <c r="AG49" s="18"/>
      <c r="AH49" s="29"/>
      <c r="AI49" s="29"/>
      <c r="AJ49" s="29"/>
    </row>
    <row r="50" spans="1:36" ht="55.2" x14ac:dyDescent="0.3">
      <c r="A50" s="131"/>
      <c r="B50" s="72">
        <v>47</v>
      </c>
      <c r="C50" s="123"/>
      <c r="D50" s="80" t="s">
        <v>94</v>
      </c>
      <c r="E50" s="73" t="s">
        <v>106</v>
      </c>
      <c r="F50" s="73" t="s">
        <v>114</v>
      </c>
      <c r="G50" s="27">
        <v>162</v>
      </c>
      <c r="H50" s="39">
        <f t="shared" si="5"/>
        <v>81</v>
      </c>
      <c r="I50" s="40">
        <f t="shared" si="35"/>
        <v>0</v>
      </c>
      <c r="J50" s="40">
        <f t="shared" si="7"/>
        <v>81</v>
      </c>
      <c r="K50" s="41">
        <f t="shared" si="8"/>
        <v>40</v>
      </c>
      <c r="L50" s="42">
        <f t="shared" si="36"/>
        <v>0</v>
      </c>
      <c r="M50" s="42">
        <f t="shared" si="10"/>
        <v>40</v>
      </c>
      <c r="N50" s="43">
        <f t="shared" si="11"/>
        <v>40</v>
      </c>
      <c r="O50" s="44">
        <f t="shared" si="37"/>
        <v>0</v>
      </c>
      <c r="P50" s="44">
        <f t="shared" si="13"/>
        <v>40</v>
      </c>
      <c r="Q50" s="45">
        <f t="shared" si="14"/>
        <v>40</v>
      </c>
      <c r="R50" s="46">
        <f t="shared" si="38"/>
        <v>0</v>
      </c>
      <c r="S50" s="47">
        <f t="shared" si="16"/>
        <v>40</v>
      </c>
      <c r="T50" s="50">
        <f t="shared" si="39"/>
        <v>324</v>
      </c>
      <c r="U50" s="53">
        <f>'GESTOR DA ATA'!L50</f>
        <v>0</v>
      </c>
      <c r="V50" s="51">
        <f t="shared" si="40"/>
        <v>0</v>
      </c>
      <c r="W50" s="52">
        <f t="shared" si="18"/>
        <v>324</v>
      </c>
      <c r="X50" s="8">
        <v>26.74</v>
      </c>
      <c r="Y50" s="8">
        <f t="shared" si="41"/>
        <v>4331.88</v>
      </c>
      <c r="Z50" s="18"/>
      <c r="AA50" s="18"/>
      <c r="AB50" s="18"/>
      <c r="AC50" s="18"/>
      <c r="AD50" s="18"/>
      <c r="AE50" s="18"/>
      <c r="AF50" s="18"/>
      <c r="AG50" s="18"/>
      <c r="AH50" s="29"/>
      <c r="AI50" s="29"/>
      <c r="AJ50" s="29"/>
    </row>
    <row r="51" spans="1:36" ht="82.8" x14ac:dyDescent="0.3">
      <c r="A51" s="131"/>
      <c r="B51" s="72">
        <v>48</v>
      </c>
      <c r="C51" s="123"/>
      <c r="D51" s="80" t="s">
        <v>95</v>
      </c>
      <c r="E51" s="73" t="s">
        <v>106</v>
      </c>
      <c r="F51" s="73" t="s">
        <v>114</v>
      </c>
      <c r="G51" s="27">
        <v>1</v>
      </c>
      <c r="H51" s="39">
        <f t="shared" si="5"/>
        <v>0</v>
      </c>
      <c r="I51" s="40">
        <f t="shared" si="35"/>
        <v>0</v>
      </c>
      <c r="J51" s="40">
        <f t="shared" si="7"/>
        <v>0</v>
      </c>
      <c r="K51" s="41">
        <f t="shared" si="8"/>
        <v>0</v>
      </c>
      <c r="L51" s="42">
        <f t="shared" si="36"/>
        <v>0</v>
      </c>
      <c r="M51" s="42">
        <f t="shared" si="10"/>
        <v>0</v>
      </c>
      <c r="N51" s="43">
        <f t="shared" si="11"/>
        <v>0</v>
      </c>
      <c r="O51" s="44">
        <f t="shared" si="37"/>
        <v>0</v>
      </c>
      <c r="P51" s="44">
        <f t="shared" si="13"/>
        <v>0</v>
      </c>
      <c r="Q51" s="45">
        <f t="shared" si="14"/>
        <v>0</v>
      </c>
      <c r="R51" s="46">
        <f t="shared" si="38"/>
        <v>0</v>
      </c>
      <c r="S51" s="47">
        <f t="shared" si="16"/>
        <v>0</v>
      </c>
      <c r="T51" s="50">
        <f t="shared" si="39"/>
        <v>2</v>
      </c>
      <c r="U51" s="53">
        <f>'GESTOR DA ATA'!L51</f>
        <v>0</v>
      </c>
      <c r="V51" s="51">
        <f t="shared" si="40"/>
        <v>0</v>
      </c>
      <c r="W51" s="52">
        <f t="shared" si="18"/>
        <v>2</v>
      </c>
      <c r="X51" s="8">
        <v>27.74</v>
      </c>
      <c r="Y51" s="8">
        <f t="shared" si="41"/>
        <v>27.74</v>
      </c>
      <c r="Z51" s="18"/>
      <c r="AA51" s="18"/>
      <c r="AB51" s="18"/>
      <c r="AC51" s="18"/>
      <c r="AD51" s="18"/>
      <c r="AE51" s="18"/>
      <c r="AF51" s="18"/>
      <c r="AG51" s="18"/>
      <c r="AH51" s="29"/>
      <c r="AI51" s="29"/>
      <c r="AJ51" s="29"/>
    </row>
    <row r="52" spans="1:36" ht="69" x14ac:dyDescent="0.3">
      <c r="A52" s="131"/>
      <c r="B52" s="72">
        <v>49</v>
      </c>
      <c r="C52" s="123"/>
      <c r="D52" s="80" t="s">
        <v>96</v>
      </c>
      <c r="E52" s="73" t="s">
        <v>106</v>
      </c>
      <c r="F52" s="73" t="s">
        <v>114</v>
      </c>
      <c r="G52" s="27">
        <v>4</v>
      </c>
      <c r="H52" s="39">
        <f t="shared" si="5"/>
        <v>2</v>
      </c>
      <c r="I52" s="40">
        <f t="shared" si="35"/>
        <v>0</v>
      </c>
      <c r="J52" s="40">
        <f t="shared" si="7"/>
        <v>2</v>
      </c>
      <c r="K52" s="41">
        <f t="shared" si="8"/>
        <v>1</v>
      </c>
      <c r="L52" s="42">
        <f t="shared" si="36"/>
        <v>0</v>
      </c>
      <c r="M52" s="42">
        <f t="shared" si="10"/>
        <v>1</v>
      </c>
      <c r="N52" s="43">
        <f t="shared" si="11"/>
        <v>1</v>
      </c>
      <c r="O52" s="44">
        <f t="shared" si="37"/>
        <v>0</v>
      </c>
      <c r="P52" s="44">
        <f t="shared" si="13"/>
        <v>1</v>
      </c>
      <c r="Q52" s="45">
        <f t="shared" si="14"/>
        <v>1</v>
      </c>
      <c r="R52" s="46">
        <f t="shared" si="38"/>
        <v>0</v>
      </c>
      <c r="S52" s="47">
        <f t="shared" si="16"/>
        <v>1</v>
      </c>
      <c r="T52" s="50">
        <f t="shared" si="39"/>
        <v>8</v>
      </c>
      <c r="U52" s="53">
        <f>'GESTOR DA ATA'!L52</f>
        <v>0</v>
      </c>
      <c r="V52" s="51">
        <f t="shared" si="40"/>
        <v>0</v>
      </c>
      <c r="W52" s="52">
        <f t="shared" si="18"/>
        <v>8</v>
      </c>
      <c r="X52" s="8">
        <v>28.74</v>
      </c>
      <c r="Y52" s="8">
        <f t="shared" si="41"/>
        <v>114.96</v>
      </c>
      <c r="Z52" s="18"/>
      <c r="AA52" s="18"/>
      <c r="AB52" s="18"/>
      <c r="AC52" s="18"/>
      <c r="AD52" s="18"/>
      <c r="AE52" s="18"/>
      <c r="AF52" s="18"/>
      <c r="AG52" s="18"/>
      <c r="AH52" s="29"/>
      <c r="AI52" s="29"/>
      <c r="AJ52" s="29"/>
    </row>
    <row r="53" spans="1:36" ht="27.6" x14ac:dyDescent="0.3">
      <c r="A53" s="131"/>
      <c r="B53" s="72">
        <v>50</v>
      </c>
      <c r="C53" s="123"/>
      <c r="D53" s="80" t="s">
        <v>97</v>
      </c>
      <c r="E53" s="73" t="s">
        <v>106</v>
      </c>
      <c r="F53" s="73" t="s">
        <v>114</v>
      </c>
      <c r="G53" s="27">
        <v>15</v>
      </c>
      <c r="H53" s="39">
        <f t="shared" si="5"/>
        <v>7</v>
      </c>
      <c r="I53" s="40">
        <f t="shared" si="35"/>
        <v>0</v>
      </c>
      <c r="J53" s="40">
        <f t="shared" si="7"/>
        <v>7</v>
      </c>
      <c r="K53" s="41">
        <f t="shared" si="8"/>
        <v>3</v>
      </c>
      <c r="L53" s="42">
        <f t="shared" si="36"/>
        <v>0</v>
      </c>
      <c r="M53" s="42">
        <f t="shared" si="10"/>
        <v>3</v>
      </c>
      <c r="N53" s="43">
        <f t="shared" si="11"/>
        <v>3</v>
      </c>
      <c r="O53" s="44">
        <f t="shared" si="37"/>
        <v>0</v>
      </c>
      <c r="P53" s="44">
        <f t="shared" si="13"/>
        <v>3</v>
      </c>
      <c r="Q53" s="45">
        <f t="shared" si="14"/>
        <v>3</v>
      </c>
      <c r="R53" s="46">
        <f t="shared" si="38"/>
        <v>0</v>
      </c>
      <c r="S53" s="47">
        <f t="shared" si="16"/>
        <v>3</v>
      </c>
      <c r="T53" s="50">
        <f t="shared" si="39"/>
        <v>30</v>
      </c>
      <c r="U53" s="53">
        <f>'GESTOR DA ATA'!L53</f>
        <v>0</v>
      </c>
      <c r="V53" s="51">
        <f t="shared" si="40"/>
        <v>0</v>
      </c>
      <c r="W53" s="52">
        <f t="shared" si="18"/>
        <v>30</v>
      </c>
      <c r="X53" s="8">
        <v>29.74</v>
      </c>
      <c r="Y53" s="8">
        <f t="shared" si="41"/>
        <v>446.09999999999997</v>
      </c>
      <c r="Z53" s="18"/>
      <c r="AA53" s="18"/>
      <c r="AB53" s="18"/>
      <c r="AC53" s="18"/>
      <c r="AD53" s="18"/>
      <c r="AE53" s="18"/>
      <c r="AF53" s="18"/>
      <c r="AG53" s="18"/>
      <c r="AH53" s="29"/>
      <c r="AI53" s="29"/>
      <c r="AJ53" s="29"/>
    </row>
    <row r="54" spans="1:36" ht="27.6" x14ac:dyDescent="0.3">
      <c r="A54" s="131"/>
      <c r="B54" s="72">
        <v>51</v>
      </c>
      <c r="C54" s="123"/>
      <c r="D54" s="80" t="s">
        <v>98</v>
      </c>
      <c r="E54" s="73" t="s">
        <v>106</v>
      </c>
      <c r="F54" s="73" t="s">
        <v>114</v>
      </c>
      <c r="G54" s="27">
        <v>60</v>
      </c>
      <c r="H54" s="39">
        <f t="shared" si="5"/>
        <v>30</v>
      </c>
      <c r="I54" s="40">
        <f t="shared" si="35"/>
        <v>0</v>
      </c>
      <c r="J54" s="40">
        <f t="shared" si="7"/>
        <v>30</v>
      </c>
      <c r="K54" s="41">
        <f t="shared" si="8"/>
        <v>15</v>
      </c>
      <c r="L54" s="42">
        <f t="shared" si="36"/>
        <v>0</v>
      </c>
      <c r="M54" s="42">
        <f t="shared" si="10"/>
        <v>15</v>
      </c>
      <c r="N54" s="43">
        <f t="shared" si="11"/>
        <v>15</v>
      </c>
      <c r="O54" s="44">
        <f t="shared" si="37"/>
        <v>0</v>
      </c>
      <c r="P54" s="44">
        <f t="shared" si="13"/>
        <v>15</v>
      </c>
      <c r="Q54" s="45">
        <f t="shared" si="14"/>
        <v>15</v>
      </c>
      <c r="R54" s="46">
        <f t="shared" si="38"/>
        <v>0</v>
      </c>
      <c r="S54" s="47">
        <f t="shared" si="16"/>
        <v>15</v>
      </c>
      <c r="T54" s="50">
        <f t="shared" si="39"/>
        <v>120</v>
      </c>
      <c r="U54" s="53">
        <f>'GESTOR DA ATA'!L54</f>
        <v>0</v>
      </c>
      <c r="V54" s="51">
        <f t="shared" si="40"/>
        <v>0</v>
      </c>
      <c r="W54" s="52">
        <f t="shared" si="18"/>
        <v>120</v>
      </c>
      <c r="X54" s="8">
        <v>30.74</v>
      </c>
      <c r="Y54" s="8">
        <f t="shared" si="41"/>
        <v>1844.3999999999999</v>
      </c>
      <c r="Z54" s="18"/>
      <c r="AA54" s="18"/>
      <c r="AB54" s="18"/>
      <c r="AC54" s="18"/>
      <c r="AD54" s="18"/>
      <c r="AE54" s="18"/>
      <c r="AF54" s="18"/>
      <c r="AG54" s="18"/>
      <c r="AH54" s="29"/>
      <c r="AI54" s="29"/>
      <c r="AJ54" s="29"/>
    </row>
    <row r="55" spans="1:36" ht="41.4" x14ac:dyDescent="0.3">
      <c r="A55" s="131"/>
      <c r="B55" s="72">
        <v>52</v>
      </c>
      <c r="C55" s="123"/>
      <c r="D55" s="80" t="s">
        <v>99</v>
      </c>
      <c r="E55" s="73" t="s">
        <v>106</v>
      </c>
      <c r="F55" s="73" t="s">
        <v>114</v>
      </c>
      <c r="G55" s="27">
        <v>30</v>
      </c>
      <c r="H55" s="39">
        <f t="shared" si="5"/>
        <v>15</v>
      </c>
      <c r="I55" s="40">
        <f t="shared" si="35"/>
        <v>0</v>
      </c>
      <c r="J55" s="40">
        <f t="shared" si="7"/>
        <v>15</v>
      </c>
      <c r="K55" s="41">
        <f t="shared" si="8"/>
        <v>7</v>
      </c>
      <c r="L55" s="42">
        <f t="shared" si="36"/>
        <v>0</v>
      </c>
      <c r="M55" s="42">
        <f t="shared" si="10"/>
        <v>7</v>
      </c>
      <c r="N55" s="43">
        <f t="shared" si="11"/>
        <v>7</v>
      </c>
      <c r="O55" s="44">
        <f t="shared" si="37"/>
        <v>0</v>
      </c>
      <c r="P55" s="44">
        <f t="shared" si="13"/>
        <v>7</v>
      </c>
      <c r="Q55" s="45">
        <f t="shared" si="14"/>
        <v>7</v>
      </c>
      <c r="R55" s="46">
        <f t="shared" si="38"/>
        <v>0</v>
      </c>
      <c r="S55" s="47">
        <f t="shared" si="16"/>
        <v>7</v>
      </c>
      <c r="T55" s="50">
        <f t="shared" si="39"/>
        <v>60</v>
      </c>
      <c r="U55" s="53">
        <f>'GESTOR DA ATA'!L55</f>
        <v>0</v>
      </c>
      <c r="V55" s="51">
        <f t="shared" si="40"/>
        <v>0</v>
      </c>
      <c r="W55" s="52">
        <f t="shared" si="18"/>
        <v>60</v>
      </c>
      <c r="X55" s="8">
        <v>31.74</v>
      </c>
      <c r="Y55" s="8">
        <f t="shared" si="41"/>
        <v>952.19999999999993</v>
      </c>
      <c r="Z55" s="18"/>
      <c r="AA55" s="18"/>
      <c r="AB55" s="18"/>
      <c r="AC55" s="18"/>
      <c r="AD55" s="18"/>
      <c r="AE55" s="18"/>
      <c r="AF55" s="18"/>
      <c r="AG55" s="18"/>
      <c r="AH55" s="29"/>
      <c r="AI55" s="29"/>
      <c r="AJ55" s="29"/>
    </row>
    <row r="56" spans="1:36" ht="41.4" x14ac:dyDescent="0.3">
      <c r="A56" s="131"/>
      <c r="B56" s="72">
        <v>53</v>
      </c>
      <c r="C56" s="123"/>
      <c r="D56" s="80" t="s">
        <v>100</v>
      </c>
      <c r="E56" s="73" t="s">
        <v>106</v>
      </c>
      <c r="F56" s="73" t="s">
        <v>114</v>
      </c>
      <c r="G56" s="27">
        <v>140</v>
      </c>
      <c r="H56" s="39">
        <f t="shared" si="5"/>
        <v>70</v>
      </c>
      <c r="I56" s="40">
        <f t="shared" si="35"/>
        <v>0</v>
      </c>
      <c r="J56" s="40">
        <f t="shared" si="7"/>
        <v>70</v>
      </c>
      <c r="K56" s="41">
        <f t="shared" si="8"/>
        <v>35</v>
      </c>
      <c r="L56" s="42">
        <f t="shared" si="36"/>
        <v>0</v>
      </c>
      <c r="M56" s="42">
        <f t="shared" si="10"/>
        <v>35</v>
      </c>
      <c r="N56" s="43">
        <f t="shared" si="11"/>
        <v>35</v>
      </c>
      <c r="O56" s="44">
        <f t="shared" si="37"/>
        <v>0</v>
      </c>
      <c r="P56" s="44">
        <f t="shared" si="13"/>
        <v>35</v>
      </c>
      <c r="Q56" s="45">
        <f t="shared" si="14"/>
        <v>35</v>
      </c>
      <c r="R56" s="46">
        <f t="shared" si="38"/>
        <v>0</v>
      </c>
      <c r="S56" s="47">
        <f t="shared" si="16"/>
        <v>35</v>
      </c>
      <c r="T56" s="50">
        <f t="shared" si="39"/>
        <v>280</v>
      </c>
      <c r="U56" s="53">
        <f>'GESTOR DA ATA'!L56</f>
        <v>0</v>
      </c>
      <c r="V56" s="51">
        <f t="shared" si="40"/>
        <v>0</v>
      </c>
      <c r="W56" s="52">
        <f t="shared" si="18"/>
        <v>280</v>
      </c>
      <c r="X56" s="8">
        <v>32.74</v>
      </c>
      <c r="Y56" s="8">
        <f t="shared" si="41"/>
        <v>4583.6000000000004</v>
      </c>
      <c r="Z56" s="18"/>
      <c r="AA56" s="18"/>
      <c r="AB56" s="18"/>
      <c r="AC56" s="18"/>
      <c r="AD56" s="18"/>
      <c r="AE56" s="18"/>
      <c r="AF56" s="18"/>
      <c r="AG56" s="18"/>
      <c r="AH56" s="29"/>
      <c r="AI56" s="29"/>
      <c r="AJ56" s="29"/>
    </row>
    <row r="57" spans="1:36" ht="41.4" x14ac:dyDescent="0.3">
      <c r="A57" s="131"/>
      <c r="B57" s="72">
        <v>54</v>
      </c>
      <c r="C57" s="123"/>
      <c r="D57" s="80" t="s">
        <v>101</v>
      </c>
      <c r="E57" s="73" t="s">
        <v>106</v>
      </c>
      <c r="F57" s="73" t="s">
        <v>114</v>
      </c>
      <c r="G57" s="27">
        <v>65</v>
      </c>
      <c r="H57" s="39">
        <f t="shared" si="5"/>
        <v>32</v>
      </c>
      <c r="I57" s="40">
        <f t="shared" si="35"/>
        <v>0</v>
      </c>
      <c r="J57" s="40">
        <f t="shared" si="7"/>
        <v>32</v>
      </c>
      <c r="K57" s="41">
        <f t="shared" si="8"/>
        <v>16</v>
      </c>
      <c r="L57" s="42">
        <f t="shared" si="36"/>
        <v>0</v>
      </c>
      <c r="M57" s="42">
        <f t="shared" si="10"/>
        <v>16</v>
      </c>
      <c r="N57" s="43">
        <f t="shared" si="11"/>
        <v>16</v>
      </c>
      <c r="O57" s="44">
        <f t="shared" si="37"/>
        <v>0</v>
      </c>
      <c r="P57" s="44">
        <f t="shared" si="13"/>
        <v>16</v>
      </c>
      <c r="Q57" s="45">
        <f t="shared" si="14"/>
        <v>16</v>
      </c>
      <c r="R57" s="46">
        <f t="shared" si="38"/>
        <v>0</v>
      </c>
      <c r="S57" s="47">
        <f t="shared" si="16"/>
        <v>16</v>
      </c>
      <c r="T57" s="50">
        <f t="shared" si="39"/>
        <v>130</v>
      </c>
      <c r="U57" s="53">
        <f>'GESTOR DA ATA'!L57</f>
        <v>0</v>
      </c>
      <c r="V57" s="51">
        <f t="shared" si="40"/>
        <v>0</v>
      </c>
      <c r="W57" s="52">
        <f t="shared" si="18"/>
        <v>130</v>
      </c>
      <c r="X57" s="8">
        <v>33.74</v>
      </c>
      <c r="Y57" s="8">
        <f t="shared" si="41"/>
        <v>2193.1</v>
      </c>
      <c r="Z57" s="18"/>
      <c r="AA57" s="18"/>
      <c r="AB57" s="18"/>
      <c r="AC57" s="18"/>
      <c r="AD57" s="18"/>
      <c r="AE57" s="18"/>
      <c r="AF57" s="18"/>
      <c r="AG57" s="18"/>
      <c r="AH57" s="29"/>
      <c r="AI57" s="29"/>
      <c r="AJ57" s="29"/>
    </row>
    <row r="58" spans="1:36" ht="27.6" x14ac:dyDescent="0.3">
      <c r="A58" s="131"/>
      <c r="B58" s="72">
        <v>55</v>
      </c>
      <c r="C58" s="123"/>
      <c r="D58" s="80" t="s">
        <v>102</v>
      </c>
      <c r="E58" s="73" t="s">
        <v>106</v>
      </c>
      <c r="F58" s="73" t="s">
        <v>114</v>
      </c>
      <c r="G58" s="27">
        <v>45</v>
      </c>
      <c r="H58" s="39">
        <f t="shared" si="5"/>
        <v>22</v>
      </c>
      <c r="I58" s="40">
        <f t="shared" si="35"/>
        <v>0</v>
      </c>
      <c r="J58" s="40">
        <f t="shared" si="7"/>
        <v>22</v>
      </c>
      <c r="K58" s="41">
        <f t="shared" si="8"/>
        <v>11</v>
      </c>
      <c r="L58" s="42">
        <f t="shared" si="36"/>
        <v>0</v>
      </c>
      <c r="M58" s="42">
        <f t="shared" si="10"/>
        <v>11</v>
      </c>
      <c r="N58" s="43">
        <f t="shared" si="11"/>
        <v>11</v>
      </c>
      <c r="O58" s="44">
        <f t="shared" si="37"/>
        <v>0</v>
      </c>
      <c r="P58" s="44">
        <f t="shared" si="13"/>
        <v>11</v>
      </c>
      <c r="Q58" s="45">
        <f t="shared" si="14"/>
        <v>11</v>
      </c>
      <c r="R58" s="46">
        <f t="shared" si="38"/>
        <v>0</v>
      </c>
      <c r="S58" s="47">
        <f t="shared" si="16"/>
        <v>11</v>
      </c>
      <c r="T58" s="50">
        <f t="shared" si="39"/>
        <v>90</v>
      </c>
      <c r="U58" s="53">
        <f>'GESTOR DA ATA'!L58</f>
        <v>0</v>
      </c>
      <c r="V58" s="51">
        <f t="shared" si="40"/>
        <v>0</v>
      </c>
      <c r="W58" s="52">
        <f t="shared" si="18"/>
        <v>90</v>
      </c>
      <c r="X58" s="8">
        <v>34.74</v>
      </c>
      <c r="Y58" s="8">
        <f t="shared" si="41"/>
        <v>1563.3000000000002</v>
      </c>
      <c r="Z58" s="18"/>
      <c r="AA58" s="18"/>
      <c r="AB58" s="18"/>
      <c r="AC58" s="18"/>
      <c r="AD58" s="18"/>
      <c r="AE58" s="18"/>
      <c r="AF58" s="18"/>
      <c r="AG58" s="18"/>
      <c r="AH58" s="29"/>
      <c r="AI58" s="29"/>
      <c r="AJ58" s="29"/>
    </row>
    <row r="59" spans="1:36" ht="41.4" x14ac:dyDescent="0.3">
      <c r="A59" s="132"/>
      <c r="B59" s="72">
        <v>56</v>
      </c>
      <c r="C59" s="124"/>
      <c r="D59" s="80" t="s">
        <v>103</v>
      </c>
      <c r="E59" s="73" t="s">
        <v>106</v>
      </c>
      <c r="F59" s="73" t="s">
        <v>114</v>
      </c>
      <c r="G59" s="27">
        <v>10</v>
      </c>
      <c r="H59" s="39">
        <f t="shared" si="5"/>
        <v>5</v>
      </c>
      <c r="I59" s="40">
        <f t="shared" si="35"/>
        <v>0</v>
      </c>
      <c r="J59" s="40">
        <f t="shared" si="7"/>
        <v>5</v>
      </c>
      <c r="K59" s="41">
        <f t="shared" si="8"/>
        <v>2</v>
      </c>
      <c r="L59" s="42">
        <f t="shared" si="36"/>
        <v>0</v>
      </c>
      <c r="M59" s="42">
        <f t="shared" si="10"/>
        <v>2</v>
      </c>
      <c r="N59" s="43">
        <f t="shared" si="11"/>
        <v>2</v>
      </c>
      <c r="O59" s="44">
        <f t="shared" si="37"/>
        <v>0</v>
      </c>
      <c r="P59" s="44">
        <f t="shared" si="13"/>
        <v>2</v>
      </c>
      <c r="Q59" s="45">
        <f t="shared" si="14"/>
        <v>2</v>
      </c>
      <c r="R59" s="46">
        <f t="shared" si="38"/>
        <v>0</v>
      </c>
      <c r="S59" s="47">
        <f t="shared" si="16"/>
        <v>2</v>
      </c>
      <c r="T59" s="50">
        <f t="shared" si="39"/>
        <v>20</v>
      </c>
      <c r="U59" s="53">
        <f>'GESTOR DA ATA'!L59</f>
        <v>0</v>
      </c>
      <c r="V59" s="51">
        <f t="shared" si="40"/>
        <v>0</v>
      </c>
      <c r="W59" s="52">
        <f t="shared" si="18"/>
        <v>20</v>
      </c>
      <c r="X59" s="8">
        <v>35.74</v>
      </c>
      <c r="Y59" s="8">
        <f t="shared" si="41"/>
        <v>357.40000000000003</v>
      </c>
      <c r="Z59" s="18"/>
      <c r="AA59" s="18"/>
      <c r="AB59" s="18"/>
      <c r="AC59" s="18"/>
      <c r="AD59" s="18"/>
      <c r="AE59" s="18"/>
      <c r="AF59" s="18"/>
      <c r="AG59" s="18"/>
      <c r="AH59" s="29"/>
      <c r="AI59" s="29"/>
      <c r="AJ59" s="29"/>
    </row>
    <row r="60" spans="1:36" ht="55.2" x14ac:dyDescent="0.3">
      <c r="A60" s="130">
        <v>2</v>
      </c>
      <c r="B60" s="72">
        <v>57</v>
      </c>
      <c r="C60" s="122" t="s">
        <v>47</v>
      </c>
      <c r="D60" s="80" t="s">
        <v>48</v>
      </c>
      <c r="E60" s="73" t="s">
        <v>104</v>
      </c>
      <c r="F60" s="73" t="s">
        <v>113</v>
      </c>
      <c r="G60" s="27">
        <v>14</v>
      </c>
      <c r="H60" s="39">
        <f t="shared" si="5"/>
        <v>7</v>
      </c>
      <c r="I60" s="40">
        <f t="shared" si="35"/>
        <v>0</v>
      </c>
      <c r="J60" s="40">
        <f t="shared" si="7"/>
        <v>7</v>
      </c>
      <c r="K60" s="41">
        <f t="shared" si="8"/>
        <v>3</v>
      </c>
      <c r="L60" s="42">
        <f t="shared" si="36"/>
        <v>0</v>
      </c>
      <c r="M60" s="42">
        <f t="shared" si="10"/>
        <v>3</v>
      </c>
      <c r="N60" s="43">
        <f t="shared" si="11"/>
        <v>3</v>
      </c>
      <c r="O60" s="44">
        <f t="shared" si="37"/>
        <v>0</v>
      </c>
      <c r="P60" s="44">
        <f t="shared" si="13"/>
        <v>3</v>
      </c>
      <c r="Q60" s="45">
        <f t="shared" si="14"/>
        <v>3</v>
      </c>
      <c r="R60" s="46">
        <f t="shared" si="38"/>
        <v>0</v>
      </c>
      <c r="S60" s="47">
        <f t="shared" si="16"/>
        <v>3</v>
      </c>
      <c r="T60" s="50">
        <f t="shared" si="39"/>
        <v>28</v>
      </c>
      <c r="U60" s="53">
        <f>'GESTOR DA ATA'!L60</f>
        <v>0</v>
      </c>
      <c r="V60" s="51">
        <f t="shared" si="40"/>
        <v>0</v>
      </c>
      <c r="W60" s="52">
        <f t="shared" si="18"/>
        <v>28</v>
      </c>
      <c r="X60" s="8">
        <v>36.74</v>
      </c>
      <c r="Y60" s="8">
        <f t="shared" si="41"/>
        <v>514.36</v>
      </c>
      <c r="Z60" s="18"/>
      <c r="AA60" s="18"/>
      <c r="AB60" s="18"/>
      <c r="AC60" s="18"/>
      <c r="AD60" s="18"/>
      <c r="AE60" s="18"/>
      <c r="AF60" s="18"/>
      <c r="AG60" s="18"/>
      <c r="AH60" s="29"/>
      <c r="AI60" s="29"/>
      <c r="AJ60" s="29"/>
    </row>
    <row r="61" spans="1:36" ht="55.2" x14ac:dyDescent="0.3">
      <c r="A61" s="131"/>
      <c r="B61" s="72">
        <v>58</v>
      </c>
      <c r="C61" s="123"/>
      <c r="D61" s="80" t="s">
        <v>49</v>
      </c>
      <c r="E61" s="73" t="s">
        <v>105</v>
      </c>
      <c r="F61" s="73" t="s">
        <v>113</v>
      </c>
      <c r="G61" s="27">
        <v>1</v>
      </c>
      <c r="H61" s="39">
        <f t="shared" si="5"/>
        <v>0</v>
      </c>
      <c r="I61" s="40">
        <f t="shared" si="35"/>
        <v>0</v>
      </c>
      <c r="J61" s="40">
        <f t="shared" si="7"/>
        <v>0</v>
      </c>
      <c r="K61" s="41">
        <f t="shared" si="8"/>
        <v>0</v>
      </c>
      <c r="L61" s="42">
        <f t="shared" si="36"/>
        <v>0</v>
      </c>
      <c r="M61" s="42">
        <f t="shared" si="10"/>
        <v>0</v>
      </c>
      <c r="N61" s="43">
        <f t="shared" si="11"/>
        <v>0</v>
      </c>
      <c r="O61" s="44">
        <f t="shared" si="37"/>
        <v>0</v>
      </c>
      <c r="P61" s="44">
        <f t="shared" si="13"/>
        <v>0</v>
      </c>
      <c r="Q61" s="45">
        <f t="shared" si="14"/>
        <v>0</v>
      </c>
      <c r="R61" s="46">
        <f t="shared" si="38"/>
        <v>0</v>
      </c>
      <c r="S61" s="47">
        <f t="shared" si="16"/>
        <v>0</v>
      </c>
      <c r="T61" s="50">
        <f t="shared" si="39"/>
        <v>2</v>
      </c>
      <c r="U61" s="53">
        <f>'GESTOR DA ATA'!L61</f>
        <v>0</v>
      </c>
      <c r="V61" s="51">
        <f t="shared" si="40"/>
        <v>0</v>
      </c>
      <c r="W61" s="52">
        <f t="shared" si="18"/>
        <v>2</v>
      </c>
      <c r="X61" s="8">
        <v>37.74</v>
      </c>
      <c r="Y61" s="8">
        <f t="shared" si="41"/>
        <v>37.74</v>
      </c>
      <c r="Z61" s="18"/>
      <c r="AA61" s="18"/>
      <c r="AB61" s="18"/>
      <c r="AC61" s="18"/>
      <c r="AD61" s="18"/>
      <c r="AE61" s="18"/>
      <c r="AF61" s="18"/>
      <c r="AG61" s="18"/>
      <c r="AH61" s="29"/>
      <c r="AI61" s="29"/>
      <c r="AJ61" s="29"/>
    </row>
    <row r="62" spans="1:36" ht="41.4" x14ac:dyDescent="0.3">
      <c r="A62" s="131"/>
      <c r="B62" s="72">
        <v>59</v>
      </c>
      <c r="C62" s="123"/>
      <c r="D62" s="80" t="s">
        <v>51</v>
      </c>
      <c r="E62" s="73" t="s">
        <v>105</v>
      </c>
      <c r="F62" s="73" t="s">
        <v>113</v>
      </c>
      <c r="G62" s="27">
        <v>10</v>
      </c>
      <c r="H62" s="39">
        <f t="shared" si="5"/>
        <v>5</v>
      </c>
      <c r="I62" s="40">
        <f t="shared" si="35"/>
        <v>0</v>
      </c>
      <c r="J62" s="40">
        <f t="shared" si="7"/>
        <v>5</v>
      </c>
      <c r="K62" s="41">
        <f t="shared" si="8"/>
        <v>2</v>
      </c>
      <c r="L62" s="42">
        <f t="shared" si="36"/>
        <v>0</v>
      </c>
      <c r="M62" s="42">
        <f t="shared" si="10"/>
        <v>2</v>
      </c>
      <c r="N62" s="43">
        <f t="shared" si="11"/>
        <v>2</v>
      </c>
      <c r="O62" s="44">
        <f t="shared" si="37"/>
        <v>0</v>
      </c>
      <c r="P62" s="44">
        <f t="shared" si="13"/>
        <v>2</v>
      </c>
      <c r="Q62" s="45">
        <f t="shared" si="14"/>
        <v>2</v>
      </c>
      <c r="R62" s="46">
        <f t="shared" si="38"/>
        <v>0</v>
      </c>
      <c r="S62" s="47">
        <f t="shared" si="16"/>
        <v>2</v>
      </c>
      <c r="T62" s="50">
        <f t="shared" si="39"/>
        <v>20</v>
      </c>
      <c r="U62" s="53">
        <f>'GESTOR DA ATA'!L62</f>
        <v>0</v>
      </c>
      <c r="V62" s="51">
        <f t="shared" si="40"/>
        <v>0</v>
      </c>
      <c r="W62" s="52">
        <f t="shared" si="18"/>
        <v>20</v>
      </c>
      <c r="X62" s="8">
        <v>38.74</v>
      </c>
      <c r="Y62" s="8">
        <f t="shared" si="41"/>
        <v>387.40000000000003</v>
      </c>
      <c r="Z62" s="18"/>
      <c r="AA62" s="18"/>
      <c r="AB62" s="18"/>
      <c r="AC62" s="18"/>
      <c r="AD62" s="18"/>
      <c r="AE62" s="18"/>
      <c r="AF62" s="18"/>
      <c r="AG62" s="18"/>
      <c r="AH62" s="29"/>
      <c r="AI62" s="29"/>
      <c r="AJ62" s="29"/>
    </row>
    <row r="63" spans="1:36" ht="27.6" x14ac:dyDescent="0.3">
      <c r="A63" s="131"/>
      <c r="B63" s="72">
        <v>60</v>
      </c>
      <c r="C63" s="123"/>
      <c r="D63" s="80" t="s">
        <v>122</v>
      </c>
      <c r="E63" s="73" t="s">
        <v>136</v>
      </c>
      <c r="F63" s="73" t="s">
        <v>113</v>
      </c>
      <c r="G63" s="27">
        <v>1</v>
      </c>
      <c r="H63" s="39">
        <f t="shared" si="5"/>
        <v>0</v>
      </c>
      <c r="I63" s="40">
        <f t="shared" si="35"/>
        <v>0</v>
      </c>
      <c r="J63" s="40">
        <f t="shared" si="7"/>
        <v>0</v>
      </c>
      <c r="K63" s="41">
        <f t="shared" si="8"/>
        <v>0</v>
      </c>
      <c r="L63" s="42">
        <f t="shared" si="36"/>
        <v>0</v>
      </c>
      <c r="M63" s="42">
        <f t="shared" si="10"/>
        <v>0</v>
      </c>
      <c r="N63" s="43">
        <f t="shared" si="11"/>
        <v>0</v>
      </c>
      <c r="O63" s="44">
        <f t="shared" si="37"/>
        <v>0</v>
      </c>
      <c r="P63" s="44">
        <f t="shared" si="13"/>
        <v>0</v>
      </c>
      <c r="Q63" s="45">
        <f t="shared" si="14"/>
        <v>0</v>
      </c>
      <c r="R63" s="46">
        <f t="shared" si="38"/>
        <v>0</v>
      </c>
      <c r="S63" s="47">
        <f t="shared" si="16"/>
        <v>0</v>
      </c>
      <c r="T63" s="50">
        <f t="shared" si="39"/>
        <v>2</v>
      </c>
      <c r="U63" s="53">
        <f>'GESTOR DA ATA'!L63</f>
        <v>0</v>
      </c>
      <c r="V63" s="51">
        <f t="shared" si="40"/>
        <v>0</v>
      </c>
      <c r="W63" s="52">
        <f t="shared" si="18"/>
        <v>2</v>
      </c>
      <c r="X63" s="8">
        <v>39.74</v>
      </c>
      <c r="Y63" s="8">
        <f t="shared" si="41"/>
        <v>39.74</v>
      </c>
      <c r="Z63" s="18"/>
      <c r="AA63" s="18"/>
      <c r="AB63" s="18"/>
      <c r="AC63" s="18"/>
      <c r="AD63" s="18"/>
      <c r="AE63" s="18"/>
      <c r="AF63" s="18"/>
      <c r="AG63" s="18"/>
      <c r="AH63" s="29"/>
      <c r="AI63" s="29"/>
      <c r="AJ63" s="29"/>
    </row>
    <row r="64" spans="1:36" ht="27.6" x14ac:dyDescent="0.3">
      <c r="A64" s="131"/>
      <c r="B64" s="72">
        <v>61</v>
      </c>
      <c r="C64" s="123"/>
      <c r="D64" s="80" t="s">
        <v>57</v>
      </c>
      <c r="E64" s="73" t="s">
        <v>106</v>
      </c>
      <c r="F64" s="73" t="s">
        <v>113</v>
      </c>
      <c r="G64" s="27">
        <v>58</v>
      </c>
      <c r="H64" s="39">
        <f t="shared" si="5"/>
        <v>29</v>
      </c>
      <c r="I64" s="40">
        <f t="shared" si="35"/>
        <v>0</v>
      </c>
      <c r="J64" s="40">
        <f t="shared" si="7"/>
        <v>29</v>
      </c>
      <c r="K64" s="41">
        <f t="shared" si="8"/>
        <v>14</v>
      </c>
      <c r="L64" s="42">
        <f t="shared" si="36"/>
        <v>0</v>
      </c>
      <c r="M64" s="42">
        <f t="shared" si="10"/>
        <v>14</v>
      </c>
      <c r="N64" s="43">
        <f t="shared" si="11"/>
        <v>14</v>
      </c>
      <c r="O64" s="44">
        <f t="shared" si="37"/>
        <v>0</v>
      </c>
      <c r="P64" s="44">
        <f t="shared" si="13"/>
        <v>14</v>
      </c>
      <c r="Q64" s="45">
        <f t="shared" si="14"/>
        <v>14</v>
      </c>
      <c r="R64" s="46">
        <f t="shared" si="38"/>
        <v>0</v>
      </c>
      <c r="S64" s="47">
        <f t="shared" si="16"/>
        <v>14</v>
      </c>
      <c r="T64" s="50">
        <f t="shared" si="39"/>
        <v>116</v>
      </c>
      <c r="U64" s="53">
        <f>'GESTOR DA ATA'!L64</f>
        <v>0</v>
      </c>
      <c r="V64" s="51">
        <f t="shared" si="40"/>
        <v>0</v>
      </c>
      <c r="W64" s="52">
        <f t="shared" si="18"/>
        <v>116</v>
      </c>
      <c r="X64" s="8">
        <v>40.74</v>
      </c>
      <c r="Y64" s="8">
        <f t="shared" si="41"/>
        <v>2362.92</v>
      </c>
      <c r="Z64" s="18"/>
      <c r="AA64" s="18"/>
      <c r="AB64" s="18"/>
      <c r="AC64" s="18"/>
      <c r="AD64" s="18"/>
      <c r="AE64" s="18"/>
      <c r="AF64" s="18"/>
      <c r="AG64" s="18"/>
      <c r="AH64" s="29"/>
      <c r="AI64" s="29"/>
      <c r="AJ64" s="29"/>
    </row>
    <row r="65" spans="1:36" ht="41.4" x14ac:dyDescent="0.3">
      <c r="A65" s="131"/>
      <c r="B65" s="72">
        <v>62</v>
      </c>
      <c r="C65" s="123"/>
      <c r="D65" s="80" t="s">
        <v>59</v>
      </c>
      <c r="E65" s="73" t="s">
        <v>106</v>
      </c>
      <c r="F65" s="73" t="s">
        <v>113</v>
      </c>
      <c r="G65" s="27">
        <v>12</v>
      </c>
      <c r="H65" s="39">
        <f t="shared" si="5"/>
        <v>6</v>
      </c>
      <c r="I65" s="40">
        <f t="shared" si="35"/>
        <v>0</v>
      </c>
      <c r="J65" s="40">
        <f t="shared" si="7"/>
        <v>6</v>
      </c>
      <c r="K65" s="41">
        <f t="shared" si="8"/>
        <v>3</v>
      </c>
      <c r="L65" s="42">
        <f t="shared" si="36"/>
        <v>0</v>
      </c>
      <c r="M65" s="42">
        <f t="shared" si="10"/>
        <v>3</v>
      </c>
      <c r="N65" s="43">
        <f t="shared" si="11"/>
        <v>3</v>
      </c>
      <c r="O65" s="44">
        <f t="shared" si="37"/>
        <v>0</v>
      </c>
      <c r="P65" s="44">
        <f t="shared" si="13"/>
        <v>3</v>
      </c>
      <c r="Q65" s="45">
        <f t="shared" si="14"/>
        <v>3</v>
      </c>
      <c r="R65" s="46">
        <f t="shared" si="38"/>
        <v>0</v>
      </c>
      <c r="S65" s="47">
        <f t="shared" si="16"/>
        <v>3</v>
      </c>
      <c r="T65" s="50">
        <f t="shared" si="39"/>
        <v>24</v>
      </c>
      <c r="U65" s="53">
        <f>'GESTOR DA ATA'!L65</f>
        <v>0</v>
      </c>
      <c r="V65" s="51">
        <f t="shared" si="40"/>
        <v>0</v>
      </c>
      <c r="W65" s="52">
        <f t="shared" si="18"/>
        <v>24</v>
      </c>
      <c r="X65" s="8">
        <v>41.74</v>
      </c>
      <c r="Y65" s="8">
        <f t="shared" si="41"/>
        <v>500.88</v>
      </c>
      <c r="Z65" s="18"/>
      <c r="AA65" s="18"/>
      <c r="AB65" s="18"/>
      <c r="AC65" s="18"/>
      <c r="AD65" s="18"/>
      <c r="AE65" s="18"/>
      <c r="AF65" s="18"/>
      <c r="AG65" s="18"/>
      <c r="AH65" s="29"/>
      <c r="AI65" s="29"/>
      <c r="AJ65" s="29"/>
    </row>
    <row r="66" spans="1:36" ht="41.4" x14ac:dyDescent="0.3">
      <c r="A66" s="131"/>
      <c r="B66" s="72">
        <v>63</v>
      </c>
      <c r="C66" s="123"/>
      <c r="D66" s="80" t="s">
        <v>123</v>
      </c>
      <c r="E66" s="73" t="s">
        <v>106</v>
      </c>
      <c r="F66" s="73" t="s">
        <v>113</v>
      </c>
      <c r="G66" s="27">
        <v>6</v>
      </c>
      <c r="H66" s="39">
        <f t="shared" si="5"/>
        <v>3</v>
      </c>
      <c r="I66" s="40">
        <f t="shared" si="35"/>
        <v>0</v>
      </c>
      <c r="J66" s="40">
        <f t="shared" si="7"/>
        <v>3</v>
      </c>
      <c r="K66" s="41">
        <f t="shared" si="8"/>
        <v>1</v>
      </c>
      <c r="L66" s="42">
        <f t="shared" si="36"/>
        <v>0</v>
      </c>
      <c r="M66" s="42">
        <f t="shared" si="10"/>
        <v>1</v>
      </c>
      <c r="N66" s="43">
        <f t="shared" si="11"/>
        <v>1</v>
      </c>
      <c r="O66" s="44">
        <f t="shared" si="37"/>
        <v>0</v>
      </c>
      <c r="P66" s="44">
        <f t="shared" si="13"/>
        <v>1</v>
      </c>
      <c r="Q66" s="45">
        <f t="shared" si="14"/>
        <v>1</v>
      </c>
      <c r="R66" s="46">
        <f t="shared" si="38"/>
        <v>0</v>
      </c>
      <c r="S66" s="47">
        <f t="shared" si="16"/>
        <v>1</v>
      </c>
      <c r="T66" s="50">
        <f t="shared" si="39"/>
        <v>12</v>
      </c>
      <c r="U66" s="53">
        <f>'GESTOR DA ATA'!L66</f>
        <v>0</v>
      </c>
      <c r="V66" s="51">
        <f t="shared" si="40"/>
        <v>0</v>
      </c>
      <c r="W66" s="52">
        <f t="shared" si="18"/>
        <v>12</v>
      </c>
      <c r="X66" s="8">
        <v>42.74</v>
      </c>
      <c r="Y66" s="8">
        <f t="shared" si="41"/>
        <v>256.44</v>
      </c>
      <c r="Z66" s="18"/>
      <c r="AA66" s="18"/>
      <c r="AB66" s="18"/>
      <c r="AC66" s="18"/>
      <c r="AD66" s="18"/>
      <c r="AE66" s="18"/>
      <c r="AF66" s="18"/>
      <c r="AG66" s="18"/>
      <c r="AH66" s="29"/>
      <c r="AI66" s="29"/>
      <c r="AJ66" s="29"/>
    </row>
    <row r="67" spans="1:36" ht="41.4" x14ac:dyDescent="0.3">
      <c r="A67" s="131"/>
      <c r="B67" s="72">
        <v>64</v>
      </c>
      <c r="C67" s="123"/>
      <c r="D67" s="80" t="s">
        <v>60</v>
      </c>
      <c r="E67" s="73" t="s">
        <v>106</v>
      </c>
      <c r="F67" s="73" t="s">
        <v>113</v>
      </c>
      <c r="G67" s="27">
        <v>44</v>
      </c>
      <c r="H67" s="39">
        <f>IF(ROUNDDOWN($G67*0.5,0)&gt;$W67,$W67+I67,ROUNDDOWN($G67*0.5,0))</f>
        <v>22</v>
      </c>
      <c r="I67" s="40">
        <f t="shared" si="35"/>
        <v>0</v>
      </c>
      <c r="J67" s="40">
        <f t="shared" si="7"/>
        <v>22</v>
      </c>
      <c r="K67" s="41">
        <f t="shared" si="8"/>
        <v>11</v>
      </c>
      <c r="L67" s="42">
        <f t="shared" si="36"/>
        <v>0</v>
      </c>
      <c r="M67" s="42">
        <f t="shared" si="10"/>
        <v>11</v>
      </c>
      <c r="N67" s="43">
        <f t="shared" si="11"/>
        <v>11</v>
      </c>
      <c r="O67" s="44">
        <f t="shared" si="37"/>
        <v>0</v>
      </c>
      <c r="P67" s="44">
        <f t="shared" si="13"/>
        <v>11</v>
      </c>
      <c r="Q67" s="45">
        <f t="shared" si="14"/>
        <v>11</v>
      </c>
      <c r="R67" s="46">
        <f t="shared" si="38"/>
        <v>0</v>
      </c>
      <c r="S67" s="47">
        <f t="shared" si="16"/>
        <v>11</v>
      </c>
      <c r="T67" s="50">
        <f t="shared" si="39"/>
        <v>88</v>
      </c>
      <c r="U67" s="53">
        <f>'GESTOR DA ATA'!L67</f>
        <v>0</v>
      </c>
      <c r="V67" s="51">
        <f t="shared" si="40"/>
        <v>0</v>
      </c>
      <c r="W67" s="52">
        <f t="shared" si="18"/>
        <v>88</v>
      </c>
      <c r="X67" s="8">
        <v>43.74</v>
      </c>
      <c r="Y67" s="8">
        <f t="shared" si="41"/>
        <v>1924.5600000000002</v>
      </c>
      <c r="Z67" s="18"/>
      <c r="AA67" s="18"/>
      <c r="AB67" s="18"/>
      <c r="AC67" s="18"/>
      <c r="AD67" s="18"/>
      <c r="AE67" s="18"/>
      <c r="AF67" s="18"/>
      <c r="AG67" s="18"/>
      <c r="AH67" s="29"/>
      <c r="AI67" s="29"/>
      <c r="AJ67" s="29"/>
    </row>
    <row r="68" spans="1:36" ht="27.6" x14ac:dyDescent="0.3">
      <c r="A68" s="131"/>
      <c r="B68" s="72">
        <v>65</v>
      </c>
      <c r="C68" s="123"/>
      <c r="D68" s="80" t="s">
        <v>61</v>
      </c>
      <c r="E68" s="73" t="s">
        <v>106</v>
      </c>
      <c r="F68" s="73" t="s">
        <v>113</v>
      </c>
      <c r="G68" s="27">
        <v>20</v>
      </c>
      <c r="H68" s="39">
        <f t="shared" si="5"/>
        <v>10</v>
      </c>
      <c r="I68" s="40">
        <f t="shared" si="35"/>
        <v>0</v>
      </c>
      <c r="J68" s="40">
        <f t="shared" si="7"/>
        <v>10</v>
      </c>
      <c r="K68" s="41">
        <f t="shared" si="8"/>
        <v>5</v>
      </c>
      <c r="L68" s="42">
        <f t="shared" si="36"/>
        <v>0</v>
      </c>
      <c r="M68" s="42">
        <f t="shared" si="10"/>
        <v>5</v>
      </c>
      <c r="N68" s="43">
        <f t="shared" si="11"/>
        <v>5</v>
      </c>
      <c r="O68" s="44">
        <f t="shared" si="37"/>
        <v>0</v>
      </c>
      <c r="P68" s="44">
        <f t="shared" si="13"/>
        <v>5</v>
      </c>
      <c r="Q68" s="45">
        <f t="shared" si="14"/>
        <v>5</v>
      </c>
      <c r="R68" s="46">
        <f t="shared" si="38"/>
        <v>0</v>
      </c>
      <c r="S68" s="47">
        <f t="shared" si="16"/>
        <v>5</v>
      </c>
      <c r="T68" s="50">
        <f t="shared" si="39"/>
        <v>40</v>
      </c>
      <c r="U68" s="53">
        <f>'GESTOR DA ATA'!L68</f>
        <v>0</v>
      </c>
      <c r="V68" s="51">
        <f t="shared" si="40"/>
        <v>0</v>
      </c>
      <c r="W68" s="52">
        <f t="shared" si="18"/>
        <v>40</v>
      </c>
      <c r="X68" s="8">
        <v>44.74</v>
      </c>
      <c r="Y68" s="8">
        <f t="shared" si="41"/>
        <v>894.80000000000007</v>
      </c>
      <c r="Z68" s="18"/>
      <c r="AA68" s="18"/>
      <c r="AB68" s="18"/>
      <c r="AC68" s="18"/>
      <c r="AD68" s="18"/>
      <c r="AE68" s="18"/>
      <c r="AF68" s="18"/>
      <c r="AG68" s="18"/>
      <c r="AH68" s="29"/>
      <c r="AI68" s="29"/>
      <c r="AJ68" s="29"/>
    </row>
    <row r="69" spans="1:36" ht="27.6" x14ac:dyDescent="0.3">
      <c r="A69" s="131"/>
      <c r="B69" s="72">
        <v>66</v>
      </c>
      <c r="C69" s="123"/>
      <c r="D69" s="80" t="s">
        <v>124</v>
      </c>
      <c r="E69" s="73" t="s">
        <v>137</v>
      </c>
      <c r="F69" s="73" t="s">
        <v>113</v>
      </c>
      <c r="G69" s="27">
        <v>20</v>
      </c>
      <c r="H69" s="39">
        <f t="shared" ref="H69:H132" si="42">IF(ROUNDDOWN($G69*0.5,0)&gt;$W69,$W69+I69,ROUNDDOWN($G69*0.5,0))</f>
        <v>10</v>
      </c>
      <c r="I69" s="40">
        <f t="shared" si="35"/>
        <v>0</v>
      </c>
      <c r="J69" s="40">
        <f t="shared" ref="J69:J132" si="43">H69-I69</f>
        <v>10</v>
      </c>
      <c r="K69" s="41">
        <f t="shared" ref="K69:K132" si="44">IF(ROUNDDOWN($G69*0.5,0)&gt;$W69,$W69,ROUNDDOWN($H69*0.5,0))</f>
        <v>5</v>
      </c>
      <c r="L69" s="42">
        <f t="shared" si="36"/>
        <v>0</v>
      </c>
      <c r="M69" s="42">
        <f t="shared" ref="M69:M132" si="45">K69-L69</f>
        <v>5</v>
      </c>
      <c r="N69" s="43">
        <f t="shared" ref="N69:N132" si="46">IF(ROUNDDOWN($G69*0.5,0)&gt;$W69,$W69,ROUNDDOWN($H69*0.5,0))</f>
        <v>5</v>
      </c>
      <c r="O69" s="44">
        <f t="shared" si="37"/>
        <v>0</v>
      </c>
      <c r="P69" s="44">
        <f t="shared" ref="P69:P132" si="47">N69-O69</f>
        <v>5</v>
      </c>
      <c r="Q69" s="45">
        <f t="shared" ref="Q69:Q132" si="48">IF(ROUNDDOWN($G69*0.5,0)&gt;$W69,$W69,ROUNDDOWN($H69*0.5,0))</f>
        <v>5</v>
      </c>
      <c r="R69" s="46">
        <f t="shared" si="38"/>
        <v>0</v>
      </c>
      <c r="S69" s="47">
        <f t="shared" ref="S69:S132" si="49">Q69-R69</f>
        <v>5</v>
      </c>
      <c r="T69" s="50">
        <f t="shared" si="39"/>
        <v>40</v>
      </c>
      <c r="U69" s="53">
        <f>'GESTOR DA ATA'!L69</f>
        <v>0</v>
      </c>
      <c r="V69" s="51">
        <f t="shared" si="40"/>
        <v>0</v>
      </c>
      <c r="W69" s="52">
        <f t="shared" ref="W69:W132" si="50">T69-V69-U69</f>
        <v>40</v>
      </c>
      <c r="X69" s="8">
        <v>45.74</v>
      </c>
      <c r="Y69" s="8">
        <f t="shared" si="41"/>
        <v>914.80000000000007</v>
      </c>
      <c r="Z69" s="18"/>
      <c r="AA69" s="18"/>
      <c r="AB69" s="18"/>
      <c r="AC69" s="18"/>
      <c r="AD69" s="18"/>
      <c r="AE69" s="18"/>
      <c r="AF69" s="18"/>
      <c r="AG69" s="18"/>
      <c r="AH69" s="29"/>
      <c r="AI69" s="29"/>
      <c r="AJ69" s="29"/>
    </row>
    <row r="70" spans="1:36" ht="27.6" x14ac:dyDescent="0.3">
      <c r="A70" s="131"/>
      <c r="B70" s="72">
        <v>67</v>
      </c>
      <c r="C70" s="123"/>
      <c r="D70" s="80" t="s">
        <v>62</v>
      </c>
      <c r="E70" s="73" t="s">
        <v>107</v>
      </c>
      <c r="F70" s="73" t="s">
        <v>113</v>
      </c>
      <c r="G70" s="27">
        <v>10</v>
      </c>
      <c r="H70" s="39">
        <f t="shared" si="42"/>
        <v>5</v>
      </c>
      <c r="I70" s="40">
        <f t="shared" si="35"/>
        <v>0</v>
      </c>
      <c r="J70" s="40">
        <f t="shared" si="43"/>
        <v>5</v>
      </c>
      <c r="K70" s="41">
        <f t="shared" si="44"/>
        <v>2</v>
      </c>
      <c r="L70" s="42">
        <f t="shared" si="36"/>
        <v>0</v>
      </c>
      <c r="M70" s="42">
        <f t="shared" si="45"/>
        <v>2</v>
      </c>
      <c r="N70" s="43">
        <f t="shared" si="46"/>
        <v>2</v>
      </c>
      <c r="O70" s="44">
        <f t="shared" si="37"/>
        <v>0</v>
      </c>
      <c r="P70" s="44">
        <f t="shared" si="47"/>
        <v>2</v>
      </c>
      <c r="Q70" s="45">
        <f t="shared" si="48"/>
        <v>2</v>
      </c>
      <c r="R70" s="46">
        <f t="shared" si="38"/>
        <v>0</v>
      </c>
      <c r="S70" s="47">
        <f t="shared" si="49"/>
        <v>2</v>
      </c>
      <c r="T70" s="50">
        <f t="shared" si="39"/>
        <v>20</v>
      </c>
      <c r="U70" s="53">
        <f>'GESTOR DA ATA'!L70</f>
        <v>0</v>
      </c>
      <c r="V70" s="51">
        <f t="shared" si="40"/>
        <v>0</v>
      </c>
      <c r="W70" s="52">
        <f t="shared" si="50"/>
        <v>20</v>
      </c>
      <c r="X70" s="8">
        <v>46.74</v>
      </c>
      <c r="Y70" s="8">
        <f t="shared" si="41"/>
        <v>467.40000000000003</v>
      </c>
      <c r="Z70" s="18"/>
      <c r="AA70" s="18"/>
      <c r="AB70" s="18"/>
      <c r="AC70" s="18"/>
      <c r="AD70" s="18"/>
      <c r="AE70" s="18"/>
      <c r="AF70" s="18"/>
      <c r="AG70" s="18"/>
      <c r="AH70" s="29"/>
      <c r="AI70" s="29"/>
      <c r="AJ70" s="29"/>
    </row>
    <row r="71" spans="1:36" ht="27.6" x14ac:dyDescent="0.3">
      <c r="A71" s="131"/>
      <c r="B71" s="72">
        <v>68</v>
      </c>
      <c r="C71" s="123"/>
      <c r="D71" s="80" t="s">
        <v>125</v>
      </c>
      <c r="E71" s="73" t="s">
        <v>107</v>
      </c>
      <c r="F71" s="73" t="s">
        <v>113</v>
      </c>
      <c r="G71" s="27">
        <v>10</v>
      </c>
      <c r="H71" s="39">
        <f t="shared" si="42"/>
        <v>5</v>
      </c>
      <c r="I71" s="40">
        <f t="shared" si="35"/>
        <v>0</v>
      </c>
      <c r="J71" s="40">
        <f t="shared" si="43"/>
        <v>5</v>
      </c>
      <c r="K71" s="41">
        <f t="shared" si="44"/>
        <v>2</v>
      </c>
      <c r="L71" s="42">
        <f t="shared" si="36"/>
        <v>0</v>
      </c>
      <c r="M71" s="42">
        <f t="shared" si="45"/>
        <v>2</v>
      </c>
      <c r="N71" s="43">
        <f t="shared" si="46"/>
        <v>2</v>
      </c>
      <c r="O71" s="44">
        <f t="shared" si="37"/>
        <v>0</v>
      </c>
      <c r="P71" s="44">
        <f t="shared" si="47"/>
        <v>2</v>
      </c>
      <c r="Q71" s="45">
        <f t="shared" si="48"/>
        <v>2</v>
      </c>
      <c r="R71" s="46">
        <f t="shared" si="38"/>
        <v>0</v>
      </c>
      <c r="S71" s="47">
        <f t="shared" si="49"/>
        <v>2</v>
      </c>
      <c r="T71" s="50">
        <f t="shared" si="39"/>
        <v>20</v>
      </c>
      <c r="U71" s="53">
        <f>'GESTOR DA ATA'!L71</f>
        <v>0</v>
      </c>
      <c r="V71" s="51">
        <f t="shared" si="40"/>
        <v>0</v>
      </c>
      <c r="W71" s="52">
        <f t="shared" si="50"/>
        <v>20</v>
      </c>
      <c r="X71" s="8">
        <v>47.74</v>
      </c>
      <c r="Y71" s="8">
        <f t="shared" si="41"/>
        <v>477.40000000000003</v>
      </c>
      <c r="Z71" s="18"/>
      <c r="AA71" s="18"/>
      <c r="AB71" s="18"/>
      <c r="AC71" s="18"/>
      <c r="AD71" s="18"/>
      <c r="AE71" s="18"/>
      <c r="AF71" s="18"/>
      <c r="AG71" s="18"/>
      <c r="AH71" s="29"/>
      <c r="AI71" s="29"/>
      <c r="AJ71" s="29"/>
    </row>
    <row r="72" spans="1:36" ht="41.4" x14ac:dyDescent="0.3">
      <c r="A72" s="131"/>
      <c r="B72" s="72">
        <v>69</v>
      </c>
      <c r="C72" s="123"/>
      <c r="D72" s="80" t="s">
        <v>63</v>
      </c>
      <c r="E72" s="73" t="s">
        <v>106</v>
      </c>
      <c r="F72" s="73" t="s">
        <v>113</v>
      </c>
      <c r="G72" s="27">
        <v>20</v>
      </c>
      <c r="H72" s="39">
        <f t="shared" si="42"/>
        <v>10</v>
      </c>
      <c r="I72" s="40">
        <f t="shared" si="35"/>
        <v>0</v>
      </c>
      <c r="J72" s="40">
        <f t="shared" si="43"/>
        <v>10</v>
      </c>
      <c r="K72" s="41">
        <f t="shared" si="44"/>
        <v>5</v>
      </c>
      <c r="L72" s="42">
        <f t="shared" si="36"/>
        <v>0</v>
      </c>
      <c r="M72" s="42">
        <f t="shared" si="45"/>
        <v>5</v>
      </c>
      <c r="N72" s="43">
        <f t="shared" si="46"/>
        <v>5</v>
      </c>
      <c r="O72" s="44">
        <f t="shared" si="37"/>
        <v>0</v>
      </c>
      <c r="P72" s="44">
        <f t="shared" si="47"/>
        <v>5</v>
      </c>
      <c r="Q72" s="45">
        <f t="shared" si="48"/>
        <v>5</v>
      </c>
      <c r="R72" s="46">
        <f t="shared" si="38"/>
        <v>0</v>
      </c>
      <c r="S72" s="47">
        <f t="shared" si="49"/>
        <v>5</v>
      </c>
      <c r="T72" s="50">
        <f t="shared" si="39"/>
        <v>40</v>
      </c>
      <c r="U72" s="53">
        <f>'GESTOR DA ATA'!L72</f>
        <v>0</v>
      </c>
      <c r="V72" s="51">
        <f t="shared" si="40"/>
        <v>0</v>
      </c>
      <c r="W72" s="52">
        <f t="shared" si="50"/>
        <v>40</v>
      </c>
      <c r="X72" s="8">
        <v>48.74</v>
      </c>
      <c r="Y72" s="8">
        <f t="shared" si="41"/>
        <v>974.80000000000007</v>
      </c>
      <c r="Z72" s="18"/>
      <c r="AA72" s="18"/>
      <c r="AB72" s="18"/>
      <c r="AC72" s="18"/>
      <c r="AD72" s="18"/>
      <c r="AE72" s="18"/>
      <c r="AF72" s="18"/>
      <c r="AG72" s="18"/>
      <c r="AH72" s="29"/>
      <c r="AI72" s="29"/>
      <c r="AJ72" s="29"/>
    </row>
    <row r="73" spans="1:36" ht="41.4" x14ac:dyDescent="0.3">
      <c r="A73" s="131"/>
      <c r="B73" s="72">
        <v>70</v>
      </c>
      <c r="C73" s="123"/>
      <c r="D73" s="80" t="s">
        <v>66</v>
      </c>
      <c r="E73" s="73" t="s">
        <v>108</v>
      </c>
      <c r="F73" s="73" t="s">
        <v>113</v>
      </c>
      <c r="G73" s="27">
        <v>20</v>
      </c>
      <c r="H73" s="39">
        <f t="shared" si="42"/>
        <v>10</v>
      </c>
      <c r="I73" s="40">
        <f t="shared" si="35"/>
        <v>0</v>
      </c>
      <c r="J73" s="40">
        <f t="shared" si="43"/>
        <v>10</v>
      </c>
      <c r="K73" s="41">
        <f t="shared" si="44"/>
        <v>5</v>
      </c>
      <c r="L73" s="42">
        <f t="shared" si="36"/>
        <v>0</v>
      </c>
      <c r="M73" s="42">
        <f t="shared" si="45"/>
        <v>5</v>
      </c>
      <c r="N73" s="43">
        <f t="shared" si="46"/>
        <v>5</v>
      </c>
      <c r="O73" s="44">
        <f t="shared" si="37"/>
        <v>0</v>
      </c>
      <c r="P73" s="44">
        <f t="shared" si="47"/>
        <v>5</v>
      </c>
      <c r="Q73" s="45">
        <f t="shared" si="48"/>
        <v>5</v>
      </c>
      <c r="R73" s="46">
        <f t="shared" si="38"/>
        <v>0</v>
      </c>
      <c r="S73" s="47">
        <f t="shared" si="49"/>
        <v>5</v>
      </c>
      <c r="T73" s="50">
        <f t="shared" si="39"/>
        <v>40</v>
      </c>
      <c r="U73" s="53">
        <f>'GESTOR DA ATA'!L73</f>
        <v>0</v>
      </c>
      <c r="V73" s="51">
        <f t="shared" si="40"/>
        <v>0</v>
      </c>
      <c r="W73" s="52">
        <f t="shared" si="50"/>
        <v>40</v>
      </c>
      <c r="X73" s="8">
        <v>49.74</v>
      </c>
      <c r="Y73" s="8">
        <f t="shared" si="41"/>
        <v>994.80000000000007</v>
      </c>
      <c r="Z73" s="18"/>
      <c r="AA73" s="18"/>
      <c r="AB73" s="18"/>
      <c r="AC73" s="18"/>
      <c r="AD73" s="18"/>
      <c r="AE73" s="18"/>
      <c r="AF73" s="18"/>
      <c r="AG73" s="18"/>
      <c r="AH73" s="29"/>
      <c r="AI73" s="29"/>
      <c r="AJ73" s="29"/>
    </row>
    <row r="74" spans="1:36" ht="55.2" x14ac:dyDescent="0.3">
      <c r="A74" s="131"/>
      <c r="B74" s="72">
        <v>71</v>
      </c>
      <c r="C74" s="123"/>
      <c r="D74" s="80" t="s">
        <v>73</v>
      </c>
      <c r="E74" s="73" t="s">
        <v>108</v>
      </c>
      <c r="F74" s="73" t="s">
        <v>113</v>
      </c>
      <c r="G74" s="27">
        <v>20</v>
      </c>
      <c r="H74" s="39">
        <f t="shared" si="42"/>
        <v>10</v>
      </c>
      <c r="I74" s="40">
        <f t="shared" si="35"/>
        <v>0</v>
      </c>
      <c r="J74" s="40">
        <f t="shared" si="43"/>
        <v>10</v>
      </c>
      <c r="K74" s="41">
        <f t="shared" si="44"/>
        <v>5</v>
      </c>
      <c r="L74" s="42">
        <f t="shared" si="36"/>
        <v>0</v>
      </c>
      <c r="M74" s="42">
        <f t="shared" si="45"/>
        <v>5</v>
      </c>
      <c r="N74" s="43">
        <f t="shared" si="46"/>
        <v>5</v>
      </c>
      <c r="O74" s="44">
        <f t="shared" si="37"/>
        <v>0</v>
      </c>
      <c r="P74" s="44">
        <f t="shared" si="47"/>
        <v>5</v>
      </c>
      <c r="Q74" s="45">
        <f t="shared" si="48"/>
        <v>5</v>
      </c>
      <c r="R74" s="46">
        <f t="shared" si="38"/>
        <v>0</v>
      </c>
      <c r="S74" s="47">
        <f t="shared" si="49"/>
        <v>5</v>
      </c>
      <c r="T74" s="50">
        <f t="shared" si="39"/>
        <v>40</v>
      </c>
      <c r="U74" s="53">
        <f>'GESTOR DA ATA'!L74</f>
        <v>0</v>
      </c>
      <c r="V74" s="51">
        <f t="shared" si="40"/>
        <v>0</v>
      </c>
      <c r="W74" s="52">
        <f t="shared" si="50"/>
        <v>40</v>
      </c>
      <c r="X74" s="8">
        <v>50.74</v>
      </c>
      <c r="Y74" s="8">
        <f t="shared" si="41"/>
        <v>1014.8000000000001</v>
      </c>
      <c r="Z74" s="18"/>
      <c r="AA74" s="18"/>
      <c r="AB74" s="18"/>
      <c r="AC74" s="18"/>
      <c r="AD74" s="18"/>
      <c r="AE74" s="18"/>
      <c r="AF74" s="18"/>
      <c r="AG74" s="18"/>
      <c r="AH74" s="29"/>
      <c r="AI74" s="29"/>
      <c r="AJ74" s="29"/>
    </row>
    <row r="75" spans="1:36" ht="55.2" x14ac:dyDescent="0.3">
      <c r="A75" s="131"/>
      <c r="B75" s="72">
        <v>72</v>
      </c>
      <c r="C75" s="123"/>
      <c r="D75" s="80" t="s">
        <v>75</v>
      </c>
      <c r="E75" s="73" t="s">
        <v>111</v>
      </c>
      <c r="F75" s="73" t="s">
        <v>113</v>
      </c>
      <c r="G75" s="27">
        <v>20</v>
      </c>
      <c r="H75" s="39">
        <f t="shared" si="42"/>
        <v>10</v>
      </c>
      <c r="I75" s="40">
        <f t="shared" si="35"/>
        <v>0</v>
      </c>
      <c r="J75" s="40">
        <f t="shared" si="43"/>
        <v>10</v>
      </c>
      <c r="K75" s="41">
        <f t="shared" si="44"/>
        <v>5</v>
      </c>
      <c r="L75" s="42">
        <f t="shared" si="36"/>
        <v>0</v>
      </c>
      <c r="M75" s="42">
        <f t="shared" si="45"/>
        <v>5</v>
      </c>
      <c r="N75" s="43">
        <f t="shared" si="46"/>
        <v>5</v>
      </c>
      <c r="O75" s="44">
        <f t="shared" si="37"/>
        <v>0</v>
      </c>
      <c r="P75" s="44">
        <f t="shared" si="47"/>
        <v>5</v>
      </c>
      <c r="Q75" s="45">
        <f t="shared" si="48"/>
        <v>5</v>
      </c>
      <c r="R75" s="46">
        <f t="shared" si="38"/>
        <v>0</v>
      </c>
      <c r="S75" s="47">
        <f t="shared" si="49"/>
        <v>5</v>
      </c>
      <c r="T75" s="50">
        <f t="shared" si="39"/>
        <v>40</v>
      </c>
      <c r="U75" s="53">
        <f>'GESTOR DA ATA'!L75</f>
        <v>0</v>
      </c>
      <c r="V75" s="51">
        <f t="shared" si="40"/>
        <v>0</v>
      </c>
      <c r="W75" s="52">
        <f t="shared" si="50"/>
        <v>40</v>
      </c>
      <c r="X75" s="8">
        <v>51.74</v>
      </c>
      <c r="Y75" s="8">
        <f t="shared" si="41"/>
        <v>1034.8</v>
      </c>
      <c r="Z75" s="18"/>
      <c r="AA75" s="18"/>
      <c r="AB75" s="18"/>
      <c r="AC75" s="18"/>
      <c r="AD75" s="18"/>
      <c r="AE75" s="18"/>
      <c r="AF75" s="18"/>
      <c r="AG75" s="18"/>
      <c r="AH75" s="29"/>
      <c r="AI75" s="29"/>
      <c r="AJ75" s="29"/>
    </row>
    <row r="76" spans="1:36" ht="41.4" x14ac:dyDescent="0.3">
      <c r="A76" s="131"/>
      <c r="B76" s="72">
        <v>73</v>
      </c>
      <c r="C76" s="123"/>
      <c r="D76" s="80" t="s">
        <v>77</v>
      </c>
      <c r="E76" s="73" t="s">
        <v>108</v>
      </c>
      <c r="F76" s="73" t="s">
        <v>113</v>
      </c>
      <c r="G76" s="27">
        <v>10</v>
      </c>
      <c r="H76" s="39">
        <f t="shared" si="42"/>
        <v>5</v>
      </c>
      <c r="I76" s="40">
        <f t="shared" si="35"/>
        <v>0</v>
      </c>
      <c r="J76" s="40">
        <f t="shared" si="43"/>
        <v>5</v>
      </c>
      <c r="K76" s="41">
        <f t="shared" si="44"/>
        <v>2</v>
      </c>
      <c r="L76" s="42">
        <f t="shared" si="36"/>
        <v>0</v>
      </c>
      <c r="M76" s="42">
        <f t="shared" si="45"/>
        <v>2</v>
      </c>
      <c r="N76" s="43">
        <f t="shared" si="46"/>
        <v>2</v>
      </c>
      <c r="O76" s="44">
        <f t="shared" si="37"/>
        <v>0</v>
      </c>
      <c r="P76" s="44">
        <f t="shared" si="47"/>
        <v>2</v>
      </c>
      <c r="Q76" s="45">
        <f t="shared" si="48"/>
        <v>2</v>
      </c>
      <c r="R76" s="46">
        <f t="shared" si="38"/>
        <v>0</v>
      </c>
      <c r="S76" s="47">
        <f t="shared" si="49"/>
        <v>2</v>
      </c>
      <c r="T76" s="50">
        <f t="shared" si="39"/>
        <v>20</v>
      </c>
      <c r="U76" s="53">
        <f>'GESTOR DA ATA'!L76</f>
        <v>0</v>
      </c>
      <c r="V76" s="51">
        <f t="shared" si="40"/>
        <v>0</v>
      </c>
      <c r="W76" s="52">
        <f t="shared" si="50"/>
        <v>20</v>
      </c>
      <c r="X76" s="8">
        <v>52.74</v>
      </c>
      <c r="Y76" s="8">
        <f t="shared" si="41"/>
        <v>527.4</v>
      </c>
      <c r="Z76" s="18"/>
      <c r="AA76" s="18"/>
      <c r="AB76" s="18"/>
      <c r="AC76" s="18"/>
      <c r="AD76" s="18"/>
      <c r="AE76" s="18"/>
      <c r="AF76" s="18"/>
      <c r="AG76" s="18"/>
      <c r="AH76" s="29"/>
      <c r="AI76" s="29"/>
      <c r="AJ76" s="29"/>
    </row>
    <row r="77" spans="1:36" ht="55.2" x14ac:dyDescent="0.3">
      <c r="A77" s="131"/>
      <c r="B77" s="72">
        <v>74</v>
      </c>
      <c r="C77" s="123"/>
      <c r="D77" s="80" t="s">
        <v>91</v>
      </c>
      <c r="E77" s="73" t="s">
        <v>106</v>
      </c>
      <c r="F77" s="73" t="s">
        <v>114</v>
      </c>
      <c r="G77" s="27">
        <v>1</v>
      </c>
      <c r="H77" s="39">
        <f t="shared" si="42"/>
        <v>0</v>
      </c>
      <c r="I77" s="40">
        <f t="shared" si="35"/>
        <v>0</v>
      </c>
      <c r="J77" s="40">
        <f t="shared" si="43"/>
        <v>0</v>
      </c>
      <c r="K77" s="41">
        <f t="shared" si="44"/>
        <v>0</v>
      </c>
      <c r="L77" s="42">
        <f t="shared" si="36"/>
        <v>0</v>
      </c>
      <c r="M77" s="42">
        <f t="shared" si="45"/>
        <v>0</v>
      </c>
      <c r="N77" s="43">
        <f t="shared" si="46"/>
        <v>0</v>
      </c>
      <c r="O77" s="44">
        <f t="shared" si="37"/>
        <v>0</v>
      </c>
      <c r="P77" s="44">
        <f t="shared" si="47"/>
        <v>0</v>
      </c>
      <c r="Q77" s="45">
        <f t="shared" si="48"/>
        <v>0</v>
      </c>
      <c r="R77" s="46">
        <f t="shared" si="38"/>
        <v>0</v>
      </c>
      <c r="S77" s="47">
        <f t="shared" si="49"/>
        <v>0</v>
      </c>
      <c r="T77" s="50">
        <f t="shared" si="39"/>
        <v>2</v>
      </c>
      <c r="U77" s="53">
        <f>'GESTOR DA ATA'!L77</f>
        <v>0</v>
      </c>
      <c r="V77" s="51">
        <f t="shared" si="40"/>
        <v>0</v>
      </c>
      <c r="W77" s="52">
        <f t="shared" si="50"/>
        <v>2</v>
      </c>
      <c r="X77" s="8">
        <v>53.74</v>
      </c>
      <c r="Y77" s="8">
        <f t="shared" si="41"/>
        <v>53.74</v>
      </c>
      <c r="Z77" s="18"/>
      <c r="AA77" s="18"/>
      <c r="AB77" s="18"/>
      <c r="AC77" s="18"/>
      <c r="AD77" s="18"/>
      <c r="AE77" s="18"/>
      <c r="AF77" s="18"/>
      <c r="AG77" s="18"/>
      <c r="AH77" s="29"/>
      <c r="AI77" s="29"/>
      <c r="AJ77" s="29"/>
    </row>
    <row r="78" spans="1:36" ht="69" x14ac:dyDescent="0.3">
      <c r="A78" s="131"/>
      <c r="B78" s="72">
        <v>75</v>
      </c>
      <c r="C78" s="123"/>
      <c r="D78" s="80" t="s">
        <v>92</v>
      </c>
      <c r="E78" s="73" t="s">
        <v>106</v>
      </c>
      <c r="F78" s="73" t="s">
        <v>114</v>
      </c>
      <c r="G78" s="27">
        <v>2</v>
      </c>
      <c r="H78" s="39">
        <f t="shared" si="42"/>
        <v>1</v>
      </c>
      <c r="I78" s="40">
        <f t="shared" si="35"/>
        <v>0</v>
      </c>
      <c r="J78" s="40">
        <f t="shared" si="43"/>
        <v>1</v>
      </c>
      <c r="K78" s="41">
        <f t="shared" si="44"/>
        <v>0</v>
      </c>
      <c r="L78" s="42">
        <f t="shared" si="36"/>
        <v>0</v>
      </c>
      <c r="M78" s="42">
        <f t="shared" si="45"/>
        <v>0</v>
      </c>
      <c r="N78" s="43">
        <f t="shared" si="46"/>
        <v>0</v>
      </c>
      <c r="O78" s="44">
        <f t="shared" si="37"/>
        <v>0</v>
      </c>
      <c r="P78" s="44">
        <f t="shared" si="47"/>
        <v>0</v>
      </c>
      <c r="Q78" s="45">
        <f t="shared" si="48"/>
        <v>0</v>
      </c>
      <c r="R78" s="46">
        <f t="shared" si="38"/>
        <v>0</v>
      </c>
      <c r="S78" s="47">
        <f t="shared" si="49"/>
        <v>0</v>
      </c>
      <c r="T78" s="50">
        <f t="shared" si="39"/>
        <v>4</v>
      </c>
      <c r="U78" s="53">
        <f>'GESTOR DA ATA'!L78</f>
        <v>0</v>
      </c>
      <c r="V78" s="51">
        <f t="shared" si="40"/>
        <v>0</v>
      </c>
      <c r="W78" s="52">
        <f t="shared" si="50"/>
        <v>4</v>
      </c>
      <c r="X78" s="8">
        <v>54.74</v>
      </c>
      <c r="Y78" s="8">
        <f t="shared" si="41"/>
        <v>109.48</v>
      </c>
      <c r="Z78" s="18"/>
      <c r="AA78" s="18"/>
      <c r="AB78" s="18"/>
      <c r="AC78" s="18"/>
      <c r="AD78" s="18"/>
      <c r="AE78" s="18"/>
      <c r="AF78" s="18"/>
      <c r="AG78" s="18"/>
      <c r="AH78" s="29"/>
      <c r="AI78" s="29"/>
      <c r="AJ78" s="29"/>
    </row>
    <row r="79" spans="1:36" ht="69" x14ac:dyDescent="0.3">
      <c r="A79" s="131"/>
      <c r="B79" s="72">
        <v>76</v>
      </c>
      <c r="C79" s="123"/>
      <c r="D79" s="80" t="s">
        <v>93</v>
      </c>
      <c r="E79" s="73" t="s">
        <v>106</v>
      </c>
      <c r="F79" s="73" t="s">
        <v>114</v>
      </c>
      <c r="G79" s="27">
        <v>6</v>
      </c>
      <c r="H79" s="39">
        <f t="shared" si="42"/>
        <v>3</v>
      </c>
      <c r="I79" s="40">
        <f t="shared" si="35"/>
        <v>0</v>
      </c>
      <c r="J79" s="40">
        <f t="shared" si="43"/>
        <v>3</v>
      </c>
      <c r="K79" s="41">
        <f t="shared" si="44"/>
        <v>1</v>
      </c>
      <c r="L79" s="42">
        <f t="shared" si="36"/>
        <v>0</v>
      </c>
      <c r="M79" s="42">
        <f t="shared" si="45"/>
        <v>1</v>
      </c>
      <c r="N79" s="43">
        <f t="shared" si="46"/>
        <v>1</v>
      </c>
      <c r="O79" s="44">
        <f t="shared" si="37"/>
        <v>0</v>
      </c>
      <c r="P79" s="44">
        <f t="shared" si="47"/>
        <v>1</v>
      </c>
      <c r="Q79" s="45">
        <f t="shared" si="48"/>
        <v>1</v>
      </c>
      <c r="R79" s="46">
        <f t="shared" si="38"/>
        <v>0</v>
      </c>
      <c r="S79" s="47">
        <f t="shared" si="49"/>
        <v>1</v>
      </c>
      <c r="T79" s="50">
        <f t="shared" si="39"/>
        <v>12</v>
      </c>
      <c r="U79" s="53">
        <f>'GESTOR DA ATA'!L79</f>
        <v>0</v>
      </c>
      <c r="V79" s="51">
        <f t="shared" si="40"/>
        <v>0</v>
      </c>
      <c r="W79" s="52">
        <f t="shared" si="50"/>
        <v>12</v>
      </c>
      <c r="X79" s="8">
        <v>55.74</v>
      </c>
      <c r="Y79" s="8">
        <f t="shared" si="41"/>
        <v>334.44</v>
      </c>
      <c r="Z79" s="18"/>
      <c r="AA79" s="18"/>
      <c r="AB79" s="18"/>
      <c r="AC79" s="18"/>
      <c r="AD79" s="18"/>
      <c r="AE79" s="18"/>
      <c r="AF79" s="18"/>
      <c r="AG79" s="18"/>
      <c r="AH79" s="29"/>
      <c r="AI79" s="29"/>
      <c r="AJ79" s="29"/>
    </row>
    <row r="80" spans="1:36" ht="55.2" x14ac:dyDescent="0.3">
      <c r="A80" s="131"/>
      <c r="B80" s="72">
        <v>77</v>
      </c>
      <c r="C80" s="123"/>
      <c r="D80" s="80" t="s">
        <v>94</v>
      </c>
      <c r="E80" s="73" t="s">
        <v>106</v>
      </c>
      <c r="F80" s="73" t="s">
        <v>114</v>
      </c>
      <c r="G80" s="27">
        <v>64</v>
      </c>
      <c r="H80" s="39">
        <f t="shared" si="42"/>
        <v>32</v>
      </c>
      <c r="I80" s="40">
        <f t="shared" si="35"/>
        <v>0</v>
      </c>
      <c r="J80" s="40">
        <f t="shared" si="43"/>
        <v>32</v>
      </c>
      <c r="K80" s="41">
        <f t="shared" si="44"/>
        <v>16</v>
      </c>
      <c r="L80" s="42">
        <f t="shared" si="36"/>
        <v>0</v>
      </c>
      <c r="M80" s="42">
        <f t="shared" si="45"/>
        <v>16</v>
      </c>
      <c r="N80" s="43">
        <f t="shared" si="46"/>
        <v>16</v>
      </c>
      <c r="O80" s="44">
        <f t="shared" si="37"/>
        <v>0</v>
      </c>
      <c r="P80" s="44">
        <f t="shared" si="47"/>
        <v>16</v>
      </c>
      <c r="Q80" s="45">
        <f t="shared" si="48"/>
        <v>16</v>
      </c>
      <c r="R80" s="46">
        <f t="shared" si="38"/>
        <v>0</v>
      </c>
      <c r="S80" s="47">
        <f t="shared" si="49"/>
        <v>16</v>
      </c>
      <c r="T80" s="50">
        <f t="shared" si="39"/>
        <v>128</v>
      </c>
      <c r="U80" s="53">
        <f>'GESTOR DA ATA'!L80</f>
        <v>0</v>
      </c>
      <c r="V80" s="51">
        <f t="shared" si="40"/>
        <v>0</v>
      </c>
      <c r="W80" s="52">
        <f t="shared" si="50"/>
        <v>128</v>
      </c>
      <c r="X80" s="8">
        <v>56.74</v>
      </c>
      <c r="Y80" s="8">
        <f t="shared" si="41"/>
        <v>3631.36</v>
      </c>
      <c r="Z80" s="18"/>
      <c r="AA80" s="18"/>
      <c r="AB80" s="18"/>
      <c r="AC80" s="18"/>
      <c r="AD80" s="18"/>
      <c r="AE80" s="18"/>
      <c r="AF80" s="18"/>
      <c r="AG80" s="18"/>
      <c r="AH80" s="29"/>
      <c r="AI80" s="29"/>
      <c r="AJ80" s="29"/>
    </row>
    <row r="81" spans="1:36" ht="27.6" x14ac:dyDescent="0.3">
      <c r="A81" s="132"/>
      <c r="B81" s="72">
        <v>78</v>
      </c>
      <c r="C81" s="124"/>
      <c r="D81" s="80" t="s">
        <v>98</v>
      </c>
      <c r="E81" s="73" t="s">
        <v>106</v>
      </c>
      <c r="F81" s="73" t="s">
        <v>114</v>
      </c>
      <c r="G81" s="27">
        <v>10</v>
      </c>
      <c r="H81" s="39">
        <f t="shared" si="42"/>
        <v>5</v>
      </c>
      <c r="I81" s="40">
        <f t="shared" si="35"/>
        <v>0</v>
      </c>
      <c r="J81" s="40">
        <f t="shared" si="43"/>
        <v>5</v>
      </c>
      <c r="K81" s="41">
        <f t="shared" si="44"/>
        <v>2</v>
      </c>
      <c r="L81" s="42">
        <f t="shared" si="36"/>
        <v>0</v>
      </c>
      <c r="M81" s="42">
        <f t="shared" si="45"/>
        <v>2</v>
      </c>
      <c r="N81" s="43">
        <f t="shared" si="46"/>
        <v>2</v>
      </c>
      <c r="O81" s="44">
        <f t="shared" si="37"/>
        <v>0</v>
      </c>
      <c r="P81" s="44">
        <f t="shared" si="47"/>
        <v>2</v>
      </c>
      <c r="Q81" s="45">
        <f t="shared" si="48"/>
        <v>2</v>
      </c>
      <c r="R81" s="46">
        <f t="shared" si="38"/>
        <v>0</v>
      </c>
      <c r="S81" s="47">
        <f t="shared" si="49"/>
        <v>2</v>
      </c>
      <c r="T81" s="50">
        <f t="shared" si="39"/>
        <v>20</v>
      </c>
      <c r="U81" s="53">
        <f>'GESTOR DA ATA'!L81</f>
        <v>0</v>
      </c>
      <c r="V81" s="51">
        <f t="shared" si="40"/>
        <v>0</v>
      </c>
      <c r="W81" s="52">
        <f t="shared" si="50"/>
        <v>20</v>
      </c>
      <c r="X81" s="8">
        <v>57.74</v>
      </c>
      <c r="Y81" s="8">
        <f t="shared" si="41"/>
        <v>577.4</v>
      </c>
      <c r="Z81" s="18"/>
      <c r="AA81" s="18"/>
      <c r="AB81" s="18"/>
      <c r="AC81" s="18"/>
      <c r="AD81" s="18"/>
      <c r="AE81" s="18"/>
      <c r="AF81" s="18"/>
      <c r="AG81" s="18"/>
      <c r="AH81" s="29"/>
      <c r="AI81" s="29"/>
      <c r="AJ81" s="29"/>
    </row>
    <row r="82" spans="1:36" ht="55.2" x14ac:dyDescent="0.3">
      <c r="A82" s="130">
        <v>3</v>
      </c>
      <c r="B82" s="72">
        <v>79</v>
      </c>
      <c r="C82" s="122" t="s">
        <v>47</v>
      </c>
      <c r="D82" s="80" t="s">
        <v>48</v>
      </c>
      <c r="E82" s="73" t="s">
        <v>104</v>
      </c>
      <c r="F82" s="73" t="s">
        <v>113</v>
      </c>
      <c r="G82" s="27">
        <v>4</v>
      </c>
      <c r="H82" s="39">
        <f t="shared" si="42"/>
        <v>2</v>
      </c>
      <c r="I82" s="40">
        <f t="shared" si="35"/>
        <v>0</v>
      </c>
      <c r="J82" s="40">
        <f t="shared" si="43"/>
        <v>2</v>
      </c>
      <c r="K82" s="41">
        <f t="shared" si="44"/>
        <v>1</v>
      </c>
      <c r="L82" s="42">
        <f t="shared" si="36"/>
        <v>0</v>
      </c>
      <c r="M82" s="42">
        <f t="shared" si="45"/>
        <v>1</v>
      </c>
      <c r="N82" s="43">
        <f t="shared" si="46"/>
        <v>1</v>
      </c>
      <c r="O82" s="44">
        <f t="shared" si="37"/>
        <v>0</v>
      </c>
      <c r="P82" s="44">
        <f t="shared" si="47"/>
        <v>1</v>
      </c>
      <c r="Q82" s="45">
        <f t="shared" si="48"/>
        <v>1</v>
      </c>
      <c r="R82" s="46">
        <f t="shared" si="38"/>
        <v>0</v>
      </c>
      <c r="S82" s="47">
        <f t="shared" si="49"/>
        <v>1</v>
      </c>
      <c r="T82" s="50">
        <f t="shared" si="39"/>
        <v>8</v>
      </c>
      <c r="U82" s="53">
        <f>'GESTOR DA ATA'!L82</f>
        <v>0</v>
      </c>
      <c r="V82" s="51">
        <f t="shared" si="40"/>
        <v>0</v>
      </c>
      <c r="W82" s="52">
        <f t="shared" si="50"/>
        <v>8</v>
      </c>
      <c r="X82" s="8">
        <v>58.74</v>
      </c>
      <c r="Y82" s="8">
        <f t="shared" si="41"/>
        <v>234.96</v>
      </c>
      <c r="Z82" s="18"/>
      <c r="AA82" s="18"/>
      <c r="AB82" s="18"/>
      <c r="AC82" s="18"/>
      <c r="AD82" s="18"/>
      <c r="AE82" s="18"/>
      <c r="AF82" s="18"/>
      <c r="AG82" s="18"/>
      <c r="AH82" s="29"/>
      <c r="AI82" s="29"/>
      <c r="AJ82" s="29"/>
    </row>
    <row r="83" spans="1:36" ht="27.6" x14ac:dyDescent="0.3">
      <c r="A83" s="131"/>
      <c r="B83" s="72">
        <v>80</v>
      </c>
      <c r="C83" s="123"/>
      <c r="D83" s="80" t="s">
        <v>56</v>
      </c>
      <c r="E83" s="73" t="s">
        <v>106</v>
      </c>
      <c r="F83" s="73" t="s">
        <v>113</v>
      </c>
      <c r="G83" s="27">
        <v>18</v>
      </c>
      <c r="H83" s="39">
        <f t="shared" si="42"/>
        <v>9</v>
      </c>
      <c r="I83" s="40">
        <f t="shared" si="35"/>
        <v>0</v>
      </c>
      <c r="J83" s="40">
        <f t="shared" si="43"/>
        <v>9</v>
      </c>
      <c r="K83" s="41">
        <f t="shared" si="44"/>
        <v>4</v>
      </c>
      <c r="L83" s="42">
        <f t="shared" si="36"/>
        <v>0</v>
      </c>
      <c r="M83" s="42">
        <f t="shared" si="45"/>
        <v>4</v>
      </c>
      <c r="N83" s="43">
        <f t="shared" si="46"/>
        <v>4</v>
      </c>
      <c r="O83" s="44">
        <f t="shared" si="37"/>
        <v>0</v>
      </c>
      <c r="P83" s="44">
        <f t="shared" si="47"/>
        <v>4</v>
      </c>
      <c r="Q83" s="45">
        <f t="shared" si="48"/>
        <v>4</v>
      </c>
      <c r="R83" s="46">
        <f t="shared" si="38"/>
        <v>0</v>
      </c>
      <c r="S83" s="47">
        <f t="shared" si="49"/>
        <v>4</v>
      </c>
      <c r="T83" s="50">
        <f t="shared" si="39"/>
        <v>36</v>
      </c>
      <c r="U83" s="53">
        <f>'GESTOR DA ATA'!L83</f>
        <v>0</v>
      </c>
      <c r="V83" s="51">
        <f t="shared" si="40"/>
        <v>0</v>
      </c>
      <c r="W83" s="52">
        <f t="shared" si="50"/>
        <v>36</v>
      </c>
      <c r="X83" s="8">
        <v>59.74</v>
      </c>
      <c r="Y83" s="8">
        <f t="shared" si="41"/>
        <v>1075.32</v>
      </c>
      <c r="Z83" s="18"/>
      <c r="AA83" s="18"/>
      <c r="AB83" s="18"/>
      <c r="AC83" s="18"/>
      <c r="AD83" s="18"/>
      <c r="AE83" s="18"/>
      <c r="AF83" s="18"/>
      <c r="AG83" s="18"/>
      <c r="AH83" s="29"/>
      <c r="AI83" s="29"/>
      <c r="AJ83" s="29"/>
    </row>
    <row r="84" spans="1:36" ht="41.4" x14ac:dyDescent="0.3">
      <c r="A84" s="131"/>
      <c r="B84" s="72">
        <v>81</v>
      </c>
      <c r="C84" s="123"/>
      <c r="D84" s="80" t="s">
        <v>58</v>
      </c>
      <c r="E84" s="73" t="s">
        <v>106</v>
      </c>
      <c r="F84" s="73" t="s">
        <v>113</v>
      </c>
      <c r="G84" s="27">
        <v>65</v>
      </c>
      <c r="H84" s="39">
        <f t="shared" si="42"/>
        <v>32</v>
      </c>
      <c r="I84" s="40">
        <f t="shared" si="35"/>
        <v>0</v>
      </c>
      <c r="J84" s="40">
        <f t="shared" si="43"/>
        <v>32</v>
      </c>
      <c r="K84" s="41">
        <f t="shared" si="44"/>
        <v>16</v>
      </c>
      <c r="L84" s="42">
        <f t="shared" si="36"/>
        <v>0</v>
      </c>
      <c r="M84" s="42">
        <f t="shared" si="45"/>
        <v>16</v>
      </c>
      <c r="N84" s="43">
        <f t="shared" si="46"/>
        <v>16</v>
      </c>
      <c r="O84" s="44">
        <f t="shared" si="37"/>
        <v>0</v>
      </c>
      <c r="P84" s="44">
        <f t="shared" si="47"/>
        <v>16</v>
      </c>
      <c r="Q84" s="45">
        <f t="shared" si="48"/>
        <v>16</v>
      </c>
      <c r="R84" s="46">
        <f t="shared" si="38"/>
        <v>0</v>
      </c>
      <c r="S84" s="47">
        <f t="shared" si="49"/>
        <v>16</v>
      </c>
      <c r="T84" s="50">
        <f t="shared" si="39"/>
        <v>130</v>
      </c>
      <c r="U84" s="53">
        <f>'GESTOR DA ATA'!L84</f>
        <v>0</v>
      </c>
      <c r="V84" s="51">
        <f t="shared" si="40"/>
        <v>0</v>
      </c>
      <c r="W84" s="52">
        <f t="shared" si="50"/>
        <v>130</v>
      </c>
      <c r="X84" s="8">
        <v>60.74</v>
      </c>
      <c r="Y84" s="8">
        <f t="shared" si="41"/>
        <v>3948.1</v>
      </c>
      <c r="Z84" s="18"/>
      <c r="AA84" s="18"/>
      <c r="AB84" s="18"/>
      <c r="AC84" s="18"/>
      <c r="AD84" s="18"/>
      <c r="AE84" s="18"/>
      <c r="AF84" s="18"/>
      <c r="AG84" s="18"/>
      <c r="AH84" s="29"/>
      <c r="AI84" s="29"/>
      <c r="AJ84" s="29"/>
    </row>
    <row r="85" spans="1:36" ht="41.4" x14ac:dyDescent="0.3">
      <c r="A85" s="131"/>
      <c r="B85" s="72">
        <v>82</v>
      </c>
      <c r="C85" s="123"/>
      <c r="D85" s="80" t="s">
        <v>59</v>
      </c>
      <c r="E85" s="73" t="s">
        <v>106</v>
      </c>
      <c r="F85" s="73" t="s">
        <v>113</v>
      </c>
      <c r="G85" s="27">
        <v>65</v>
      </c>
      <c r="H85" s="39">
        <f t="shared" si="42"/>
        <v>32</v>
      </c>
      <c r="I85" s="40">
        <f t="shared" si="35"/>
        <v>0</v>
      </c>
      <c r="J85" s="40">
        <f t="shared" si="43"/>
        <v>32</v>
      </c>
      <c r="K85" s="41">
        <f t="shared" si="44"/>
        <v>16</v>
      </c>
      <c r="L85" s="42">
        <f t="shared" si="36"/>
        <v>0</v>
      </c>
      <c r="M85" s="42">
        <f t="shared" si="45"/>
        <v>16</v>
      </c>
      <c r="N85" s="43">
        <f t="shared" si="46"/>
        <v>16</v>
      </c>
      <c r="O85" s="44">
        <f t="shared" si="37"/>
        <v>0</v>
      </c>
      <c r="P85" s="44">
        <f t="shared" si="47"/>
        <v>16</v>
      </c>
      <c r="Q85" s="45">
        <f t="shared" si="48"/>
        <v>16</v>
      </c>
      <c r="R85" s="46">
        <f t="shared" si="38"/>
        <v>0</v>
      </c>
      <c r="S85" s="47">
        <f t="shared" si="49"/>
        <v>16</v>
      </c>
      <c r="T85" s="50">
        <f t="shared" si="39"/>
        <v>130</v>
      </c>
      <c r="U85" s="53">
        <f>'GESTOR DA ATA'!L85</f>
        <v>0</v>
      </c>
      <c r="V85" s="51">
        <f t="shared" si="40"/>
        <v>0</v>
      </c>
      <c r="W85" s="52">
        <f t="shared" si="50"/>
        <v>130</v>
      </c>
      <c r="X85" s="8">
        <v>61.74</v>
      </c>
      <c r="Y85" s="8">
        <f t="shared" si="41"/>
        <v>4013.1</v>
      </c>
      <c r="Z85" s="18"/>
      <c r="AA85" s="18"/>
      <c r="AB85" s="18"/>
      <c r="AC85" s="18"/>
      <c r="AD85" s="18"/>
      <c r="AE85" s="18"/>
      <c r="AF85" s="18"/>
      <c r="AG85" s="18"/>
      <c r="AH85" s="29"/>
      <c r="AI85" s="29"/>
      <c r="AJ85" s="29"/>
    </row>
    <row r="86" spans="1:36" ht="27.6" x14ac:dyDescent="0.3">
      <c r="A86" s="131"/>
      <c r="B86" s="72">
        <v>83</v>
      </c>
      <c r="C86" s="123"/>
      <c r="D86" s="80" t="s">
        <v>61</v>
      </c>
      <c r="E86" s="73" t="s">
        <v>106</v>
      </c>
      <c r="F86" s="73" t="s">
        <v>113</v>
      </c>
      <c r="G86" s="27">
        <v>4</v>
      </c>
      <c r="H86" s="39">
        <f t="shared" si="42"/>
        <v>2</v>
      </c>
      <c r="I86" s="40">
        <f t="shared" si="35"/>
        <v>0</v>
      </c>
      <c r="J86" s="40">
        <f t="shared" si="43"/>
        <v>2</v>
      </c>
      <c r="K86" s="41">
        <f t="shared" si="44"/>
        <v>1</v>
      </c>
      <c r="L86" s="42">
        <f t="shared" si="36"/>
        <v>0</v>
      </c>
      <c r="M86" s="42">
        <f t="shared" si="45"/>
        <v>1</v>
      </c>
      <c r="N86" s="43">
        <f t="shared" si="46"/>
        <v>1</v>
      </c>
      <c r="O86" s="44">
        <f t="shared" si="37"/>
        <v>0</v>
      </c>
      <c r="P86" s="44">
        <f t="shared" si="47"/>
        <v>1</v>
      </c>
      <c r="Q86" s="45">
        <f t="shared" si="48"/>
        <v>1</v>
      </c>
      <c r="R86" s="46">
        <f t="shared" si="38"/>
        <v>0</v>
      </c>
      <c r="S86" s="47">
        <f t="shared" si="49"/>
        <v>1</v>
      </c>
      <c r="T86" s="50">
        <f t="shared" si="39"/>
        <v>8</v>
      </c>
      <c r="U86" s="53">
        <f>'GESTOR DA ATA'!L86</f>
        <v>0</v>
      </c>
      <c r="V86" s="51">
        <f t="shared" si="40"/>
        <v>0</v>
      </c>
      <c r="W86" s="52">
        <f t="shared" si="50"/>
        <v>8</v>
      </c>
      <c r="X86" s="8">
        <v>62.74</v>
      </c>
      <c r="Y86" s="8">
        <f t="shared" si="41"/>
        <v>250.96</v>
      </c>
      <c r="Z86" s="18"/>
      <c r="AA86" s="18"/>
      <c r="AB86" s="18"/>
      <c r="AC86" s="18"/>
      <c r="AD86" s="18"/>
      <c r="AE86" s="18"/>
      <c r="AF86" s="18"/>
      <c r="AG86" s="18"/>
      <c r="AH86" s="29"/>
      <c r="AI86" s="29"/>
      <c r="AJ86" s="29"/>
    </row>
    <row r="87" spans="1:36" ht="41.4" x14ac:dyDescent="0.3">
      <c r="A87" s="131"/>
      <c r="B87" s="72">
        <v>84</v>
      </c>
      <c r="C87" s="123"/>
      <c r="D87" s="80" t="s">
        <v>126</v>
      </c>
      <c r="E87" s="73" t="s">
        <v>106</v>
      </c>
      <c r="F87" s="73" t="s">
        <v>113</v>
      </c>
      <c r="G87" s="27">
        <v>4</v>
      </c>
      <c r="H87" s="39">
        <f t="shared" si="42"/>
        <v>2</v>
      </c>
      <c r="I87" s="40">
        <f t="shared" si="35"/>
        <v>0</v>
      </c>
      <c r="J87" s="40">
        <f t="shared" si="43"/>
        <v>2</v>
      </c>
      <c r="K87" s="41">
        <f t="shared" si="44"/>
        <v>1</v>
      </c>
      <c r="L87" s="42">
        <f t="shared" si="36"/>
        <v>0</v>
      </c>
      <c r="M87" s="42">
        <f t="shared" si="45"/>
        <v>1</v>
      </c>
      <c r="N87" s="43">
        <f t="shared" si="46"/>
        <v>1</v>
      </c>
      <c r="O87" s="44">
        <f t="shared" si="37"/>
        <v>0</v>
      </c>
      <c r="P87" s="44">
        <f t="shared" si="47"/>
        <v>1</v>
      </c>
      <c r="Q87" s="45">
        <f t="shared" si="48"/>
        <v>1</v>
      </c>
      <c r="R87" s="46">
        <f t="shared" si="38"/>
        <v>0</v>
      </c>
      <c r="S87" s="47">
        <f t="shared" si="49"/>
        <v>1</v>
      </c>
      <c r="T87" s="50">
        <f t="shared" si="39"/>
        <v>8</v>
      </c>
      <c r="U87" s="53">
        <f>'GESTOR DA ATA'!L87</f>
        <v>0</v>
      </c>
      <c r="V87" s="51">
        <f t="shared" si="40"/>
        <v>0</v>
      </c>
      <c r="W87" s="52">
        <f t="shared" si="50"/>
        <v>8</v>
      </c>
      <c r="X87" s="8">
        <v>63.74</v>
      </c>
      <c r="Y87" s="8">
        <f t="shared" si="41"/>
        <v>254.96</v>
      </c>
      <c r="Z87" s="18"/>
      <c r="AA87" s="18"/>
      <c r="AB87" s="18"/>
      <c r="AC87" s="18"/>
      <c r="AD87" s="18"/>
      <c r="AE87" s="18"/>
      <c r="AF87" s="18"/>
      <c r="AG87" s="18"/>
      <c r="AH87" s="29"/>
      <c r="AI87" s="29"/>
      <c r="AJ87" s="29"/>
    </row>
    <row r="88" spans="1:36" ht="27.6" x14ac:dyDescent="0.3">
      <c r="A88" s="131"/>
      <c r="B88" s="72">
        <v>85</v>
      </c>
      <c r="C88" s="123"/>
      <c r="D88" s="80" t="s">
        <v>125</v>
      </c>
      <c r="E88" s="73" t="s">
        <v>107</v>
      </c>
      <c r="F88" s="73" t="s">
        <v>113</v>
      </c>
      <c r="G88" s="27">
        <v>1</v>
      </c>
      <c r="H88" s="39">
        <f t="shared" si="42"/>
        <v>0</v>
      </c>
      <c r="I88" s="40">
        <f t="shared" si="35"/>
        <v>0</v>
      </c>
      <c r="J88" s="40">
        <f t="shared" si="43"/>
        <v>0</v>
      </c>
      <c r="K88" s="41">
        <f t="shared" si="44"/>
        <v>0</v>
      </c>
      <c r="L88" s="42">
        <f t="shared" si="36"/>
        <v>0</v>
      </c>
      <c r="M88" s="42">
        <f t="shared" si="45"/>
        <v>0</v>
      </c>
      <c r="N88" s="43">
        <f t="shared" si="46"/>
        <v>0</v>
      </c>
      <c r="O88" s="44">
        <f t="shared" si="37"/>
        <v>0</v>
      </c>
      <c r="P88" s="44">
        <f t="shared" si="47"/>
        <v>0</v>
      </c>
      <c r="Q88" s="45">
        <f t="shared" si="48"/>
        <v>0</v>
      </c>
      <c r="R88" s="46">
        <f t="shared" si="38"/>
        <v>0</v>
      </c>
      <c r="S88" s="47">
        <f t="shared" si="49"/>
        <v>0</v>
      </c>
      <c r="T88" s="50">
        <f t="shared" si="39"/>
        <v>2</v>
      </c>
      <c r="U88" s="53">
        <f>'GESTOR DA ATA'!L88</f>
        <v>0</v>
      </c>
      <c r="V88" s="51">
        <f t="shared" si="40"/>
        <v>0</v>
      </c>
      <c r="W88" s="52">
        <f t="shared" si="50"/>
        <v>2</v>
      </c>
      <c r="X88" s="8">
        <v>64.739999999999995</v>
      </c>
      <c r="Y88" s="8">
        <f t="shared" si="41"/>
        <v>64.739999999999995</v>
      </c>
      <c r="Z88" s="18"/>
      <c r="AA88" s="18"/>
      <c r="AB88" s="18"/>
      <c r="AC88" s="18"/>
      <c r="AD88" s="18"/>
      <c r="AE88" s="18"/>
      <c r="AF88" s="18"/>
      <c r="AG88" s="18"/>
      <c r="AH88" s="29"/>
      <c r="AI88" s="29"/>
      <c r="AJ88" s="29"/>
    </row>
    <row r="89" spans="1:36" ht="55.2" x14ac:dyDescent="0.3">
      <c r="A89" s="131"/>
      <c r="B89" s="72">
        <v>86</v>
      </c>
      <c r="C89" s="123"/>
      <c r="D89" s="80" t="s">
        <v>91</v>
      </c>
      <c r="E89" s="73" t="s">
        <v>106</v>
      </c>
      <c r="F89" s="73" t="s">
        <v>114</v>
      </c>
      <c r="G89" s="27">
        <v>2</v>
      </c>
      <c r="H89" s="39">
        <f t="shared" si="42"/>
        <v>1</v>
      </c>
      <c r="I89" s="40">
        <f t="shared" si="35"/>
        <v>0</v>
      </c>
      <c r="J89" s="40">
        <f t="shared" si="43"/>
        <v>1</v>
      </c>
      <c r="K89" s="41">
        <f t="shared" si="44"/>
        <v>0</v>
      </c>
      <c r="L89" s="42">
        <f t="shared" si="36"/>
        <v>0</v>
      </c>
      <c r="M89" s="42">
        <f t="shared" si="45"/>
        <v>0</v>
      </c>
      <c r="N89" s="43">
        <f t="shared" si="46"/>
        <v>0</v>
      </c>
      <c r="O89" s="44">
        <f t="shared" si="37"/>
        <v>0</v>
      </c>
      <c r="P89" s="44">
        <f t="shared" si="47"/>
        <v>0</v>
      </c>
      <c r="Q89" s="45">
        <f t="shared" si="48"/>
        <v>0</v>
      </c>
      <c r="R89" s="46">
        <f t="shared" si="38"/>
        <v>0</v>
      </c>
      <c r="S89" s="47">
        <f t="shared" si="49"/>
        <v>0</v>
      </c>
      <c r="T89" s="50">
        <f t="shared" si="39"/>
        <v>4</v>
      </c>
      <c r="U89" s="53">
        <f>'GESTOR DA ATA'!L89</f>
        <v>0</v>
      </c>
      <c r="V89" s="51">
        <f t="shared" si="40"/>
        <v>0</v>
      </c>
      <c r="W89" s="52">
        <f t="shared" si="50"/>
        <v>4</v>
      </c>
      <c r="X89" s="8">
        <v>65.739999999999995</v>
      </c>
      <c r="Y89" s="8">
        <f t="shared" si="41"/>
        <v>131.47999999999999</v>
      </c>
      <c r="Z89" s="18"/>
      <c r="AA89" s="18"/>
      <c r="AB89" s="18"/>
      <c r="AC89" s="18"/>
      <c r="AD89" s="18"/>
      <c r="AE89" s="18"/>
      <c r="AF89" s="18"/>
      <c r="AG89" s="18"/>
      <c r="AH89" s="29"/>
      <c r="AI89" s="29"/>
      <c r="AJ89" s="29"/>
    </row>
    <row r="90" spans="1:36" ht="69" x14ac:dyDescent="0.3">
      <c r="A90" s="131"/>
      <c r="B90" s="72">
        <v>87</v>
      </c>
      <c r="C90" s="123"/>
      <c r="D90" s="80" t="s">
        <v>92</v>
      </c>
      <c r="E90" s="73" t="s">
        <v>106</v>
      </c>
      <c r="F90" s="73" t="s">
        <v>114</v>
      </c>
      <c r="G90" s="27">
        <v>2</v>
      </c>
      <c r="H90" s="39">
        <f t="shared" si="42"/>
        <v>1</v>
      </c>
      <c r="I90" s="40">
        <f t="shared" si="35"/>
        <v>0</v>
      </c>
      <c r="J90" s="40">
        <f t="shared" si="43"/>
        <v>1</v>
      </c>
      <c r="K90" s="41">
        <f t="shared" si="44"/>
        <v>0</v>
      </c>
      <c r="L90" s="42">
        <f t="shared" si="36"/>
        <v>0</v>
      </c>
      <c r="M90" s="42">
        <f t="shared" si="45"/>
        <v>0</v>
      </c>
      <c r="N90" s="43">
        <f t="shared" si="46"/>
        <v>0</v>
      </c>
      <c r="O90" s="44">
        <f t="shared" si="37"/>
        <v>0</v>
      </c>
      <c r="P90" s="44">
        <f t="shared" si="47"/>
        <v>0</v>
      </c>
      <c r="Q90" s="45">
        <f t="shared" si="48"/>
        <v>0</v>
      </c>
      <c r="R90" s="46">
        <f t="shared" si="38"/>
        <v>0</v>
      </c>
      <c r="S90" s="47">
        <f t="shared" si="49"/>
        <v>0</v>
      </c>
      <c r="T90" s="50">
        <f t="shared" si="39"/>
        <v>4</v>
      </c>
      <c r="U90" s="53">
        <f>'GESTOR DA ATA'!L90</f>
        <v>0</v>
      </c>
      <c r="V90" s="51">
        <f t="shared" si="40"/>
        <v>0</v>
      </c>
      <c r="W90" s="52">
        <f t="shared" si="50"/>
        <v>4</v>
      </c>
      <c r="X90" s="8">
        <v>66.739999999999995</v>
      </c>
      <c r="Y90" s="8">
        <f t="shared" si="41"/>
        <v>133.47999999999999</v>
      </c>
      <c r="Z90" s="18"/>
      <c r="AA90" s="18"/>
      <c r="AB90" s="18"/>
      <c r="AC90" s="18"/>
      <c r="AD90" s="18"/>
      <c r="AE90" s="18"/>
      <c r="AF90" s="18"/>
      <c r="AG90" s="18"/>
      <c r="AH90" s="29"/>
      <c r="AI90" s="29"/>
      <c r="AJ90" s="29"/>
    </row>
    <row r="91" spans="1:36" ht="69" x14ac:dyDescent="0.3">
      <c r="A91" s="131"/>
      <c r="B91" s="72">
        <v>88</v>
      </c>
      <c r="C91" s="123"/>
      <c r="D91" s="80" t="s">
        <v>93</v>
      </c>
      <c r="E91" s="73" t="s">
        <v>106</v>
      </c>
      <c r="F91" s="73" t="s">
        <v>114</v>
      </c>
      <c r="G91" s="27">
        <v>2</v>
      </c>
      <c r="H91" s="39">
        <f t="shared" si="42"/>
        <v>1</v>
      </c>
      <c r="I91" s="40">
        <f t="shared" si="35"/>
        <v>0</v>
      </c>
      <c r="J91" s="40">
        <f t="shared" si="43"/>
        <v>1</v>
      </c>
      <c r="K91" s="41">
        <f t="shared" si="44"/>
        <v>0</v>
      </c>
      <c r="L91" s="42">
        <f t="shared" si="36"/>
        <v>0</v>
      </c>
      <c r="M91" s="42">
        <f t="shared" si="45"/>
        <v>0</v>
      </c>
      <c r="N91" s="43">
        <f t="shared" si="46"/>
        <v>0</v>
      </c>
      <c r="O91" s="44">
        <f t="shared" si="37"/>
        <v>0</v>
      </c>
      <c r="P91" s="44">
        <f t="shared" si="47"/>
        <v>0</v>
      </c>
      <c r="Q91" s="45">
        <f t="shared" si="48"/>
        <v>0</v>
      </c>
      <c r="R91" s="46">
        <f t="shared" si="38"/>
        <v>0</v>
      </c>
      <c r="S91" s="47">
        <f t="shared" si="49"/>
        <v>0</v>
      </c>
      <c r="T91" s="50">
        <f t="shared" si="39"/>
        <v>4</v>
      </c>
      <c r="U91" s="53">
        <f>'GESTOR DA ATA'!L91</f>
        <v>0</v>
      </c>
      <c r="V91" s="51">
        <f t="shared" si="40"/>
        <v>0</v>
      </c>
      <c r="W91" s="52">
        <f t="shared" si="50"/>
        <v>4</v>
      </c>
      <c r="X91" s="8">
        <v>67.739999999999995</v>
      </c>
      <c r="Y91" s="8">
        <f t="shared" si="41"/>
        <v>135.47999999999999</v>
      </c>
      <c r="Z91" s="18"/>
      <c r="AA91" s="18"/>
      <c r="AB91" s="18"/>
      <c r="AC91" s="18"/>
      <c r="AD91" s="18"/>
      <c r="AE91" s="18"/>
      <c r="AF91" s="18"/>
      <c r="AG91" s="18"/>
      <c r="AH91" s="29"/>
      <c r="AI91" s="29"/>
      <c r="AJ91" s="29"/>
    </row>
    <row r="92" spans="1:36" ht="55.2" x14ac:dyDescent="0.3">
      <c r="A92" s="131"/>
      <c r="B92" s="72">
        <v>89</v>
      </c>
      <c r="C92" s="123"/>
      <c r="D92" s="80" t="s">
        <v>94</v>
      </c>
      <c r="E92" s="73" t="s">
        <v>106</v>
      </c>
      <c r="F92" s="73" t="s">
        <v>114</v>
      </c>
      <c r="G92" s="27">
        <v>10</v>
      </c>
      <c r="H92" s="39">
        <f t="shared" si="42"/>
        <v>5</v>
      </c>
      <c r="I92" s="40">
        <f t="shared" si="35"/>
        <v>0</v>
      </c>
      <c r="J92" s="40">
        <f t="shared" si="43"/>
        <v>5</v>
      </c>
      <c r="K92" s="41">
        <f t="shared" si="44"/>
        <v>2</v>
      </c>
      <c r="L92" s="42">
        <f t="shared" si="36"/>
        <v>0</v>
      </c>
      <c r="M92" s="42">
        <f t="shared" si="45"/>
        <v>2</v>
      </c>
      <c r="N92" s="43">
        <f t="shared" si="46"/>
        <v>2</v>
      </c>
      <c r="O92" s="44">
        <f t="shared" si="37"/>
        <v>0</v>
      </c>
      <c r="P92" s="44">
        <f t="shared" si="47"/>
        <v>2</v>
      </c>
      <c r="Q92" s="45">
        <f t="shared" si="48"/>
        <v>2</v>
      </c>
      <c r="R92" s="46">
        <f t="shared" si="38"/>
        <v>0</v>
      </c>
      <c r="S92" s="47">
        <f t="shared" si="49"/>
        <v>2</v>
      </c>
      <c r="T92" s="50">
        <f t="shared" si="39"/>
        <v>20</v>
      </c>
      <c r="U92" s="53">
        <f>'GESTOR DA ATA'!L92</f>
        <v>0</v>
      </c>
      <c r="V92" s="51">
        <f t="shared" si="40"/>
        <v>0</v>
      </c>
      <c r="W92" s="52">
        <f t="shared" si="50"/>
        <v>20</v>
      </c>
      <c r="X92" s="8">
        <v>68.739999999999995</v>
      </c>
      <c r="Y92" s="8">
        <f t="shared" si="41"/>
        <v>687.4</v>
      </c>
      <c r="Z92" s="18"/>
      <c r="AA92" s="18"/>
      <c r="AB92" s="18"/>
      <c r="AC92" s="18"/>
      <c r="AD92" s="18"/>
      <c r="AE92" s="18"/>
      <c r="AF92" s="18"/>
      <c r="AG92" s="18"/>
      <c r="AH92" s="29"/>
      <c r="AI92" s="29"/>
      <c r="AJ92" s="29"/>
    </row>
    <row r="93" spans="1:36" ht="82.8" x14ac:dyDescent="0.3">
      <c r="A93" s="131"/>
      <c r="B93" s="72">
        <v>90</v>
      </c>
      <c r="C93" s="123"/>
      <c r="D93" s="80" t="s">
        <v>95</v>
      </c>
      <c r="E93" s="73" t="s">
        <v>106</v>
      </c>
      <c r="F93" s="73" t="s">
        <v>114</v>
      </c>
      <c r="G93" s="27">
        <v>1</v>
      </c>
      <c r="H93" s="39">
        <f t="shared" si="42"/>
        <v>0</v>
      </c>
      <c r="I93" s="40">
        <f t="shared" si="35"/>
        <v>0</v>
      </c>
      <c r="J93" s="40">
        <f t="shared" si="43"/>
        <v>0</v>
      </c>
      <c r="K93" s="41">
        <f t="shared" si="44"/>
        <v>0</v>
      </c>
      <c r="L93" s="42">
        <f t="shared" si="36"/>
        <v>0</v>
      </c>
      <c r="M93" s="42">
        <f t="shared" si="45"/>
        <v>0</v>
      </c>
      <c r="N93" s="43">
        <f t="shared" si="46"/>
        <v>0</v>
      </c>
      <c r="O93" s="44">
        <f t="shared" si="37"/>
        <v>0</v>
      </c>
      <c r="P93" s="44">
        <f t="shared" si="47"/>
        <v>0</v>
      </c>
      <c r="Q93" s="45">
        <f t="shared" si="48"/>
        <v>0</v>
      </c>
      <c r="R93" s="46">
        <f t="shared" si="38"/>
        <v>0</v>
      </c>
      <c r="S93" s="47">
        <f t="shared" si="49"/>
        <v>0</v>
      </c>
      <c r="T93" s="50">
        <f t="shared" si="39"/>
        <v>2</v>
      </c>
      <c r="U93" s="53">
        <f>'GESTOR DA ATA'!L93</f>
        <v>0</v>
      </c>
      <c r="V93" s="51">
        <f t="shared" si="40"/>
        <v>0</v>
      </c>
      <c r="W93" s="52">
        <f t="shared" si="50"/>
        <v>2</v>
      </c>
      <c r="X93" s="8">
        <v>69.739999999999995</v>
      </c>
      <c r="Y93" s="8">
        <f t="shared" si="41"/>
        <v>69.739999999999995</v>
      </c>
      <c r="Z93" s="18"/>
      <c r="AA93" s="18"/>
      <c r="AB93" s="18"/>
      <c r="AC93" s="18"/>
      <c r="AD93" s="18"/>
      <c r="AE93" s="18"/>
      <c r="AF93" s="18"/>
      <c r="AG93" s="18"/>
      <c r="AH93" s="29"/>
      <c r="AI93" s="29"/>
      <c r="AJ93" s="29"/>
    </row>
    <row r="94" spans="1:36" ht="27.6" x14ac:dyDescent="0.3">
      <c r="A94" s="131"/>
      <c r="B94" s="72">
        <v>91</v>
      </c>
      <c r="C94" s="123"/>
      <c r="D94" s="80" t="s">
        <v>97</v>
      </c>
      <c r="E94" s="73" t="s">
        <v>106</v>
      </c>
      <c r="F94" s="73" t="s">
        <v>114</v>
      </c>
      <c r="G94" s="27">
        <v>18</v>
      </c>
      <c r="H94" s="39">
        <f t="shared" si="42"/>
        <v>9</v>
      </c>
      <c r="I94" s="40">
        <f t="shared" si="35"/>
        <v>0</v>
      </c>
      <c r="J94" s="40">
        <f t="shared" si="43"/>
        <v>9</v>
      </c>
      <c r="K94" s="41">
        <f t="shared" si="44"/>
        <v>4</v>
      </c>
      <c r="L94" s="42">
        <f t="shared" si="36"/>
        <v>0</v>
      </c>
      <c r="M94" s="42">
        <f t="shared" si="45"/>
        <v>4</v>
      </c>
      <c r="N94" s="43">
        <f t="shared" si="46"/>
        <v>4</v>
      </c>
      <c r="O94" s="44">
        <f t="shared" si="37"/>
        <v>0</v>
      </c>
      <c r="P94" s="44">
        <f t="shared" si="47"/>
        <v>4</v>
      </c>
      <c r="Q94" s="45">
        <f t="shared" si="48"/>
        <v>4</v>
      </c>
      <c r="R94" s="46">
        <f t="shared" si="38"/>
        <v>0</v>
      </c>
      <c r="S94" s="47">
        <f t="shared" si="49"/>
        <v>4</v>
      </c>
      <c r="T94" s="50">
        <f t="shared" si="39"/>
        <v>36</v>
      </c>
      <c r="U94" s="53">
        <f>'GESTOR DA ATA'!L94</f>
        <v>0</v>
      </c>
      <c r="V94" s="51">
        <f t="shared" si="40"/>
        <v>0</v>
      </c>
      <c r="W94" s="52">
        <f t="shared" si="50"/>
        <v>36</v>
      </c>
      <c r="X94" s="8">
        <v>70.739999999999995</v>
      </c>
      <c r="Y94" s="8">
        <f t="shared" si="41"/>
        <v>1273.32</v>
      </c>
      <c r="Z94" s="18"/>
      <c r="AA94" s="18"/>
      <c r="AB94" s="18"/>
      <c r="AC94" s="18"/>
      <c r="AD94" s="18"/>
      <c r="AE94" s="18"/>
      <c r="AF94" s="18"/>
      <c r="AG94" s="18"/>
      <c r="AH94" s="29"/>
      <c r="AI94" s="29"/>
      <c r="AJ94" s="29"/>
    </row>
    <row r="95" spans="1:36" ht="41.4" x14ac:dyDescent="0.3">
      <c r="A95" s="131"/>
      <c r="B95" s="72">
        <v>92</v>
      </c>
      <c r="C95" s="123"/>
      <c r="D95" s="80" t="s">
        <v>99</v>
      </c>
      <c r="E95" s="73" t="s">
        <v>106</v>
      </c>
      <c r="F95" s="73" t="s">
        <v>114</v>
      </c>
      <c r="G95" s="27">
        <v>65</v>
      </c>
      <c r="H95" s="39">
        <f t="shared" si="42"/>
        <v>32</v>
      </c>
      <c r="I95" s="40">
        <f t="shared" si="35"/>
        <v>0</v>
      </c>
      <c r="J95" s="40">
        <f t="shared" si="43"/>
        <v>32</v>
      </c>
      <c r="K95" s="41">
        <f t="shared" si="44"/>
        <v>16</v>
      </c>
      <c r="L95" s="42">
        <f t="shared" si="36"/>
        <v>0</v>
      </c>
      <c r="M95" s="42">
        <f t="shared" si="45"/>
        <v>16</v>
      </c>
      <c r="N95" s="43">
        <f t="shared" si="46"/>
        <v>16</v>
      </c>
      <c r="O95" s="44">
        <f t="shared" si="37"/>
        <v>0</v>
      </c>
      <c r="P95" s="44">
        <f t="shared" si="47"/>
        <v>16</v>
      </c>
      <c r="Q95" s="45">
        <f t="shared" si="48"/>
        <v>16</v>
      </c>
      <c r="R95" s="46">
        <f t="shared" si="38"/>
        <v>0</v>
      </c>
      <c r="S95" s="47">
        <f t="shared" si="49"/>
        <v>16</v>
      </c>
      <c r="T95" s="50">
        <f t="shared" si="39"/>
        <v>130</v>
      </c>
      <c r="U95" s="53">
        <f>'GESTOR DA ATA'!L95</f>
        <v>0</v>
      </c>
      <c r="V95" s="51">
        <f t="shared" si="40"/>
        <v>0</v>
      </c>
      <c r="W95" s="52">
        <f t="shared" si="50"/>
        <v>130</v>
      </c>
      <c r="X95" s="8">
        <v>71.739999999999995</v>
      </c>
      <c r="Y95" s="8">
        <f t="shared" si="41"/>
        <v>4663.0999999999995</v>
      </c>
      <c r="Z95" s="18"/>
      <c r="AA95" s="18"/>
      <c r="AB95" s="18"/>
      <c r="AC95" s="18"/>
      <c r="AD95" s="18"/>
      <c r="AE95" s="18"/>
      <c r="AF95" s="18"/>
      <c r="AG95" s="18"/>
      <c r="AH95" s="29"/>
      <c r="AI95" s="29"/>
      <c r="AJ95" s="29"/>
    </row>
    <row r="96" spans="1:36" ht="41.4" x14ac:dyDescent="0.3">
      <c r="A96" s="131"/>
      <c r="B96" s="72">
        <v>93</v>
      </c>
      <c r="C96" s="123"/>
      <c r="D96" s="80" t="s">
        <v>100</v>
      </c>
      <c r="E96" s="73" t="s">
        <v>106</v>
      </c>
      <c r="F96" s="73" t="s">
        <v>114</v>
      </c>
      <c r="G96" s="27">
        <v>65</v>
      </c>
      <c r="H96" s="39">
        <f t="shared" si="42"/>
        <v>32</v>
      </c>
      <c r="I96" s="40">
        <f t="shared" ref="I96:I159" si="51">SUMIF($Z$2:$AJ$2,$H$2,Z96:AJ96)</f>
        <v>0</v>
      </c>
      <c r="J96" s="40">
        <f t="shared" si="43"/>
        <v>32</v>
      </c>
      <c r="K96" s="41">
        <f t="shared" si="44"/>
        <v>16</v>
      </c>
      <c r="L96" s="42">
        <f t="shared" ref="L96:L159" si="52">SUMIF($Z$2:$AJ$2,$H$2,AC96:AM96)</f>
        <v>0</v>
      </c>
      <c r="M96" s="42">
        <f t="shared" si="45"/>
        <v>16</v>
      </c>
      <c r="N96" s="43">
        <f t="shared" si="46"/>
        <v>16</v>
      </c>
      <c r="O96" s="44">
        <f t="shared" ref="O96:O159" si="53">SUMIF($Z$2:$AJ$2,$H$2,AF96:AP96)</f>
        <v>0</v>
      </c>
      <c r="P96" s="44">
        <f t="shared" si="47"/>
        <v>16</v>
      </c>
      <c r="Q96" s="45">
        <f t="shared" si="48"/>
        <v>16</v>
      </c>
      <c r="R96" s="46">
        <f t="shared" ref="R96:R159" si="54">SUMIF($Z$2:$AJ$2,$H$2,AI96:AS96)</f>
        <v>0</v>
      </c>
      <c r="S96" s="47">
        <f t="shared" si="49"/>
        <v>16</v>
      </c>
      <c r="T96" s="50">
        <f t="shared" ref="T96:T159" si="55">G96*2</f>
        <v>130</v>
      </c>
      <c r="U96" s="53">
        <f>'GESTOR DA ATA'!L96</f>
        <v>0</v>
      </c>
      <c r="V96" s="51">
        <f t="shared" ref="V96:V159" si="56">(SUM(Z96:AG96))</f>
        <v>0</v>
      </c>
      <c r="W96" s="52">
        <f t="shared" si="50"/>
        <v>130</v>
      </c>
      <c r="X96" s="8">
        <v>72.739999999999995</v>
      </c>
      <c r="Y96" s="8">
        <f t="shared" ref="Y96:Y159" si="57">X96*G96</f>
        <v>4728.0999999999995</v>
      </c>
      <c r="Z96" s="18"/>
      <c r="AA96" s="18"/>
      <c r="AB96" s="18"/>
      <c r="AC96" s="18"/>
      <c r="AD96" s="18"/>
      <c r="AE96" s="18"/>
      <c r="AF96" s="18"/>
      <c r="AG96" s="18"/>
      <c r="AH96" s="29"/>
      <c r="AI96" s="29"/>
      <c r="AJ96" s="29"/>
    </row>
    <row r="97" spans="1:36" ht="27.6" x14ac:dyDescent="0.3">
      <c r="A97" s="131"/>
      <c r="B97" s="72">
        <v>94</v>
      </c>
      <c r="C97" s="123"/>
      <c r="D97" s="80" t="s">
        <v>102</v>
      </c>
      <c r="E97" s="73" t="s">
        <v>106</v>
      </c>
      <c r="F97" s="73" t="s">
        <v>114</v>
      </c>
      <c r="G97" s="27">
        <v>4</v>
      </c>
      <c r="H97" s="39">
        <f t="shared" si="42"/>
        <v>2</v>
      </c>
      <c r="I97" s="40">
        <f t="shared" si="51"/>
        <v>0</v>
      </c>
      <c r="J97" s="40">
        <f t="shared" si="43"/>
        <v>2</v>
      </c>
      <c r="K97" s="41">
        <f t="shared" si="44"/>
        <v>1</v>
      </c>
      <c r="L97" s="42">
        <f t="shared" si="52"/>
        <v>0</v>
      </c>
      <c r="M97" s="42">
        <f t="shared" si="45"/>
        <v>1</v>
      </c>
      <c r="N97" s="43">
        <f t="shared" si="46"/>
        <v>1</v>
      </c>
      <c r="O97" s="44">
        <f t="shared" si="53"/>
        <v>0</v>
      </c>
      <c r="P97" s="44">
        <f t="shared" si="47"/>
        <v>1</v>
      </c>
      <c r="Q97" s="45">
        <f t="shared" si="48"/>
        <v>1</v>
      </c>
      <c r="R97" s="46">
        <f t="shared" si="54"/>
        <v>0</v>
      </c>
      <c r="S97" s="47">
        <f t="shared" si="49"/>
        <v>1</v>
      </c>
      <c r="T97" s="50">
        <f t="shared" si="55"/>
        <v>8</v>
      </c>
      <c r="U97" s="53">
        <f>'GESTOR DA ATA'!L97</f>
        <v>0</v>
      </c>
      <c r="V97" s="51">
        <f t="shared" si="56"/>
        <v>0</v>
      </c>
      <c r="W97" s="52">
        <f t="shared" si="50"/>
        <v>8</v>
      </c>
      <c r="X97" s="8">
        <v>73.739999999999995</v>
      </c>
      <c r="Y97" s="8">
        <f t="shared" si="57"/>
        <v>294.95999999999998</v>
      </c>
      <c r="Z97" s="18"/>
      <c r="AA97" s="18"/>
      <c r="AB97" s="18"/>
      <c r="AC97" s="18"/>
      <c r="AD97" s="18"/>
      <c r="AE97" s="18"/>
      <c r="AF97" s="18"/>
      <c r="AG97" s="18"/>
      <c r="AH97" s="29"/>
      <c r="AI97" s="29"/>
      <c r="AJ97" s="29"/>
    </row>
    <row r="98" spans="1:36" ht="41.4" x14ac:dyDescent="0.3">
      <c r="A98" s="132"/>
      <c r="B98" s="72">
        <v>95</v>
      </c>
      <c r="C98" s="124"/>
      <c r="D98" s="80" t="s">
        <v>103</v>
      </c>
      <c r="E98" s="73" t="s">
        <v>106</v>
      </c>
      <c r="F98" s="73" t="s">
        <v>114</v>
      </c>
      <c r="G98" s="27">
        <v>4</v>
      </c>
      <c r="H98" s="39">
        <f t="shared" si="42"/>
        <v>2</v>
      </c>
      <c r="I98" s="40">
        <f t="shared" si="51"/>
        <v>0</v>
      </c>
      <c r="J98" s="40">
        <f t="shared" si="43"/>
        <v>2</v>
      </c>
      <c r="K98" s="41">
        <f t="shared" si="44"/>
        <v>1</v>
      </c>
      <c r="L98" s="42">
        <f t="shared" si="52"/>
        <v>0</v>
      </c>
      <c r="M98" s="42">
        <f t="shared" si="45"/>
        <v>1</v>
      </c>
      <c r="N98" s="43">
        <f t="shared" si="46"/>
        <v>1</v>
      </c>
      <c r="O98" s="44">
        <f t="shared" si="53"/>
        <v>0</v>
      </c>
      <c r="P98" s="44">
        <f t="shared" si="47"/>
        <v>1</v>
      </c>
      <c r="Q98" s="45">
        <f t="shared" si="48"/>
        <v>1</v>
      </c>
      <c r="R98" s="46">
        <f t="shared" si="54"/>
        <v>0</v>
      </c>
      <c r="S98" s="47">
        <f t="shared" si="49"/>
        <v>1</v>
      </c>
      <c r="T98" s="50">
        <f t="shared" si="55"/>
        <v>8</v>
      </c>
      <c r="U98" s="53">
        <f>'GESTOR DA ATA'!L98</f>
        <v>0</v>
      </c>
      <c r="V98" s="51">
        <f t="shared" si="56"/>
        <v>0</v>
      </c>
      <c r="W98" s="52">
        <f t="shared" si="50"/>
        <v>8</v>
      </c>
      <c r="X98" s="8">
        <v>74.739999999999995</v>
      </c>
      <c r="Y98" s="8">
        <f t="shared" si="57"/>
        <v>298.95999999999998</v>
      </c>
      <c r="Z98" s="18"/>
      <c r="AA98" s="18"/>
      <c r="AB98" s="18"/>
      <c r="AC98" s="18"/>
      <c r="AD98" s="18"/>
      <c r="AE98" s="18"/>
      <c r="AF98" s="18"/>
      <c r="AG98" s="18"/>
      <c r="AH98" s="29"/>
      <c r="AI98" s="29"/>
      <c r="AJ98" s="29"/>
    </row>
    <row r="99" spans="1:36" ht="41.4" x14ac:dyDescent="0.3">
      <c r="A99" s="130">
        <v>4</v>
      </c>
      <c r="B99" s="72">
        <v>96</v>
      </c>
      <c r="C99" s="122" t="s">
        <v>47</v>
      </c>
      <c r="D99" s="80" t="s">
        <v>127</v>
      </c>
      <c r="E99" s="73" t="s">
        <v>105</v>
      </c>
      <c r="F99" s="73" t="s">
        <v>113</v>
      </c>
      <c r="G99" s="27">
        <v>15</v>
      </c>
      <c r="H99" s="39">
        <f t="shared" si="42"/>
        <v>7</v>
      </c>
      <c r="I99" s="40">
        <f t="shared" si="51"/>
        <v>0</v>
      </c>
      <c r="J99" s="40">
        <f t="shared" si="43"/>
        <v>7</v>
      </c>
      <c r="K99" s="41">
        <f t="shared" si="44"/>
        <v>3</v>
      </c>
      <c r="L99" s="42">
        <f t="shared" si="52"/>
        <v>0</v>
      </c>
      <c r="M99" s="42">
        <f t="shared" si="45"/>
        <v>3</v>
      </c>
      <c r="N99" s="43">
        <f t="shared" si="46"/>
        <v>3</v>
      </c>
      <c r="O99" s="44">
        <f t="shared" si="53"/>
        <v>0</v>
      </c>
      <c r="P99" s="44">
        <f t="shared" si="47"/>
        <v>3</v>
      </c>
      <c r="Q99" s="45">
        <f t="shared" si="48"/>
        <v>3</v>
      </c>
      <c r="R99" s="46">
        <f t="shared" si="54"/>
        <v>0</v>
      </c>
      <c r="S99" s="47">
        <f t="shared" si="49"/>
        <v>3</v>
      </c>
      <c r="T99" s="50">
        <f t="shared" si="55"/>
        <v>30</v>
      </c>
      <c r="U99" s="53">
        <f>'GESTOR DA ATA'!L99</f>
        <v>0</v>
      </c>
      <c r="V99" s="51">
        <f t="shared" si="56"/>
        <v>0</v>
      </c>
      <c r="W99" s="52">
        <f t="shared" si="50"/>
        <v>30</v>
      </c>
      <c r="X99" s="8">
        <v>75.739999999999995</v>
      </c>
      <c r="Y99" s="8">
        <f t="shared" si="57"/>
        <v>1136.0999999999999</v>
      </c>
      <c r="Z99" s="18"/>
      <c r="AA99" s="18"/>
      <c r="AB99" s="18"/>
      <c r="AC99" s="18"/>
      <c r="AD99" s="18"/>
      <c r="AE99" s="18"/>
      <c r="AF99" s="18"/>
      <c r="AG99" s="18"/>
      <c r="AH99" s="29"/>
      <c r="AI99" s="29"/>
      <c r="AJ99" s="29"/>
    </row>
    <row r="100" spans="1:36" ht="55.2" x14ac:dyDescent="0.3">
      <c r="A100" s="131"/>
      <c r="B100" s="72">
        <v>97</v>
      </c>
      <c r="C100" s="123"/>
      <c r="D100" s="80" t="s">
        <v>48</v>
      </c>
      <c r="E100" s="73" t="s">
        <v>104</v>
      </c>
      <c r="F100" s="73" t="s">
        <v>113</v>
      </c>
      <c r="G100" s="27">
        <v>5</v>
      </c>
      <c r="H100" s="39">
        <f t="shared" si="42"/>
        <v>2</v>
      </c>
      <c r="I100" s="40">
        <f t="shared" si="51"/>
        <v>0</v>
      </c>
      <c r="J100" s="40">
        <f t="shared" si="43"/>
        <v>2</v>
      </c>
      <c r="K100" s="41">
        <f t="shared" si="44"/>
        <v>1</v>
      </c>
      <c r="L100" s="42">
        <f t="shared" si="52"/>
        <v>0</v>
      </c>
      <c r="M100" s="42">
        <f t="shared" si="45"/>
        <v>1</v>
      </c>
      <c r="N100" s="43">
        <f t="shared" si="46"/>
        <v>1</v>
      </c>
      <c r="O100" s="44">
        <f t="shared" si="53"/>
        <v>0</v>
      </c>
      <c r="P100" s="44">
        <f t="shared" si="47"/>
        <v>1</v>
      </c>
      <c r="Q100" s="45">
        <f t="shared" si="48"/>
        <v>1</v>
      </c>
      <c r="R100" s="46">
        <f t="shared" si="54"/>
        <v>0</v>
      </c>
      <c r="S100" s="47">
        <f t="shared" si="49"/>
        <v>1</v>
      </c>
      <c r="T100" s="50">
        <f t="shared" si="55"/>
        <v>10</v>
      </c>
      <c r="U100" s="53">
        <f>'GESTOR DA ATA'!L100</f>
        <v>0</v>
      </c>
      <c r="V100" s="51">
        <f t="shared" si="56"/>
        <v>0</v>
      </c>
      <c r="W100" s="52">
        <f t="shared" si="50"/>
        <v>10</v>
      </c>
      <c r="X100" s="8">
        <v>76.739999999999995</v>
      </c>
      <c r="Y100" s="8">
        <f t="shared" si="57"/>
        <v>383.7</v>
      </c>
      <c r="Z100" s="18"/>
      <c r="AA100" s="18"/>
      <c r="AB100" s="18"/>
      <c r="AC100" s="18"/>
      <c r="AD100" s="18"/>
      <c r="AE100" s="18"/>
      <c r="AF100" s="18"/>
      <c r="AG100" s="18"/>
      <c r="AH100" s="29"/>
      <c r="AI100" s="29"/>
      <c r="AJ100" s="29"/>
    </row>
    <row r="101" spans="1:36" ht="55.2" x14ac:dyDescent="0.3">
      <c r="A101" s="131"/>
      <c r="B101" s="72">
        <v>98</v>
      </c>
      <c r="C101" s="123"/>
      <c r="D101" s="80" t="s">
        <v>49</v>
      </c>
      <c r="E101" s="73" t="s">
        <v>105</v>
      </c>
      <c r="F101" s="73" t="s">
        <v>113</v>
      </c>
      <c r="G101" s="27">
        <v>3</v>
      </c>
      <c r="H101" s="39">
        <f t="shared" si="42"/>
        <v>1</v>
      </c>
      <c r="I101" s="40">
        <f t="shared" si="51"/>
        <v>0</v>
      </c>
      <c r="J101" s="40">
        <f t="shared" si="43"/>
        <v>1</v>
      </c>
      <c r="K101" s="41">
        <f t="shared" si="44"/>
        <v>0</v>
      </c>
      <c r="L101" s="42">
        <f t="shared" si="52"/>
        <v>0</v>
      </c>
      <c r="M101" s="42">
        <f t="shared" si="45"/>
        <v>0</v>
      </c>
      <c r="N101" s="43">
        <f t="shared" si="46"/>
        <v>0</v>
      </c>
      <c r="O101" s="44">
        <f t="shared" si="53"/>
        <v>0</v>
      </c>
      <c r="P101" s="44">
        <f t="shared" si="47"/>
        <v>0</v>
      </c>
      <c r="Q101" s="45">
        <f t="shared" si="48"/>
        <v>0</v>
      </c>
      <c r="R101" s="46">
        <f t="shared" si="54"/>
        <v>0</v>
      </c>
      <c r="S101" s="47">
        <f t="shared" si="49"/>
        <v>0</v>
      </c>
      <c r="T101" s="50">
        <f t="shared" si="55"/>
        <v>6</v>
      </c>
      <c r="U101" s="53">
        <f>'GESTOR DA ATA'!L101</f>
        <v>0</v>
      </c>
      <c r="V101" s="51">
        <f t="shared" si="56"/>
        <v>0</v>
      </c>
      <c r="W101" s="52">
        <f t="shared" si="50"/>
        <v>6</v>
      </c>
      <c r="X101" s="8">
        <v>77.739999999999995</v>
      </c>
      <c r="Y101" s="8">
        <f t="shared" si="57"/>
        <v>233.21999999999997</v>
      </c>
      <c r="Z101" s="18"/>
      <c r="AA101" s="18"/>
      <c r="AB101" s="18"/>
      <c r="AC101" s="18"/>
      <c r="AD101" s="18"/>
      <c r="AE101" s="18"/>
      <c r="AF101" s="18"/>
      <c r="AG101" s="18"/>
      <c r="AH101" s="29"/>
      <c r="AI101" s="29"/>
      <c r="AJ101" s="29"/>
    </row>
    <row r="102" spans="1:36" ht="41.4" x14ac:dyDescent="0.3">
      <c r="A102" s="131"/>
      <c r="B102" s="72">
        <v>99</v>
      </c>
      <c r="C102" s="123"/>
      <c r="D102" s="80" t="s">
        <v>51</v>
      </c>
      <c r="E102" s="73" t="s">
        <v>105</v>
      </c>
      <c r="F102" s="73" t="s">
        <v>113</v>
      </c>
      <c r="G102" s="27">
        <v>5</v>
      </c>
      <c r="H102" s="39">
        <f t="shared" si="42"/>
        <v>2</v>
      </c>
      <c r="I102" s="40">
        <f t="shared" si="51"/>
        <v>0</v>
      </c>
      <c r="J102" s="40">
        <f t="shared" si="43"/>
        <v>2</v>
      </c>
      <c r="K102" s="41">
        <f t="shared" si="44"/>
        <v>1</v>
      </c>
      <c r="L102" s="42">
        <f t="shared" si="52"/>
        <v>0</v>
      </c>
      <c r="M102" s="42">
        <f t="shared" si="45"/>
        <v>1</v>
      </c>
      <c r="N102" s="43">
        <f t="shared" si="46"/>
        <v>1</v>
      </c>
      <c r="O102" s="44">
        <f t="shared" si="53"/>
        <v>0</v>
      </c>
      <c r="P102" s="44">
        <f t="shared" si="47"/>
        <v>1</v>
      </c>
      <c r="Q102" s="45">
        <f t="shared" si="48"/>
        <v>1</v>
      </c>
      <c r="R102" s="46">
        <f t="shared" si="54"/>
        <v>0</v>
      </c>
      <c r="S102" s="47">
        <f t="shared" si="49"/>
        <v>1</v>
      </c>
      <c r="T102" s="50">
        <f t="shared" si="55"/>
        <v>10</v>
      </c>
      <c r="U102" s="53">
        <f>'GESTOR DA ATA'!L102</f>
        <v>0</v>
      </c>
      <c r="V102" s="51">
        <f t="shared" si="56"/>
        <v>0</v>
      </c>
      <c r="W102" s="52">
        <f t="shared" si="50"/>
        <v>10</v>
      </c>
      <c r="X102" s="8">
        <v>78.739999999999995</v>
      </c>
      <c r="Y102" s="8">
        <f t="shared" si="57"/>
        <v>393.7</v>
      </c>
      <c r="Z102" s="18"/>
      <c r="AA102" s="18"/>
      <c r="AB102" s="18"/>
      <c r="AC102" s="18"/>
      <c r="AD102" s="18"/>
      <c r="AE102" s="18"/>
      <c r="AF102" s="18"/>
      <c r="AG102" s="18"/>
      <c r="AH102" s="29"/>
      <c r="AI102" s="29"/>
      <c r="AJ102" s="29"/>
    </row>
    <row r="103" spans="1:36" ht="41.4" x14ac:dyDescent="0.3">
      <c r="A103" s="131"/>
      <c r="B103" s="72">
        <v>100</v>
      </c>
      <c r="C103" s="123"/>
      <c r="D103" s="80" t="s">
        <v>53</v>
      </c>
      <c r="E103" s="73" t="s">
        <v>105</v>
      </c>
      <c r="F103" s="73" t="s">
        <v>113</v>
      </c>
      <c r="G103" s="27">
        <v>3</v>
      </c>
      <c r="H103" s="39">
        <f t="shared" si="42"/>
        <v>1</v>
      </c>
      <c r="I103" s="40">
        <f t="shared" si="51"/>
        <v>0</v>
      </c>
      <c r="J103" s="40">
        <f t="shared" si="43"/>
        <v>1</v>
      </c>
      <c r="K103" s="41">
        <f t="shared" si="44"/>
        <v>0</v>
      </c>
      <c r="L103" s="42">
        <f t="shared" si="52"/>
        <v>0</v>
      </c>
      <c r="M103" s="42">
        <f t="shared" si="45"/>
        <v>0</v>
      </c>
      <c r="N103" s="43">
        <f t="shared" si="46"/>
        <v>0</v>
      </c>
      <c r="O103" s="44">
        <f t="shared" si="53"/>
        <v>0</v>
      </c>
      <c r="P103" s="44">
        <f t="shared" si="47"/>
        <v>0</v>
      </c>
      <c r="Q103" s="45">
        <f t="shared" si="48"/>
        <v>0</v>
      </c>
      <c r="R103" s="46">
        <f t="shared" si="54"/>
        <v>0</v>
      </c>
      <c r="S103" s="47">
        <f t="shared" si="49"/>
        <v>0</v>
      </c>
      <c r="T103" s="50">
        <f t="shared" si="55"/>
        <v>6</v>
      </c>
      <c r="U103" s="53">
        <f>'GESTOR DA ATA'!L103</f>
        <v>0</v>
      </c>
      <c r="V103" s="51">
        <f t="shared" si="56"/>
        <v>0</v>
      </c>
      <c r="W103" s="52">
        <f t="shared" si="50"/>
        <v>6</v>
      </c>
      <c r="X103" s="8">
        <v>79.739999999999995</v>
      </c>
      <c r="Y103" s="8">
        <f t="shared" si="57"/>
        <v>239.21999999999997</v>
      </c>
      <c r="Z103" s="18"/>
      <c r="AA103" s="18"/>
      <c r="AB103" s="18"/>
      <c r="AC103" s="18"/>
      <c r="AD103" s="18"/>
      <c r="AE103" s="18"/>
      <c r="AF103" s="18"/>
      <c r="AG103" s="18"/>
      <c r="AH103" s="29"/>
      <c r="AI103" s="29"/>
      <c r="AJ103" s="29"/>
    </row>
    <row r="104" spans="1:36" ht="41.4" x14ac:dyDescent="0.3">
      <c r="A104" s="131"/>
      <c r="B104" s="72">
        <v>101</v>
      </c>
      <c r="C104" s="123"/>
      <c r="D104" s="80" t="s">
        <v>54</v>
      </c>
      <c r="E104" s="73" t="s">
        <v>105</v>
      </c>
      <c r="F104" s="73" t="s">
        <v>113</v>
      </c>
      <c r="G104" s="27">
        <v>3</v>
      </c>
      <c r="H104" s="39">
        <f t="shared" si="42"/>
        <v>1</v>
      </c>
      <c r="I104" s="40">
        <f t="shared" si="51"/>
        <v>0</v>
      </c>
      <c r="J104" s="40">
        <f t="shared" si="43"/>
        <v>1</v>
      </c>
      <c r="K104" s="41">
        <f t="shared" si="44"/>
        <v>0</v>
      </c>
      <c r="L104" s="42">
        <f t="shared" si="52"/>
        <v>0</v>
      </c>
      <c r="M104" s="42">
        <f t="shared" si="45"/>
        <v>0</v>
      </c>
      <c r="N104" s="43">
        <f t="shared" si="46"/>
        <v>0</v>
      </c>
      <c r="O104" s="44">
        <f t="shared" si="53"/>
        <v>0</v>
      </c>
      <c r="P104" s="44">
        <f t="shared" si="47"/>
        <v>0</v>
      </c>
      <c r="Q104" s="45">
        <f t="shared" si="48"/>
        <v>0</v>
      </c>
      <c r="R104" s="46">
        <f t="shared" si="54"/>
        <v>0</v>
      </c>
      <c r="S104" s="47">
        <f t="shared" si="49"/>
        <v>0</v>
      </c>
      <c r="T104" s="50">
        <f t="shared" si="55"/>
        <v>6</v>
      </c>
      <c r="U104" s="53">
        <f>'GESTOR DA ATA'!L104</f>
        <v>0</v>
      </c>
      <c r="V104" s="51">
        <f t="shared" si="56"/>
        <v>0</v>
      </c>
      <c r="W104" s="52">
        <f t="shared" si="50"/>
        <v>6</v>
      </c>
      <c r="X104" s="8">
        <v>80.739999999999995</v>
      </c>
      <c r="Y104" s="8">
        <f t="shared" si="57"/>
        <v>242.21999999999997</v>
      </c>
      <c r="Z104" s="18"/>
      <c r="AA104" s="18"/>
      <c r="AB104" s="18"/>
      <c r="AC104" s="18"/>
      <c r="AD104" s="18"/>
      <c r="AE104" s="18"/>
      <c r="AF104" s="18"/>
      <c r="AG104" s="18"/>
      <c r="AH104" s="29"/>
      <c r="AI104" s="29"/>
      <c r="AJ104" s="29"/>
    </row>
    <row r="105" spans="1:36" ht="27.6" x14ac:dyDescent="0.3">
      <c r="A105" s="131"/>
      <c r="B105" s="72">
        <v>102</v>
      </c>
      <c r="C105" s="123"/>
      <c r="D105" s="80" t="s">
        <v>57</v>
      </c>
      <c r="E105" s="73" t="s">
        <v>106</v>
      </c>
      <c r="F105" s="73" t="s">
        <v>113</v>
      </c>
      <c r="G105" s="27">
        <v>45</v>
      </c>
      <c r="H105" s="39">
        <f t="shared" si="42"/>
        <v>22</v>
      </c>
      <c r="I105" s="40">
        <f t="shared" si="51"/>
        <v>0</v>
      </c>
      <c r="J105" s="40">
        <f t="shared" si="43"/>
        <v>22</v>
      </c>
      <c r="K105" s="41">
        <f t="shared" si="44"/>
        <v>11</v>
      </c>
      <c r="L105" s="42">
        <f t="shared" si="52"/>
        <v>0</v>
      </c>
      <c r="M105" s="42">
        <f t="shared" si="45"/>
        <v>11</v>
      </c>
      <c r="N105" s="43">
        <f t="shared" si="46"/>
        <v>11</v>
      </c>
      <c r="O105" s="44">
        <f t="shared" si="53"/>
        <v>0</v>
      </c>
      <c r="P105" s="44">
        <f t="shared" si="47"/>
        <v>11</v>
      </c>
      <c r="Q105" s="45">
        <f t="shared" si="48"/>
        <v>11</v>
      </c>
      <c r="R105" s="46">
        <f t="shared" si="54"/>
        <v>0</v>
      </c>
      <c r="S105" s="47">
        <f t="shared" si="49"/>
        <v>11</v>
      </c>
      <c r="T105" s="50">
        <f t="shared" si="55"/>
        <v>90</v>
      </c>
      <c r="U105" s="53">
        <f>'GESTOR DA ATA'!L105</f>
        <v>0</v>
      </c>
      <c r="V105" s="51">
        <f t="shared" si="56"/>
        <v>0</v>
      </c>
      <c r="W105" s="52">
        <f t="shared" si="50"/>
        <v>90</v>
      </c>
      <c r="X105" s="8">
        <v>81.739999999999995</v>
      </c>
      <c r="Y105" s="8">
        <f t="shared" si="57"/>
        <v>3678.2999999999997</v>
      </c>
      <c r="Z105" s="18"/>
      <c r="AA105" s="18"/>
      <c r="AB105" s="18"/>
      <c r="AC105" s="18"/>
      <c r="AD105" s="18"/>
      <c r="AE105" s="18"/>
      <c r="AF105" s="18"/>
      <c r="AG105" s="18"/>
      <c r="AH105" s="29"/>
      <c r="AI105" s="29"/>
      <c r="AJ105" s="29"/>
    </row>
    <row r="106" spans="1:36" ht="41.4" x14ac:dyDescent="0.3">
      <c r="A106" s="131"/>
      <c r="B106" s="72">
        <v>103</v>
      </c>
      <c r="C106" s="123"/>
      <c r="D106" s="80" t="s">
        <v>58</v>
      </c>
      <c r="E106" s="73" t="s">
        <v>106</v>
      </c>
      <c r="F106" s="73" t="s">
        <v>113</v>
      </c>
      <c r="G106" s="27">
        <v>130</v>
      </c>
      <c r="H106" s="39">
        <f t="shared" si="42"/>
        <v>65</v>
      </c>
      <c r="I106" s="40">
        <f t="shared" si="51"/>
        <v>0</v>
      </c>
      <c r="J106" s="40">
        <f t="shared" si="43"/>
        <v>65</v>
      </c>
      <c r="K106" s="41">
        <f t="shared" si="44"/>
        <v>32</v>
      </c>
      <c r="L106" s="42">
        <f t="shared" si="52"/>
        <v>0</v>
      </c>
      <c r="M106" s="42">
        <f t="shared" si="45"/>
        <v>32</v>
      </c>
      <c r="N106" s="43">
        <f t="shared" si="46"/>
        <v>32</v>
      </c>
      <c r="O106" s="44">
        <f t="shared" si="53"/>
        <v>0</v>
      </c>
      <c r="P106" s="44">
        <f t="shared" si="47"/>
        <v>32</v>
      </c>
      <c r="Q106" s="45">
        <f t="shared" si="48"/>
        <v>32</v>
      </c>
      <c r="R106" s="46">
        <f t="shared" si="54"/>
        <v>0</v>
      </c>
      <c r="S106" s="47">
        <f t="shared" si="49"/>
        <v>32</v>
      </c>
      <c r="T106" s="50">
        <f t="shared" si="55"/>
        <v>260</v>
      </c>
      <c r="U106" s="53">
        <f>'GESTOR DA ATA'!L106</f>
        <v>0</v>
      </c>
      <c r="V106" s="51">
        <f t="shared" si="56"/>
        <v>0</v>
      </c>
      <c r="W106" s="52">
        <f t="shared" si="50"/>
        <v>260</v>
      </c>
      <c r="X106" s="8">
        <v>82.74</v>
      </c>
      <c r="Y106" s="8">
        <f t="shared" si="57"/>
        <v>10756.199999999999</v>
      </c>
      <c r="Z106" s="18"/>
      <c r="AA106" s="18"/>
      <c r="AB106" s="18"/>
      <c r="AC106" s="18"/>
      <c r="AD106" s="18"/>
      <c r="AE106" s="18"/>
      <c r="AF106" s="18"/>
      <c r="AG106" s="18"/>
      <c r="AH106" s="29"/>
      <c r="AI106" s="29"/>
      <c r="AJ106" s="29"/>
    </row>
    <row r="107" spans="1:36" ht="41.4" x14ac:dyDescent="0.3">
      <c r="A107" s="131"/>
      <c r="B107" s="72">
        <v>104</v>
      </c>
      <c r="C107" s="123"/>
      <c r="D107" s="80" t="s">
        <v>128</v>
      </c>
      <c r="E107" s="73" t="s">
        <v>106</v>
      </c>
      <c r="F107" s="73" t="s">
        <v>113</v>
      </c>
      <c r="G107" s="27">
        <v>5</v>
      </c>
      <c r="H107" s="39">
        <f t="shared" si="42"/>
        <v>2</v>
      </c>
      <c r="I107" s="40">
        <f t="shared" si="51"/>
        <v>0</v>
      </c>
      <c r="J107" s="40">
        <f t="shared" si="43"/>
        <v>2</v>
      </c>
      <c r="K107" s="41">
        <f t="shared" si="44"/>
        <v>1</v>
      </c>
      <c r="L107" s="42">
        <f t="shared" si="52"/>
        <v>0</v>
      </c>
      <c r="M107" s="42">
        <f t="shared" si="45"/>
        <v>1</v>
      </c>
      <c r="N107" s="43">
        <f t="shared" si="46"/>
        <v>1</v>
      </c>
      <c r="O107" s="44">
        <f t="shared" si="53"/>
        <v>0</v>
      </c>
      <c r="P107" s="44">
        <f t="shared" si="47"/>
        <v>1</v>
      </c>
      <c r="Q107" s="45">
        <f t="shared" si="48"/>
        <v>1</v>
      </c>
      <c r="R107" s="46">
        <f t="shared" si="54"/>
        <v>0</v>
      </c>
      <c r="S107" s="47">
        <f t="shared" si="49"/>
        <v>1</v>
      </c>
      <c r="T107" s="50">
        <f t="shared" si="55"/>
        <v>10</v>
      </c>
      <c r="U107" s="53">
        <f>'GESTOR DA ATA'!L107</f>
        <v>0</v>
      </c>
      <c r="V107" s="51">
        <f t="shared" si="56"/>
        <v>0</v>
      </c>
      <c r="W107" s="52">
        <f t="shared" si="50"/>
        <v>10</v>
      </c>
      <c r="X107" s="8">
        <v>83.74</v>
      </c>
      <c r="Y107" s="8">
        <f t="shared" si="57"/>
        <v>418.7</v>
      </c>
      <c r="Z107" s="18"/>
      <c r="AA107" s="18"/>
      <c r="AB107" s="18"/>
      <c r="AC107" s="18"/>
      <c r="AD107" s="18"/>
      <c r="AE107" s="18"/>
      <c r="AF107" s="18"/>
      <c r="AG107" s="18"/>
      <c r="AH107" s="29"/>
      <c r="AI107" s="29"/>
      <c r="AJ107" s="29"/>
    </row>
    <row r="108" spans="1:36" ht="27.6" x14ac:dyDescent="0.3">
      <c r="A108" s="131"/>
      <c r="B108" s="72">
        <v>105</v>
      </c>
      <c r="C108" s="123"/>
      <c r="D108" s="80" t="s">
        <v>61</v>
      </c>
      <c r="E108" s="73" t="s">
        <v>106</v>
      </c>
      <c r="F108" s="73" t="s">
        <v>113</v>
      </c>
      <c r="G108" s="27">
        <v>10</v>
      </c>
      <c r="H108" s="39">
        <f t="shared" si="42"/>
        <v>5</v>
      </c>
      <c r="I108" s="40">
        <f t="shared" si="51"/>
        <v>0</v>
      </c>
      <c r="J108" s="40">
        <f t="shared" si="43"/>
        <v>5</v>
      </c>
      <c r="K108" s="41">
        <f t="shared" si="44"/>
        <v>2</v>
      </c>
      <c r="L108" s="42">
        <f t="shared" si="52"/>
        <v>0</v>
      </c>
      <c r="M108" s="42">
        <f t="shared" si="45"/>
        <v>2</v>
      </c>
      <c r="N108" s="43">
        <f t="shared" si="46"/>
        <v>2</v>
      </c>
      <c r="O108" s="44">
        <f t="shared" si="53"/>
        <v>0</v>
      </c>
      <c r="P108" s="44">
        <f t="shared" si="47"/>
        <v>2</v>
      </c>
      <c r="Q108" s="45">
        <f t="shared" si="48"/>
        <v>2</v>
      </c>
      <c r="R108" s="46">
        <f t="shared" si="54"/>
        <v>0</v>
      </c>
      <c r="S108" s="47">
        <f t="shared" si="49"/>
        <v>2</v>
      </c>
      <c r="T108" s="50">
        <f t="shared" si="55"/>
        <v>20</v>
      </c>
      <c r="U108" s="53">
        <f>'GESTOR DA ATA'!L108</f>
        <v>0</v>
      </c>
      <c r="V108" s="51">
        <f t="shared" si="56"/>
        <v>0</v>
      </c>
      <c r="W108" s="52">
        <f t="shared" si="50"/>
        <v>20</v>
      </c>
      <c r="X108" s="8">
        <v>84.74</v>
      </c>
      <c r="Y108" s="8">
        <f t="shared" si="57"/>
        <v>847.4</v>
      </c>
      <c r="Z108" s="18"/>
      <c r="AA108" s="18"/>
      <c r="AB108" s="18"/>
      <c r="AC108" s="18"/>
      <c r="AD108" s="18"/>
      <c r="AE108" s="18"/>
      <c r="AF108" s="18"/>
      <c r="AG108" s="18"/>
      <c r="AH108" s="29"/>
      <c r="AI108" s="29"/>
      <c r="AJ108" s="29"/>
    </row>
    <row r="109" spans="1:36" ht="27.6" x14ac:dyDescent="0.3">
      <c r="A109" s="131"/>
      <c r="B109" s="72">
        <v>106</v>
      </c>
      <c r="C109" s="123"/>
      <c r="D109" s="80" t="s">
        <v>62</v>
      </c>
      <c r="E109" s="73" t="s">
        <v>107</v>
      </c>
      <c r="F109" s="73" t="s">
        <v>113</v>
      </c>
      <c r="G109" s="27">
        <v>15</v>
      </c>
      <c r="H109" s="39">
        <f t="shared" si="42"/>
        <v>7</v>
      </c>
      <c r="I109" s="40">
        <f t="shared" si="51"/>
        <v>0</v>
      </c>
      <c r="J109" s="40">
        <f t="shared" si="43"/>
        <v>7</v>
      </c>
      <c r="K109" s="41">
        <f t="shared" si="44"/>
        <v>3</v>
      </c>
      <c r="L109" s="42">
        <f t="shared" si="52"/>
        <v>0</v>
      </c>
      <c r="M109" s="42">
        <f t="shared" si="45"/>
        <v>3</v>
      </c>
      <c r="N109" s="43">
        <f t="shared" si="46"/>
        <v>3</v>
      </c>
      <c r="O109" s="44">
        <f t="shared" si="53"/>
        <v>0</v>
      </c>
      <c r="P109" s="44">
        <f t="shared" si="47"/>
        <v>3</v>
      </c>
      <c r="Q109" s="45">
        <f t="shared" si="48"/>
        <v>3</v>
      </c>
      <c r="R109" s="46">
        <f t="shared" si="54"/>
        <v>0</v>
      </c>
      <c r="S109" s="47">
        <f t="shared" si="49"/>
        <v>3</v>
      </c>
      <c r="T109" s="50">
        <f t="shared" si="55"/>
        <v>30</v>
      </c>
      <c r="U109" s="53">
        <f>'GESTOR DA ATA'!L109</f>
        <v>0</v>
      </c>
      <c r="V109" s="51">
        <f t="shared" si="56"/>
        <v>0</v>
      </c>
      <c r="W109" s="52">
        <f t="shared" si="50"/>
        <v>30</v>
      </c>
      <c r="X109" s="8">
        <v>85.74</v>
      </c>
      <c r="Y109" s="8">
        <f t="shared" si="57"/>
        <v>1286.0999999999999</v>
      </c>
      <c r="Z109" s="18"/>
      <c r="AA109" s="18"/>
      <c r="AB109" s="18"/>
      <c r="AC109" s="18"/>
      <c r="AD109" s="18"/>
      <c r="AE109" s="18"/>
      <c r="AF109" s="18"/>
      <c r="AG109" s="18"/>
      <c r="AH109" s="29"/>
      <c r="AI109" s="29"/>
      <c r="AJ109" s="29"/>
    </row>
    <row r="110" spans="1:36" ht="27.6" x14ac:dyDescent="0.3">
      <c r="A110" s="131"/>
      <c r="B110" s="72">
        <v>107</v>
      </c>
      <c r="C110" s="123"/>
      <c r="D110" s="80" t="s">
        <v>129</v>
      </c>
      <c r="E110" s="73" t="s">
        <v>138</v>
      </c>
      <c r="F110" s="73" t="s">
        <v>113</v>
      </c>
      <c r="G110" s="27">
        <v>10</v>
      </c>
      <c r="H110" s="39">
        <f t="shared" si="42"/>
        <v>5</v>
      </c>
      <c r="I110" s="40">
        <f t="shared" si="51"/>
        <v>0</v>
      </c>
      <c r="J110" s="40">
        <f t="shared" si="43"/>
        <v>5</v>
      </c>
      <c r="K110" s="41">
        <f t="shared" si="44"/>
        <v>2</v>
      </c>
      <c r="L110" s="42">
        <f t="shared" si="52"/>
        <v>0</v>
      </c>
      <c r="M110" s="42">
        <f t="shared" si="45"/>
        <v>2</v>
      </c>
      <c r="N110" s="43">
        <f t="shared" si="46"/>
        <v>2</v>
      </c>
      <c r="O110" s="44">
        <f t="shared" si="53"/>
        <v>0</v>
      </c>
      <c r="P110" s="44">
        <f t="shared" si="47"/>
        <v>2</v>
      </c>
      <c r="Q110" s="45">
        <f t="shared" si="48"/>
        <v>2</v>
      </c>
      <c r="R110" s="46">
        <f t="shared" si="54"/>
        <v>0</v>
      </c>
      <c r="S110" s="47">
        <f t="shared" si="49"/>
        <v>2</v>
      </c>
      <c r="T110" s="50">
        <f t="shared" si="55"/>
        <v>20</v>
      </c>
      <c r="U110" s="53">
        <f>'GESTOR DA ATA'!L110</f>
        <v>0</v>
      </c>
      <c r="V110" s="51">
        <f t="shared" si="56"/>
        <v>0</v>
      </c>
      <c r="W110" s="52">
        <f t="shared" si="50"/>
        <v>20</v>
      </c>
      <c r="X110" s="8">
        <v>86.74</v>
      </c>
      <c r="Y110" s="8">
        <f t="shared" si="57"/>
        <v>867.4</v>
      </c>
      <c r="Z110" s="18"/>
      <c r="AA110" s="18"/>
      <c r="AB110" s="18"/>
      <c r="AC110" s="18"/>
      <c r="AD110" s="18"/>
      <c r="AE110" s="18"/>
      <c r="AF110" s="18"/>
      <c r="AG110" s="18"/>
      <c r="AH110" s="29"/>
      <c r="AI110" s="29"/>
      <c r="AJ110" s="29"/>
    </row>
    <row r="111" spans="1:36" ht="27.6" x14ac:dyDescent="0.3">
      <c r="A111" s="131"/>
      <c r="B111" s="72">
        <v>108</v>
      </c>
      <c r="C111" s="123"/>
      <c r="D111" s="80" t="s">
        <v>125</v>
      </c>
      <c r="E111" s="73" t="s">
        <v>107</v>
      </c>
      <c r="F111" s="73" t="s">
        <v>113</v>
      </c>
      <c r="G111" s="27">
        <v>15</v>
      </c>
      <c r="H111" s="39">
        <f t="shared" si="42"/>
        <v>7</v>
      </c>
      <c r="I111" s="40">
        <f t="shared" si="51"/>
        <v>0</v>
      </c>
      <c r="J111" s="40">
        <f t="shared" si="43"/>
        <v>7</v>
      </c>
      <c r="K111" s="41">
        <f t="shared" si="44"/>
        <v>3</v>
      </c>
      <c r="L111" s="42">
        <f t="shared" si="52"/>
        <v>0</v>
      </c>
      <c r="M111" s="42">
        <f t="shared" si="45"/>
        <v>3</v>
      </c>
      <c r="N111" s="43">
        <f t="shared" si="46"/>
        <v>3</v>
      </c>
      <c r="O111" s="44">
        <f t="shared" si="53"/>
        <v>0</v>
      </c>
      <c r="P111" s="44">
        <f t="shared" si="47"/>
        <v>3</v>
      </c>
      <c r="Q111" s="45">
        <f t="shared" si="48"/>
        <v>3</v>
      </c>
      <c r="R111" s="46">
        <f t="shared" si="54"/>
        <v>0</v>
      </c>
      <c r="S111" s="47">
        <f t="shared" si="49"/>
        <v>3</v>
      </c>
      <c r="T111" s="50">
        <f t="shared" si="55"/>
        <v>30</v>
      </c>
      <c r="U111" s="53">
        <f>'GESTOR DA ATA'!L111</f>
        <v>0</v>
      </c>
      <c r="V111" s="51">
        <f t="shared" si="56"/>
        <v>0</v>
      </c>
      <c r="W111" s="52">
        <f t="shared" si="50"/>
        <v>30</v>
      </c>
      <c r="X111" s="8">
        <v>87.74</v>
      </c>
      <c r="Y111" s="8">
        <f t="shared" si="57"/>
        <v>1316.1</v>
      </c>
      <c r="Z111" s="18"/>
      <c r="AA111" s="18"/>
      <c r="AB111" s="18"/>
      <c r="AC111" s="18"/>
      <c r="AD111" s="18"/>
      <c r="AE111" s="18"/>
      <c r="AF111" s="18"/>
      <c r="AG111" s="18"/>
      <c r="AH111" s="29"/>
      <c r="AI111" s="29"/>
      <c r="AJ111" s="29"/>
    </row>
    <row r="112" spans="1:36" ht="41.4" x14ac:dyDescent="0.3">
      <c r="A112" s="131"/>
      <c r="B112" s="72">
        <v>109</v>
      </c>
      <c r="C112" s="123"/>
      <c r="D112" s="80" t="s">
        <v>63</v>
      </c>
      <c r="E112" s="73" t="s">
        <v>106</v>
      </c>
      <c r="F112" s="73" t="s">
        <v>113</v>
      </c>
      <c r="G112" s="27">
        <v>5</v>
      </c>
      <c r="H112" s="39">
        <f t="shared" si="42"/>
        <v>2</v>
      </c>
      <c r="I112" s="40">
        <f t="shared" si="51"/>
        <v>0</v>
      </c>
      <c r="J112" s="40">
        <f t="shared" si="43"/>
        <v>2</v>
      </c>
      <c r="K112" s="41">
        <f t="shared" si="44"/>
        <v>1</v>
      </c>
      <c r="L112" s="42">
        <f t="shared" si="52"/>
        <v>0</v>
      </c>
      <c r="M112" s="42">
        <f t="shared" si="45"/>
        <v>1</v>
      </c>
      <c r="N112" s="43">
        <f t="shared" si="46"/>
        <v>1</v>
      </c>
      <c r="O112" s="44">
        <f t="shared" si="53"/>
        <v>0</v>
      </c>
      <c r="P112" s="44">
        <f t="shared" si="47"/>
        <v>1</v>
      </c>
      <c r="Q112" s="45">
        <f t="shared" si="48"/>
        <v>1</v>
      </c>
      <c r="R112" s="46">
        <f t="shared" si="54"/>
        <v>0</v>
      </c>
      <c r="S112" s="47">
        <f t="shared" si="49"/>
        <v>1</v>
      </c>
      <c r="T112" s="50">
        <f t="shared" si="55"/>
        <v>10</v>
      </c>
      <c r="U112" s="53">
        <f>'GESTOR DA ATA'!L112</f>
        <v>0</v>
      </c>
      <c r="V112" s="51">
        <f t="shared" si="56"/>
        <v>0</v>
      </c>
      <c r="W112" s="52">
        <f t="shared" si="50"/>
        <v>10</v>
      </c>
      <c r="X112" s="8">
        <v>88.74</v>
      </c>
      <c r="Y112" s="8">
        <f t="shared" si="57"/>
        <v>443.7</v>
      </c>
      <c r="Z112" s="18"/>
      <c r="AA112" s="18"/>
      <c r="AB112" s="18"/>
      <c r="AC112" s="18"/>
      <c r="AD112" s="18"/>
      <c r="AE112" s="18"/>
      <c r="AF112" s="18"/>
      <c r="AG112" s="18"/>
      <c r="AH112" s="29"/>
      <c r="AI112" s="29"/>
      <c r="AJ112" s="29"/>
    </row>
    <row r="113" spans="1:36" ht="41.4" x14ac:dyDescent="0.3">
      <c r="A113" s="131"/>
      <c r="B113" s="72">
        <v>110</v>
      </c>
      <c r="C113" s="123"/>
      <c r="D113" s="80" t="s">
        <v>64</v>
      </c>
      <c r="E113" s="73" t="s">
        <v>106</v>
      </c>
      <c r="F113" s="73" t="s">
        <v>113</v>
      </c>
      <c r="G113" s="27">
        <v>5</v>
      </c>
      <c r="H113" s="39">
        <f t="shared" si="42"/>
        <v>2</v>
      </c>
      <c r="I113" s="40">
        <f t="shared" si="51"/>
        <v>0</v>
      </c>
      <c r="J113" s="40">
        <f t="shared" si="43"/>
        <v>2</v>
      </c>
      <c r="K113" s="41">
        <f t="shared" si="44"/>
        <v>1</v>
      </c>
      <c r="L113" s="42">
        <f t="shared" si="52"/>
        <v>0</v>
      </c>
      <c r="M113" s="42">
        <f t="shared" si="45"/>
        <v>1</v>
      </c>
      <c r="N113" s="43">
        <f t="shared" si="46"/>
        <v>1</v>
      </c>
      <c r="O113" s="44">
        <f t="shared" si="53"/>
        <v>0</v>
      </c>
      <c r="P113" s="44">
        <f t="shared" si="47"/>
        <v>1</v>
      </c>
      <c r="Q113" s="45">
        <f t="shared" si="48"/>
        <v>1</v>
      </c>
      <c r="R113" s="46">
        <f t="shared" si="54"/>
        <v>0</v>
      </c>
      <c r="S113" s="47">
        <f t="shared" si="49"/>
        <v>1</v>
      </c>
      <c r="T113" s="50">
        <f t="shared" si="55"/>
        <v>10</v>
      </c>
      <c r="U113" s="53">
        <f>'GESTOR DA ATA'!L113</f>
        <v>0</v>
      </c>
      <c r="V113" s="51">
        <f t="shared" si="56"/>
        <v>0</v>
      </c>
      <c r="W113" s="52">
        <f t="shared" si="50"/>
        <v>10</v>
      </c>
      <c r="X113" s="8">
        <v>89.74</v>
      </c>
      <c r="Y113" s="8">
        <f t="shared" si="57"/>
        <v>448.7</v>
      </c>
      <c r="Z113" s="18"/>
      <c r="AA113" s="18"/>
      <c r="AB113" s="18"/>
      <c r="AC113" s="18"/>
      <c r="AD113" s="18"/>
      <c r="AE113" s="18"/>
      <c r="AF113" s="18"/>
      <c r="AG113" s="18"/>
      <c r="AH113" s="29"/>
      <c r="AI113" s="29"/>
      <c r="AJ113" s="29"/>
    </row>
    <row r="114" spans="1:36" ht="55.2" x14ac:dyDescent="0.3">
      <c r="A114" s="131"/>
      <c r="B114" s="72">
        <v>111</v>
      </c>
      <c r="C114" s="123"/>
      <c r="D114" s="80" t="s">
        <v>130</v>
      </c>
      <c r="E114" s="73" t="s">
        <v>139</v>
      </c>
      <c r="F114" s="73" t="s">
        <v>113</v>
      </c>
      <c r="G114" s="27">
        <v>20</v>
      </c>
      <c r="H114" s="39">
        <f t="shared" si="42"/>
        <v>10</v>
      </c>
      <c r="I114" s="40">
        <f t="shared" si="51"/>
        <v>0</v>
      </c>
      <c r="J114" s="40">
        <f t="shared" si="43"/>
        <v>10</v>
      </c>
      <c r="K114" s="41">
        <f t="shared" si="44"/>
        <v>5</v>
      </c>
      <c r="L114" s="42">
        <f t="shared" si="52"/>
        <v>0</v>
      </c>
      <c r="M114" s="42">
        <f t="shared" si="45"/>
        <v>5</v>
      </c>
      <c r="N114" s="43">
        <f t="shared" si="46"/>
        <v>5</v>
      </c>
      <c r="O114" s="44">
        <f t="shared" si="53"/>
        <v>0</v>
      </c>
      <c r="P114" s="44">
        <f t="shared" si="47"/>
        <v>5</v>
      </c>
      <c r="Q114" s="45">
        <f t="shared" si="48"/>
        <v>5</v>
      </c>
      <c r="R114" s="46">
        <f t="shared" si="54"/>
        <v>0</v>
      </c>
      <c r="S114" s="47">
        <f t="shared" si="49"/>
        <v>5</v>
      </c>
      <c r="T114" s="50">
        <f t="shared" si="55"/>
        <v>40</v>
      </c>
      <c r="U114" s="53">
        <f>'GESTOR DA ATA'!L114</f>
        <v>0</v>
      </c>
      <c r="V114" s="51">
        <f t="shared" si="56"/>
        <v>0</v>
      </c>
      <c r="W114" s="52">
        <f t="shared" si="50"/>
        <v>40</v>
      </c>
      <c r="X114" s="8">
        <v>90.74</v>
      </c>
      <c r="Y114" s="8">
        <f t="shared" si="57"/>
        <v>1814.8</v>
      </c>
      <c r="Z114" s="18"/>
      <c r="AA114" s="18"/>
      <c r="AB114" s="18"/>
      <c r="AC114" s="18"/>
      <c r="AD114" s="18"/>
      <c r="AE114" s="18"/>
      <c r="AF114" s="18"/>
      <c r="AG114" s="18"/>
      <c r="AH114" s="29"/>
      <c r="AI114" s="29"/>
      <c r="AJ114" s="29"/>
    </row>
    <row r="115" spans="1:36" ht="41.4" x14ac:dyDescent="0.3">
      <c r="A115" s="131"/>
      <c r="B115" s="72">
        <v>112</v>
      </c>
      <c r="C115" s="123"/>
      <c r="D115" s="80" t="s">
        <v>131</v>
      </c>
      <c r="E115" s="73" t="s">
        <v>139</v>
      </c>
      <c r="F115" s="73" t="s">
        <v>113</v>
      </c>
      <c r="G115" s="27">
        <v>20</v>
      </c>
      <c r="H115" s="39">
        <f t="shared" si="42"/>
        <v>10</v>
      </c>
      <c r="I115" s="40">
        <f t="shared" si="51"/>
        <v>0</v>
      </c>
      <c r="J115" s="40">
        <f t="shared" si="43"/>
        <v>10</v>
      </c>
      <c r="K115" s="41">
        <f t="shared" si="44"/>
        <v>5</v>
      </c>
      <c r="L115" s="42">
        <f t="shared" si="52"/>
        <v>0</v>
      </c>
      <c r="M115" s="42">
        <f t="shared" si="45"/>
        <v>5</v>
      </c>
      <c r="N115" s="43">
        <f t="shared" si="46"/>
        <v>5</v>
      </c>
      <c r="O115" s="44">
        <f t="shared" si="53"/>
        <v>0</v>
      </c>
      <c r="P115" s="44">
        <f t="shared" si="47"/>
        <v>5</v>
      </c>
      <c r="Q115" s="45">
        <f t="shared" si="48"/>
        <v>5</v>
      </c>
      <c r="R115" s="46">
        <f t="shared" si="54"/>
        <v>0</v>
      </c>
      <c r="S115" s="47">
        <f t="shared" si="49"/>
        <v>5</v>
      </c>
      <c r="T115" s="50">
        <f t="shared" si="55"/>
        <v>40</v>
      </c>
      <c r="U115" s="53">
        <f>'GESTOR DA ATA'!L115</f>
        <v>0</v>
      </c>
      <c r="V115" s="51">
        <f t="shared" si="56"/>
        <v>0</v>
      </c>
      <c r="W115" s="52">
        <f t="shared" si="50"/>
        <v>40</v>
      </c>
      <c r="X115" s="8">
        <v>91.74</v>
      </c>
      <c r="Y115" s="8">
        <f t="shared" si="57"/>
        <v>1834.8</v>
      </c>
      <c r="Z115" s="18"/>
      <c r="AA115" s="18"/>
      <c r="AB115" s="18"/>
      <c r="AC115" s="18"/>
      <c r="AD115" s="18"/>
      <c r="AE115" s="18"/>
      <c r="AF115" s="18"/>
      <c r="AG115" s="18"/>
      <c r="AH115" s="29"/>
      <c r="AI115" s="29"/>
      <c r="AJ115" s="29"/>
    </row>
    <row r="116" spans="1:36" ht="41.4" x14ac:dyDescent="0.3">
      <c r="A116" s="131"/>
      <c r="B116" s="72">
        <v>113</v>
      </c>
      <c r="C116" s="123"/>
      <c r="D116" s="80" t="s">
        <v>66</v>
      </c>
      <c r="E116" s="73" t="s">
        <v>108</v>
      </c>
      <c r="F116" s="73" t="s">
        <v>113</v>
      </c>
      <c r="G116" s="27">
        <v>20</v>
      </c>
      <c r="H116" s="39">
        <f t="shared" si="42"/>
        <v>10</v>
      </c>
      <c r="I116" s="40">
        <f t="shared" si="51"/>
        <v>0</v>
      </c>
      <c r="J116" s="40">
        <f t="shared" si="43"/>
        <v>10</v>
      </c>
      <c r="K116" s="41">
        <f t="shared" si="44"/>
        <v>5</v>
      </c>
      <c r="L116" s="42">
        <f t="shared" si="52"/>
        <v>0</v>
      </c>
      <c r="M116" s="42">
        <f t="shared" si="45"/>
        <v>5</v>
      </c>
      <c r="N116" s="43">
        <f t="shared" si="46"/>
        <v>5</v>
      </c>
      <c r="O116" s="44">
        <f t="shared" si="53"/>
        <v>0</v>
      </c>
      <c r="P116" s="44">
        <f t="shared" si="47"/>
        <v>5</v>
      </c>
      <c r="Q116" s="45">
        <f t="shared" si="48"/>
        <v>5</v>
      </c>
      <c r="R116" s="46">
        <f t="shared" si="54"/>
        <v>0</v>
      </c>
      <c r="S116" s="47">
        <f t="shared" si="49"/>
        <v>5</v>
      </c>
      <c r="T116" s="50">
        <f t="shared" si="55"/>
        <v>40</v>
      </c>
      <c r="U116" s="53">
        <f>'GESTOR DA ATA'!L116</f>
        <v>0</v>
      </c>
      <c r="V116" s="51">
        <f t="shared" si="56"/>
        <v>0</v>
      </c>
      <c r="W116" s="52">
        <f t="shared" si="50"/>
        <v>40</v>
      </c>
      <c r="X116" s="8">
        <v>92.74</v>
      </c>
      <c r="Y116" s="8">
        <f t="shared" si="57"/>
        <v>1854.8</v>
      </c>
      <c r="Z116" s="18"/>
      <c r="AA116" s="18"/>
      <c r="AB116" s="18"/>
      <c r="AC116" s="18"/>
      <c r="AD116" s="18"/>
      <c r="AE116" s="18"/>
      <c r="AF116" s="18"/>
      <c r="AG116" s="18"/>
      <c r="AH116" s="29"/>
      <c r="AI116" s="29"/>
      <c r="AJ116" s="29"/>
    </row>
    <row r="117" spans="1:36" ht="55.2" x14ac:dyDescent="0.3">
      <c r="A117" s="131"/>
      <c r="B117" s="72">
        <v>114</v>
      </c>
      <c r="C117" s="123"/>
      <c r="D117" s="80" t="s">
        <v>73</v>
      </c>
      <c r="E117" s="73" t="s">
        <v>108</v>
      </c>
      <c r="F117" s="73" t="s">
        <v>113</v>
      </c>
      <c r="G117" s="27">
        <v>15</v>
      </c>
      <c r="H117" s="39">
        <f t="shared" si="42"/>
        <v>7</v>
      </c>
      <c r="I117" s="40">
        <f t="shared" si="51"/>
        <v>0</v>
      </c>
      <c r="J117" s="40">
        <f t="shared" si="43"/>
        <v>7</v>
      </c>
      <c r="K117" s="41">
        <f t="shared" si="44"/>
        <v>3</v>
      </c>
      <c r="L117" s="42">
        <f t="shared" si="52"/>
        <v>0</v>
      </c>
      <c r="M117" s="42">
        <f t="shared" si="45"/>
        <v>3</v>
      </c>
      <c r="N117" s="43">
        <f t="shared" si="46"/>
        <v>3</v>
      </c>
      <c r="O117" s="44">
        <f t="shared" si="53"/>
        <v>0</v>
      </c>
      <c r="P117" s="44">
        <f t="shared" si="47"/>
        <v>3</v>
      </c>
      <c r="Q117" s="45">
        <f t="shared" si="48"/>
        <v>3</v>
      </c>
      <c r="R117" s="46">
        <f t="shared" si="54"/>
        <v>0</v>
      </c>
      <c r="S117" s="47">
        <f t="shared" si="49"/>
        <v>3</v>
      </c>
      <c r="T117" s="50">
        <f t="shared" si="55"/>
        <v>30</v>
      </c>
      <c r="U117" s="53">
        <f>'GESTOR DA ATA'!L117</f>
        <v>0</v>
      </c>
      <c r="V117" s="51">
        <f t="shared" si="56"/>
        <v>0</v>
      </c>
      <c r="W117" s="52">
        <f t="shared" si="50"/>
        <v>30</v>
      </c>
      <c r="X117" s="8">
        <v>93.74</v>
      </c>
      <c r="Y117" s="8">
        <f t="shared" si="57"/>
        <v>1406.1</v>
      </c>
      <c r="Z117" s="18"/>
      <c r="AA117" s="18"/>
      <c r="AB117" s="18"/>
      <c r="AC117" s="18"/>
      <c r="AD117" s="18"/>
      <c r="AE117" s="18"/>
      <c r="AF117" s="18"/>
      <c r="AG117" s="18"/>
      <c r="AH117" s="29"/>
      <c r="AI117" s="29"/>
      <c r="AJ117" s="29"/>
    </row>
    <row r="118" spans="1:36" ht="41.4" x14ac:dyDescent="0.3">
      <c r="A118" s="131"/>
      <c r="B118" s="72">
        <v>115</v>
      </c>
      <c r="C118" s="123"/>
      <c r="D118" s="80" t="s">
        <v>77</v>
      </c>
      <c r="E118" s="73" t="s">
        <v>108</v>
      </c>
      <c r="F118" s="73" t="s">
        <v>113</v>
      </c>
      <c r="G118" s="27">
        <v>45</v>
      </c>
      <c r="H118" s="39">
        <f t="shared" si="42"/>
        <v>22</v>
      </c>
      <c r="I118" s="40">
        <f t="shared" si="51"/>
        <v>0</v>
      </c>
      <c r="J118" s="40">
        <f t="shared" si="43"/>
        <v>22</v>
      </c>
      <c r="K118" s="41">
        <f t="shared" si="44"/>
        <v>11</v>
      </c>
      <c r="L118" s="42">
        <f t="shared" si="52"/>
        <v>0</v>
      </c>
      <c r="M118" s="42">
        <f t="shared" si="45"/>
        <v>11</v>
      </c>
      <c r="N118" s="43">
        <f t="shared" si="46"/>
        <v>11</v>
      </c>
      <c r="O118" s="44">
        <f t="shared" si="53"/>
        <v>0</v>
      </c>
      <c r="P118" s="44">
        <f t="shared" si="47"/>
        <v>11</v>
      </c>
      <c r="Q118" s="45">
        <f t="shared" si="48"/>
        <v>11</v>
      </c>
      <c r="R118" s="46">
        <f t="shared" si="54"/>
        <v>0</v>
      </c>
      <c r="S118" s="47">
        <f t="shared" si="49"/>
        <v>11</v>
      </c>
      <c r="T118" s="50">
        <f t="shared" si="55"/>
        <v>90</v>
      </c>
      <c r="U118" s="53">
        <f>'GESTOR DA ATA'!L118</f>
        <v>0</v>
      </c>
      <c r="V118" s="51">
        <f t="shared" si="56"/>
        <v>0</v>
      </c>
      <c r="W118" s="52">
        <f t="shared" si="50"/>
        <v>90</v>
      </c>
      <c r="X118" s="8">
        <v>94.74</v>
      </c>
      <c r="Y118" s="8">
        <f t="shared" si="57"/>
        <v>4263.3</v>
      </c>
      <c r="Z118" s="18"/>
      <c r="AA118" s="18"/>
      <c r="AB118" s="18"/>
      <c r="AC118" s="18"/>
      <c r="AD118" s="18"/>
      <c r="AE118" s="18"/>
      <c r="AF118" s="18"/>
      <c r="AG118" s="18"/>
      <c r="AH118" s="29"/>
      <c r="AI118" s="29"/>
      <c r="AJ118" s="29"/>
    </row>
    <row r="119" spans="1:36" ht="41.4" x14ac:dyDescent="0.3">
      <c r="A119" s="131"/>
      <c r="B119" s="72">
        <v>116</v>
      </c>
      <c r="C119" s="123"/>
      <c r="D119" s="80" t="s">
        <v>85</v>
      </c>
      <c r="E119" s="73" t="s">
        <v>112</v>
      </c>
      <c r="F119" s="73" t="s">
        <v>113</v>
      </c>
      <c r="G119" s="27">
        <v>20</v>
      </c>
      <c r="H119" s="39">
        <f t="shared" si="42"/>
        <v>10</v>
      </c>
      <c r="I119" s="40">
        <f t="shared" si="51"/>
        <v>0</v>
      </c>
      <c r="J119" s="40">
        <f t="shared" si="43"/>
        <v>10</v>
      </c>
      <c r="K119" s="41">
        <f t="shared" si="44"/>
        <v>5</v>
      </c>
      <c r="L119" s="42">
        <f t="shared" si="52"/>
        <v>0</v>
      </c>
      <c r="M119" s="42">
        <f t="shared" si="45"/>
        <v>5</v>
      </c>
      <c r="N119" s="43">
        <f t="shared" si="46"/>
        <v>5</v>
      </c>
      <c r="O119" s="44">
        <f t="shared" si="53"/>
        <v>0</v>
      </c>
      <c r="P119" s="44">
        <f t="shared" si="47"/>
        <v>5</v>
      </c>
      <c r="Q119" s="45">
        <f t="shared" si="48"/>
        <v>5</v>
      </c>
      <c r="R119" s="46">
        <f t="shared" si="54"/>
        <v>0</v>
      </c>
      <c r="S119" s="47">
        <f t="shared" si="49"/>
        <v>5</v>
      </c>
      <c r="T119" s="50">
        <f t="shared" si="55"/>
        <v>40</v>
      </c>
      <c r="U119" s="53">
        <f>'GESTOR DA ATA'!L119</f>
        <v>0</v>
      </c>
      <c r="V119" s="51">
        <f t="shared" si="56"/>
        <v>0</v>
      </c>
      <c r="W119" s="52">
        <f t="shared" si="50"/>
        <v>40</v>
      </c>
      <c r="X119" s="8">
        <v>95.74</v>
      </c>
      <c r="Y119" s="8">
        <f t="shared" si="57"/>
        <v>1914.8</v>
      </c>
      <c r="Z119" s="18"/>
      <c r="AA119" s="18"/>
      <c r="AB119" s="18"/>
      <c r="AC119" s="18"/>
      <c r="AD119" s="18"/>
      <c r="AE119" s="18"/>
      <c r="AF119" s="18"/>
      <c r="AG119" s="18"/>
      <c r="AH119" s="29"/>
      <c r="AI119" s="29"/>
      <c r="AJ119" s="29"/>
    </row>
    <row r="120" spans="1:36" ht="55.2" x14ac:dyDescent="0.3">
      <c r="A120" s="131"/>
      <c r="B120" s="72">
        <v>117</v>
      </c>
      <c r="C120" s="123"/>
      <c r="D120" s="80" t="s">
        <v>86</v>
      </c>
      <c r="E120" s="73" t="s">
        <v>112</v>
      </c>
      <c r="F120" s="73" t="s">
        <v>113</v>
      </c>
      <c r="G120" s="27">
        <v>5</v>
      </c>
      <c r="H120" s="39">
        <f t="shared" si="42"/>
        <v>2</v>
      </c>
      <c r="I120" s="40">
        <f t="shared" si="51"/>
        <v>0</v>
      </c>
      <c r="J120" s="40">
        <f t="shared" si="43"/>
        <v>2</v>
      </c>
      <c r="K120" s="41">
        <f t="shared" si="44"/>
        <v>1</v>
      </c>
      <c r="L120" s="42">
        <f t="shared" si="52"/>
        <v>0</v>
      </c>
      <c r="M120" s="42">
        <f t="shared" si="45"/>
        <v>1</v>
      </c>
      <c r="N120" s="43">
        <f t="shared" si="46"/>
        <v>1</v>
      </c>
      <c r="O120" s="44">
        <f t="shared" si="53"/>
        <v>0</v>
      </c>
      <c r="P120" s="44">
        <f t="shared" si="47"/>
        <v>1</v>
      </c>
      <c r="Q120" s="45">
        <f t="shared" si="48"/>
        <v>1</v>
      </c>
      <c r="R120" s="46">
        <f t="shared" si="54"/>
        <v>0</v>
      </c>
      <c r="S120" s="47">
        <f t="shared" si="49"/>
        <v>1</v>
      </c>
      <c r="T120" s="50">
        <f t="shared" si="55"/>
        <v>10</v>
      </c>
      <c r="U120" s="53">
        <f>'GESTOR DA ATA'!L120</f>
        <v>0</v>
      </c>
      <c r="V120" s="51">
        <f t="shared" si="56"/>
        <v>0</v>
      </c>
      <c r="W120" s="52">
        <f t="shared" si="50"/>
        <v>10</v>
      </c>
      <c r="X120" s="8">
        <v>96.74</v>
      </c>
      <c r="Y120" s="8">
        <f t="shared" si="57"/>
        <v>483.7</v>
      </c>
      <c r="Z120" s="18"/>
      <c r="AA120" s="18"/>
      <c r="AB120" s="18"/>
      <c r="AC120" s="18"/>
      <c r="AD120" s="18"/>
      <c r="AE120" s="18"/>
      <c r="AF120" s="18"/>
      <c r="AG120" s="18"/>
      <c r="AH120" s="29"/>
      <c r="AI120" s="29"/>
      <c r="AJ120" s="29"/>
    </row>
    <row r="121" spans="1:36" ht="41.4" x14ac:dyDescent="0.3">
      <c r="A121" s="131"/>
      <c r="B121" s="72">
        <v>118</v>
      </c>
      <c r="C121" s="123"/>
      <c r="D121" s="80" t="s">
        <v>88</v>
      </c>
      <c r="E121" s="73" t="s">
        <v>112</v>
      </c>
      <c r="F121" s="73" t="s">
        <v>113</v>
      </c>
      <c r="G121" s="27">
        <v>30</v>
      </c>
      <c r="H121" s="39">
        <f t="shared" si="42"/>
        <v>15</v>
      </c>
      <c r="I121" s="40">
        <f t="shared" si="51"/>
        <v>0</v>
      </c>
      <c r="J121" s="40">
        <f t="shared" si="43"/>
        <v>15</v>
      </c>
      <c r="K121" s="41">
        <f t="shared" si="44"/>
        <v>7</v>
      </c>
      <c r="L121" s="42">
        <f t="shared" si="52"/>
        <v>0</v>
      </c>
      <c r="M121" s="42">
        <f t="shared" si="45"/>
        <v>7</v>
      </c>
      <c r="N121" s="43">
        <f t="shared" si="46"/>
        <v>7</v>
      </c>
      <c r="O121" s="44">
        <f t="shared" si="53"/>
        <v>0</v>
      </c>
      <c r="P121" s="44">
        <f t="shared" si="47"/>
        <v>7</v>
      </c>
      <c r="Q121" s="45">
        <f t="shared" si="48"/>
        <v>7</v>
      </c>
      <c r="R121" s="46">
        <f t="shared" si="54"/>
        <v>0</v>
      </c>
      <c r="S121" s="47">
        <f t="shared" si="49"/>
        <v>7</v>
      </c>
      <c r="T121" s="50">
        <f t="shared" si="55"/>
        <v>60</v>
      </c>
      <c r="U121" s="53">
        <f>'GESTOR DA ATA'!L121</f>
        <v>0</v>
      </c>
      <c r="V121" s="51">
        <f t="shared" si="56"/>
        <v>0</v>
      </c>
      <c r="W121" s="52">
        <f t="shared" si="50"/>
        <v>60</v>
      </c>
      <c r="X121" s="8">
        <v>97.74</v>
      </c>
      <c r="Y121" s="8">
        <f t="shared" si="57"/>
        <v>2932.2</v>
      </c>
      <c r="Z121" s="18"/>
      <c r="AA121" s="18"/>
      <c r="AB121" s="18"/>
      <c r="AC121" s="18"/>
      <c r="AD121" s="18"/>
      <c r="AE121" s="18"/>
      <c r="AF121" s="18"/>
      <c r="AG121" s="18"/>
      <c r="AH121" s="29"/>
      <c r="AI121" s="29"/>
      <c r="AJ121" s="29"/>
    </row>
    <row r="122" spans="1:36" ht="55.2" x14ac:dyDescent="0.3">
      <c r="A122" s="131"/>
      <c r="B122" s="72">
        <v>119</v>
      </c>
      <c r="C122" s="123"/>
      <c r="D122" s="80" t="s">
        <v>89</v>
      </c>
      <c r="E122" s="73" t="s">
        <v>112</v>
      </c>
      <c r="F122" s="73" t="s">
        <v>113</v>
      </c>
      <c r="G122" s="27">
        <v>10</v>
      </c>
      <c r="H122" s="39">
        <f t="shared" si="42"/>
        <v>5</v>
      </c>
      <c r="I122" s="40">
        <f t="shared" si="51"/>
        <v>0</v>
      </c>
      <c r="J122" s="40">
        <f t="shared" si="43"/>
        <v>5</v>
      </c>
      <c r="K122" s="41">
        <f t="shared" si="44"/>
        <v>2</v>
      </c>
      <c r="L122" s="42">
        <f t="shared" si="52"/>
        <v>0</v>
      </c>
      <c r="M122" s="42">
        <f t="shared" si="45"/>
        <v>2</v>
      </c>
      <c r="N122" s="43">
        <f t="shared" si="46"/>
        <v>2</v>
      </c>
      <c r="O122" s="44">
        <f t="shared" si="53"/>
        <v>0</v>
      </c>
      <c r="P122" s="44">
        <f t="shared" si="47"/>
        <v>2</v>
      </c>
      <c r="Q122" s="45">
        <f t="shared" si="48"/>
        <v>2</v>
      </c>
      <c r="R122" s="46">
        <f t="shared" si="54"/>
        <v>0</v>
      </c>
      <c r="S122" s="47">
        <f t="shared" si="49"/>
        <v>2</v>
      </c>
      <c r="T122" s="50">
        <f t="shared" si="55"/>
        <v>20</v>
      </c>
      <c r="U122" s="53">
        <f>'GESTOR DA ATA'!L122</f>
        <v>0</v>
      </c>
      <c r="V122" s="51">
        <f t="shared" si="56"/>
        <v>0</v>
      </c>
      <c r="W122" s="52">
        <f t="shared" si="50"/>
        <v>20</v>
      </c>
      <c r="X122" s="8">
        <v>98.74</v>
      </c>
      <c r="Y122" s="8">
        <f t="shared" si="57"/>
        <v>987.4</v>
      </c>
      <c r="Z122" s="18"/>
      <c r="AA122" s="18"/>
      <c r="AB122" s="18"/>
      <c r="AC122" s="18"/>
      <c r="AD122" s="18"/>
      <c r="AE122" s="18"/>
      <c r="AF122" s="18"/>
      <c r="AG122" s="18"/>
      <c r="AH122" s="29"/>
      <c r="AI122" s="29"/>
      <c r="AJ122" s="29"/>
    </row>
    <row r="123" spans="1:36" ht="55.2" x14ac:dyDescent="0.3">
      <c r="A123" s="131"/>
      <c r="B123" s="72">
        <v>120</v>
      </c>
      <c r="C123" s="123"/>
      <c r="D123" s="80" t="s">
        <v>132</v>
      </c>
      <c r="E123" s="73" t="s">
        <v>111</v>
      </c>
      <c r="F123" s="73" t="s">
        <v>113</v>
      </c>
      <c r="G123" s="27">
        <v>10</v>
      </c>
      <c r="H123" s="39">
        <f t="shared" si="42"/>
        <v>5</v>
      </c>
      <c r="I123" s="40">
        <f t="shared" si="51"/>
        <v>0</v>
      </c>
      <c r="J123" s="40">
        <f t="shared" si="43"/>
        <v>5</v>
      </c>
      <c r="K123" s="41">
        <f t="shared" si="44"/>
        <v>2</v>
      </c>
      <c r="L123" s="42">
        <f t="shared" si="52"/>
        <v>0</v>
      </c>
      <c r="M123" s="42">
        <f t="shared" si="45"/>
        <v>2</v>
      </c>
      <c r="N123" s="43">
        <f t="shared" si="46"/>
        <v>2</v>
      </c>
      <c r="O123" s="44">
        <f t="shared" si="53"/>
        <v>0</v>
      </c>
      <c r="P123" s="44">
        <f t="shared" si="47"/>
        <v>2</v>
      </c>
      <c r="Q123" s="45">
        <f t="shared" si="48"/>
        <v>2</v>
      </c>
      <c r="R123" s="46">
        <f t="shared" si="54"/>
        <v>0</v>
      </c>
      <c r="S123" s="47">
        <f t="shared" si="49"/>
        <v>2</v>
      </c>
      <c r="T123" s="50">
        <f t="shared" si="55"/>
        <v>20</v>
      </c>
      <c r="U123" s="53">
        <f>'GESTOR DA ATA'!L123</f>
        <v>0</v>
      </c>
      <c r="V123" s="51">
        <f t="shared" si="56"/>
        <v>0</v>
      </c>
      <c r="W123" s="52">
        <f t="shared" si="50"/>
        <v>20</v>
      </c>
      <c r="X123" s="8">
        <v>99.74</v>
      </c>
      <c r="Y123" s="8">
        <f t="shared" si="57"/>
        <v>997.4</v>
      </c>
      <c r="Z123" s="18"/>
      <c r="AA123" s="18"/>
      <c r="AB123" s="18"/>
      <c r="AC123" s="18"/>
      <c r="AD123" s="18"/>
      <c r="AE123" s="18"/>
      <c r="AF123" s="18"/>
      <c r="AG123" s="18"/>
      <c r="AH123" s="29"/>
      <c r="AI123" s="29"/>
      <c r="AJ123" s="29"/>
    </row>
    <row r="124" spans="1:36" ht="41.4" x14ac:dyDescent="0.3">
      <c r="A124" s="131"/>
      <c r="B124" s="72">
        <v>121</v>
      </c>
      <c r="C124" s="123"/>
      <c r="D124" s="80" t="s">
        <v>133</v>
      </c>
      <c r="E124" s="73" t="s">
        <v>112</v>
      </c>
      <c r="F124" s="73" t="s">
        <v>113</v>
      </c>
      <c r="G124" s="27">
        <v>8</v>
      </c>
      <c r="H124" s="39">
        <f t="shared" si="42"/>
        <v>4</v>
      </c>
      <c r="I124" s="40">
        <f t="shared" si="51"/>
        <v>0</v>
      </c>
      <c r="J124" s="40">
        <f t="shared" si="43"/>
        <v>4</v>
      </c>
      <c r="K124" s="41">
        <f t="shared" si="44"/>
        <v>2</v>
      </c>
      <c r="L124" s="42">
        <f t="shared" si="52"/>
        <v>0</v>
      </c>
      <c r="M124" s="42">
        <f t="shared" si="45"/>
        <v>2</v>
      </c>
      <c r="N124" s="43">
        <f t="shared" si="46"/>
        <v>2</v>
      </c>
      <c r="O124" s="44">
        <f t="shared" si="53"/>
        <v>0</v>
      </c>
      <c r="P124" s="44">
        <f t="shared" si="47"/>
        <v>2</v>
      </c>
      <c r="Q124" s="45">
        <f t="shared" si="48"/>
        <v>2</v>
      </c>
      <c r="R124" s="46">
        <f t="shared" si="54"/>
        <v>0</v>
      </c>
      <c r="S124" s="47">
        <f t="shared" si="49"/>
        <v>2</v>
      </c>
      <c r="T124" s="50">
        <f t="shared" si="55"/>
        <v>16</v>
      </c>
      <c r="U124" s="53">
        <f>'GESTOR DA ATA'!L124</f>
        <v>0</v>
      </c>
      <c r="V124" s="51">
        <f t="shared" si="56"/>
        <v>0</v>
      </c>
      <c r="W124" s="52">
        <f t="shared" si="50"/>
        <v>16</v>
      </c>
      <c r="X124" s="8">
        <v>100.74</v>
      </c>
      <c r="Y124" s="8">
        <f t="shared" si="57"/>
        <v>805.92</v>
      </c>
      <c r="Z124" s="18"/>
      <c r="AA124" s="18"/>
      <c r="AB124" s="18"/>
      <c r="AC124" s="18"/>
      <c r="AD124" s="18"/>
      <c r="AE124" s="18"/>
      <c r="AF124" s="18"/>
      <c r="AG124" s="18"/>
      <c r="AH124" s="29"/>
      <c r="AI124" s="29"/>
      <c r="AJ124" s="29"/>
    </row>
    <row r="125" spans="1:36" ht="55.2" x14ac:dyDescent="0.3">
      <c r="A125" s="131"/>
      <c r="B125" s="72">
        <v>122</v>
      </c>
      <c r="C125" s="123"/>
      <c r="D125" s="80" t="s">
        <v>91</v>
      </c>
      <c r="E125" s="73" t="s">
        <v>106</v>
      </c>
      <c r="F125" s="73" t="s">
        <v>114</v>
      </c>
      <c r="G125" s="27">
        <v>5</v>
      </c>
      <c r="H125" s="39">
        <f t="shared" si="42"/>
        <v>2</v>
      </c>
      <c r="I125" s="40">
        <f t="shared" si="51"/>
        <v>0</v>
      </c>
      <c r="J125" s="40">
        <f t="shared" si="43"/>
        <v>2</v>
      </c>
      <c r="K125" s="41">
        <f t="shared" si="44"/>
        <v>1</v>
      </c>
      <c r="L125" s="42">
        <f t="shared" si="52"/>
        <v>0</v>
      </c>
      <c r="M125" s="42">
        <f t="shared" si="45"/>
        <v>1</v>
      </c>
      <c r="N125" s="43">
        <f t="shared" si="46"/>
        <v>1</v>
      </c>
      <c r="O125" s="44">
        <f t="shared" si="53"/>
        <v>0</v>
      </c>
      <c r="P125" s="44">
        <f t="shared" si="47"/>
        <v>1</v>
      </c>
      <c r="Q125" s="45">
        <f t="shared" si="48"/>
        <v>1</v>
      </c>
      <c r="R125" s="46">
        <f t="shared" si="54"/>
        <v>0</v>
      </c>
      <c r="S125" s="47">
        <f t="shared" si="49"/>
        <v>1</v>
      </c>
      <c r="T125" s="50">
        <f t="shared" si="55"/>
        <v>10</v>
      </c>
      <c r="U125" s="53">
        <f>'GESTOR DA ATA'!L125</f>
        <v>0</v>
      </c>
      <c r="V125" s="51">
        <f t="shared" si="56"/>
        <v>0</v>
      </c>
      <c r="W125" s="52">
        <f t="shared" si="50"/>
        <v>10</v>
      </c>
      <c r="X125" s="8">
        <v>101.74</v>
      </c>
      <c r="Y125" s="8">
        <f t="shared" si="57"/>
        <v>508.7</v>
      </c>
      <c r="Z125" s="18"/>
      <c r="AA125" s="18"/>
      <c r="AB125" s="18"/>
      <c r="AC125" s="18"/>
      <c r="AD125" s="18"/>
      <c r="AE125" s="18"/>
      <c r="AF125" s="18"/>
      <c r="AG125" s="18"/>
      <c r="AH125" s="29"/>
      <c r="AI125" s="29"/>
      <c r="AJ125" s="29"/>
    </row>
    <row r="126" spans="1:36" ht="69" x14ac:dyDescent="0.3">
      <c r="A126" s="131"/>
      <c r="B126" s="72">
        <v>123</v>
      </c>
      <c r="C126" s="123"/>
      <c r="D126" s="80" t="s">
        <v>92</v>
      </c>
      <c r="E126" s="73" t="s">
        <v>106</v>
      </c>
      <c r="F126" s="73" t="s">
        <v>114</v>
      </c>
      <c r="G126" s="27">
        <v>6</v>
      </c>
      <c r="H126" s="39">
        <f t="shared" si="42"/>
        <v>3</v>
      </c>
      <c r="I126" s="40">
        <f t="shared" si="51"/>
        <v>0</v>
      </c>
      <c r="J126" s="40">
        <f t="shared" si="43"/>
        <v>3</v>
      </c>
      <c r="K126" s="41">
        <f t="shared" si="44"/>
        <v>1</v>
      </c>
      <c r="L126" s="42">
        <f t="shared" si="52"/>
        <v>0</v>
      </c>
      <c r="M126" s="42">
        <f t="shared" si="45"/>
        <v>1</v>
      </c>
      <c r="N126" s="43">
        <f t="shared" si="46"/>
        <v>1</v>
      </c>
      <c r="O126" s="44">
        <f t="shared" si="53"/>
        <v>0</v>
      </c>
      <c r="P126" s="44">
        <f t="shared" si="47"/>
        <v>1</v>
      </c>
      <c r="Q126" s="45">
        <f t="shared" si="48"/>
        <v>1</v>
      </c>
      <c r="R126" s="46">
        <f t="shared" si="54"/>
        <v>0</v>
      </c>
      <c r="S126" s="47">
        <f t="shared" si="49"/>
        <v>1</v>
      </c>
      <c r="T126" s="50">
        <f t="shared" si="55"/>
        <v>12</v>
      </c>
      <c r="U126" s="53">
        <f>'GESTOR DA ATA'!L126</f>
        <v>0</v>
      </c>
      <c r="V126" s="51">
        <f t="shared" si="56"/>
        <v>0</v>
      </c>
      <c r="W126" s="52">
        <f t="shared" si="50"/>
        <v>12</v>
      </c>
      <c r="X126" s="8">
        <v>102.74</v>
      </c>
      <c r="Y126" s="8">
        <f t="shared" si="57"/>
        <v>616.43999999999994</v>
      </c>
      <c r="Z126" s="18"/>
      <c r="AA126" s="18"/>
      <c r="AB126" s="18"/>
      <c r="AC126" s="18"/>
      <c r="AD126" s="18"/>
      <c r="AE126" s="18"/>
      <c r="AF126" s="18"/>
      <c r="AG126" s="18"/>
      <c r="AH126" s="29"/>
      <c r="AI126" s="29"/>
      <c r="AJ126" s="29"/>
    </row>
    <row r="127" spans="1:36" ht="69" x14ac:dyDescent="0.3">
      <c r="A127" s="131"/>
      <c r="B127" s="72">
        <v>124</v>
      </c>
      <c r="C127" s="123"/>
      <c r="D127" s="80" t="s">
        <v>93</v>
      </c>
      <c r="E127" s="73" t="s">
        <v>106</v>
      </c>
      <c r="F127" s="73" t="s">
        <v>114</v>
      </c>
      <c r="G127" s="27">
        <v>6</v>
      </c>
      <c r="H127" s="39">
        <f t="shared" si="42"/>
        <v>3</v>
      </c>
      <c r="I127" s="40">
        <f t="shared" si="51"/>
        <v>0</v>
      </c>
      <c r="J127" s="40">
        <f t="shared" si="43"/>
        <v>3</v>
      </c>
      <c r="K127" s="41">
        <f t="shared" si="44"/>
        <v>1</v>
      </c>
      <c r="L127" s="42">
        <f t="shared" si="52"/>
        <v>0</v>
      </c>
      <c r="M127" s="42">
        <f t="shared" si="45"/>
        <v>1</v>
      </c>
      <c r="N127" s="43">
        <f t="shared" si="46"/>
        <v>1</v>
      </c>
      <c r="O127" s="44">
        <f t="shared" si="53"/>
        <v>0</v>
      </c>
      <c r="P127" s="44">
        <f t="shared" si="47"/>
        <v>1</v>
      </c>
      <c r="Q127" s="45">
        <f t="shared" si="48"/>
        <v>1</v>
      </c>
      <c r="R127" s="46">
        <f t="shared" si="54"/>
        <v>0</v>
      </c>
      <c r="S127" s="47">
        <f t="shared" si="49"/>
        <v>1</v>
      </c>
      <c r="T127" s="50">
        <f t="shared" si="55"/>
        <v>12</v>
      </c>
      <c r="U127" s="53">
        <f>'GESTOR DA ATA'!L127</f>
        <v>0</v>
      </c>
      <c r="V127" s="51">
        <f t="shared" si="56"/>
        <v>0</v>
      </c>
      <c r="W127" s="52">
        <f t="shared" si="50"/>
        <v>12</v>
      </c>
      <c r="X127" s="8">
        <v>103.74</v>
      </c>
      <c r="Y127" s="8">
        <f t="shared" si="57"/>
        <v>622.43999999999994</v>
      </c>
      <c r="Z127" s="18"/>
      <c r="AA127" s="18"/>
      <c r="AB127" s="18"/>
      <c r="AC127" s="18"/>
      <c r="AD127" s="18"/>
      <c r="AE127" s="18"/>
      <c r="AF127" s="18"/>
      <c r="AG127" s="18"/>
      <c r="AH127" s="29"/>
      <c r="AI127" s="29"/>
      <c r="AJ127" s="29"/>
    </row>
    <row r="128" spans="1:36" ht="55.2" x14ac:dyDescent="0.3">
      <c r="A128" s="131"/>
      <c r="B128" s="72">
        <v>125</v>
      </c>
      <c r="C128" s="123"/>
      <c r="D128" s="80" t="s">
        <v>94</v>
      </c>
      <c r="E128" s="73" t="s">
        <v>106</v>
      </c>
      <c r="F128" s="73" t="s">
        <v>114</v>
      </c>
      <c r="G128" s="27">
        <v>40</v>
      </c>
      <c r="H128" s="39">
        <f t="shared" si="42"/>
        <v>20</v>
      </c>
      <c r="I128" s="40">
        <f t="shared" si="51"/>
        <v>0</v>
      </c>
      <c r="J128" s="40">
        <f t="shared" si="43"/>
        <v>20</v>
      </c>
      <c r="K128" s="41">
        <f t="shared" si="44"/>
        <v>10</v>
      </c>
      <c r="L128" s="42">
        <f t="shared" si="52"/>
        <v>0</v>
      </c>
      <c r="M128" s="42">
        <f t="shared" si="45"/>
        <v>10</v>
      </c>
      <c r="N128" s="43">
        <f t="shared" si="46"/>
        <v>10</v>
      </c>
      <c r="O128" s="44">
        <f t="shared" si="53"/>
        <v>0</v>
      </c>
      <c r="P128" s="44">
        <f t="shared" si="47"/>
        <v>10</v>
      </c>
      <c r="Q128" s="45">
        <f t="shared" si="48"/>
        <v>10</v>
      </c>
      <c r="R128" s="46">
        <f t="shared" si="54"/>
        <v>0</v>
      </c>
      <c r="S128" s="47">
        <f t="shared" si="49"/>
        <v>10</v>
      </c>
      <c r="T128" s="50">
        <f t="shared" si="55"/>
        <v>80</v>
      </c>
      <c r="U128" s="53">
        <f>'GESTOR DA ATA'!L128</f>
        <v>0</v>
      </c>
      <c r="V128" s="51">
        <f t="shared" si="56"/>
        <v>0</v>
      </c>
      <c r="W128" s="52">
        <f t="shared" si="50"/>
        <v>80</v>
      </c>
      <c r="X128" s="8">
        <v>104.74</v>
      </c>
      <c r="Y128" s="8">
        <f t="shared" si="57"/>
        <v>4189.5999999999995</v>
      </c>
      <c r="Z128" s="18"/>
      <c r="AA128" s="18"/>
      <c r="AB128" s="18"/>
      <c r="AC128" s="18"/>
      <c r="AD128" s="18"/>
      <c r="AE128" s="18"/>
      <c r="AF128" s="18"/>
      <c r="AG128" s="18"/>
      <c r="AH128" s="29"/>
      <c r="AI128" s="29"/>
      <c r="AJ128" s="29"/>
    </row>
    <row r="129" spans="1:36" ht="82.8" x14ac:dyDescent="0.3">
      <c r="A129" s="131"/>
      <c r="B129" s="72">
        <v>126</v>
      </c>
      <c r="C129" s="123"/>
      <c r="D129" s="80" t="s">
        <v>95</v>
      </c>
      <c r="E129" s="73" t="s">
        <v>106</v>
      </c>
      <c r="F129" s="73" t="s">
        <v>114</v>
      </c>
      <c r="G129" s="27">
        <v>5</v>
      </c>
      <c r="H129" s="39">
        <f t="shared" si="42"/>
        <v>2</v>
      </c>
      <c r="I129" s="40">
        <f t="shared" si="51"/>
        <v>0</v>
      </c>
      <c r="J129" s="40">
        <f t="shared" si="43"/>
        <v>2</v>
      </c>
      <c r="K129" s="41">
        <f t="shared" si="44"/>
        <v>1</v>
      </c>
      <c r="L129" s="42">
        <f t="shared" si="52"/>
        <v>0</v>
      </c>
      <c r="M129" s="42">
        <f t="shared" si="45"/>
        <v>1</v>
      </c>
      <c r="N129" s="43">
        <f t="shared" si="46"/>
        <v>1</v>
      </c>
      <c r="O129" s="44">
        <f t="shared" si="53"/>
        <v>0</v>
      </c>
      <c r="P129" s="44">
        <f t="shared" si="47"/>
        <v>1</v>
      </c>
      <c r="Q129" s="45">
        <f t="shared" si="48"/>
        <v>1</v>
      </c>
      <c r="R129" s="46">
        <f t="shared" si="54"/>
        <v>0</v>
      </c>
      <c r="S129" s="47">
        <f t="shared" si="49"/>
        <v>1</v>
      </c>
      <c r="T129" s="50">
        <f t="shared" si="55"/>
        <v>10</v>
      </c>
      <c r="U129" s="53">
        <f>'GESTOR DA ATA'!L129</f>
        <v>0</v>
      </c>
      <c r="V129" s="51">
        <f t="shared" si="56"/>
        <v>0</v>
      </c>
      <c r="W129" s="52">
        <f t="shared" si="50"/>
        <v>10</v>
      </c>
      <c r="X129" s="8">
        <v>105.74</v>
      </c>
      <c r="Y129" s="8">
        <f t="shared" si="57"/>
        <v>528.69999999999993</v>
      </c>
      <c r="Z129" s="18"/>
      <c r="AA129" s="18"/>
      <c r="AB129" s="18"/>
      <c r="AC129" s="18"/>
      <c r="AD129" s="18"/>
      <c r="AE129" s="18"/>
      <c r="AF129" s="18"/>
      <c r="AG129" s="18"/>
      <c r="AH129" s="29"/>
      <c r="AI129" s="29"/>
      <c r="AJ129" s="29"/>
    </row>
    <row r="130" spans="1:36" ht="69" x14ac:dyDescent="0.3">
      <c r="A130" s="132"/>
      <c r="B130" s="72">
        <v>127</v>
      </c>
      <c r="C130" s="124"/>
      <c r="D130" s="80" t="s">
        <v>96</v>
      </c>
      <c r="E130" s="73" t="s">
        <v>106</v>
      </c>
      <c r="F130" s="73" t="s">
        <v>114</v>
      </c>
      <c r="G130" s="27">
        <v>5</v>
      </c>
      <c r="H130" s="39">
        <f t="shared" si="42"/>
        <v>2</v>
      </c>
      <c r="I130" s="40">
        <f t="shared" si="51"/>
        <v>0</v>
      </c>
      <c r="J130" s="40">
        <f t="shared" si="43"/>
        <v>2</v>
      </c>
      <c r="K130" s="41">
        <f t="shared" si="44"/>
        <v>1</v>
      </c>
      <c r="L130" s="42">
        <f t="shared" si="52"/>
        <v>0</v>
      </c>
      <c r="M130" s="42">
        <f t="shared" si="45"/>
        <v>1</v>
      </c>
      <c r="N130" s="43">
        <f t="shared" si="46"/>
        <v>1</v>
      </c>
      <c r="O130" s="44">
        <f t="shared" si="53"/>
        <v>0</v>
      </c>
      <c r="P130" s="44">
        <f t="shared" si="47"/>
        <v>1</v>
      </c>
      <c r="Q130" s="45">
        <f t="shared" si="48"/>
        <v>1</v>
      </c>
      <c r="R130" s="46">
        <f t="shared" si="54"/>
        <v>0</v>
      </c>
      <c r="S130" s="47">
        <f t="shared" si="49"/>
        <v>1</v>
      </c>
      <c r="T130" s="50">
        <f t="shared" si="55"/>
        <v>10</v>
      </c>
      <c r="U130" s="53">
        <f>'GESTOR DA ATA'!L130</f>
        <v>0</v>
      </c>
      <c r="V130" s="51">
        <f t="shared" si="56"/>
        <v>0</v>
      </c>
      <c r="W130" s="52">
        <f t="shared" si="50"/>
        <v>10</v>
      </c>
      <c r="X130" s="8">
        <v>106.74</v>
      </c>
      <c r="Y130" s="8">
        <f t="shared" si="57"/>
        <v>533.69999999999993</v>
      </c>
      <c r="Z130" s="18"/>
      <c r="AA130" s="18"/>
      <c r="AB130" s="18"/>
      <c r="AC130" s="18"/>
      <c r="AD130" s="18"/>
      <c r="AE130" s="18"/>
      <c r="AF130" s="18"/>
      <c r="AG130" s="18"/>
      <c r="AH130" s="29"/>
      <c r="AI130" s="29"/>
      <c r="AJ130" s="29"/>
    </row>
    <row r="131" spans="1:36" ht="41.4" x14ac:dyDescent="0.3">
      <c r="A131" s="130">
        <v>5</v>
      </c>
      <c r="B131" s="72">
        <v>128</v>
      </c>
      <c r="C131" s="122" t="s">
        <v>121</v>
      </c>
      <c r="D131" s="80" t="s">
        <v>127</v>
      </c>
      <c r="E131" s="73" t="s">
        <v>105</v>
      </c>
      <c r="F131" s="73" t="s">
        <v>113</v>
      </c>
      <c r="G131" s="27">
        <v>2</v>
      </c>
      <c r="H131" s="39">
        <f t="shared" si="42"/>
        <v>1</v>
      </c>
      <c r="I131" s="40">
        <f t="shared" si="51"/>
        <v>0</v>
      </c>
      <c r="J131" s="40">
        <f t="shared" si="43"/>
        <v>1</v>
      </c>
      <c r="K131" s="41">
        <f t="shared" si="44"/>
        <v>0</v>
      </c>
      <c r="L131" s="42">
        <f t="shared" si="52"/>
        <v>0</v>
      </c>
      <c r="M131" s="42">
        <f t="shared" si="45"/>
        <v>0</v>
      </c>
      <c r="N131" s="43">
        <f t="shared" si="46"/>
        <v>0</v>
      </c>
      <c r="O131" s="44">
        <f t="shared" si="53"/>
        <v>0</v>
      </c>
      <c r="P131" s="44">
        <f t="shared" si="47"/>
        <v>0</v>
      </c>
      <c r="Q131" s="45">
        <f t="shared" si="48"/>
        <v>0</v>
      </c>
      <c r="R131" s="46">
        <f t="shared" si="54"/>
        <v>0</v>
      </c>
      <c r="S131" s="47">
        <f t="shared" si="49"/>
        <v>0</v>
      </c>
      <c r="T131" s="50">
        <f t="shared" si="55"/>
        <v>4</v>
      </c>
      <c r="U131" s="53">
        <f>'GESTOR DA ATA'!L131</f>
        <v>0</v>
      </c>
      <c r="V131" s="51">
        <f t="shared" si="56"/>
        <v>0</v>
      </c>
      <c r="W131" s="52">
        <f t="shared" si="50"/>
        <v>4</v>
      </c>
      <c r="X131" s="8">
        <v>107.74</v>
      </c>
      <c r="Y131" s="8">
        <f t="shared" si="57"/>
        <v>215.48</v>
      </c>
      <c r="Z131" s="18"/>
      <c r="AA131" s="18"/>
      <c r="AB131" s="18"/>
      <c r="AC131" s="18"/>
      <c r="AD131" s="18"/>
      <c r="AE131" s="18"/>
      <c r="AF131" s="18"/>
      <c r="AG131" s="18"/>
      <c r="AH131" s="29"/>
      <c r="AI131" s="29"/>
      <c r="AJ131" s="29"/>
    </row>
    <row r="132" spans="1:36" ht="55.2" x14ac:dyDescent="0.3">
      <c r="A132" s="131"/>
      <c r="B132" s="72">
        <v>129</v>
      </c>
      <c r="C132" s="123"/>
      <c r="D132" s="80" t="s">
        <v>48</v>
      </c>
      <c r="E132" s="73" t="s">
        <v>105</v>
      </c>
      <c r="F132" s="73" t="s">
        <v>113</v>
      </c>
      <c r="G132" s="27">
        <v>9</v>
      </c>
      <c r="H132" s="39">
        <f t="shared" si="42"/>
        <v>4</v>
      </c>
      <c r="I132" s="40">
        <f t="shared" si="51"/>
        <v>0</v>
      </c>
      <c r="J132" s="40">
        <f t="shared" si="43"/>
        <v>4</v>
      </c>
      <c r="K132" s="41">
        <f t="shared" si="44"/>
        <v>2</v>
      </c>
      <c r="L132" s="42">
        <f t="shared" si="52"/>
        <v>0</v>
      </c>
      <c r="M132" s="42">
        <f t="shared" si="45"/>
        <v>2</v>
      </c>
      <c r="N132" s="43">
        <f t="shared" si="46"/>
        <v>2</v>
      </c>
      <c r="O132" s="44">
        <f t="shared" si="53"/>
        <v>0</v>
      </c>
      <c r="P132" s="44">
        <f t="shared" si="47"/>
        <v>2</v>
      </c>
      <c r="Q132" s="45">
        <f t="shared" si="48"/>
        <v>2</v>
      </c>
      <c r="R132" s="46">
        <f t="shared" si="54"/>
        <v>0</v>
      </c>
      <c r="S132" s="47">
        <f t="shared" si="49"/>
        <v>2</v>
      </c>
      <c r="T132" s="50">
        <f t="shared" si="55"/>
        <v>18</v>
      </c>
      <c r="U132" s="53">
        <f>'GESTOR DA ATA'!L132</f>
        <v>0</v>
      </c>
      <c r="V132" s="51">
        <f t="shared" si="56"/>
        <v>0</v>
      </c>
      <c r="W132" s="52">
        <f t="shared" si="50"/>
        <v>18</v>
      </c>
      <c r="X132" s="8">
        <v>108.74</v>
      </c>
      <c r="Y132" s="8">
        <f t="shared" si="57"/>
        <v>978.66</v>
      </c>
      <c r="Z132" s="18"/>
      <c r="AA132" s="18"/>
      <c r="AB132" s="18"/>
      <c r="AC132" s="18"/>
      <c r="AD132" s="18"/>
      <c r="AE132" s="18"/>
      <c r="AF132" s="18"/>
      <c r="AG132" s="18"/>
      <c r="AH132" s="29"/>
      <c r="AI132" s="29"/>
      <c r="AJ132" s="29"/>
    </row>
    <row r="133" spans="1:36" ht="55.2" x14ac:dyDescent="0.3">
      <c r="A133" s="131"/>
      <c r="B133" s="72">
        <v>130</v>
      </c>
      <c r="C133" s="123"/>
      <c r="D133" s="80" t="s">
        <v>49</v>
      </c>
      <c r="E133" s="73" t="s">
        <v>105</v>
      </c>
      <c r="F133" s="73" t="s">
        <v>113</v>
      </c>
      <c r="G133" s="27">
        <v>1</v>
      </c>
      <c r="H133" s="39">
        <f t="shared" ref="H133:H163" si="58">IF(ROUNDDOWN($G133*0.5,0)&gt;$W133,$W133+I133,ROUNDDOWN($G133*0.5,0))</f>
        <v>0</v>
      </c>
      <c r="I133" s="40">
        <f t="shared" si="51"/>
        <v>0</v>
      </c>
      <c r="J133" s="40">
        <f t="shared" ref="J133:J163" si="59">H133-I133</f>
        <v>0</v>
      </c>
      <c r="K133" s="41">
        <f t="shared" ref="K133:K163" si="60">IF(ROUNDDOWN($G133*0.5,0)&gt;$W133,$W133,ROUNDDOWN($H133*0.5,0))</f>
        <v>0</v>
      </c>
      <c r="L133" s="42">
        <f t="shared" si="52"/>
        <v>0</v>
      </c>
      <c r="M133" s="42">
        <f t="shared" ref="M133:M163" si="61">K133-L133</f>
        <v>0</v>
      </c>
      <c r="N133" s="43">
        <f t="shared" ref="N133:N163" si="62">IF(ROUNDDOWN($G133*0.5,0)&gt;$W133,$W133,ROUNDDOWN($H133*0.5,0))</f>
        <v>0</v>
      </c>
      <c r="O133" s="44">
        <f t="shared" si="53"/>
        <v>0</v>
      </c>
      <c r="P133" s="44">
        <f t="shared" ref="P133:P163" si="63">N133-O133</f>
        <v>0</v>
      </c>
      <c r="Q133" s="45">
        <f t="shared" ref="Q133:Q163" si="64">IF(ROUNDDOWN($G133*0.5,0)&gt;$W133,$W133,ROUNDDOWN($H133*0.5,0))</f>
        <v>0</v>
      </c>
      <c r="R133" s="46">
        <f t="shared" si="54"/>
        <v>0</v>
      </c>
      <c r="S133" s="47">
        <f t="shared" ref="S133:S163" si="65">Q133-R133</f>
        <v>0</v>
      </c>
      <c r="T133" s="50">
        <f t="shared" si="55"/>
        <v>2</v>
      </c>
      <c r="U133" s="53">
        <f>'GESTOR DA ATA'!L133</f>
        <v>0</v>
      </c>
      <c r="V133" s="51">
        <f t="shared" si="56"/>
        <v>0</v>
      </c>
      <c r="W133" s="52">
        <f t="shared" ref="W133:W163" si="66">T133-V133-U133</f>
        <v>2</v>
      </c>
      <c r="X133" s="8">
        <v>109.74</v>
      </c>
      <c r="Y133" s="8">
        <f t="shared" si="57"/>
        <v>109.74</v>
      </c>
      <c r="Z133" s="18"/>
      <c r="AA133" s="18"/>
      <c r="AB133" s="18"/>
      <c r="AC133" s="18"/>
      <c r="AD133" s="18"/>
      <c r="AE133" s="18"/>
      <c r="AF133" s="18"/>
      <c r="AG133" s="18"/>
      <c r="AH133" s="29"/>
      <c r="AI133" s="29"/>
      <c r="AJ133" s="29"/>
    </row>
    <row r="134" spans="1:36" ht="27.6" x14ac:dyDescent="0.3">
      <c r="A134" s="131"/>
      <c r="B134" s="72">
        <v>131</v>
      </c>
      <c r="C134" s="123"/>
      <c r="D134" s="80" t="s">
        <v>57</v>
      </c>
      <c r="E134" s="73" t="s">
        <v>140</v>
      </c>
      <c r="F134" s="73" t="s">
        <v>113</v>
      </c>
      <c r="G134" s="27">
        <v>30</v>
      </c>
      <c r="H134" s="39">
        <f t="shared" si="58"/>
        <v>15</v>
      </c>
      <c r="I134" s="40">
        <f t="shared" si="51"/>
        <v>0</v>
      </c>
      <c r="J134" s="40">
        <f t="shared" si="59"/>
        <v>15</v>
      </c>
      <c r="K134" s="41">
        <f t="shared" si="60"/>
        <v>7</v>
      </c>
      <c r="L134" s="42">
        <f t="shared" si="52"/>
        <v>0</v>
      </c>
      <c r="M134" s="42">
        <f t="shared" si="61"/>
        <v>7</v>
      </c>
      <c r="N134" s="43">
        <f t="shared" si="62"/>
        <v>7</v>
      </c>
      <c r="O134" s="44">
        <f t="shared" si="53"/>
        <v>0</v>
      </c>
      <c r="P134" s="44">
        <f t="shared" si="63"/>
        <v>7</v>
      </c>
      <c r="Q134" s="45">
        <f t="shared" si="64"/>
        <v>7</v>
      </c>
      <c r="R134" s="46">
        <f t="shared" si="54"/>
        <v>0</v>
      </c>
      <c r="S134" s="47">
        <f t="shared" si="65"/>
        <v>7</v>
      </c>
      <c r="T134" s="50">
        <f t="shared" si="55"/>
        <v>60</v>
      </c>
      <c r="U134" s="53">
        <f>'GESTOR DA ATA'!L134</f>
        <v>0</v>
      </c>
      <c r="V134" s="51">
        <f t="shared" si="56"/>
        <v>0</v>
      </c>
      <c r="W134" s="52">
        <f t="shared" si="66"/>
        <v>60</v>
      </c>
      <c r="X134" s="8">
        <v>110.74</v>
      </c>
      <c r="Y134" s="8">
        <f t="shared" si="57"/>
        <v>3322.2</v>
      </c>
      <c r="Z134" s="18"/>
      <c r="AA134" s="18"/>
      <c r="AB134" s="18"/>
      <c r="AC134" s="18"/>
      <c r="AD134" s="18"/>
      <c r="AE134" s="18"/>
      <c r="AF134" s="18"/>
      <c r="AG134" s="18"/>
      <c r="AH134" s="29"/>
      <c r="AI134" s="29"/>
      <c r="AJ134" s="29"/>
    </row>
    <row r="135" spans="1:36" ht="55.2" x14ac:dyDescent="0.3">
      <c r="A135" s="131"/>
      <c r="B135" s="72">
        <v>132</v>
      </c>
      <c r="C135" s="123"/>
      <c r="D135" s="80" t="s">
        <v>91</v>
      </c>
      <c r="E135" s="73" t="s">
        <v>140</v>
      </c>
      <c r="F135" s="73" t="s">
        <v>114</v>
      </c>
      <c r="G135" s="27">
        <v>9</v>
      </c>
      <c r="H135" s="39">
        <f t="shared" si="58"/>
        <v>4</v>
      </c>
      <c r="I135" s="40">
        <f t="shared" si="51"/>
        <v>0</v>
      </c>
      <c r="J135" s="40">
        <f t="shared" si="59"/>
        <v>4</v>
      </c>
      <c r="K135" s="41">
        <f t="shared" si="60"/>
        <v>2</v>
      </c>
      <c r="L135" s="42">
        <f t="shared" si="52"/>
        <v>0</v>
      </c>
      <c r="M135" s="42">
        <f t="shared" si="61"/>
        <v>2</v>
      </c>
      <c r="N135" s="43">
        <f t="shared" si="62"/>
        <v>2</v>
      </c>
      <c r="O135" s="44">
        <f t="shared" si="53"/>
        <v>0</v>
      </c>
      <c r="P135" s="44">
        <f t="shared" si="63"/>
        <v>2</v>
      </c>
      <c r="Q135" s="45">
        <f t="shared" si="64"/>
        <v>2</v>
      </c>
      <c r="R135" s="46">
        <f t="shared" si="54"/>
        <v>0</v>
      </c>
      <c r="S135" s="47">
        <f t="shared" si="65"/>
        <v>2</v>
      </c>
      <c r="T135" s="50">
        <f t="shared" si="55"/>
        <v>18</v>
      </c>
      <c r="U135" s="53">
        <f>'GESTOR DA ATA'!L135</f>
        <v>0</v>
      </c>
      <c r="V135" s="51">
        <f t="shared" si="56"/>
        <v>0</v>
      </c>
      <c r="W135" s="52">
        <f t="shared" si="66"/>
        <v>18</v>
      </c>
      <c r="X135" s="8">
        <v>111.74</v>
      </c>
      <c r="Y135" s="8">
        <f t="shared" si="57"/>
        <v>1005.66</v>
      </c>
      <c r="Z135" s="18"/>
      <c r="AA135" s="18"/>
      <c r="AB135" s="18"/>
      <c r="AC135" s="18"/>
      <c r="AD135" s="18"/>
      <c r="AE135" s="18"/>
      <c r="AF135" s="18"/>
      <c r="AG135" s="18"/>
      <c r="AH135" s="29"/>
      <c r="AI135" s="29"/>
      <c r="AJ135" s="29"/>
    </row>
    <row r="136" spans="1:36" ht="41.4" x14ac:dyDescent="0.3">
      <c r="A136" s="131"/>
      <c r="B136" s="72">
        <v>133</v>
      </c>
      <c r="C136" s="123"/>
      <c r="D136" s="80" t="s">
        <v>123</v>
      </c>
      <c r="E136" s="73" t="s">
        <v>140</v>
      </c>
      <c r="F136" s="73" t="s">
        <v>113</v>
      </c>
      <c r="G136" s="27">
        <v>10</v>
      </c>
      <c r="H136" s="39">
        <f t="shared" si="58"/>
        <v>5</v>
      </c>
      <c r="I136" s="40">
        <f t="shared" si="51"/>
        <v>0</v>
      </c>
      <c r="J136" s="40">
        <f t="shared" si="59"/>
        <v>5</v>
      </c>
      <c r="K136" s="41">
        <f t="shared" si="60"/>
        <v>2</v>
      </c>
      <c r="L136" s="42">
        <f t="shared" si="52"/>
        <v>0</v>
      </c>
      <c r="M136" s="42">
        <f t="shared" si="61"/>
        <v>2</v>
      </c>
      <c r="N136" s="43">
        <f t="shared" si="62"/>
        <v>2</v>
      </c>
      <c r="O136" s="44">
        <f t="shared" si="53"/>
        <v>0</v>
      </c>
      <c r="P136" s="44">
        <f t="shared" si="63"/>
        <v>2</v>
      </c>
      <c r="Q136" s="45">
        <f t="shared" si="64"/>
        <v>2</v>
      </c>
      <c r="R136" s="46">
        <f t="shared" si="54"/>
        <v>0</v>
      </c>
      <c r="S136" s="47">
        <f t="shared" si="65"/>
        <v>2</v>
      </c>
      <c r="T136" s="50">
        <f t="shared" si="55"/>
        <v>20</v>
      </c>
      <c r="U136" s="53">
        <f>'GESTOR DA ATA'!L136</f>
        <v>0</v>
      </c>
      <c r="V136" s="51">
        <f t="shared" si="56"/>
        <v>0</v>
      </c>
      <c r="W136" s="52">
        <f t="shared" si="66"/>
        <v>20</v>
      </c>
      <c r="X136" s="8">
        <v>112.74</v>
      </c>
      <c r="Y136" s="8">
        <f t="shared" si="57"/>
        <v>1127.3999999999999</v>
      </c>
      <c r="Z136" s="18"/>
      <c r="AA136" s="18"/>
      <c r="AB136" s="18"/>
      <c r="AC136" s="18"/>
      <c r="AD136" s="18"/>
      <c r="AE136" s="18"/>
      <c r="AF136" s="18"/>
      <c r="AG136" s="18"/>
      <c r="AH136" s="29"/>
      <c r="AI136" s="29"/>
      <c r="AJ136" s="29"/>
    </row>
    <row r="137" spans="1:36" ht="41.4" x14ac:dyDescent="0.3">
      <c r="A137" s="131"/>
      <c r="B137" s="72">
        <v>134</v>
      </c>
      <c r="C137" s="123"/>
      <c r="D137" s="80" t="s">
        <v>60</v>
      </c>
      <c r="E137" s="73" t="s">
        <v>140</v>
      </c>
      <c r="F137" s="73" t="s">
        <v>113</v>
      </c>
      <c r="G137" s="27">
        <v>15</v>
      </c>
      <c r="H137" s="39">
        <f t="shared" si="58"/>
        <v>7</v>
      </c>
      <c r="I137" s="40">
        <f t="shared" si="51"/>
        <v>0</v>
      </c>
      <c r="J137" s="40">
        <f t="shared" si="59"/>
        <v>7</v>
      </c>
      <c r="K137" s="41">
        <f t="shared" si="60"/>
        <v>3</v>
      </c>
      <c r="L137" s="42">
        <f t="shared" si="52"/>
        <v>0</v>
      </c>
      <c r="M137" s="42">
        <f t="shared" si="61"/>
        <v>3</v>
      </c>
      <c r="N137" s="43">
        <f t="shared" si="62"/>
        <v>3</v>
      </c>
      <c r="O137" s="44">
        <f t="shared" si="53"/>
        <v>0</v>
      </c>
      <c r="P137" s="44">
        <f t="shared" si="63"/>
        <v>3</v>
      </c>
      <c r="Q137" s="45">
        <f t="shared" si="64"/>
        <v>3</v>
      </c>
      <c r="R137" s="46">
        <f t="shared" si="54"/>
        <v>0</v>
      </c>
      <c r="S137" s="47">
        <f t="shared" si="65"/>
        <v>3</v>
      </c>
      <c r="T137" s="50">
        <f t="shared" si="55"/>
        <v>30</v>
      </c>
      <c r="U137" s="53">
        <f>'GESTOR DA ATA'!L137</f>
        <v>0</v>
      </c>
      <c r="V137" s="51">
        <f t="shared" si="56"/>
        <v>0</v>
      </c>
      <c r="W137" s="52">
        <f t="shared" si="66"/>
        <v>30</v>
      </c>
      <c r="X137" s="8">
        <v>113.74</v>
      </c>
      <c r="Y137" s="8">
        <f t="shared" si="57"/>
        <v>1706.1</v>
      </c>
      <c r="Z137" s="18"/>
      <c r="AA137" s="18"/>
      <c r="AB137" s="18"/>
      <c r="AC137" s="18"/>
      <c r="AD137" s="18"/>
      <c r="AE137" s="18"/>
      <c r="AF137" s="18"/>
      <c r="AG137" s="18"/>
      <c r="AH137" s="29"/>
      <c r="AI137" s="29"/>
      <c r="AJ137" s="29"/>
    </row>
    <row r="138" spans="1:36" ht="27.6" x14ac:dyDescent="0.3">
      <c r="A138" s="131"/>
      <c r="B138" s="72">
        <v>135</v>
      </c>
      <c r="C138" s="123"/>
      <c r="D138" s="80" t="s">
        <v>61</v>
      </c>
      <c r="E138" s="73" t="s">
        <v>140</v>
      </c>
      <c r="F138" s="73" t="s">
        <v>113</v>
      </c>
      <c r="G138" s="27">
        <v>2</v>
      </c>
      <c r="H138" s="39">
        <f t="shared" si="58"/>
        <v>1</v>
      </c>
      <c r="I138" s="40">
        <f t="shared" si="51"/>
        <v>0</v>
      </c>
      <c r="J138" s="40">
        <f t="shared" si="59"/>
        <v>1</v>
      </c>
      <c r="K138" s="41">
        <f t="shared" si="60"/>
        <v>0</v>
      </c>
      <c r="L138" s="42">
        <f t="shared" si="52"/>
        <v>0</v>
      </c>
      <c r="M138" s="42">
        <f t="shared" si="61"/>
        <v>0</v>
      </c>
      <c r="N138" s="43">
        <f t="shared" si="62"/>
        <v>0</v>
      </c>
      <c r="O138" s="44">
        <f t="shared" si="53"/>
        <v>0</v>
      </c>
      <c r="P138" s="44">
        <f t="shared" si="63"/>
        <v>0</v>
      </c>
      <c r="Q138" s="45">
        <f t="shared" si="64"/>
        <v>0</v>
      </c>
      <c r="R138" s="46">
        <f t="shared" si="54"/>
        <v>0</v>
      </c>
      <c r="S138" s="47">
        <f t="shared" si="65"/>
        <v>0</v>
      </c>
      <c r="T138" s="50">
        <f t="shared" si="55"/>
        <v>4</v>
      </c>
      <c r="U138" s="53">
        <f>'GESTOR DA ATA'!L138</f>
        <v>0</v>
      </c>
      <c r="V138" s="51">
        <f t="shared" si="56"/>
        <v>0</v>
      </c>
      <c r="W138" s="52">
        <f t="shared" si="66"/>
        <v>4</v>
      </c>
      <c r="X138" s="8">
        <v>114.74</v>
      </c>
      <c r="Y138" s="8">
        <f t="shared" si="57"/>
        <v>229.48</v>
      </c>
      <c r="Z138" s="18"/>
      <c r="AA138" s="18"/>
      <c r="AB138" s="18"/>
      <c r="AC138" s="18"/>
      <c r="AD138" s="18"/>
      <c r="AE138" s="18"/>
      <c r="AF138" s="18"/>
      <c r="AG138" s="18"/>
      <c r="AH138" s="29"/>
      <c r="AI138" s="29"/>
      <c r="AJ138" s="29"/>
    </row>
    <row r="139" spans="1:36" ht="27.6" x14ac:dyDescent="0.3">
      <c r="A139" s="131"/>
      <c r="B139" s="72">
        <v>136</v>
      </c>
      <c r="C139" s="123"/>
      <c r="D139" s="80" t="s">
        <v>62</v>
      </c>
      <c r="E139" s="73" t="s">
        <v>107</v>
      </c>
      <c r="F139" s="73" t="s">
        <v>113</v>
      </c>
      <c r="G139" s="27">
        <v>20</v>
      </c>
      <c r="H139" s="39">
        <f t="shared" si="58"/>
        <v>10</v>
      </c>
      <c r="I139" s="40">
        <f t="shared" si="51"/>
        <v>0</v>
      </c>
      <c r="J139" s="40">
        <f t="shared" si="59"/>
        <v>10</v>
      </c>
      <c r="K139" s="41">
        <f t="shared" si="60"/>
        <v>5</v>
      </c>
      <c r="L139" s="42">
        <f t="shared" si="52"/>
        <v>0</v>
      </c>
      <c r="M139" s="42">
        <f t="shared" si="61"/>
        <v>5</v>
      </c>
      <c r="N139" s="43">
        <f t="shared" si="62"/>
        <v>5</v>
      </c>
      <c r="O139" s="44">
        <f t="shared" si="53"/>
        <v>0</v>
      </c>
      <c r="P139" s="44">
        <f t="shared" si="63"/>
        <v>5</v>
      </c>
      <c r="Q139" s="45">
        <f t="shared" si="64"/>
        <v>5</v>
      </c>
      <c r="R139" s="46">
        <f t="shared" si="54"/>
        <v>0</v>
      </c>
      <c r="S139" s="47">
        <f t="shared" si="65"/>
        <v>5</v>
      </c>
      <c r="T139" s="50">
        <f t="shared" si="55"/>
        <v>40</v>
      </c>
      <c r="U139" s="53">
        <f>'GESTOR DA ATA'!L139</f>
        <v>0</v>
      </c>
      <c r="V139" s="51">
        <f t="shared" si="56"/>
        <v>0</v>
      </c>
      <c r="W139" s="52">
        <f t="shared" si="66"/>
        <v>40</v>
      </c>
      <c r="X139" s="8">
        <v>115.74</v>
      </c>
      <c r="Y139" s="8">
        <f t="shared" si="57"/>
        <v>2314.7999999999997</v>
      </c>
      <c r="Z139" s="18"/>
      <c r="AA139" s="18"/>
      <c r="AB139" s="18"/>
      <c r="AC139" s="18"/>
      <c r="AD139" s="18"/>
      <c r="AE139" s="18"/>
      <c r="AF139" s="18"/>
      <c r="AG139" s="18"/>
      <c r="AH139" s="29"/>
      <c r="AI139" s="29"/>
      <c r="AJ139" s="29"/>
    </row>
    <row r="140" spans="1:36" ht="27.6" x14ac:dyDescent="0.3">
      <c r="A140" s="131"/>
      <c r="B140" s="72">
        <v>137</v>
      </c>
      <c r="C140" s="123"/>
      <c r="D140" s="80" t="s">
        <v>65</v>
      </c>
      <c r="E140" s="73" t="s">
        <v>107</v>
      </c>
      <c r="F140" s="73" t="s">
        <v>113</v>
      </c>
      <c r="G140" s="27">
        <v>20</v>
      </c>
      <c r="H140" s="39">
        <f t="shared" si="58"/>
        <v>10</v>
      </c>
      <c r="I140" s="40">
        <f t="shared" si="51"/>
        <v>0</v>
      </c>
      <c r="J140" s="40">
        <f t="shared" si="59"/>
        <v>10</v>
      </c>
      <c r="K140" s="41">
        <f t="shared" si="60"/>
        <v>5</v>
      </c>
      <c r="L140" s="42">
        <f t="shared" si="52"/>
        <v>0</v>
      </c>
      <c r="M140" s="42">
        <f t="shared" si="61"/>
        <v>5</v>
      </c>
      <c r="N140" s="43">
        <f t="shared" si="62"/>
        <v>5</v>
      </c>
      <c r="O140" s="44">
        <f t="shared" si="53"/>
        <v>0</v>
      </c>
      <c r="P140" s="44">
        <f t="shared" si="63"/>
        <v>5</v>
      </c>
      <c r="Q140" s="45">
        <f t="shared" si="64"/>
        <v>5</v>
      </c>
      <c r="R140" s="46">
        <f t="shared" si="54"/>
        <v>0</v>
      </c>
      <c r="S140" s="47">
        <f t="shared" si="65"/>
        <v>5</v>
      </c>
      <c r="T140" s="50">
        <f t="shared" si="55"/>
        <v>40</v>
      </c>
      <c r="U140" s="53">
        <f>'GESTOR DA ATA'!L140</f>
        <v>0</v>
      </c>
      <c r="V140" s="51">
        <f t="shared" si="56"/>
        <v>0</v>
      </c>
      <c r="W140" s="52">
        <f t="shared" si="66"/>
        <v>40</v>
      </c>
      <c r="X140" s="8">
        <v>116.74</v>
      </c>
      <c r="Y140" s="8">
        <f t="shared" si="57"/>
        <v>2334.7999999999997</v>
      </c>
      <c r="Z140" s="18"/>
      <c r="AA140" s="18"/>
      <c r="AB140" s="18"/>
      <c r="AC140" s="18"/>
      <c r="AD140" s="18"/>
      <c r="AE140" s="18"/>
      <c r="AF140" s="18"/>
      <c r="AG140" s="18"/>
      <c r="AH140" s="29"/>
      <c r="AI140" s="29"/>
      <c r="AJ140" s="29"/>
    </row>
    <row r="141" spans="1:36" ht="41.4" x14ac:dyDescent="0.3">
      <c r="A141" s="131"/>
      <c r="B141" s="72">
        <v>138</v>
      </c>
      <c r="C141" s="123"/>
      <c r="D141" s="80" t="s">
        <v>66</v>
      </c>
      <c r="E141" s="73" t="s">
        <v>108</v>
      </c>
      <c r="F141" s="73" t="s">
        <v>113</v>
      </c>
      <c r="G141" s="27">
        <v>4</v>
      </c>
      <c r="H141" s="39">
        <f t="shared" si="58"/>
        <v>2</v>
      </c>
      <c r="I141" s="40">
        <f t="shared" si="51"/>
        <v>0</v>
      </c>
      <c r="J141" s="40">
        <f t="shared" si="59"/>
        <v>2</v>
      </c>
      <c r="K141" s="41">
        <f t="shared" si="60"/>
        <v>1</v>
      </c>
      <c r="L141" s="42">
        <f t="shared" si="52"/>
        <v>0</v>
      </c>
      <c r="M141" s="42">
        <f t="shared" si="61"/>
        <v>1</v>
      </c>
      <c r="N141" s="43">
        <f t="shared" si="62"/>
        <v>1</v>
      </c>
      <c r="O141" s="44">
        <f t="shared" si="53"/>
        <v>0</v>
      </c>
      <c r="P141" s="44">
        <f t="shared" si="63"/>
        <v>1</v>
      </c>
      <c r="Q141" s="45">
        <f t="shared" si="64"/>
        <v>1</v>
      </c>
      <c r="R141" s="46">
        <f t="shared" si="54"/>
        <v>0</v>
      </c>
      <c r="S141" s="47">
        <f t="shared" si="65"/>
        <v>1</v>
      </c>
      <c r="T141" s="50">
        <f t="shared" si="55"/>
        <v>8</v>
      </c>
      <c r="U141" s="53">
        <f>'GESTOR DA ATA'!L141</f>
        <v>0</v>
      </c>
      <c r="V141" s="51">
        <f t="shared" si="56"/>
        <v>0</v>
      </c>
      <c r="W141" s="52">
        <f t="shared" si="66"/>
        <v>8</v>
      </c>
      <c r="X141" s="8">
        <v>117.74</v>
      </c>
      <c r="Y141" s="8">
        <f t="shared" si="57"/>
        <v>470.96</v>
      </c>
      <c r="Z141" s="18"/>
      <c r="AA141" s="18"/>
      <c r="AB141" s="18"/>
      <c r="AC141" s="18"/>
      <c r="AD141" s="18"/>
      <c r="AE141" s="18"/>
      <c r="AF141" s="18"/>
      <c r="AG141" s="18"/>
      <c r="AH141" s="29"/>
      <c r="AI141" s="29"/>
      <c r="AJ141" s="29"/>
    </row>
    <row r="142" spans="1:36" ht="41.4" x14ac:dyDescent="0.3">
      <c r="A142" s="131"/>
      <c r="B142" s="72">
        <v>139</v>
      </c>
      <c r="C142" s="123"/>
      <c r="D142" s="80" t="s">
        <v>134</v>
      </c>
      <c r="E142" s="73" t="s">
        <v>108</v>
      </c>
      <c r="F142" s="73" t="s">
        <v>113</v>
      </c>
      <c r="G142" s="27">
        <v>44</v>
      </c>
      <c r="H142" s="39">
        <f t="shared" si="58"/>
        <v>22</v>
      </c>
      <c r="I142" s="40">
        <f t="shared" si="51"/>
        <v>0</v>
      </c>
      <c r="J142" s="40">
        <f t="shared" si="59"/>
        <v>22</v>
      </c>
      <c r="K142" s="41">
        <f t="shared" si="60"/>
        <v>11</v>
      </c>
      <c r="L142" s="42">
        <f t="shared" si="52"/>
        <v>0</v>
      </c>
      <c r="M142" s="42">
        <f t="shared" si="61"/>
        <v>11</v>
      </c>
      <c r="N142" s="43">
        <f t="shared" si="62"/>
        <v>11</v>
      </c>
      <c r="O142" s="44">
        <f t="shared" si="53"/>
        <v>0</v>
      </c>
      <c r="P142" s="44">
        <f t="shared" si="63"/>
        <v>11</v>
      </c>
      <c r="Q142" s="45">
        <f t="shared" si="64"/>
        <v>11</v>
      </c>
      <c r="R142" s="46">
        <f t="shared" si="54"/>
        <v>0</v>
      </c>
      <c r="S142" s="47">
        <f t="shared" si="65"/>
        <v>11</v>
      </c>
      <c r="T142" s="50">
        <f t="shared" si="55"/>
        <v>88</v>
      </c>
      <c r="U142" s="53">
        <f>'GESTOR DA ATA'!L142</f>
        <v>0</v>
      </c>
      <c r="V142" s="51">
        <f t="shared" si="56"/>
        <v>0</v>
      </c>
      <c r="W142" s="52">
        <f t="shared" si="66"/>
        <v>88</v>
      </c>
      <c r="X142" s="8">
        <v>118.74</v>
      </c>
      <c r="Y142" s="8">
        <f t="shared" si="57"/>
        <v>5224.5599999999995</v>
      </c>
      <c r="Z142" s="18"/>
      <c r="AA142" s="18"/>
      <c r="AB142" s="18"/>
      <c r="AC142" s="18"/>
      <c r="AD142" s="18"/>
      <c r="AE142" s="18"/>
      <c r="AF142" s="18"/>
      <c r="AG142" s="18"/>
      <c r="AH142" s="29"/>
      <c r="AI142" s="29"/>
      <c r="AJ142" s="29"/>
    </row>
    <row r="143" spans="1:36" ht="41.4" x14ac:dyDescent="0.3">
      <c r="A143" s="131"/>
      <c r="B143" s="72">
        <v>140</v>
      </c>
      <c r="C143" s="123"/>
      <c r="D143" s="80" t="s">
        <v>68</v>
      </c>
      <c r="E143" s="73" t="s">
        <v>108</v>
      </c>
      <c r="F143" s="73" t="s">
        <v>113</v>
      </c>
      <c r="G143" s="27">
        <v>30</v>
      </c>
      <c r="H143" s="39">
        <f t="shared" si="58"/>
        <v>15</v>
      </c>
      <c r="I143" s="40">
        <f t="shared" si="51"/>
        <v>0</v>
      </c>
      <c r="J143" s="40">
        <f t="shared" si="59"/>
        <v>15</v>
      </c>
      <c r="K143" s="41">
        <f t="shared" si="60"/>
        <v>7</v>
      </c>
      <c r="L143" s="42">
        <f t="shared" si="52"/>
        <v>0</v>
      </c>
      <c r="M143" s="42">
        <f t="shared" si="61"/>
        <v>7</v>
      </c>
      <c r="N143" s="43">
        <f t="shared" si="62"/>
        <v>7</v>
      </c>
      <c r="O143" s="44">
        <f t="shared" si="53"/>
        <v>0</v>
      </c>
      <c r="P143" s="44">
        <f t="shared" si="63"/>
        <v>7</v>
      </c>
      <c r="Q143" s="45">
        <f t="shared" si="64"/>
        <v>7</v>
      </c>
      <c r="R143" s="46">
        <f t="shared" si="54"/>
        <v>0</v>
      </c>
      <c r="S143" s="47">
        <f t="shared" si="65"/>
        <v>7</v>
      </c>
      <c r="T143" s="50">
        <f t="shared" si="55"/>
        <v>60</v>
      </c>
      <c r="U143" s="53">
        <f>'GESTOR DA ATA'!L143</f>
        <v>0</v>
      </c>
      <c r="V143" s="51">
        <f t="shared" si="56"/>
        <v>0</v>
      </c>
      <c r="W143" s="52">
        <f t="shared" si="66"/>
        <v>60</v>
      </c>
      <c r="X143" s="8">
        <v>119.74</v>
      </c>
      <c r="Y143" s="8">
        <f t="shared" si="57"/>
        <v>3592.2</v>
      </c>
      <c r="Z143" s="18"/>
      <c r="AA143" s="18"/>
      <c r="AB143" s="18"/>
      <c r="AC143" s="18"/>
      <c r="AD143" s="18"/>
      <c r="AE143" s="18"/>
      <c r="AF143" s="18"/>
      <c r="AG143" s="18"/>
      <c r="AH143" s="29"/>
      <c r="AI143" s="29"/>
      <c r="AJ143" s="29"/>
    </row>
    <row r="144" spans="1:36" ht="55.2" x14ac:dyDescent="0.3">
      <c r="A144" s="131"/>
      <c r="B144" s="72">
        <v>141</v>
      </c>
      <c r="C144" s="123"/>
      <c r="D144" s="80" t="s">
        <v>73</v>
      </c>
      <c r="E144" s="73" t="s">
        <v>141</v>
      </c>
      <c r="F144" s="73" t="s">
        <v>113</v>
      </c>
      <c r="G144" s="27">
        <v>20</v>
      </c>
      <c r="H144" s="39">
        <f t="shared" si="58"/>
        <v>10</v>
      </c>
      <c r="I144" s="40">
        <f t="shared" si="51"/>
        <v>0</v>
      </c>
      <c r="J144" s="40">
        <f t="shared" si="59"/>
        <v>10</v>
      </c>
      <c r="K144" s="41">
        <f t="shared" si="60"/>
        <v>5</v>
      </c>
      <c r="L144" s="42">
        <f t="shared" si="52"/>
        <v>0</v>
      </c>
      <c r="M144" s="42">
        <f t="shared" si="61"/>
        <v>5</v>
      </c>
      <c r="N144" s="43">
        <f t="shared" si="62"/>
        <v>5</v>
      </c>
      <c r="O144" s="44">
        <f t="shared" si="53"/>
        <v>0</v>
      </c>
      <c r="P144" s="44">
        <f t="shared" si="63"/>
        <v>5</v>
      </c>
      <c r="Q144" s="45">
        <f t="shared" si="64"/>
        <v>5</v>
      </c>
      <c r="R144" s="46">
        <f t="shared" si="54"/>
        <v>0</v>
      </c>
      <c r="S144" s="47">
        <f t="shared" si="65"/>
        <v>5</v>
      </c>
      <c r="T144" s="50">
        <f t="shared" si="55"/>
        <v>40</v>
      </c>
      <c r="U144" s="53">
        <f>'GESTOR DA ATA'!L144</f>
        <v>0</v>
      </c>
      <c r="V144" s="51">
        <f t="shared" si="56"/>
        <v>0</v>
      </c>
      <c r="W144" s="52">
        <f t="shared" si="66"/>
        <v>40</v>
      </c>
      <c r="X144" s="8">
        <v>120.74</v>
      </c>
      <c r="Y144" s="8">
        <f t="shared" si="57"/>
        <v>2414.7999999999997</v>
      </c>
      <c r="Z144" s="18"/>
      <c r="AA144" s="18"/>
      <c r="AB144" s="18"/>
      <c r="AC144" s="18"/>
      <c r="AD144" s="18"/>
      <c r="AE144" s="18"/>
      <c r="AF144" s="18"/>
      <c r="AG144" s="18"/>
      <c r="AH144" s="29"/>
      <c r="AI144" s="29"/>
      <c r="AJ144" s="29"/>
    </row>
    <row r="145" spans="1:36" ht="41.4" x14ac:dyDescent="0.3">
      <c r="A145" s="131"/>
      <c r="B145" s="72">
        <v>142</v>
      </c>
      <c r="C145" s="123"/>
      <c r="D145" s="80" t="s">
        <v>77</v>
      </c>
      <c r="E145" s="73" t="s">
        <v>141</v>
      </c>
      <c r="F145" s="73" t="s">
        <v>113</v>
      </c>
      <c r="G145" s="27">
        <v>20</v>
      </c>
      <c r="H145" s="39">
        <f t="shared" si="58"/>
        <v>10</v>
      </c>
      <c r="I145" s="40">
        <f t="shared" si="51"/>
        <v>0</v>
      </c>
      <c r="J145" s="40">
        <f t="shared" si="59"/>
        <v>10</v>
      </c>
      <c r="K145" s="41">
        <f t="shared" si="60"/>
        <v>5</v>
      </c>
      <c r="L145" s="42">
        <f t="shared" si="52"/>
        <v>0</v>
      </c>
      <c r="M145" s="42">
        <f t="shared" si="61"/>
        <v>5</v>
      </c>
      <c r="N145" s="43">
        <f t="shared" si="62"/>
        <v>5</v>
      </c>
      <c r="O145" s="44">
        <f t="shared" si="53"/>
        <v>0</v>
      </c>
      <c r="P145" s="44">
        <f t="shared" si="63"/>
        <v>5</v>
      </c>
      <c r="Q145" s="45">
        <f t="shared" si="64"/>
        <v>5</v>
      </c>
      <c r="R145" s="46">
        <f t="shared" si="54"/>
        <v>0</v>
      </c>
      <c r="S145" s="47">
        <f t="shared" si="65"/>
        <v>5</v>
      </c>
      <c r="T145" s="50">
        <f t="shared" si="55"/>
        <v>40</v>
      </c>
      <c r="U145" s="53">
        <f>'GESTOR DA ATA'!L145</f>
        <v>0</v>
      </c>
      <c r="V145" s="51">
        <f t="shared" si="56"/>
        <v>0</v>
      </c>
      <c r="W145" s="52">
        <f t="shared" si="66"/>
        <v>40</v>
      </c>
      <c r="X145" s="8">
        <v>121.74</v>
      </c>
      <c r="Y145" s="8">
        <f t="shared" si="57"/>
        <v>2434.7999999999997</v>
      </c>
      <c r="Z145" s="18"/>
      <c r="AA145" s="18"/>
      <c r="AB145" s="18"/>
      <c r="AC145" s="18"/>
      <c r="AD145" s="18"/>
      <c r="AE145" s="18"/>
      <c r="AF145" s="18"/>
      <c r="AG145" s="18"/>
      <c r="AH145" s="29"/>
      <c r="AI145" s="29"/>
      <c r="AJ145" s="29"/>
    </row>
    <row r="146" spans="1:36" ht="55.2" x14ac:dyDescent="0.3">
      <c r="A146" s="131"/>
      <c r="B146" s="72">
        <v>143</v>
      </c>
      <c r="C146" s="123"/>
      <c r="D146" s="80" t="s">
        <v>78</v>
      </c>
      <c r="E146" s="73" t="s">
        <v>108</v>
      </c>
      <c r="F146" s="73" t="s">
        <v>113</v>
      </c>
      <c r="G146" s="27">
        <v>4</v>
      </c>
      <c r="H146" s="39">
        <f t="shared" si="58"/>
        <v>2</v>
      </c>
      <c r="I146" s="40">
        <f t="shared" si="51"/>
        <v>0</v>
      </c>
      <c r="J146" s="40">
        <f t="shared" si="59"/>
        <v>2</v>
      </c>
      <c r="K146" s="41">
        <f t="shared" si="60"/>
        <v>1</v>
      </c>
      <c r="L146" s="42">
        <f t="shared" si="52"/>
        <v>0</v>
      </c>
      <c r="M146" s="42">
        <f t="shared" si="61"/>
        <v>1</v>
      </c>
      <c r="N146" s="43">
        <f t="shared" si="62"/>
        <v>1</v>
      </c>
      <c r="O146" s="44">
        <f t="shared" si="53"/>
        <v>0</v>
      </c>
      <c r="P146" s="44">
        <f t="shared" si="63"/>
        <v>1</v>
      </c>
      <c r="Q146" s="45">
        <f t="shared" si="64"/>
        <v>1</v>
      </c>
      <c r="R146" s="46">
        <f t="shared" si="54"/>
        <v>0</v>
      </c>
      <c r="S146" s="47">
        <f t="shared" si="65"/>
        <v>1</v>
      </c>
      <c r="T146" s="50">
        <f t="shared" si="55"/>
        <v>8</v>
      </c>
      <c r="U146" s="53">
        <f>'GESTOR DA ATA'!L146</f>
        <v>0</v>
      </c>
      <c r="V146" s="51">
        <f t="shared" si="56"/>
        <v>0</v>
      </c>
      <c r="W146" s="52">
        <f t="shared" si="66"/>
        <v>8</v>
      </c>
      <c r="X146" s="8">
        <v>122.74</v>
      </c>
      <c r="Y146" s="8">
        <f t="shared" si="57"/>
        <v>490.96</v>
      </c>
      <c r="Z146" s="18"/>
      <c r="AA146" s="18"/>
      <c r="AB146" s="18"/>
      <c r="AC146" s="18"/>
      <c r="AD146" s="18"/>
      <c r="AE146" s="18"/>
      <c r="AF146" s="18"/>
      <c r="AG146" s="18"/>
      <c r="AH146" s="29"/>
      <c r="AI146" s="29"/>
      <c r="AJ146" s="29"/>
    </row>
    <row r="147" spans="1:36" ht="55.2" x14ac:dyDescent="0.3">
      <c r="A147" s="131"/>
      <c r="B147" s="72">
        <v>144</v>
      </c>
      <c r="C147" s="123"/>
      <c r="D147" s="80" t="s">
        <v>79</v>
      </c>
      <c r="E147" s="73" t="s">
        <v>108</v>
      </c>
      <c r="F147" s="73" t="s">
        <v>113</v>
      </c>
      <c r="G147" s="27">
        <v>8</v>
      </c>
      <c r="H147" s="39">
        <f t="shared" si="58"/>
        <v>4</v>
      </c>
      <c r="I147" s="40">
        <f t="shared" si="51"/>
        <v>0</v>
      </c>
      <c r="J147" s="40">
        <f t="shared" si="59"/>
        <v>4</v>
      </c>
      <c r="K147" s="41">
        <f t="shared" si="60"/>
        <v>2</v>
      </c>
      <c r="L147" s="42">
        <f t="shared" si="52"/>
        <v>0</v>
      </c>
      <c r="M147" s="42">
        <f t="shared" si="61"/>
        <v>2</v>
      </c>
      <c r="N147" s="43">
        <f t="shared" si="62"/>
        <v>2</v>
      </c>
      <c r="O147" s="44">
        <f t="shared" si="53"/>
        <v>0</v>
      </c>
      <c r="P147" s="44">
        <f t="shared" si="63"/>
        <v>2</v>
      </c>
      <c r="Q147" s="45">
        <f t="shared" si="64"/>
        <v>2</v>
      </c>
      <c r="R147" s="46">
        <f t="shared" si="54"/>
        <v>0</v>
      </c>
      <c r="S147" s="47">
        <f t="shared" si="65"/>
        <v>2</v>
      </c>
      <c r="T147" s="50">
        <f t="shared" si="55"/>
        <v>16</v>
      </c>
      <c r="U147" s="53">
        <f>'GESTOR DA ATA'!L147</f>
        <v>0</v>
      </c>
      <c r="V147" s="51">
        <f t="shared" si="56"/>
        <v>0</v>
      </c>
      <c r="W147" s="52">
        <f t="shared" si="66"/>
        <v>16</v>
      </c>
      <c r="X147" s="8">
        <v>123.74</v>
      </c>
      <c r="Y147" s="8">
        <f t="shared" si="57"/>
        <v>989.92</v>
      </c>
      <c r="Z147" s="18"/>
      <c r="AA147" s="18"/>
      <c r="AB147" s="18"/>
      <c r="AC147" s="18"/>
      <c r="AD147" s="18"/>
      <c r="AE147" s="18"/>
      <c r="AF147" s="18"/>
      <c r="AG147" s="18"/>
      <c r="AH147" s="29"/>
      <c r="AI147" s="29"/>
      <c r="AJ147" s="29"/>
    </row>
    <row r="148" spans="1:36" ht="55.2" x14ac:dyDescent="0.3">
      <c r="A148" s="131"/>
      <c r="B148" s="72">
        <v>145</v>
      </c>
      <c r="C148" s="123"/>
      <c r="D148" s="80" t="s">
        <v>80</v>
      </c>
      <c r="E148" s="73" t="s">
        <v>108</v>
      </c>
      <c r="F148" s="73" t="s">
        <v>113</v>
      </c>
      <c r="G148" s="27">
        <v>8</v>
      </c>
      <c r="H148" s="39">
        <f t="shared" si="58"/>
        <v>4</v>
      </c>
      <c r="I148" s="40">
        <f t="shared" si="51"/>
        <v>0</v>
      </c>
      <c r="J148" s="40">
        <f t="shared" si="59"/>
        <v>4</v>
      </c>
      <c r="K148" s="41">
        <f t="shared" si="60"/>
        <v>2</v>
      </c>
      <c r="L148" s="42">
        <f t="shared" si="52"/>
        <v>0</v>
      </c>
      <c r="M148" s="42">
        <f t="shared" si="61"/>
        <v>2</v>
      </c>
      <c r="N148" s="43">
        <f t="shared" si="62"/>
        <v>2</v>
      </c>
      <c r="O148" s="44">
        <f t="shared" si="53"/>
        <v>0</v>
      </c>
      <c r="P148" s="44">
        <f t="shared" si="63"/>
        <v>2</v>
      </c>
      <c r="Q148" s="45">
        <f t="shared" si="64"/>
        <v>2</v>
      </c>
      <c r="R148" s="46">
        <f t="shared" si="54"/>
        <v>0</v>
      </c>
      <c r="S148" s="47">
        <f t="shared" si="65"/>
        <v>2</v>
      </c>
      <c r="T148" s="50">
        <f t="shared" si="55"/>
        <v>16</v>
      </c>
      <c r="U148" s="53">
        <f>'GESTOR DA ATA'!L148</f>
        <v>0</v>
      </c>
      <c r="V148" s="51">
        <f t="shared" si="56"/>
        <v>0</v>
      </c>
      <c r="W148" s="52">
        <f t="shared" si="66"/>
        <v>16</v>
      </c>
      <c r="X148" s="8">
        <v>124.74</v>
      </c>
      <c r="Y148" s="8">
        <f t="shared" si="57"/>
        <v>997.92</v>
      </c>
      <c r="Z148" s="18"/>
      <c r="AA148" s="18"/>
      <c r="AB148" s="18"/>
      <c r="AC148" s="18"/>
      <c r="AD148" s="18"/>
      <c r="AE148" s="18"/>
      <c r="AF148" s="18"/>
      <c r="AG148" s="18"/>
      <c r="AH148" s="29"/>
      <c r="AI148" s="29"/>
      <c r="AJ148" s="29"/>
    </row>
    <row r="149" spans="1:36" ht="41.4" x14ac:dyDescent="0.3">
      <c r="A149" s="131"/>
      <c r="B149" s="72">
        <v>146</v>
      </c>
      <c r="C149" s="123"/>
      <c r="D149" s="80" t="s">
        <v>81</v>
      </c>
      <c r="E149" s="73" t="s">
        <v>108</v>
      </c>
      <c r="F149" s="73" t="s">
        <v>113</v>
      </c>
      <c r="G149" s="27">
        <v>6</v>
      </c>
      <c r="H149" s="39">
        <f t="shared" si="58"/>
        <v>3</v>
      </c>
      <c r="I149" s="40">
        <f t="shared" si="51"/>
        <v>0</v>
      </c>
      <c r="J149" s="40">
        <f t="shared" si="59"/>
        <v>3</v>
      </c>
      <c r="K149" s="41">
        <f t="shared" si="60"/>
        <v>1</v>
      </c>
      <c r="L149" s="42">
        <f t="shared" si="52"/>
        <v>0</v>
      </c>
      <c r="M149" s="42">
        <f t="shared" si="61"/>
        <v>1</v>
      </c>
      <c r="N149" s="43">
        <f t="shared" si="62"/>
        <v>1</v>
      </c>
      <c r="O149" s="44">
        <f t="shared" si="53"/>
        <v>0</v>
      </c>
      <c r="P149" s="44">
        <f t="shared" si="63"/>
        <v>1</v>
      </c>
      <c r="Q149" s="45">
        <f t="shared" si="64"/>
        <v>1</v>
      </c>
      <c r="R149" s="46">
        <f t="shared" si="54"/>
        <v>0</v>
      </c>
      <c r="S149" s="47">
        <f t="shared" si="65"/>
        <v>1</v>
      </c>
      <c r="T149" s="50">
        <f t="shared" si="55"/>
        <v>12</v>
      </c>
      <c r="U149" s="53">
        <f>'GESTOR DA ATA'!L149</f>
        <v>0</v>
      </c>
      <c r="V149" s="51">
        <f t="shared" si="56"/>
        <v>0</v>
      </c>
      <c r="W149" s="52">
        <f t="shared" si="66"/>
        <v>12</v>
      </c>
      <c r="X149" s="8">
        <v>125.74</v>
      </c>
      <c r="Y149" s="8">
        <f t="shared" si="57"/>
        <v>754.43999999999994</v>
      </c>
      <c r="Z149" s="18"/>
      <c r="AA149" s="18"/>
      <c r="AB149" s="18"/>
      <c r="AC149" s="18"/>
      <c r="AD149" s="18"/>
      <c r="AE149" s="18"/>
      <c r="AF149" s="18"/>
      <c r="AG149" s="18"/>
      <c r="AH149" s="29"/>
      <c r="AI149" s="29"/>
      <c r="AJ149" s="29"/>
    </row>
    <row r="150" spans="1:36" ht="41.4" x14ac:dyDescent="0.3">
      <c r="A150" s="131"/>
      <c r="B150" s="72">
        <v>147</v>
      </c>
      <c r="C150" s="123"/>
      <c r="D150" s="80" t="s">
        <v>135</v>
      </c>
      <c r="E150" s="73" t="s">
        <v>108</v>
      </c>
      <c r="F150" s="73" t="s">
        <v>113</v>
      </c>
      <c r="G150" s="27">
        <v>6</v>
      </c>
      <c r="H150" s="39">
        <f t="shared" si="58"/>
        <v>3</v>
      </c>
      <c r="I150" s="40">
        <f t="shared" si="51"/>
        <v>0</v>
      </c>
      <c r="J150" s="40">
        <f t="shared" si="59"/>
        <v>3</v>
      </c>
      <c r="K150" s="41">
        <f t="shared" si="60"/>
        <v>1</v>
      </c>
      <c r="L150" s="42">
        <f t="shared" si="52"/>
        <v>0</v>
      </c>
      <c r="M150" s="42">
        <f t="shared" si="61"/>
        <v>1</v>
      </c>
      <c r="N150" s="43">
        <f t="shared" si="62"/>
        <v>1</v>
      </c>
      <c r="O150" s="44">
        <f t="shared" si="53"/>
        <v>0</v>
      </c>
      <c r="P150" s="44">
        <f t="shared" si="63"/>
        <v>1</v>
      </c>
      <c r="Q150" s="45">
        <f t="shared" si="64"/>
        <v>1</v>
      </c>
      <c r="R150" s="46">
        <f t="shared" si="54"/>
        <v>0</v>
      </c>
      <c r="S150" s="47">
        <f t="shared" si="65"/>
        <v>1</v>
      </c>
      <c r="T150" s="50">
        <f t="shared" si="55"/>
        <v>12</v>
      </c>
      <c r="U150" s="53">
        <f>'GESTOR DA ATA'!L150</f>
        <v>0</v>
      </c>
      <c r="V150" s="51">
        <f t="shared" si="56"/>
        <v>0</v>
      </c>
      <c r="W150" s="52">
        <f t="shared" si="66"/>
        <v>12</v>
      </c>
      <c r="X150" s="8">
        <v>126.74</v>
      </c>
      <c r="Y150" s="8">
        <f t="shared" si="57"/>
        <v>760.43999999999994</v>
      </c>
      <c r="Z150" s="18"/>
      <c r="AA150" s="18"/>
      <c r="AB150" s="18"/>
      <c r="AC150" s="18"/>
      <c r="AD150" s="18"/>
      <c r="AE150" s="18"/>
      <c r="AF150" s="18"/>
      <c r="AG150" s="18"/>
      <c r="AH150" s="29"/>
      <c r="AI150" s="29"/>
      <c r="AJ150" s="29"/>
    </row>
    <row r="151" spans="1:36" ht="55.2" x14ac:dyDescent="0.3">
      <c r="A151" s="131"/>
      <c r="B151" s="72">
        <v>148</v>
      </c>
      <c r="C151" s="123"/>
      <c r="D151" s="80" t="s">
        <v>83</v>
      </c>
      <c r="E151" s="73" t="s">
        <v>108</v>
      </c>
      <c r="F151" s="73" t="s">
        <v>113</v>
      </c>
      <c r="G151" s="27">
        <v>4</v>
      </c>
      <c r="H151" s="39">
        <f t="shared" si="58"/>
        <v>2</v>
      </c>
      <c r="I151" s="40">
        <f t="shared" si="51"/>
        <v>0</v>
      </c>
      <c r="J151" s="40">
        <f t="shared" si="59"/>
        <v>2</v>
      </c>
      <c r="K151" s="41">
        <f t="shared" si="60"/>
        <v>1</v>
      </c>
      <c r="L151" s="42">
        <f t="shared" si="52"/>
        <v>0</v>
      </c>
      <c r="M151" s="42">
        <f t="shared" si="61"/>
        <v>1</v>
      </c>
      <c r="N151" s="43">
        <f t="shared" si="62"/>
        <v>1</v>
      </c>
      <c r="O151" s="44">
        <f t="shared" si="53"/>
        <v>0</v>
      </c>
      <c r="P151" s="44">
        <f t="shared" si="63"/>
        <v>1</v>
      </c>
      <c r="Q151" s="45">
        <f t="shared" si="64"/>
        <v>1</v>
      </c>
      <c r="R151" s="46">
        <f t="shared" si="54"/>
        <v>0</v>
      </c>
      <c r="S151" s="47">
        <f t="shared" si="65"/>
        <v>1</v>
      </c>
      <c r="T151" s="50">
        <f t="shared" si="55"/>
        <v>8</v>
      </c>
      <c r="U151" s="53">
        <f>'GESTOR DA ATA'!L151</f>
        <v>0</v>
      </c>
      <c r="V151" s="51">
        <f t="shared" si="56"/>
        <v>0</v>
      </c>
      <c r="W151" s="52">
        <f t="shared" si="66"/>
        <v>8</v>
      </c>
      <c r="X151" s="8">
        <v>127.74</v>
      </c>
      <c r="Y151" s="8">
        <f t="shared" si="57"/>
        <v>510.96</v>
      </c>
      <c r="Z151" s="18"/>
      <c r="AA151" s="18"/>
      <c r="AB151" s="18"/>
      <c r="AC151" s="18"/>
      <c r="AD151" s="18"/>
      <c r="AE151" s="18"/>
      <c r="AF151" s="18"/>
      <c r="AG151" s="18"/>
      <c r="AH151" s="29"/>
      <c r="AI151" s="29"/>
      <c r="AJ151" s="29"/>
    </row>
    <row r="152" spans="1:36" ht="55.2" x14ac:dyDescent="0.3">
      <c r="A152" s="131"/>
      <c r="B152" s="72">
        <v>149</v>
      </c>
      <c r="C152" s="123"/>
      <c r="D152" s="80" t="s">
        <v>84</v>
      </c>
      <c r="E152" s="73" t="s">
        <v>108</v>
      </c>
      <c r="F152" s="73" t="s">
        <v>113</v>
      </c>
      <c r="G152" s="27">
        <v>4</v>
      </c>
      <c r="H152" s="39">
        <f t="shared" si="58"/>
        <v>2</v>
      </c>
      <c r="I152" s="40">
        <f t="shared" si="51"/>
        <v>0</v>
      </c>
      <c r="J152" s="40">
        <f t="shared" si="59"/>
        <v>2</v>
      </c>
      <c r="K152" s="41">
        <f t="shared" si="60"/>
        <v>1</v>
      </c>
      <c r="L152" s="42">
        <f t="shared" si="52"/>
        <v>0</v>
      </c>
      <c r="M152" s="42">
        <f t="shared" si="61"/>
        <v>1</v>
      </c>
      <c r="N152" s="43">
        <f t="shared" si="62"/>
        <v>1</v>
      </c>
      <c r="O152" s="44">
        <f t="shared" si="53"/>
        <v>0</v>
      </c>
      <c r="P152" s="44">
        <f t="shared" si="63"/>
        <v>1</v>
      </c>
      <c r="Q152" s="45">
        <f t="shared" si="64"/>
        <v>1</v>
      </c>
      <c r="R152" s="46">
        <f t="shared" si="54"/>
        <v>0</v>
      </c>
      <c r="S152" s="47">
        <f t="shared" si="65"/>
        <v>1</v>
      </c>
      <c r="T152" s="50">
        <f t="shared" si="55"/>
        <v>8</v>
      </c>
      <c r="U152" s="53">
        <f>'GESTOR DA ATA'!L152</f>
        <v>0</v>
      </c>
      <c r="V152" s="51">
        <f t="shared" si="56"/>
        <v>0</v>
      </c>
      <c r="W152" s="52">
        <f t="shared" si="66"/>
        <v>8</v>
      </c>
      <c r="X152" s="8">
        <v>128.74</v>
      </c>
      <c r="Y152" s="8">
        <f t="shared" si="57"/>
        <v>514.96</v>
      </c>
      <c r="Z152" s="18"/>
      <c r="AA152" s="18"/>
      <c r="AB152" s="18"/>
      <c r="AC152" s="18"/>
      <c r="AD152" s="18"/>
      <c r="AE152" s="18"/>
      <c r="AF152" s="18"/>
      <c r="AG152" s="18"/>
      <c r="AH152" s="29"/>
      <c r="AI152" s="29"/>
      <c r="AJ152" s="29"/>
    </row>
    <row r="153" spans="1:36" ht="41.4" x14ac:dyDescent="0.3">
      <c r="A153" s="131"/>
      <c r="B153" s="72">
        <v>150</v>
      </c>
      <c r="C153" s="123"/>
      <c r="D153" s="80" t="s">
        <v>85</v>
      </c>
      <c r="E153" s="73" t="s">
        <v>108</v>
      </c>
      <c r="F153" s="73" t="s">
        <v>113</v>
      </c>
      <c r="G153" s="27">
        <v>2</v>
      </c>
      <c r="H153" s="39">
        <f t="shared" si="58"/>
        <v>1</v>
      </c>
      <c r="I153" s="40">
        <f t="shared" si="51"/>
        <v>0</v>
      </c>
      <c r="J153" s="40">
        <f t="shared" si="59"/>
        <v>1</v>
      </c>
      <c r="K153" s="41">
        <f t="shared" si="60"/>
        <v>0</v>
      </c>
      <c r="L153" s="42">
        <f t="shared" si="52"/>
        <v>0</v>
      </c>
      <c r="M153" s="42">
        <f t="shared" si="61"/>
        <v>0</v>
      </c>
      <c r="N153" s="43">
        <f t="shared" si="62"/>
        <v>0</v>
      </c>
      <c r="O153" s="44">
        <f t="shared" si="53"/>
        <v>0</v>
      </c>
      <c r="P153" s="44">
        <f t="shared" si="63"/>
        <v>0</v>
      </c>
      <c r="Q153" s="45">
        <f t="shared" si="64"/>
        <v>0</v>
      </c>
      <c r="R153" s="46">
        <f t="shared" si="54"/>
        <v>0</v>
      </c>
      <c r="S153" s="47">
        <f t="shared" si="65"/>
        <v>0</v>
      </c>
      <c r="T153" s="50">
        <f t="shared" si="55"/>
        <v>4</v>
      </c>
      <c r="U153" s="53">
        <f>'GESTOR DA ATA'!L153</f>
        <v>0</v>
      </c>
      <c r="V153" s="51">
        <f t="shared" si="56"/>
        <v>0</v>
      </c>
      <c r="W153" s="52">
        <f t="shared" si="66"/>
        <v>4</v>
      </c>
      <c r="X153" s="8">
        <v>129.74</v>
      </c>
      <c r="Y153" s="8">
        <f t="shared" si="57"/>
        <v>259.48</v>
      </c>
      <c r="Z153" s="18"/>
      <c r="AA153" s="18"/>
      <c r="AB153" s="18"/>
      <c r="AC153" s="18"/>
      <c r="AD153" s="18"/>
      <c r="AE153" s="18"/>
      <c r="AF153" s="18"/>
      <c r="AG153" s="18"/>
      <c r="AH153" s="29"/>
      <c r="AI153" s="29"/>
      <c r="AJ153" s="29"/>
    </row>
    <row r="154" spans="1:36" ht="55.2" x14ac:dyDescent="0.3">
      <c r="A154" s="131"/>
      <c r="B154" s="72">
        <v>151</v>
      </c>
      <c r="C154" s="123"/>
      <c r="D154" s="80" t="s">
        <v>86</v>
      </c>
      <c r="E154" s="73" t="s">
        <v>108</v>
      </c>
      <c r="F154" s="73" t="s">
        <v>113</v>
      </c>
      <c r="G154" s="27">
        <v>2</v>
      </c>
      <c r="H154" s="39">
        <f t="shared" si="58"/>
        <v>1</v>
      </c>
      <c r="I154" s="40">
        <f t="shared" si="51"/>
        <v>0</v>
      </c>
      <c r="J154" s="40">
        <f t="shared" si="59"/>
        <v>1</v>
      </c>
      <c r="K154" s="41">
        <f t="shared" si="60"/>
        <v>0</v>
      </c>
      <c r="L154" s="42">
        <f t="shared" si="52"/>
        <v>0</v>
      </c>
      <c r="M154" s="42">
        <f t="shared" si="61"/>
        <v>0</v>
      </c>
      <c r="N154" s="43">
        <f t="shared" si="62"/>
        <v>0</v>
      </c>
      <c r="O154" s="44">
        <f t="shared" si="53"/>
        <v>0</v>
      </c>
      <c r="P154" s="44">
        <f t="shared" si="63"/>
        <v>0</v>
      </c>
      <c r="Q154" s="45">
        <f t="shared" si="64"/>
        <v>0</v>
      </c>
      <c r="R154" s="46">
        <f t="shared" si="54"/>
        <v>0</v>
      </c>
      <c r="S154" s="47">
        <f t="shared" si="65"/>
        <v>0</v>
      </c>
      <c r="T154" s="50">
        <f t="shared" si="55"/>
        <v>4</v>
      </c>
      <c r="U154" s="53">
        <f>'GESTOR DA ATA'!L154</f>
        <v>0</v>
      </c>
      <c r="V154" s="51">
        <f t="shared" si="56"/>
        <v>0</v>
      </c>
      <c r="W154" s="52">
        <f t="shared" si="66"/>
        <v>4</v>
      </c>
      <c r="X154" s="8">
        <v>130.74</v>
      </c>
      <c r="Y154" s="8">
        <f t="shared" si="57"/>
        <v>261.48</v>
      </c>
      <c r="Z154" s="18"/>
      <c r="AA154" s="18"/>
      <c r="AB154" s="18"/>
      <c r="AC154" s="18"/>
      <c r="AD154" s="18"/>
      <c r="AE154" s="18"/>
      <c r="AF154" s="18"/>
      <c r="AG154" s="18"/>
      <c r="AH154" s="29"/>
      <c r="AI154" s="29"/>
      <c r="AJ154" s="29"/>
    </row>
    <row r="155" spans="1:36" ht="41.4" x14ac:dyDescent="0.3">
      <c r="A155" s="131"/>
      <c r="B155" s="72">
        <v>152</v>
      </c>
      <c r="C155" s="123"/>
      <c r="D155" s="80" t="s">
        <v>87</v>
      </c>
      <c r="E155" s="73" t="s">
        <v>108</v>
      </c>
      <c r="F155" s="73" t="s">
        <v>113</v>
      </c>
      <c r="G155" s="27">
        <v>10</v>
      </c>
      <c r="H155" s="39">
        <f t="shared" si="58"/>
        <v>5</v>
      </c>
      <c r="I155" s="40">
        <f t="shared" si="51"/>
        <v>0</v>
      </c>
      <c r="J155" s="40">
        <f t="shared" si="59"/>
        <v>5</v>
      </c>
      <c r="K155" s="41">
        <f t="shared" si="60"/>
        <v>2</v>
      </c>
      <c r="L155" s="42">
        <f t="shared" si="52"/>
        <v>0</v>
      </c>
      <c r="M155" s="42">
        <f t="shared" si="61"/>
        <v>2</v>
      </c>
      <c r="N155" s="43">
        <f t="shared" si="62"/>
        <v>2</v>
      </c>
      <c r="O155" s="44">
        <f t="shared" si="53"/>
        <v>0</v>
      </c>
      <c r="P155" s="44">
        <f t="shared" si="63"/>
        <v>2</v>
      </c>
      <c r="Q155" s="45">
        <f t="shared" si="64"/>
        <v>2</v>
      </c>
      <c r="R155" s="46">
        <f t="shared" si="54"/>
        <v>0</v>
      </c>
      <c r="S155" s="47">
        <f t="shared" si="65"/>
        <v>2</v>
      </c>
      <c r="T155" s="50">
        <f t="shared" si="55"/>
        <v>20</v>
      </c>
      <c r="U155" s="53">
        <f>'GESTOR DA ATA'!L155</f>
        <v>0</v>
      </c>
      <c r="V155" s="51">
        <f t="shared" si="56"/>
        <v>0</v>
      </c>
      <c r="W155" s="52">
        <f t="shared" si="66"/>
        <v>20</v>
      </c>
      <c r="X155" s="8">
        <v>131.74</v>
      </c>
      <c r="Y155" s="8">
        <f t="shared" si="57"/>
        <v>1317.4</v>
      </c>
      <c r="Z155" s="18"/>
      <c r="AA155" s="18"/>
      <c r="AB155" s="18"/>
      <c r="AC155" s="18"/>
      <c r="AD155" s="18"/>
      <c r="AE155" s="18"/>
      <c r="AF155" s="18"/>
      <c r="AG155" s="18"/>
      <c r="AH155" s="29"/>
      <c r="AI155" s="29"/>
      <c r="AJ155" s="29"/>
    </row>
    <row r="156" spans="1:36" ht="41.4" x14ac:dyDescent="0.3">
      <c r="A156" s="131"/>
      <c r="B156" s="72">
        <v>153</v>
      </c>
      <c r="C156" s="123"/>
      <c r="D156" s="80" t="s">
        <v>88</v>
      </c>
      <c r="E156" s="73" t="s">
        <v>108</v>
      </c>
      <c r="F156" s="73" t="s">
        <v>113</v>
      </c>
      <c r="G156" s="27">
        <v>60</v>
      </c>
      <c r="H156" s="39">
        <f t="shared" si="58"/>
        <v>30</v>
      </c>
      <c r="I156" s="40">
        <f t="shared" si="51"/>
        <v>0</v>
      </c>
      <c r="J156" s="40">
        <f t="shared" si="59"/>
        <v>30</v>
      </c>
      <c r="K156" s="41">
        <f t="shared" si="60"/>
        <v>15</v>
      </c>
      <c r="L156" s="42">
        <f t="shared" si="52"/>
        <v>0</v>
      </c>
      <c r="M156" s="42">
        <f t="shared" si="61"/>
        <v>15</v>
      </c>
      <c r="N156" s="43">
        <f t="shared" si="62"/>
        <v>15</v>
      </c>
      <c r="O156" s="44">
        <f t="shared" si="53"/>
        <v>0</v>
      </c>
      <c r="P156" s="44">
        <f t="shared" si="63"/>
        <v>15</v>
      </c>
      <c r="Q156" s="45">
        <f t="shared" si="64"/>
        <v>15</v>
      </c>
      <c r="R156" s="46">
        <f t="shared" si="54"/>
        <v>0</v>
      </c>
      <c r="S156" s="47">
        <f t="shared" si="65"/>
        <v>15</v>
      </c>
      <c r="T156" s="50">
        <f t="shared" si="55"/>
        <v>120</v>
      </c>
      <c r="U156" s="53">
        <f>'GESTOR DA ATA'!L156</f>
        <v>0</v>
      </c>
      <c r="V156" s="51">
        <f t="shared" si="56"/>
        <v>0</v>
      </c>
      <c r="W156" s="52">
        <f t="shared" si="66"/>
        <v>120</v>
      </c>
      <c r="X156" s="8">
        <v>132.74</v>
      </c>
      <c r="Y156" s="8">
        <f t="shared" si="57"/>
        <v>7964.4000000000005</v>
      </c>
      <c r="Z156" s="18"/>
      <c r="AA156" s="18"/>
      <c r="AB156" s="18"/>
      <c r="AC156" s="18"/>
      <c r="AD156" s="18"/>
      <c r="AE156" s="18"/>
      <c r="AF156" s="18"/>
      <c r="AG156" s="18"/>
      <c r="AH156" s="29"/>
      <c r="AI156" s="29"/>
      <c r="AJ156" s="29"/>
    </row>
    <row r="157" spans="1:36" ht="55.2" x14ac:dyDescent="0.3">
      <c r="A157" s="131"/>
      <c r="B157" s="72">
        <v>154</v>
      </c>
      <c r="C157" s="123"/>
      <c r="D157" s="80" t="s">
        <v>89</v>
      </c>
      <c r="E157" s="73" t="s">
        <v>108</v>
      </c>
      <c r="F157" s="73" t="s">
        <v>113</v>
      </c>
      <c r="G157" s="27">
        <v>20</v>
      </c>
      <c r="H157" s="39">
        <f t="shared" si="58"/>
        <v>10</v>
      </c>
      <c r="I157" s="40">
        <f t="shared" si="51"/>
        <v>0</v>
      </c>
      <c r="J157" s="40">
        <f t="shared" si="59"/>
        <v>10</v>
      </c>
      <c r="K157" s="41">
        <f t="shared" si="60"/>
        <v>5</v>
      </c>
      <c r="L157" s="42">
        <f t="shared" si="52"/>
        <v>0</v>
      </c>
      <c r="M157" s="42">
        <f t="shared" si="61"/>
        <v>5</v>
      </c>
      <c r="N157" s="43">
        <f t="shared" si="62"/>
        <v>5</v>
      </c>
      <c r="O157" s="44">
        <f t="shared" si="53"/>
        <v>0</v>
      </c>
      <c r="P157" s="44">
        <f t="shared" si="63"/>
        <v>5</v>
      </c>
      <c r="Q157" s="45">
        <f t="shared" si="64"/>
        <v>5</v>
      </c>
      <c r="R157" s="46">
        <f t="shared" si="54"/>
        <v>0</v>
      </c>
      <c r="S157" s="47">
        <f t="shared" si="65"/>
        <v>5</v>
      </c>
      <c r="T157" s="50">
        <f t="shared" si="55"/>
        <v>40</v>
      </c>
      <c r="U157" s="53">
        <f>'GESTOR DA ATA'!L157</f>
        <v>0</v>
      </c>
      <c r="V157" s="51">
        <f t="shared" si="56"/>
        <v>0</v>
      </c>
      <c r="W157" s="52">
        <f t="shared" si="66"/>
        <v>40</v>
      </c>
      <c r="X157" s="8">
        <v>133.74</v>
      </c>
      <c r="Y157" s="8">
        <f t="shared" si="57"/>
        <v>2674.8</v>
      </c>
      <c r="Z157" s="18"/>
      <c r="AA157" s="18"/>
      <c r="AB157" s="18"/>
      <c r="AC157" s="18"/>
      <c r="AD157" s="18"/>
      <c r="AE157" s="18"/>
      <c r="AF157" s="18"/>
      <c r="AG157" s="18"/>
      <c r="AH157" s="29"/>
      <c r="AI157" s="29"/>
      <c r="AJ157" s="29"/>
    </row>
    <row r="158" spans="1:36" ht="55.2" x14ac:dyDescent="0.3">
      <c r="A158" s="131"/>
      <c r="B158" s="72">
        <v>155</v>
      </c>
      <c r="C158" s="123"/>
      <c r="D158" s="80" t="s">
        <v>132</v>
      </c>
      <c r="E158" s="73" t="s">
        <v>108</v>
      </c>
      <c r="F158" s="73" t="s">
        <v>113</v>
      </c>
      <c r="G158" s="27">
        <v>4</v>
      </c>
      <c r="H158" s="39">
        <f t="shared" si="58"/>
        <v>2</v>
      </c>
      <c r="I158" s="40">
        <f t="shared" si="51"/>
        <v>0</v>
      </c>
      <c r="J158" s="40">
        <f t="shared" si="59"/>
        <v>2</v>
      </c>
      <c r="K158" s="41">
        <f t="shared" si="60"/>
        <v>1</v>
      </c>
      <c r="L158" s="42">
        <f t="shared" si="52"/>
        <v>0</v>
      </c>
      <c r="M158" s="42">
        <f t="shared" si="61"/>
        <v>1</v>
      </c>
      <c r="N158" s="43">
        <f t="shared" si="62"/>
        <v>1</v>
      </c>
      <c r="O158" s="44">
        <f t="shared" si="53"/>
        <v>0</v>
      </c>
      <c r="P158" s="44">
        <f t="shared" si="63"/>
        <v>1</v>
      </c>
      <c r="Q158" s="45">
        <f t="shared" si="64"/>
        <v>1</v>
      </c>
      <c r="R158" s="46">
        <f t="shared" si="54"/>
        <v>0</v>
      </c>
      <c r="S158" s="47">
        <f t="shared" si="65"/>
        <v>1</v>
      </c>
      <c r="T158" s="50">
        <f t="shared" si="55"/>
        <v>8</v>
      </c>
      <c r="U158" s="53">
        <f>'GESTOR DA ATA'!L158</f>
        <v>0</v>
      </c>
      <c r="V158" s="51">
        <f t="shared" si="56"/>
        <v>0</v>
      </c>
      <c r="W158" s="52">
        <f t="shared" si="66"/>
        <v>8</v>
      </c>
      <c r="X158" s="8">
        <v>134.74</v>
      </c>
      <c r="Y158" s="8">
        <f t="shared" si="57"/>
        <v>538.96</v>
      </c>
      <c r="Z158" s="18"/>
      <c r="AA158" s="18"/>
      <c r="AB158" s="18"/>
      <c r="AC158" s="18"/>
      <c r="AD158" s="18"/>
      <c r="AE158" s="18"/>
      <c r="AF158" s="18"/>
      <c r="AG158" s="18"/>
      <c r="AH158" s="29"/>
      <c r="AI158" s="29"/>
      <c r="AJ158" s="29"/>
    </row>
    <row r="159" spans="1:36" ht="41.4" x14ac:dyDescent="0.3">
      <c r="A159" s="131"/>
      <c r="B159" s="72">
        <v>156</v>
      </c>
      <c r="C159" s="123"/>
      <c r="D159" s="80" t="s">
        <v>90</v>
      </c>
      <c r="E159" s="73" t="s">
        <v>108</v>
      </c>
      <c r="F159" s="73" t="s">
        <v>113</v>
      </c>
      <c r="G159" s="27">
        <v>30</v>
      </c>
      <c r="H159" s="39">
        <f t="shared" si="58"/>
        <v>15</v>
      </c>
      <c r="I159" s="40">
        <f t="shared" si="51"/>
        <v>0</v>
      </c>
      <c r="J159" s="40">
        <f t="shared" si="59"/>
        <v>15</v>
      </c>
      <c r="K159" s="41">
        <f t="shared" si="60"/>
        <v>7</v>
      </c>
      <c r="L159" s="42">
        <f t="shared" si="52"/>
        <v>0</v>
      </c>
      <c r="M159" s="42">
        <f t="shared" si="61"/>
        <v>7</v>
      </c>
      <c r="N159" s="43">
        <f t="shared" si="62"/>
        <v>7</v>
      </c>
      <c r="O159" s="44">
        <f t="shared" si="53"/>
        <v>0</v>
      </c>
      <c r="P159" s="44">
        <f t="shared" si="63"/>
        <v>7</v>
      </c>
      <c r="Q159" s="45">
        <f t="shared" si="64"/>
        <v>7</v>
      </c>
      <c r="R159" s="46">
        <f t="shared" si="54"/>
        <v>0</v>
      </c>
      <c r="S159" s="47">
        <f t="shared" si="65"/>
        <v>7</v>
      </c>
      <c r="T159" s="50">
        <f t="shared" si="55"/>
        <v>60</v>
      </c>
      <c r="U159" s="53">
        <f>'GESTOR DA ATA'!L159</f>
        <v>0</v>
      </c>
      <c r="V159" s="51">
        <f t="shared" si="56"/>
        <v>0</v>
      </c>
      <c r="W159" s="52">
        <f t="shared" si="66"/>
        <v>60</v>
      </c>
      <c r="X159" s="8">
        <v>135.74</v>
      </c>
      <c r="Y159" s="8">
        <f t="shared" si="57"/>
        <v>4072.2000000000003</v>
      </c>
      <c r="Z159" s="18"/>
      <c r="AA159" s="18"/>
      <c r="AB159" s="18"/>
      <c r="AC159" s="18"/>
      <c r="AD159" s="18"/>
      <c r="AE159" s="18"/>
      <c r="AF159" s="18"/>
      <c r="AG159" s="18"/>
      <c r="AH159" s="29"/>
      <c r="AI159" s="29"/>
      <c r="AJ159" s="29"/>
    </row>
    <row r="160" spans="1:36" ht="41.4" x14ac:dyDescent="0.3">
      <c r="A160" s="131"/>
      <c r="B160" s="72">
        <v>157</v>
      </c>
      <c r="C160" s="123"/>
      <c r="D160" s="80" t="s">
        <v>58</v>
      </c>
      <c r="E160" s="73" t="s">
        <v>140</v>
      </c>
      <c r="F160" s="73" t="s">
        <v>113</v>
      </c>
      <c r="G160" s="27">
        <v>235</v>
      </c>
      <c r="H160" s="39">
        <f t="shared" si="58"/>
        <v>117</v>
      </c>
      <c r="I160" s="40">
        <f t="shared" ref="I160:I163" si="67">SUMIF($Z$2:$AJ$2,$H$2,Z160:AJ160)</f>
        <v>0</v>
      </c>
      <c r="J160" s="40">
        <f t="shared" si="59"/>
        <v>117</v>
      </c>
      <c r="K160" s="41">
        <f t="shared" si="60"/>
        <v>58</v>
      </c>
      <c r="L160" s="42">
        <f t="shared" ref="L160:L163" si="68">SUMIF($Z$2:$AJ$2,$H$2,AC160:AM160)</f>
        <v>0</v>
      </c>
      <c r="M160" s="42">
        <f t="shared" si="61"/>
        <v>58</v>
      </c>
      <c r="N160" s="43">
        <f t="shared" si="62"/>
        <v>58</v>
      </c>
      <c r="O160" s="44">
        <f t="shared" ref="O160:O163" si="69">SUMIF($Z$2:$AJ$2,$H$2,AF160:AP160)</f>
        <v>0</v>
      </c>
      <c r="P160" s="44">
        <f t="shared" si="63"/>
        <v>58</v>
      </c>
      <c r="Q160" s="45">
        <f t="shared" si="64"/>
        <v>58</v>
      </c>
      <c r="R160" s="46">
        <f t="shared" ref="R160:R163" si="70">SUMIF($Z$2:$AJ$2,$H$2,AI160:AS160)</f>
        <v>0</v>
      </c>
      <c r="S160" s="47">
        <f t="shared" si="65"/>
        <v>58</v>
      </c>
      <c r="T160" s="50">
        <f t="shared" ref="T160:T163" si="71">G160*2</f>
        <v>470</v>
      </c>
      <c r="U160" s="53">
        <f>'GESTOR DA ATA'!L160</f>
        <v>0</v>
      </c>
      <c r="V160" s="51">
        <f t="shared" ref="V160:V163" si="72">(SUM(Z160:AG160))</f>
        <v>0</v>
      </c>
      <c r="W160" s="52">
        <f t="shared" si="66"/>
        <v>470</v>
      </c>
      <c r="X160" s="8">
        <v>136.74</v>
      </c>
      <c r="Y160" s="8">
        <f t="shared" ref="Y160:Y163" si="73">X160*G160</f>
        <v>32133.9</v>
      </c>
      <c r="Z160" s="18"/>
      <c r="AA160" s="18"/>
      <c r="AB160" s="18"/>
      <c r="AC160" s="18"/>
      <c r="AD160" s="18"/>
      <c r="AE160" s="18"/>
      <c r="AF160" s="18"/>
      <c r="AG160" s="18"/>
      <c r="AH160" s="29"/>
      <c r="AI160" s="29"/>
      <c r="AJ160" s="29"/>
    </row>
    <row r="161" spans="1:36" ht="69" x14ac:dyDescent="0.3">
      <c r="A161" s="131"/>
      <c r="B161" s="72">
        <v>158</v>
      </c>
      <c r="C161" s="123"/>
      <c r="D161" s="80" t="s">
        <v>92</v>
      </c>
      <c r="E161" s="73" t="s">
        <v>140</v>
      </c>
      <c r="F161" s="73" t="s">
        <v>114</v>
      </c>
      <c r="G161" s="27">
        <v>4</v>
      </c>
      <c r="H161" s="39">
        <f t="shared" si="58"/>
        <v>2</v>
      </c>
      <c r="I161" s="40">
        <f t="shared" si="67"/>
        <v>0</v>
      </c>
      <c r="J161" s="40">
        <f t="shared" si="59"/>
        <v>2</v>
      </c>
      <c r="K161" s="41">
        <f t="shared" si="60"/>
        <v>1</v>
      </c>
      <c r="L161" s="42">
        <f t="shared" si="68"/>
        <v>0</v>
      </c>
      <c r="M161" s="42">
        <f t="shared" si="61"/>
        <v>1</v>
      </c>
      <c r="N161" s="43">
        <f t="shared" si="62"/>
        <v>1</v>
      </c>
      <c r="O161" s="44">
        <f t="shared" si="69"/>
        <v>0</v>
      </c>
      <c r="P161" s="44">
        <f t="shared" si="63"/>
        <v>1</v>
      </c>
      <c r="Q161" s="45">
        <f t="shared" si="64"/>
        <v>1</v>
      </c>
      <c r="R161" s="46">
        <f t="shared" si="70"/>
        <v>0</v>
      </c>
      <c r="S161" s="47">
        <f t="shared" si="65"/>
        <v>1</v>
      </c>
      <c r="T161" s="50">
        <f t="shared" si="71"/>
        <v>8</v>
      </c>
      <c r="U161" s="53">
        <f>'GESTOR DA ATA'!L161</f>
        <v>0</v>
      </c>
      <c r="V161" s="51">
        <f t="shared" si="72"/>
        <v>0</v>
      </c>
      <c r="W161" s="52">
        <f t="shared" si="66"/>
        <v>8</v>
      </c>
      <c r="X161" s="8">
        <v>137.74</v>
      </c>
      <c r="Y161" s="8">
        <f t="shared" si="73"/>
        <v>550.96</v>
      </c>
      <c r="Z161" s="18"/>
      <c r="AA161" s="18"/>
      <c r="AB161" s="18"/>
      <c r="AC161" s="18"/>
      <c r="AD161" s="18"/>
      <c r="AE161" s="18"/>
      <c r="AF161" s="18"/>
      <c r="AG161" s="18"/>
      <c r="AH161" s="29"/>
      <c r="AI161" s="29"/>
      <c r="AJ161" s="29"/>
    </row>
    <row r="162" spans="1:36" ht="69" x14ac:dyDescent="0.3">
      <c r="A162" s="131"/>
      <c r="B162" s="72">
        <v>159</v>
      </c>
      <c r="C162" s="123"/>
      <c r="D162" s="80" t="s">
        <v>93</v>
      </c>
      <c r="E162" s="73" t="s">
        <v>140</v>
      </c>
      <c r="F162" s="73" t="s">
        <v>114</v>
      </c>
      <c r="G162" s="27">
        <v>2</v>
      </c>
      <c r="H162" s="39">
        <f t="shared" si="58"/>
        <v>1</v>
      </c>
      <c r="I162" s="40">
        <f t="shared" si="67"/>
        <v>0</v>
      </c>
      <c r="J162" s="40">
        <f t="shared" si="59"/>
        <v>1</v>
      </c>
      <c r="K162" s="41">
        <f t="shared" si="60"/>
        <v>0</v>
      </c>
      <c r="L162" s="42">
        <f t="shared" si="68"/>
        <v>0</v>
      </c>
      <c r="M162" s="42">
        <f t="shared" si="61"/>
        <v>0</v>
      </c>
      <c r="N162" s="43">
        <f t="shared" si="62"/>
        <v>0</v>
      </c>
      <c r="O162" s="44">
        <f t="shared" si="69"/>
        <v>0</v>
      </c>
      <c r="P162" s="44">
        <f t="shared" si="63"/>
        <v>0</v>
      </c>
      <c r="Q162" s="45">
        <f t="shared" si="64"/>
        <v>0</v>
      </c>
      <c r="R162" s="46">
        <f t="shared" si="70"/>
        <v>0</v>
      </c>
      <c r="S162" s="47">
        <f t="shared" si="65"/>
        <v>0</v>
      </c>
      <c r="T162" s="50">
        <f t="shared" si="71"/>
        <v>4</v>
      </c>
      <c r="U162" s="53">
        <f>'GESTOR DA ATA'!L162</f>
        <v>0</v>
      </c>
      <c r="V162" s="51">
        <f t="shared" si="72"/>
        <v>0</v>
      </c>
      <c r="W162" s="52">
        <f t="shared" si="66"/>
        <v>4</v>
      </c>
      <c r="X162" s="8">
        <v>138.74</v>
      </c>
      <c r="Y162" s="8">
        <f t="shared" si="73"/>
        <v>277.48</v>
      </c>
      <c r="Z162" s="18"/>
      <c r="AA162" s="18"/>
      <c r="AB162" s="18"/>
      <c r="AC162" s="18"/>
      <c r="AD162" s="18"/>
      <c r="AE162" s="18"/>
      <c r="AF162" s="18"/>
      <c r="AG162" s="18"/>
      <c r="AH162" s="29"/>
      <c r="AI162" s="29"/>
      <c r="AJ162" s="29"/>
    </row>
    <row r="163" spans="1:36" ht="55.2" x14ac:dyDescent="0.3">
      <c r="A163" s="132"/>
      <c r="B163" s="72">
        <v>160</v>
      </c>
      <c r="C163" s="124"/>
      <c r="D163" s="80" t="s">
        <v>94</v>
      </c>
      <c r="E163" s="73" t="s">
        <v>140</v>
      </c>
      <c r="F163" s="73" t="s">
        <v>114</v>
      </c>
      <c r="G163" s="27">
        <v>2</v>
      </c>
      <c r="H163" s="39">
        <f t="shared" si="58"/>
        <v>1</v>
      </c>
      <c r="I163" s="40">
        <f t="shared" si="67"/>
        <v>0</v>
      </c>
      <c r="J163" s="40">
        <f t="shared" si="59"/>
        <v>1</v>
      </c>
      <c r="K163" s="41">
        <f t="shared" si="60"/>
        <v>0</v>
      </c>
      <c r="L163" s="42">
        <f t="shared" si="68"/>
        <v>0</v>
      </c>
      <c r="M163" s="42">
        <f t="shared" si="61"/>
        <v>0</v>
      </c>
      <c r="N163" s="43">
        <f t="shared" si="62"/>
        <v>0</v>
      </c>
      <c r="O163" s="44">
        <f t="shared" si="69"/>
        <v>0</v>
      </c>
      <c r="P163" s="44">
        <f t="shared" si="63"/>
        <v>0</v>
      </c>
      <c r="Q163" s="45">
        <f t="shared" si="64"/>
        <v>0</v>
      </c>
      <c r="R163" s="46">
        <f t="shared" si="70"/>
        <v>0</v>
      </c>
      <c r="S163" s="47">
        <f t="shared" si="65"/>
        <v>0</v>
      </c>
      <c r="T163" s="50">
        <f t="shared" si="71"/>
        <v>4</v>
      </c>
      <c r="U163" s="53">
        <f>'GESTOR DA ATA'!L163</f>
        <v>0</v>
      </c>
      <c r="V163" s="51">
        <f t="shared" si="72"/>
        <v>0</v>
      </c>
      <c r="W163" s="52">
        <f t="shared" si="66"/>
        <v>4</v>
      </c>
      <c r="X163" s="8">
        <v>139.74</v>
      </c>
      <c r="Y163" s="8">
        <f t="shared" si="73"/>
        <v>279.48</v>
      </c>
      <c r="Z163" s="18"/>
      <c r="AA163" s="18"/>
      <c r="AB163" s="18"/>
      <c r="AC163" s="18"/>
      <c r="AD163" s="18"/>
      <c r="AE163" s="18"/>
      <c r="AF163" s="18"/>
      <c r="AG163" s="18"/>
      <c r="AH163" s="29"/>
      <c r="AI163" s="29"/>
      <c r="AJ163" s="29"/>
    </row>
  </sheetData>
  <autoFilter ref="A3:AG17" xr:uid="{62E1CE42-A8AC-4AC4-919D-D3137547F7AD}">
    <sortState ref="A4:AG17">
      <sortCondition ref="W3:W17"/>
    </sortState>
  </autoFilter>
  <mergeCells count="20">
    <mergeCell ref="X2:Y2"/>
    <mergeCell ref="H1:Y1"/>
    <mergeCell ref="A2:G2"/>
    <mergeCell ref="H2:J2"/>
    <mergeCell ref="K2:M2"/>
    <mergeCell ref="N2:P2"/>
    <mergeCell ref="Q2:S2"/>
    <mergeCell ref="T2:W2"/>
    <mergeCell ref="A131:A163"/>
    <mergeCell ref="C131:C163"/>
    <mergeCell ref="A1:B1"/>
    <mergeCell ref="C1:G1"/>
    <mergeCell ref="A60:A81"/>
    <mergeCell ref="C60:C81"/>
    <mergeCell ref="A82:A98"/>
    <mergeCell ref="C82:C98"/>
    <mergeCell ref="A99:A130"/>
    <mergeCell ref="C99:C130"/>
    <mergeCell ref="A4:A59"/>
    <mergeCell ref="C4:C59"/>
  </mergeCells>
  <phoneticPr fontId="23" type="noConversion"/>
  <conditionalFormatting sqref="W4:W163">
    <cfRule type="cellIs" dxfId="1" priority="1" operator="lessThan">
      <formula>0</formula>
    </cfRule>
  </conditionalFormatting>
  <conditionalFormatting sqref="Z4:AG163">
    <cfRule type="cellIs" dxfId="0" priority="2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17</vt:i4>
      </vt:variant>
    </vt:vector>
  </HeadingPairs>
  <TitlesOfParts>
    <vt:vector size="17" baseType="lpstr">
      <vt:lpstr>GESTOR DA ATA</vt:lpstr>
      <vt:lpstr>REITORIA</vt:lpstr>
      <vt:lpstr>FAED</vt:lpstr>
      <vt:lpstr>CEART</vt:lpstr>
      <vt:lpstr>CERES</vt:lpstr>
      <vt:lpstr>CEAD</vt:lpstr>
      <vt:lpstr>CESFI</vt:lpstr>
      <vt:lpstr>CEFID</vt:lpstr>
      <vt:lpstr>MUSEU</vt:lpstr>
      <vt:lpstr>ESAG</vt:lpstr>
      <vt:lpstr>CCT</vt:lpstr>
      <vt:lpstr>CEPLAN</vt:lpstr>
      <vt:lpstr>CEAVI</vt:lpstr>
      <vt:lpstr>CEO</vt:lpstr>
      <vt:lpstr>CAV</vt:lpstr>
      <vt:lpstr>CESMO</vt:lpstr>
      <vt:lpstr>(CARONA-USO DO GESTOR)</vt:lpstr>
    </vt:vector>
  </TitlesOfParts>
  <Company>..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GUSTAVO ANTONIO PERARDT FARIAS</cp:lastModifiedBy>
  <cp:lastPrinted>2018-01-24T18:18:49Z</cp:lastPrinted>
  <dcterms:created xsi:type="dcterms:W3CDTF">2010-06-19T20:43:11Z</dcterms:created>
  <dcterms:modified xsi:type="dcterms:W3CDTF">2026-10-23T18:59:10Z</dcterms:modified>
</cp:coreProperties>
</file>