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guhco\Downloads\PE 0649.2026 - GÊNEROS ALIMENTÍCIOS -19-05-2027\"/>
    </mc:Choice>
  </mc:AlternateContent>
  <xr:revisionPtr revIDLastSave="0" documentId="13_ncr:1_{79104B12-30EE-4417-9D6D-CBDC6EDAE699}" xr6:coauthVersionLast="47" xr6:coauthVersionMax="47" xr10:uidLastSave="{00000000-0000-0000-0000-000000000000}"/>
  <bookViews>
    <workbookView xWindow="-110" yWindow="-110" windowWidth="19420" windowHeight="10300" tabRatio="686" firstSheet="8" activeTab="15" xr2:uid="{00000000-000D-0000-FFFF-FFFF00000000}"/>
  </bookViews>
  <sheets>
    <sheet name="Dashboard" sheetId="147" r:id="rId1"/>
    <sheet name="Dados Dashboard" sheetId="146" r:id="rId2"/>
    <sheet name="REITORIA" sheetId="145" r:id="rId3"/>
    <sheet name="CESFI" sheetId="139" r:id="rId4"/>
    <sheet name="CEFID" sheetId="135" r:id="rId5"/>
    <sheet name="CAV" sheetId="137" r:id="rId6"/>
    <sheet name="CCT" sheetId="136" r:id="rId7"/>
    <sheet name="CEART" sheetId="113" r:id="rId8"/>
    <sheet name="ESAG" sheetId="141" r:id="rId9"/>
    <sheet name="CEAD" sheetId="121" r:id="rId10"/>
    <sheet name="CEPLAN" sheetId="143" r:id="rId11"/>
    <sheet name="CEAVI" sheetId="129" r:id="rId12"/>
    <sheet name="CERES" sheetId="140" r:id="rId13"/>
    <sheet name="FAED" sheetId="134" r:id="rId14"/>
    <sheet name="CESMO" sheetId="148" r:id="rId15"/>
    <sheet name="CEO" sheetId="138" r:id="rId16"/>
    <sheet name="GESTOR da Ata" sheetId="128" r:id="rId17"/>
    <sheet name="(CARONA-USO DO GESTOR)" sheetId="142" r:id="rId18"/>
  </sheets>
  <definedNames>
    <definedName name="_xlnm._FilterDatabase" localSheetId="17" hidden="1">'(CARONA-USO DO GESTOR)'!$A$3:$AG$17</definedName>
    <definedName name="_xlnm._FilterDatabase" localSheetId="5" hidden="1">CAV!$A$3:$T$3</definedName>
    <definedName name="_xlnm._FilterDatabase" localSheetId="6" hidden="1">CCT!$A$3:$T$3</definedName>
    <definedName name="_xlnm._FilterDatabase" localSheetId="9" hidden="1">CEAD!$A$3:$AX$19</definedName>
    <definedName name="_xlnm._FilterDatabase" localSheetId="7" hidden="1">CEART!$A$3:$T$3</definedName>
    <definedName name="_xlnm._FilterDatabase" localSheetId="11" hidden="1">CEAVI!$A$3:$T$3</definedName>
    <definedName name="_xlnm._FilterDatabase" localSheetId="4" hidden="1">CEFID!$A$3:$T$3</definedName>
    <definedName name="_xlnm._FilterDatabase" localSheetId="15" hidden="1">CEO!$A$3:$T$3</definedName>
    <definedName name="_xlnm._FilterDatabase" localSheetId="10" hidden="1">CEPLAN!$A$3:$T$3</definedName>
    <definedName name="_xlnm._FilterDatabase" localSheetId="12" hidden="1">CERES!$A$3:$T$3</definedName>
    <definedName name="_xlnm._FilterDatabase" localSheetId="3" hidden="1">CESFI!$A$3:$T$3</definedName>
    <definedName name="_xlnm._FilterDatabase" localSheetId="14" hidden="1">CESMO!$A$3:$T$3</definedName>
    <definedName name="_xlnm._FilterDatabase" localSheetId="1" hidden="1">'Dados Dashboard'!$A$2:$AI$36</definedName>
    <definedName name="_xlnm._FilterDatabase" localSheetId="8" hidden="1">ESAG!$A$3:$T$3</definedName>
    <definedName name="_xlnm._FilterDatabase" localSheetId="13" hidden="1">FAED!$A$3:$T$3</definedName>
    <definedName name="_xlnm._FilterDatabase" localSheetId="16" hidden="1">'GESTOR da Ata'!$A$3:$Q$3</definedName>
    <definedName name="_xlnm._FilterDatabase" localSheetId="2" hidden="1">REITORIA!$A$3:$AK$19</definedName>
    <definedName name="CEPLAN" localSheetId="17">#REF!</definedName>
    <definedName name="CEPLAN" localSheetId="11">#REF!</definedName>
    <definedName name="CEPLAN" localSheetId="16">#REF!</definedName>
    <definedName name="CEPLAN">#REF!</definedName>
    <definedName name="diasuteis" localSheetId="17">#REF!</definedName>
    <definedName name="diasuteis" localSheetId="11">#REF!</definedName>
    <definedName name="diasuteis" localSheetId="16">#REF!</definedName>
    <definedName name="diasuteis">#REF!</definedName>
    <definedName name="Ferias" localSheetId="17">#REF!</definedName>
    <definedName name="Ferias" localSheetId="11">#REF!</definedName>
    <definedName name="Ferias" localSheetId="16">#REF!</definedName>
    <definedName name="Ferias">#REF!</definedName>
    <definedName name="RD" localSheetId="17">OFFSET(#REF!,(MATCH(SMALL(#REF!,ROW()-10),#REF!,0)-1),0)</definedName>
    <definedName name="RD" localSheetId="11">OFFSET(#REF!,(MATCH(SMALL(#REF!,ROW()-10),#REF!,0)-1),0)</definedName>
    <definedName name="RD" localSheetId="16">OFFSET(#REF!,(MATCH(SMALL(#REF!,ROW()-10),#REF!,0)-1),0)</definedName>
    <definedName name="RD">OFFSET(#REF!,(MATCH(SMALL(#REF!,ROW()-10),#REF!,0)-1),0)</definedName>
    <definedName name="SegmentaçãodeDados_Item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9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28" l="1"/>
  <c r="H6" i="128"/>
  <c r="H7" i="128"/>
  <c r="H8" i="128"/>
  <c r="H9" i="128"/>
  <c r="H10" i="128"/>
  <c r="H11" i="128"/>
  <c r="H12" i="128"/>
  <c r="H13" i="128"/>
  <c r="H14" i="128"/>
  <c r="H15" i="128"/>
  <c r="H16" i="128"/>
  <c r="H17" i="128"/>
  <c r="H18" i="128"/>
  <c r="H19" i="128"/>
  <c r="H20" i="128"/>
  <c r="H21" i="128"/>
  <c r="H22" i="128"/>
  <c r="H23" i="128"/>
  <c r="H24" i="128"/>
  <c r="H25" i="128"/>
  <c r="H26" i="128"/>
  <c r="H27" i="128"/>
  <c r="H28" i="128"/>
  <c r="H29" i="128"/>
  <c r="H30" i="128"/>
  <c r="H31" i="128"/>
  <c r="H4" i="128"/>
  <c r="M4" i="128" s="1"/>
  <c r="O31" i="128"/>
  <c r="O30" i="128"/>
  <c r="I28" i="142"/>
  <c r="L28" i="142"/>
  <c r="O28" i="142"/>
  <c r="R28" i="142"/>
  <c r="U28" i="142"/>
  <c r="V28" i="142"/>
  <c r="I29" i="142"/>
  <c r="L29" i="142"/>
  <c r="O29" i="142"/>
  <c r="R29" i="142"/>
  <c r="U29" i="142"/>
  <c r="V29" i="142"/>
  <c r="I30" i="142"/>
  <c r="L30" i="142"/>
  <c r="O30" i="142"/>
  <c r="R30" i="142"/>
  <c r="U30" i="142"/>
  <c r="V30" i="142"/>
  <c r="I31" i="142"/>
  <c r="L31" i="142"/>
  <c r="O31" i="142"/>
  <c r="R31" i="142"/>
  <c r="U31" i="142"/>
  <c r="V31" i="142"/>
  <c r="I18" i="142"/>
  <c r="L18" i="142"/>
  <c r="O18" i="142"/>
  <c r="R18" i="142"/>
  <c r="U18" i="142"/>
  <c r="V18" i="142"/>
  <c r="I19" i="142"/>
  <c r="L19" i="142"/>
  <c r="O19" i="142"/>
  <c r="R19" i="142"/>
  <c r="U19" i="142"/>
  <c r="V19" i="142"/>
  <c r="I20" i="142"/>
  <c r="L20" i="142"/>
  <c r="O20" i="142"/>
  <c r="R20" i="142"/>
  <c r="U20" i="142"/>
  <c r="V20" i="142"/>
  <c r="I21" i="142"/>
  <c r="L21" i="142"/>
  <c r="O21" i="142"/>
  <c r="R21" i="142"/>
  <c r="U21" i="142"/>
  <c r="V21" i="142"/>
  <c r="I22" i="142"/>
  <c r="L22" i="142"/>
  <c r="O22" i="142"/>
  <c r="R22" i="142"/>
  <c r="U22" i="142"/>
  <c r="V22" i="142"/>
  <c r="I23" i="142"/>
  <c r="L23" i="142"/>
  <c r="O23" i="142"/>
  <c r="R23" i="142"/>
  <c r="U23" i="142"/>
  <c r="V23" i="142"/>
  <c r="I24" i="142"/>
  <c r="L24" i="142"/>
  <c r="O24" i="142"/>
  <c r="R24" i="142"/>
  <c r="U24" i="142"/>
  <c r="V24" i="142"/>
  <c r="I25" i="142"/>
  <c r="L25" i="142"/>
  <c r="O25" i="142"/>
  <c r="R25" i="142"/>
  <c r="U25" i="142"/>
  <c r="V25" i="142"/>
  <c r="I26" i="142"/>
  <c r="L26" i="142"/>
  <c r="O26" i="142"/>
  <c r="R26" i="142"/>
  <c r="U26" i="142"/>
  <c r="V26" i="142"/>
  <c r="I27" i="142"/>
  <c r="L27" i="142"/>
  <c r="O27" i="142"/>
  <c r="R27" i="142"/>
  <c r="U27" i="142"/>
  <c r="V27" i="142"/>
  <c r="J18" i="128"/>
  <c r="L18" i="128"/>
  <c r="P18" i="128"/>
  <c r="Q18" i="128"/>
  <c r="J19" i="128"/>
  <c r="Q19" i="128" s="1"/>
  <c r="L19" i="128"/>
  <c r="P19" i="128" s="1"/>
  <c r="J20" i="128"/>
  <c r="L20" i="128"/>
  <c r="P20" i="128"/>
  <c r="Q20" i="128"/>
  <c r="J21" i="128"/>
  <c r="Q21" i="128" s="1"/>
  <c r="L21" i="128"/>
  <c r="P21" i="128"/>
  <c r="J22" i="128"/>
  <c r="L22" i="128"/>
  <c r="P22" i="128" s="1"/>
  <c r="Q22" i="128"/>
  <c r="J23" i="128"/>
  <c r="Q23" i="128" s="1"/>
  <c r="L23" i="128"/>
  <c r="P23" i="128"/>
  <c r="J24" i="128"/>
  <c r="L24" i="128"/>
  <c r="P24" i="128" s="1"/>
  <c r="Q24" i="128"/>
  <c r="J25" i="128"/>
  <c r="Q25" i="128" s="1"/>
  <c r="L25" i="128"/>
  <c r="P25" i="128"/>
  <c r="J26" i="128"/>
  <c r="L26" i="128"/>
  <c r="P26" i="128" s="1"/>
  <c r="Q26" i="128"/>
  <c r="J27" i="128"/>
  <c r="Q27" i="128" s="1"/>
  <c r="L27" i="128"/>
  <c r="P27" i="128"/>
  <c r="J28" i="128"/>
  <c r="L28" i="128"/>
  <c r="P28" i="128" s="1"/>
  <c r="Q28" i="128"/>
  <c r="J29" i="128"/>
  <c r="Q29" i="128" s="1"/>
  <c r="L29" i="128"/>
  <c r="P29" i="128"/>
  <c r="J30" i="128"/>
  <c r="L30" i="128"/>
  <c r="P30" i="128" s="1"/>
  <c r="Q30" i="128"/>
  <c r="J31" i="128"/>
  <c r="Q31" i="128" s="1"/>
  <c r="L31" i="128"/>
  <c r="P31" i="128"/>
  <c r="I1" i="128"/>
  <c r="AG32" i="138"/>
  <c r="AF32" i="138"/>
  <c r="AE32" i="138"/>
  <c r="AD32" i="138"/>
  <c r="AC32" i="138"/>
  <c r="AB32" i="138"/>
  <c r="AA32" i="138"/>
  <c r="Z32" i="138"/>
  <c r="Y32" i="138"/>
  <c r="X32" i="138"/>
  <c r="W32" i="138"/>
  <c r="V32" i="138"/>
  <c r="U32" i="138"/>
  <c r="T32" i="138"/>
  <c r="S32" i="138"/>
  <c r="Q31" i="138"/>
  <c r="R31" i="138" s="1"/>
  <c r="M31" i="138"/>
  <c r="K31" i="138"/>
  <c r="J31" i="138"/>
  <c r="Q30" i="138"/>
  <c r="R30" i="138" s="1"/>
  <c r="M30" i="138"/>
  <c r="K30" i="138"/>
  <c r="J30" i="138"/>
  <c r="Q29" i="138"/>
  <c r="R29" i="138" s="1"/>
  <c r="M29" i="138"/>
  <c r="K29" i="138"/>
  <c r="J29" i="138"/>
  <c r="Q28" i="138"/>
  <c r="R28" i="138" s="1"/>
  <c r="M28" i="138"/>
  <c r="K28" i="138"/>
  <c r="J28" i="138"/>
  <c r="Q27" i="138"/>
  <c r="R27" i="138" s="1"/>
  <c r="M27" i="138"/>
  <c r="K27" i="138"/>
  <c r="J27" i="138"/>
  <c r="Q26" i="138"/>
  <c r="R26" i="138" s="1"/>
  <c r="M26" i="138"/>
  <c r="K26" i="138"/>
  <c r="J26" i="138"/>
  <c r="Q25" i="138"/>
  <c r="R25" i="138" s="1"/>
  <c r="M25" i="138"/>
  <c r="K25" i="138"/>
  <c r="J25" i="138"/>
  <c r="Q24" i="138"/>
  <c r="R24" i="138" s="1"/>
  <c r="M24" i="138"/>
  <c r="K24" i="138"/>
  <c r="J24" i="138"/>
  <c r="Q23" i="138"/>
  <c r="R23" i="138" s="1"/>
  <c r="M23" i="138"/>
  <c r="K23" i="138"/>
  <c r="J23" i="138"/>
  <c r="Q22" i="138"/>
  <c r="R22" i="138" s="1"/>
  <c r="M22" i="138"/>
  <c r="K22" i="138"/>
  <c r="J22" i="138"/>
  <c r="Q21" i="138"/>
  <c r="R21" i="138" s="1"/>
  <c r="M21" i="138"/>
  <c r="K21" i="138"/>
  <c r="J21" i="138"/>
  <c r="Q20" i="138"/>
  <c r="R20" i="138" s="1"/>
  <c r="M20" i="138"/>
  <c r="K20" i="138"/>
  <c r="J20" i="138"/>
  <c r="Q19" i="138"/>
  <c r="R19" i="138" s="1"/>
  <c r="M19" i="138"/>
  <c r="K19" i="138"/>
  <c r="J19" i="138"/>
  <c r="Q18" i="138"/>
  <c r="R18" i="138" s="1"/>
  <c r="M18" i="138"/>
  <c r="K18" i="138"/>
  <c r="J18" i="138"/>
  <c r="Q17" i="138"/>
  <c r="R17" i="138" s="1"/>
  <c r="M17" i="138"/>
  <c r="K17" i="138"/>
  <c r="J17" i="138"/>
  <c r="Q16" i="138"/>
  <c r="R16" i="138" s="1"/>
  <c r="M16" i="138"/>
  <c r="K16" i="138"/>
  <c r="J16" i="138"/>
  <c r="Q15" i="138"/>
  <c r="R15" i="138" s="1"/>
  <c r="M15" i="138"/>
  <c r="K15" i="138"/>
  <c r="J15" i="138"/>
  <c r="Q14" i="138"/>
  <c r="R14" i="138" s="1"/>
  <c r="M14" i="138"/>
  <c r="K14" i="138"/>
  <c r="J14" i="138"/>
  <c r="Q13" i="138"/>
  <c r="R13" i="138" s="1"/>
  <c r="M13" i="138"/>
  <c r="K13" i="138"/>
  <c r="J13" i="138"/>
  <c r="Q12" i="138"/>
  <c r="R12" i="138" s="1"/>
  <c r="M12" i="138"/>
  <c r="K12" i="138"/>
  <c r="J12" i="138"/>
  <c r="Q11" i="138"/>
  <c r="R11" i="138" s="1"/>
  <c r="M11" i="138"/>
  <c r="K11" i="138"/>
  <c r="J11" i="138"/>
  <c r="Q10" i="138"/>
  <c r="R10" i="138" s="1"/>
  <c r="M10" i="138"/>
  <c r="K10" i="138"/>
  <c r="J10" i="138"/>
  <c r="Q9" i="138"/>
  <c r="R9" i="138" s="1"/>
  <c r="M9" i="138"/>
  <c r="K9" i="138"/>
  <c r="J9" i="138"/>
  <c r="Q8" i="138"/>
  <c r="R8" i="138" s="1"/>
  <c r="M8" i="138"/>
  <c r="K8" i="138"/>
  <c r="J8" i="138"/>
  <c r="Q7" i="138"/>
  <c r="R7" i="138" s="1"/>
  <c r="M7" i="138"/>
  <c r="K7" i="138"/>
  <c r="J7" i="138"/>
  <c r="Q6" i="138"/>
  <c r="R6" i="138" s="1"/>
  <c r="M6" i="138"/>
  <c r="K6" i="138"/>
  <c r="J6" i="138"/>
  <c r="Q5" i="138"/>
  <c r="R5" i="138" s="1"/>
  <c r="M5" i="138"/>
  <c r="K5" i="138"/>
  <c r="J5" i="138"/>
  <c r="Q4" i="138"/>
  <c r="R4" i="138" s="1"/>
  <c r="M4" i="138"/>
  <c r="K4" i="138"/>
  <c r="J4" i="138"/>
  <c r="AG32" i="148"/>
  <c r="AF32" i="148"/>
  <c r="AE32" i="148"/>
  <c r="AD32" i="148"/>
  <c r="AC32" i="148"/>
  <c r="AB32" i="148"/>
  <c r="AA32" i="148"/>
  <c r="Z32" i="148"/>
  <c r="Y32" i="148"/>
  <c r="X32" i="148"/>
  <c r="W32" i="148"/>
  <c r="V32" i="148"/>
  <c r="U32" i="148"/>
  <c r="T32" i="148"/>
  <c r="S32" i="148"/>
  <c r="Q31" i="148"/>
  <c r="R31" i="148" s="1"/>
  <c r="M31" i="148"/>
  <c r="K31" i="148"/>
  <c r="J31" i="148"/>
  <c r="Q30" i="148"/>
  <c r="R30" i="148" s="1"/>
  <c r="M30" i="148"/>
  <c r="K30" i="148"/>
  <c r="J30" i="148"/>
  <c r="Q29" i="148"/>
  <c r="R29" i="148" s="1"/>
  <c r="M29" i="148"/>
  <c r="K29" i="148"/>
  <c r="J29" i="148"/>
  <c r="Q28" i="148"/>
  <c r="R28" i="148" s="1"/>
  <c r="M28" i="148"/>
  <c r="K28" i="148"/>
  <c r="J28" i="148"/>
  <c r="Q27" i="148"/>
  <c r="R27" i="148" s="1"/>
  <c r="M27" i="148"/>
  <c r="K27" i="148"/>
  <c r="J27" i="148"/>
  <c r="Q26" i="148"/>
  <c r="R26" i="148" s="1"/>
  <c r="M26" i="148"/>
  <c r="K26" i="148"/>
  <c r="J26" i="148"/>
  <c r="Q25" i="148"/>
  <c r="R25" i="148" s="1"/>
  <c r="M25" i="148"/>
  <c r="K25" i="148"/>
  <c r="J25" i="148"/>
  <c r="R24" i="148"/>
  <c r="Q24" i="148"/>
  <c r="M24" i="148"/>
  <c r="K24" i="148"/>
  <c r="J24" i="148"/>
  <c r="Q23" i="148"/>
  <c r="R23" i="148" s="1"/>
  <c r="M23" i="148"/>
  <c r="K23" i="148"/>
  <c r="J23" i="148"/>
  <c r="Q22" i="148"/>
  <c r="R22" i="148" s="1"/>
  <c r="M22" i="148"/>
  <c r="K22" i="148"/>
  <c r="J22" i="148"/>
  <c r="Q21" i="148"/>
  <c r="R21" i="148" s="1"/>
  <c r="M21" i="148"/>
  <c r="K21" i="148"/>
  <c r="J21" i="148"/>
  <c r="Q20" i="148"/>
  <c r="R20" i="148" s="1"/>
  <c r="M20" i="148"/>
  <c r="K20" i="148"/>
  <c r="J20" i="148"/>
  <c r="Q19" i="148"/>
  <c r="R19" i="148" s="1"/>
  <c r="M19" i="148"/>
  <c r="K19" i="148"/>
  <c r="J19" i="148"/>
  <c r="Q18" i="148"/>
  <c r="R18" i="148" s="1"/>
  <c r="M18" i="148"/>
  <c r="K18" i="148"/>
  <c r="J18" i="148"/>
  <c r="Q17" i="148"/>
  <c r="R17" i="148" s="1"/>
  <c r="M17" i="148"/>
  <c r="K17" i="148"/>
  <c r="J17" i="148"/>
  <c r="Q16" i="148"/>
  <c r="R16" i="148" s="1"/>
  <c r="M16" i="148"/>
  <c r="K16" i="148"/>
  <c r="J16" i="148"/>
  <c r="Q15" i="148"/>
  <c r="R15" i="148" s="1"/>
  <c r="M15" i="148"/>
  <c r="K15" i="148"/>
  <c r="J15" i="148"/>
  <c r="Q14" i="148"/>
  <c r="R14" i="148" s="1"/>
  <c r="M14" i="148"/>
  <c r="K14" i="148"/>
  <c r="J14" i="148"/>
  <c r="Q13" i="148"/>
  <c r="R13" i="148" s="1"/>
  <c r="M13" i="148"/>
  <c r="K13" i="148"/>
  <c r="J13" i="148"/>
  <c r="Q12" i="148"/>
  <c r="R12" i="148" s="1"/>
  <c r="M12" i="148"/>
  <c r="K12" i="148"/>
  <c r="J12" i="148"/>
  <c r="Q11" i="148"/>
  <c r="R11" i="148" s="1"/>
  <c r="M11" i="148"/>
  <c r="K11" i="148"/>
  <c r="J11" i="148"/>
  <c r="Q10" i="148"/>
  <c r="R10" i="148" s="1"/>
  <c r="M10" i="148"/>
  <c r="K10" i="148"/>
  <c r="J10" i="148"/>
  <c r="Q9" i="148"/>
  <c r="R9" i="148" s="1"/>
  <c r="M9" i="148"/>
  <c r="K9" i="148"/>
  <c r="J9" i="148"/>
  <c r="Q8" i="148"/>
  <c r="R8" i="148" s="1"/>
  <c r="M8" i="148"/>
  <c r="K8" i="148"/>
  <c r="J8" i="148"/>
  <c r="Q7" i="148"/>
  <c r="R7" i="148" s="1"/>
  <c r="M7" i="148"/>
  <c r="K7" i="148"/>
  <c r="J7" i="148"/>
  <c r="Q6" i="148"/>
  <c r="R6" i="148" s="1"/>
  <c r="M6" i="148"/>
  <c r="K6" i="148"/>
  <c r="J6" i="148"/>
  <c r="Q5" i="148"/>
  <c r="R5" i="148" s="1"/>
  <c r="M5" i="148"/>
  <c r="K5" i="148"/>
  <c r="J5" i="148"/>
  <c r="Q4" i="148"/>
  <c r="R4" i="148" s="1"/>
  <c r="M4" i="148"/>
  <c r="K4" i="148"/>
  <c r="J4" i="148"/>
  <c r="AG32" i="134"/>
  <c r="AF32" i="134"/>
  <c r="AE32" i="134"/>
  <c r="AD32" i="134"/>
  <c r="AC32" i="134"/>
  <c r="AB32" i="134"/>
  <c r="AA32" i="134"/>
  <c r="Z32" i="134"/>
  <c r="Y32" i="134"/>
  <c r="X32" i="134"/>
  <c r="W32" i="134"/>
  <c r="V32" i="134"/>
  <c r="U32" i="134"/>
  <c r="T32" i="134"/>
  <c r="S32" i="134"/>
  <c r="Q31" i="134"/>
  <c r="R31" i="134" s="1"/>
  <c r="M31" i="134"/>
  <c r="K31" i="134"/>
  <c r="J31" i="134"/>
  <c r="Q30" i="134"/>
  <c r="R30" i="134" s="1"/>
  <c r="M30" i="134"/>
  <c r="K30" i="134"/>
  <c r="J30" i="134"/>
  <c r="Q29" i="134"/>
  <c r="R29" i="134" s="1"/>
  <c r="M29" i="134"/>
  <c r="K29" i="134"/>
  <c r="J29" i="134"/>
  <c r="Q28" i="134"/>
  <c r="R28" i="134" s="1"/>
  <c r="M28" i="134"/>
  <c r="K28" i="134"/>
  <c r="J28" i="134"/>
  <c r="R27" i="134"/>
  <c r="Q27" i="134"/>
  <c r="M27" i="134"/>
  <c r="K27" i="134"/>
  <c r="J27" i="134"/>
  <c r="Q26" i="134"/>
  <c r="R26" i="134" s="1"/>
  <c r="M26" i="134"/>
  <c r="K26" i="134"/>
  <c r="J26" i="134"/>
  <c r="Q25" i="134"/>
  <c r="R25" i="134" s="1"/>
  <c r="M25" i="134"/>
  <c r="K25" i="134"/>
  <c r="J25" i="134"/>
  <c r="Q24" i="134"/>
  <c r="R24" i="134" s="1"/>
  <c r="M24" i="134"/>
  <c r="K24" i="134"/>
  <c r="J24" i="134"/>
  <c r="Q23" i="134"/>
  <c r="R23" i="134" s="1"/>
  <c r="M23" i="134"/>
  <c r="K23" i="134"/>
  <c r="J23" i="134"/>
  <c r="Q22" i="134"/>
  <c r="R22" i="134" s="1"/>
  <c r="M22" i="134"/>
  <c r="K22" i="134"/>
  <c r="J22" i="134"/>
  <c r="Q21" i="134"/>
  <c r="R21" i="134" s="1"/>
  <c r="M21" i="134"/>
  <c r="K21" i="134"/>
  <c r="J21" i="134"/>
  <c r="Q20" i="134"/>
  <c r="R20" i="134" s="1"/>
  <c r="M20" i="134"/>
  <c r="K20" i="134"/>
  <c r="J20" i="134"/>
  <c r="Q19" i="134"/>
  <c r="R19" i="134" s="1"/>
  <c r="M19" i="134"/>
  <c r="K19" i="134"/>
  <c r="J19" i="134"/>
  <c r="Q18" i="134"/>
  <c r="R18" i="134" s="1"/>
  <c r="M18" i="134"/>
  <c r="K18" i="134"/>
  <c r="J18" i="134"/>
  <c r="Q17" i="134"/>
  <c r="R17" i="134" s="1"/>
  <c r="M17" i="134"/>
  <c r="K17" i="134"/>
  <c r="J17" i="134"/>
  <c r="Q16" i="134"/>
  <c r="R16" i="134" s="1"/>
  <c r="M16" i="134"/>
  <c r="K16" i="134"/>
  <c r="J16" i="134"/>
  <c r="Q15" i="134"/>
  <c r="R15" i="134" s="1"/>
  <c r="M15" i="134"/>
  <c r="K15" i="134"/>
  <c r="J15" i="134"/>
  <c r="Q14" i="134"/>
  <c r="R14" i="134" s="1"/>
  <c r="M14" i="134"/>
  <c r="K14" i="134"/>
  <c r="J14" i="134"/>
  <c r="Q13" i="134"/>
  <c r="R13" i="134" s="1"/>
  <c r="M13" i="134"/>
  <c r="K13" i="134"/>
  <c r="J13" i="134"/>
  <c r="Q12" i="134"/>
  <c r="R12" i="134" s="1"/>
  <c r="M12" i="134"/>
  <c r="K12" i="134"/>
  <c r="J12" i="134"/>
  <c r="Q11" i="134"/>
  <c r="R11" i="134" s="1"/>
  <c r="M11" i="134"/>
  <c r="K11" i="134"/>
  <c r="J11" i="134"/>
  <c r="Q10" i="134"/>
  <c r="R10" i="134" s="1"/>
  <c r="M10" i="134"/>
  <c r="K10" i="134"/>
  <c r="J10" i="134"/>
  <c r="Q9" i="134"/>
  <c r="R9" i="134" s="1"/>
  <c r="M9" i="134"/>
  <c r="K9" i="134"/>
  <c r="J9" i="134"/>
  <c r="Q8" i="134"/>
  <c r="R8" i="134" s="1"/>
  <c r="M8" i="134"/>
  <c r="K8" i="134"/>
  <c r="J8" i="134"/>
  <c r="Q7" i="134"/>
  <c r="R7" i="134" s="1"/>
  <c r="M7" i="134"/>
  <c r="K7" i="134"/>
  <c r="J7" i="134"/>
  <c r="Q6" i="134"/>
  <c r="R6" i="134" s="1"/>
  <c r="M6" i="134"/>
  <c r="K6" i="134"/>
  <c r="J6" i="134"/>
  <c r="Q5" i="134"/>
  <c r="R5" i="134" s="1"/>
  <c r="M5" i="134"/>
  <c r="K5" i="134"/>
  <c r="J5" i="134"/>
  <c r="Q4" i="134"/>
  <c r="R4" i="134" s="1"/>
  <c r="M4" i="134"/>
  <c r="K4" i="134"/>
  <c r="J4" i="134"/>
  <c r="AG32" i="140"/>
  <c r="AF32" i="140"/>
  <c r="AE32" i="140"/>
  <c r="AD32" i="140"/>
  <c r="AC32" i="140"/>
  <c r="AB32" i="140"/>
  <c r="AA32" i="140"/>
  <c r="Z32" i="140"/>
  <c r="Y32" i="140"/>
  <c r="X32" i="140"/>
  <c r="W32" i="140"/>
  <c r="V32" i="140"/>
  <c r="U32" i="140"/>
  <c r="T32" i="140"/>
  <c r="S32" i="140"/>
  <c r="Q31" i="140"/>
  <c r="R31" i="140" s="1"/>
  <c r="M31" i="140"/>
  <c r="K31" i="140"/>
  <c r="J31" i="140"/>
  <c r="Q30" i="140"/>
  <c r="R30" i="140" s="1"/>
  <c r="M30" i="140"/>
  <c r="K30" i="140"/>
  <c r="J30" i="140"/>
  <c r="Q29" i="140"/>
  <c r="R29" i="140" s="1"/>
  <c r="M29" i="140"/>
  <c r="K29" i="140"/>
  <c r="J29" i="140"/>
  <c r="Q28" i="140"/>
  <c r="R28" i="140" s="1"/>
  <c r="M28" i="140"/>
  <c r="K28" i="140"/>
  <c r="J28" i="140"/>
  <c r="Q27" i="140"/>
  <c r="R27" i="140" s="1"/>
  <c r="M27" i="140"/>
  <c r="K27" i="140"/>
  <c r="J27" i="140"/>
  <c r="Q26" i="140"/>
  <c r="R26" i="140" s="1"/>
  <c r="M26" i="140"/>
  <c r="K26" i="140"/>
  <c r="J26" i="140"/>
  <c r="Q25" i="140"/>
  <c r="R25" i="140" s="1"/>
  <c r="M25" i="140"/>
  <c r="K25" i="140"/>
  <c r="J25" i="140"/>
  <c r="Q24" i="140"/>
  <c r="R24" i="140" s="1"/>
  <c r="M24" i="140"/>
  <c r="K24" i="140"/>
  <c r="J24" i="140"/>
  <c r="Q23" i="140"/>
  <c r="R23" i="140" s="1"/>
  <c r="M23" i="140"/>
  <c r="K23" i="140"/>
  <c r="J23" i="140"/>
  <c r="Q22" i="140"/>
  <c r="R22" i="140" s="1"/>
  <c r="M22" i="140"/>
  <c r="K22" i="140"/>
  <c r="J22" i="140"/>
  <c r="Q21" i="140"/>
  <c r="R21" i="140" s="1"/>
  <c r="M21" i="140"/>
  <c r="K21" i="140"/>
  <c r="J21" i="140"/>
  <c r="Q20" i="140"/>
  <c r="R20" i="140" s="1"/>
  <c r="M20" i="140"/>
  <c r="K20" i="140"/>
  <c r="J20" i="140"/>
  <c r="Q19" i="140"/>
  <c r="R19" i="140" s="1"/>
  <c r="M19" i="140"/>
  <c r="K19" i="140"/>
  <c r="J19" i="140"/>
  <c r="Q18" i="140"/>
  <c r="R18" i="140" s="1"/>
  <c r="M18" i="140"/>
  <c r="K18" i="140"/>
  <c r="J18" i="140"/>
  <c r="Q17" i="140"/>
  <c r="R17" i="140" s="1"/>
  <c r="M17" i="140"/>
  <c r="K17" i="140"/>
  <c r="J17" i="140"/>
  <c r="Q16" i="140"/>
  <c r="R16" i="140" s="1"/>
  <c r="M16" i="140"/>
  <c r="K16" i="140"/>
  <c r="J16" i="140"/>
  <c r="Q15" i="140"/>
  <c r="R15" i="140" s="1"/>
  <c r="M15" i="140"/>
  <c r="K15" i="140"/>
  <c r="J15" i="140"/>
  <c r="Q14" i="140"/>
  <c r="R14" i="140" s="1"/>
  <c r="M14" i="140"/>
  <c r="K14" i="140"/>
  <c r="J14" i="140"/>
  <c r="Q13" i="140"/>
  <c r="R13" i="140" s="1"/>
  <c r="M13" i="140"/>
  <c r="K13" i="140"/>
  <c r="J13" i="140"/>
  <c r="Q12" i="140"/>
  <c r="R12" i="140" s="1"/>
  <c r="M12" i="140"/>
  <c r="K12" i="140"/>
  <c r="J12" i="140"/>
  <c r="Q11" i="140"/>
  <c r="R11" i="140" s="1"/>
  <c r="M11" i="140"/>
  <c r="K11" i="140"/>
  <c r="J11" i="140"/>
  <c r="Q10" i="140"/>
  <c r="R10" i="140" s="1"/>
  <c r="M10" i="140"/>
  <c r="K10" i="140"/>
  <c r="J10" i="140"/>
  <c r="Q9" i="140"/>
  <c r="R9" i="140" s="1"/>
  <c r="M9" i="140"/>
  <c r="K9" i="140"/>
  <c r="J9" i="140"/>
  <c r="Q8" i="140"/>
  <c r="R8" i="140" s="1"/>
  <c r="M8" i="140"/>
  <c r="K8" i="140"/>
  <c r="J8" i="140"/>
  <c r="Q7" i="140"/>
  <c r="R7" i="140" s="1"/>
  <c r="M7" i="140"/>
  <c r="K7" i="140"/>
  <c r="J7" i="140"/>
  <c r="Q6" i="140"/>
  <c r="R6" i="140" s="1"/>
  <c r="M6" i="140"/>
  <c r="K6" i="140"/>
  <c r="J6" i="140"/>
  <c r="Q5" i="140"/>
  <c r="R5" i="140" s="1"/>
  <c r="M5" i="140"/>
  <c r="K5" i="140"/>
  <c r="J5" i="140"/>
  <c r="Q4" i="140"/>
  <c r="R4" i="140" s="1"/>
  <c r="M4" i="140"/>
  <c r="K4" i="140"/>
  <c r="J4" i="140"/>
  <c r="AG32" i="129"/>
  <c r="AF32" i="129"/>
  <c r="AE32" i="129"/>
  <c r="AD32" i="129"/>
  <c r="AC32" i="129"/>
  <c r="AB32" i="129"/>
  <c r="AA32" i="129"/>
  <c r="Z32" i="129"/>
  <c r="Y32" i="129"/>
  <c r="X32" i="129"/>
  <c r="W32" i="129"/>
  <c r="V32" i="129"/>
  <c r="U32" i="129"/>
  <c r="T32" i="129"/>
  <c r="S32" i="129"/>
  <c r="Q31" i="129"/>
  <c r="R31" i="129" s="1"/>
  <c r="M31" i="129"/>
  <c r="K31" i="129"/>
  <c r="J31" i="129"/>
  <c r="Q30" i="129"/>
  <c r="R30" i="129" s="1"/>
  <c r="M30" i="129"/>
  <c r="K30" i="129"/>
  <c r="J30" i="129"/>
  <c r="Q29" i="129"/>
  <c r="R29" i="129" s="1"/>
  <c r="M29" i="129"/>
  <c r="K29" i="129"/>
  <c r="J29" i="129"/>
  <c r="Q28" i="129"/>
  <c r="R28" i="129" s="1"/>
  <c r="M28" i="129"/>
  <c r="K28" i="129"/>
  <c r="J28" i="129"/>
  <c r="Q27" i="129"/>
  <c r="R27" i="129" s="1"/>
  <c r="M27" i="129"/>
  <c r="K27" i="129"/>
  <c r="J27" i="129"/>
  <c r="Q26" i="129"/>
  <c r="R26" i="129" s="1"/>
  <c r="M26" i="129"/>
  <c r="K26" i="129"/>
  <c r="J26" i="129"/>
  <c r="Q25" i="129"/>
  <c r="R25" i="129" s="1"/>
  <c r="M25" i="129"/>
  <c r="K25" i="129"/>
  <c r="J25" i="129"/>
  <c r="Q24" i="129"/>
  <c r="R24" i="129" s="1"/>
  <c r="M24" i="129"/>
  <c r="K24" i="129"/>
  <c r="J24" i="129"/>
  <c r="Q23" i="129"/>
  <c r="R23" i="129" s="1"/>
  <c r="M23" i="129"/>
  <c r="K23" i="129"/>
  <c r="J23" i="129"/>
  <c r="Q22" i="129"/>
  <c r="R22" i="129" s="1"/>
  <c r="M22" i="129"/>
  <c r="K22" i="129"/>
  <c r="J22" i="129"/>
  <c r="Q21" i="129"/>
  <c r="R21" i="129" s="1"/>
  <c r="M21" i="129"/>
  <c r="K21" i="129"/>
  <c r="J21" i="129"/>
  <c r="Q20" i="129"/>
  <c r="R20" i="129" s="1"/>
  <c r="M20" i="129"/>
  <c r="K20" i="129"/>
  <c r="J20" i="129"/>
  <c r="Q19" i="129"/>
  <c r="R19" i="129" s="1"/>
  <c r="M19" i="129"/>
  <c r="K19" i="129"/>
  <c r="J19" i="129"/>
  <c r="Q18" i="129"/>
  <c r="R18" i="129" s="1"/>
  <c r="M18" i="129"/>
  <c r="K18" i="129"/>
  <c r="J18" i="129"/>
  <c r="Q17" i="129"/>
  <c r="R17" i="129" s="1"/>
  <c r="M17" i="129"/>
  <c r="K17" i="129"/>
  <c r="J17" i="129"/>
  <c r="Q16" i="129"/>
  <c r="R16" i="129" s="1"/>
  <c r="M16" i="129"/>
  <c r="K16" i="129"/>
  <c r="J16" i="129"/>
  <c r="Q15" i="129"/>
  <c r="R15" i="129" s="1"/>
  <c r="M15" i="129"/>
  <c r="K15" i="129"/>
  <c r="J15" i="129"/>
  <c r="Q14" i="129"/>
  <c r="R14" i="129" s="1"/>
  <c r="M14" i="129"/>
  <c r="K14" i="129"/>
  <c r="J14" i="129"/>
  <c r="Q13" i="129"/>
  <c r="R13" i="129" s="1"/>
  <c r="M13" i="129"/>
  <c r="K13" i="129"/>
  <c r="J13" i="129"/>
  <c r="Q12" i="129"/>
  <c r="R12" i="129" s="1"/>
  <c r="M12" i="129"/>
  <c r="K12" i="129"/>
  <c r="J12" i="129"/>
  <c r="Q11" i="129"/>
  <c r="R11" i="129" s="1"/>
  <c r="M11" i="129"/>
  <c r="K11" i="129"/>
  <c r="J11" i="129"/>
  <c r="Q10" i="129"/>
  <c r="R10" i="129" s="1"/>
  <c r="M10" i="129"/>
  <c r="K10" i="129"/>
  <c r="J10" i="129"/>
  <c r="Q9" i="129"/>
  <c r="R9" i="129" s="1"/>
  <c r="M9" i="129"/>
  <c r="K9" i="129"/>
  <c r="J9" i="129"/>
  <c r="Q8" i="129"/>
  <c r="R8" i="129" s="1"/>
  <c r="M8" i="129"/>
  <c r="K8" i="129"/>
  <c r="J8" i="129"/>
  <c r="Q7" i="129"/>
  <c r="R7" i="129" s="1"/>
  <c r="M7" i="129"/>
  <c r="K7" i="129"/>
  <c r="J7" i="129"/>
  <c r="Q6" i="129"/>
  <c r="R6" i="129" s="1"/>
  <c r="M6" i="129"/>
  <c r="K6" i="129"/>
  <c r="J6" i="129"/>
  <c r="Q5" i="129"/>
  <c r="R5" i="129" s="1"/>
  <c r="M5" i="129"/>
  <c r="K5" i="129"/>
  <c r="J5" i="129"/>
  <c r="Q4" i="129"/>
  <c r="R4" i="129" s="1"/>
  <c r="M4" i="129"/>
  <c r="K4" i="129"/>
  <c r="J4" i="129"/>
  <c r="AG32" i="143"/>
  <c r="AF32" i="143"/>
  <c r="AE32" i="143"/>
  <c r="AD32" i="143"/>
  <c r="AC32" i="143"/>
  <c r="AB32" i="143"/>
  <c r="AA32" i="143"/>
  <c r="Z32" i="143"/>
  <c r="Y32" i="143"/>
  <c r="X32" i="143"/>
  <c r="W32" i="143"/>
  <c r="V32" i="143"/>
  <c r="U32" i="143"/>
  <c r="T32" i="143"/>
  <c r="S32" i="143"/>
  <c r="Q31" i="143"/>
  <c r="R31" i="143" s="1"/>
  <c r="M31" i="143"/>
  <c r="K31" i="143"/>
  <c r="J31" i="143"/>
  <c r="Q30" i="143"/>
  <c r="R30" i="143" s="1"/>
  <c r="M30" i="143"/>
  <c r="K30" i="143"/>
  <c r="J30" i="143"/>
  <c r="Q29" i="143"/>
  <c r="R29" i="143" s="1"/>
  <c r="M29" i="143"/>
  <c r="K29" i="143"/>
  <c r="J29" i="143"/>
  <c r="Q28" i="143"/>
  <c r="R28" i="143" s="1"/>
  <c r="M28" i="143"/>
  <c r="K28" i="143"/>
  <c r="J28" i="143"/>
  <c r="Q27" i="143"/>
  <c r="R27" i="143" s="1"/>
  <c r="M27" i="143"/>
  <c r="K27" i="143"/>
  <c r="J27" i="143"/>
  <c r="Q26" i="143"/>
  <c r="R26" i="143" s="1"/>
  <c r="M26" i="143"/>
  <c r="K26" i="143"/>
  <c r="J26" i="143"/>
  <c r="Q25" i="143"/>
  <c r="R25" i="143" s="1"/>
  <c r="M25" i="143"/>
  <c r="K25" i="143"/>
  <c r="J25" i="143"/>
  <c r="Q24" i="143"/>
  <c r="R24" i="143" s="1"/>
  <c r="M24" i="143"/>
  <c r="K24" i="143"/>
  <c r="J24" i="143"/>
  <c r="Q23" i="143"/>
  <c r="R23" i="143" s="1"/>
  <c r="M23" i="143"/>
  <c r="K23" i="143"/>
  <c r="J23" i="143"/>
  <c r="Q22" i="143"/>
  <c r="R22" i="143" s="1"/>
  <c r="M22" i="143"/>
  <c r="K22" i="143"/>
  <c r="J22" i="143"/>
  <c r="R21" i="143"/>
  <c r="Q21" i="143"/>
  <c r="M21" i="143"/>
  <c r="K21" i="143"/>
  <c r="J21" i="143"/>
  <c r="Q20" i="143"/>
  <c r="R20" i="143" s="1"/>
  <c r="M20" i="143"/>
  <c r="K20" i="143"/>
  <c r="J20" i="143"/>
  <c r="Q19" i="143"/>
  <c r="R19" i="143" s="1"/>
  <c r="M19" i="143"/>
  <c r="K19" i="143"/>
  <c r="J19" i="143"/>
  <c r="Q18" i="143"/>
  <c r="R18" i="143" s="1"/>
  <c r="M18" i="143"/>
  <c r="K18" i="143"/>
  <c r="J18" i="143"/>
  <c r="Q17" i="143"/>
  <c r="R17" i="143" s="1"/>
  <c r="M17" i="143"/>
  <c r="K17" i="143"/>
  <c r="J17" i="143"/>
  <c r="Q16" i="143"/>
  <c r="R16" i="143" s="1"/>
  <c r="M16" i="143"/>
  <c r="K16" i="143"/>
  <c r="J16" i="143"/>
  <c r="Q15" i="143"/>
  <c r="R15" i="143" s="1"/>
  <c r="M15" i="143"/>
  <c r="K15" i="143"/>
  <c r="J15" i="143"/>
  <c r="Q14" i="143"/>
  <c r="R14" i="143" s="1"/>
  <c r="M14" i="143"/>
  <c r="K14" i="143"/>
  <c r="J14" i="143"/>
  <c r="Q13" i="143"/>
  <c r="R13" i="143" s="1"/>
  <c r="M13" i="143"/>
  <c r="K13" i="143"/>
  <c r="J13" i="143"/>
  <c r="Q12" i="143"/>
  <c r="R12" i="143" s="1"/>
  <c r="M12" i="143"/>
  <c r="K12" i="143"/>
  <c r="J12" i="143"/>
  <c r="Q11" i="143"/>
  <c r="R11" i="143" s="1"/>
  <c r="M11" i="143"/>
  <c r="K11" i="143"/>
  <c r="J11" i="143"/>
  <c r="Q10" i="143"/>
  <c r="R10" i="143" s="1"/>
  <c r="M10" i="143"/>
  <c r="K10" i="143"/>
  <c r="J10" i="143"/>
  <c r="Q9" i="143"/>
  <c r="R9" i="143" s="1"/>
  <c r="M9" i="143"/>
  <c r="K9" i="143"/>
  <c r="J9" i="143"/>
  <c r="Q8" i="143"/>
  <c r="R8" i="143" s="1"/>
  <c r="M8" i="143"/>
  <c r="K8" i="143"/>
  <c r="J8" i="143"/>
  <c r="Q7" i="143"/>
  <c r="R7" i="143" s="1"/>
  <c r="M7" i="143"/>
  <c r="K7" i="143"/>
  <c r="J7" i="143"/>
  <c r="Q6" i="143"/>
  <c r="R6" i="143" s="1"/>
  <c r="M6" i="143"/>
  <c r="K6" i="143"/>
  <c r="J6" i="143"/>
  <c r="Q5" i="143"/>
  <c r="R5" i="143" s="1"/>
  <c r="M5" i="143"/>
  <c r="K5" i="143"/>
  <c r="J5" i="143"/>
  <c r="Q4" i="143"/>
  <c r="R4" i="143" s="1"/>
  <c r="M4" i="143"/>
  <c r="K4" i="143"/>
  <c r="J4" i="143"/>
  <c r="AG32" i="121"/>
  <c r="AF32" i="121"/>
  <c r="AE32" i="121"/>
  <c r="AD32" i="121"/>
  <c r="AC32" i="121"/>
  <c r="AB32" i="121"/>
  <c r="AA32" i="121"/>
  <c r="Z32" i="121"/>
  <c r="Y32" i="121"/>
  <c r="X32" i="121"/>
  <c r="W32" i="121"/>
  <c r="V32" i="121"/>
  <c r="U32" i="121"/>
  <c r="T32" i="121"/>
  <c r="S32" i="121"/>
  <c r="Q31" i="121"/>
  <c r="R31" i="121" s="1"/>
  <c r="M31" i="121"/>
  <c r="K31" i="121"/>
  <c r="J31" i="121"/>
  <c r="Q30" i="121"/>
  <c r="R30" i="121" s="1"/>
  <c r="M30" i="121"/>
  <c r="K30" i="121"/>
  <c r="J30" i="121"/>
  <c r="Q29" i="121"/>
  <c r="R29" i="121" s="1"/>
  <c r="M29" i="121"/>
  <c r="K29" i="121"/>
  <c r="J29" i="121"/>
  <c r="Q28" i="121"/>
  <c r="R28" i="121" s="1"/>
  <c r="M28" i="121"/>
  <c r="K28" i="121"/>
  <c r="J28" i="121"/>
  <c r="Q27" i="121"/>
  <c r="R27" i="121" s="1"/>
  <c r="M27" i="121"/>
  <c r="K27" i="121"/>
  <c r="J27" i="121"/>
  <c r="Q26" i="121"/>
  <c r="R26" i="121" s="1"/>
  <c r="M26" i="121"/>
  <c r="K26" i="121"/>
  <c r="J26" i="121"/>
  <c r="Q25" i="121"/>
  <c r="R25" i="121" s="1"/>
  <c r="M25" i="121"/>
  <c r="K25" i="121"/>
  <c r="J25" i="121"/>
  <c r="Q24" i="121"/>
  <c r="R24" i="121" s="1"/>
  <c r="M24" i="121"/>
  <c r="K24" i="121"/>
  <c r="J24" i="121"/>
  <c r="Q23" i="121"/>
  <c r="R23" i="121" s="1"/>
  <c r="M23" i="121"/>
  <c r="K23" i="121"/>
  <c r="J23" i="121"/>
  <c r="Q22" i="121"/>
  <c r="R22" i="121" s="1"/>
  <c r="M22" i="121"/>
  <c r="K22" i="121"/>
  <c r="J22" i="121"/>
  <c r="Q21" i="121"/>
  <c r="R21" i="121" s="1"/>
  <c r="M21" i="121"/>
  <c r="K21" i="121"/>
  <c r="J21" i="121"/>
  <c r="Q20" i="121"/>
  <c r="R20" i="121" s="1"/>
  <c r="M20" i="121"/>
  <c r="K20" i="121"/>
  <c r="J20" i="121"/>
  <c r="Q19" i="121"/>
  <c r="R19" i="121" s="1"/>
  <c r="M19" i="121"/>
  <c r="K19" i="121"/>
  <c r="J19" i="121"/>
  <c r="Q18" i="121"/>
  <c r="R18" i="121" s="1"/>
  <c r="M18" i="121"/>
  <c r="K18" i="121"/>
  <c r="J18" i="121"/>
  <c r="Q17" i="121"/>
  <c r="R17" i="121" s="1"/>
  <c r="M17" i="121"/>
  <c r="K17" i="121"/>
  <c r="J17" i="121"/>
  <c r="Q16" i="121"/>
  <c r="R16" i="121" s="1"/>
  <c r="M16" i="121"/>
  <c r="K16" i="121"/>
  <c r="J16" i="121"/>
  <c r="Q15" i="121"/>
  <c r="R15" i="121" s="1"/>
  <c r="M15" i="121"/>
  <c r="K15" i="121"/>
  <c r="J15" i="121"/>
  <c r="Q14" i="121"/>
  <c r="R14" i="121" s="1"/>
  <c r="M14" i="121"/>
  <c r="K14" i="121"/>
  <c r="J14" i="121"/>
  <c r="Q13" i="121"/>
  <c r="R13" i="121" s="1"/>
  <c r="M13" i="121"/>
  <c r="K13" i="121"/>
  <c r="J13" i="121"/>
  <c r="Q12" i="121"/>
  <c r="R12" i="121" s="1"/>
  <c r="M12" i="121"/>
  <c r="K12" i="121"/>
  <c r="J12" i="121"/>
  <c r="Q11" i="121"/>
  <c r="R11" i="121" s="1"/>
  <c r="M11" i="121"/>
  <c r="K11" i="121"/>
  <c r="J11" i="121"/>
  <c r="Q10" i="121"/>
  <c r="R10" i="121" s="1"/>
  <c r="M10" i="121"/>
  <c r="K10" i="121"/>
  <c r="J10" i="121"/>
  <c r="Q9" i="121"/>
  <c r="R9" i="121" s="1"/>
  <c r="M9" i="121"/>
  <c r="K9" i="121"/>
  <c r="J9" i="121"/>
  <c r="Q8" i="121"/>
  <c r="R8" i="121" s="1"/>
  <c r="M8" i="121"/>
  <c r="K8" i="121"/>
  <c r="J8" i="121"/>
  <c r="Q7" i="121"/>
  <c r="R7" i="121" s="1"/>
  <c r="M7" i="121"/>
  <c r="K7" i="121"/>
  <c r="J7" i="121"/>
  <c r="Q6" i="121"/>
  <c r="R6" i="121" s="1"/>
  <c r="M6" i="121"/>
  <c r="K6" i="121"/>
  <c r="J6" i="121"/>
  <c r="Q5" i="121"/>
  <c r="R5" i="121" s="1"/>
  <c r="M5" i="121"/>
  <c r="K5" i="121"/>
  <c r="J5" i="121"/>
  <c r="Q4" i="121"/>
  <c r="R4" i="121" s="1"/>
  <c r="M4" i="121"/>
  <c r="K4" i="121"/>
  <c r="J4" i="121"/>
  <c r="AG32" i="141"/>
  <c r="AF32" i="141"/>
  <c r="AE32" i="141"/>
  <c r="AD32" i="141"/>
  <c r="AC32" i="141"/>
  <c r="AB32" i="141"/>
  <c r="AA32" i="141"/>
  <c r="Z32" i="141"/>
  <c r="Y32" i="141"/>
  <c r="X32" i="141"/>
  <c r="W32" i="141"/>
  <c r="V32" i="141"/>
  <c r="U32" i="141"/>
  <c r="T32" i="141"/>
  <c r="S32" i="141"/>
  <c r="Q31" i="141"/>
  <c r="R31" i="141" s="1"/>
  <c r="M31" i="141"/>
  <c r="K31" i="141"/>
  <c r="J31" i="141"/>
  <c r="Q30" i="141"/>
  <c r="R30" i="141" s="1"/>
  <c r="M30" i="141"/>
  <c r="K30" i="141"/>
  <c r="J30" i="141"/>
  <c r="Q29" i="141"/>
  <c r="R29" i="141" s="1"/>
  <c r="M29" i="141"/>
  <c r="K29" i="141"/>
  <c r="J29" i="141"/>
  <c r="Q28" i="141"/>
  <c r="R28" i="141" s="1"/>
  <c r="M28" i="141"/>
  <c r="K28" i="141"/>
  <c r="J28" i="141"/>
  <c r="Q27" i="141"/>
  <c r="R27" i="141" s="1"/>
  <c r="M27" i="141"/>
  <c r="K27" i="141"/>
  <c r="J27" i="141"/>
  <c r="Q26" i="141"/>
  <c r="R26" i="141" s="1"/>
  <c r="M26" i="141"/>
  <c r="K26" i="141"/>
  <c r="J26" i="141"/>
  <c r="Q25" i="141"/>
  <c r="R25" i="141" s="1"/>
  <c r="M25" i="141"/>
  <c r="K25" i="141"/>
  <c r="J25" i="141"/>
  <c r="Q24" i="141"/>
  <c r="R24" i="141" s="1"/>
  <c r="M24" i="141"/>
  <c r="K24" i="141"/>
  <c r="J24" i="141"/>
  <c r="Q23" i="141"/>
  <c r="R23" i="141" s="1"/>
  <c r="M23" i="141"/>
  <c r="K23" i="141"/>
  <c r="J23" i="141"/>
  <c r="Q22" i="141"/>
  <c r="R22" i="141" s="1"/>
  <c r="M22" i="141"/>
  <c r="K22" i="141"/>
  <c r="J22" i="141"/>
  <c r="Q21" i="141"/>
  <c r="R21" i="141" s="1"/>
  <c r="M21" i="141"/>
  <c r="K21" i="141"/>
  <c r="J21" i="141"/>
  <c r="Q20" i="141"/>
  <c r="R20" i="141" s="1"/>
  <c r="M20" i="141"/>
  <c r="K20" i="141"/>
  <c r="J20" i="141"/>
  <c r="Q19" i="141"/>
  <c r="R19" i="141" s="1"/>
  <c r="M19" i="141"/>
  <c r="K19" i="141"/>
  <c r="J19" i="141"/>
  <c r="Q18" i="141"/>
  <c r="R18" i="141" s="1"/>
  <c r="M18" i="141"/>
  <c r="K18" i="141"/>
  <c r="J18" i="141"/>
  <c r="Q17" i="141"/>
  <c r="R17" i="141" s="1"/>
  <c r="M17" i="141"/>
  <c r="K17" i="141"/>
  <c r="J17" i="141"/>
  <c r="Q16" i="141"/>
  <c r="R16" i="141" s="1"/>
  <c r="M16" i="141"/>
  <c r="K16" i="141"/>
  <c r="J16" i="141"/>
  <c r="Q15" i="141"/>
  <c r="R15" i="141" s="1"/>
  <c r="M15" i="141"/>
  <c r="K15" i="141"/>
  <c r="J15" i="141"/>
  <c r="Q14" i="141"/>
  <c r="R14" i="141" s="1"/>
  <c r="M14" i="141"/>
  <c r="K14" i="141"/>
  <c r="J14" i="141"/>
  <c r="Q13" i="141"/>
  <c r="R13" i="141" s="1"/>
  <c r="M13" i="141"/>
  <c r="K13" i="141"/>
  <c r="J13" i="141"/>
  <c r="Q12" i="141"/>
  <c r="R12" i="141" s="1"/>
  <c r="M12" i="141"/>
  <c r="K12" i="141"/>
  <c r="J12" i="141"/>
  <c r="Q11" i="141"/>
  <c r="R11" i="141" s="1"/>
  <c r="M11" i="141"/>
  <c r="K11" i="141"/>
  <c r="J11" i="141"/>
  <c r="Q10" i="141"/>
  <c r="R10" i="141" s="1"/>
  <c r="M10" i="141"/>
  <c r="K10" i="141"/>
  <c r="J10" i="141"/>
  <c r="Q9" i="141"/>
  <c r="R9" i="141" s="1"/>
  <c r="M9" i="141"/>
  <c r="K9" i="141"/>
  <c r="J9" i="141"/>
  <c r="Q8" i="141"/>
  <c r="R8" i="141" s="1"/>
  <c r="M8" i="141"/>
  <c r="K8" i="141"/>
  <c r="J8" i="141"/>
  <c r="Q7" i="141"/>
  <c r="R7" i="141" s="1"/>
  <c r="M7" i="141"/>
  <c r="K7" i="141"/>
  <c r="J7" i="141"/>
  <c r="Q6" i="141"/>
  <c r="R6" i="141" s="1"/>
  <c r="M6" i="141"/>
  <c r="K6" i="141"/>
  <c r="J6" i="141"/>
  <c r="R5" i="141"/>
  <c r="Q5" i="141"/>
  <c r="M5" i="141"/>
  <c r="K5" i="141"/>
  <c r="J5" i="141"/>
  <c r="Q4" i="141"/>
  <c r="R4" i="141" s="1"/>
  <c r="M4" i="141"/>
  <c r="K4" i="141"/>
  <c r="J4" i="141"/>
  <c r="AG32" i="113"/>
  <c r="AF32" i="113"/>
  <c r="AE32" i="113"/>
  <c r="AD32" i="113"/>
  <c r="AC32" i="113"/>
  <c r="AB32" i="113"/>
  <c r="AA32" i="113"/>
  <c r="Z32" i="113"/>
  <c r="Y32" i="113"/>
  <c r="X32" i="113"/>
  <c r="W32" i="113"/>
  <c r="V32" i="113"/>
  <c r="U32" i="113"/>
  <c r="T32" i="113"/>
  <c r="S32" i="113"/>
  <c r="Q31" i="113"/>
  <c r="R31" i="113" s="1"/>
  <c r="M31" i="113"/>
  <c r="K31" i="113"/>
  <c r="J31" i="113"/>
  <c r="Q30" i="113"/>
  <c r="R30" i="113" s="1"/>
  <c r="M30" i="113"/>
  <c r="K30" i="113"/>
  <c r="J30" i="113"/>
  <c r="Q29" i="113"/>
  <c r="R29" i="113" s="1"/>
  <c r="M29" i="113"/>
  <c r="K29" i="113"/>
  <c r="J29" i="113"/>
  <c r="Q28" i="113"/>
  <c r="R28" i="113" s="1"/>
  <c r="M28" i="113"/>
  <c r="K28" i="113"/>
  <c r="J28" i="113"/>
  <c r="Q27" i="113"/>
  <c r="R27" i="113" s="1"/>
  <c r="M27" i="113"/>
  <c r="K27" i="113"/>
  <c r="J27" i="113"/>
  <c r="Q26" i="113"/>
  <c r="R26" i="113" s="1"/>
  <c r="M26" i="113"/>
  <c r="K26" i="113"/>
  <c r="J26" i="113"/>
  <c r="Q25" i="113"/>
  <c r="R25" i="113" s="1"/>
  <c r="M25" i="113"/>
  <c r="K25" i="113"/>
  <c r="J25" i="113"/>
  <c r="Q24" i="113"/>
  <c r="R24" i="113" s="1"/>
  <c r="M24" i="113"/>
  <c r="K24" i="113"/>
  <c r="J24" i="113"/>
  <c r="Q23" i="113"/>
  <c r="R23" i="113" s="1"/>
  <c r="M23" i="113"/>
  <c r="K23" i="113"/>
  <c r="J23" i="113"/>
  <c r="Q22" i="113"/>
  <c r="R22" i="113" s="1"/>
  <c r="M22" i="113"/>
  <c r="K22" i="113"/>
  <c r="J22" i="113"/>
  <c r="Q21" i="113"/>
  <c r="R21" i="113" s="1"/>
  <c r="M21" i="113"/>
  <c r="K21" i="113"/>
  <c r="J21" i="113"/>
  <c r="Q20" i="113"/>
  <c r="R20" i="113" s="1"/>
  <c r="M20" i="113"/>
  <c r="K20" i="113"/>
  <c r="J20" i="113"/>
  <c r="Q19" i="113"/>
  <c r="R19" i="113" s="1"/>
  <c r="M19" i="113"/>
  <c r="K19" i="113"/>
  <c r="J19" i="113"/>
  <c r="Q18" i="113"/>
  <c r="R18" i="113" s="1"/>
  <c r="M18" i="113"/>
  <c r="K18" i="113"/>
  <c r="J18" i="113"/>
  <c r="Q17" i="113"/>
  <c r="R17" i="113" s="1"/>
  <c r="M17" i="113"/>
  <c r="K17" i="113"/>
  <c r="J17" i="113"/>
  <c r="Q16" i="113"/>
  <c r="R16" i="113" s="1"/>
  <c r="M16" i="113"/>
  <c r="K16" i="113"/>
  <c r="J16" i="113"/>
  <c r="Q15" i="113"/>
  <c r="R15" i="113" s="1"/>
  <c r="M15" i="113"/>
  <c r="K15" i="113"/>
  <c r="J15" i="113"/>
  <c r="Q14" i="113"/>
  <c r="R14" i="113" s="1"/>
  <c r="M14" i="113"/>
  <c r="K14" i="113"/>
  <c r="J14" i="113"/>
  <c r="Q13" i="113"/>
  <c r="R13" i="113" s="1"/>
  <c r="M13" i="113"/>
  <c r="K13" i="113"/>
  <c r="J13" i="113"/>
  <c r="Q12" i="113"/>
  <c r="R12" i="113" s="1"/>
  <c r="M12" i="113"/>
  <c r="K12" i="113"/>
  <c r="J12" i="113"/>
  <c r="Q11" i="113"/>
  <c r="R11" i="113" s="1"/>
  <c r="M11" i="113"/>
  <c r="K11" i="113"/>
  <c r="J11" i="113"/>
  <c r="Q10" i="113"/>
  <c r="R10" i="113" s="1"/>
  <c r="M10" i="113"/>
  <c r="K10" i="113"/>
  <c r="J10" i="113"/>
  <c r="Q9" i="113"/>
  <c r="R9" i="113" s="1"/>
  <c r="M9" i="113"/>
  <c r="K9" i="113"/>
  <c r="J9" i="113"/>
  <c r="Q8" i="113"/>
  <c r="R8" i="113" s="1"/>
  <c r="M8" i="113"/>
  <c r="K8" i="113"/>
  <c r="J8" i="113"/>
  <c r="Q7" i="113"/>
  <c r="R7" i="113" s="1"/>
  <c r="M7" i="113"/>
  <c r="K7" i="113"/>
  <c r="J7" i="113"/>
  <c r="Q6" i="113"/>
  <c r="R6" i="113" s="1"/>
  <c r="M6" i="113"/>
  <c r="K6" i="113"/>
  <c r="J6" i="113"/>
  <c r="Q5" i="113"/>
  <c r="R5" i="113" s="1"/>
  <c r="M5" i="113"/>
  <c r="K5" i="113"/>
  <c r="J5" i="113"/>
  <c r="Q4" i="113"/>
  <c r="R4" i="113" s="1"/>
  <c r="M4" i="113"/>
  <c r="K4" i="113"/>
  <c r="J4" i="113"/>
  <c r="AG32" i="136"/>
  <c r="AF32" i="136"/>
  <c r="AE32" i="136"/>
  <c r="AD32" i="136"/>
  <c r="AC32" i="136"/>
  <c r="AB32" i="136"/>
  <c r="AA32" i="136"/>
  <c r="Z32" i="136"/>
  <c r="Y32" i="136"/>
  <c r="X32" i="136"/>
  <c r="W32" i="136"/>
  <c r="V32" i="136"/>
  <c r="U32" i="136"/>
  <c r="T32" i="136"/>
  <c r="S32" i="136"/>
  <c r="Q31" i="136"/>
  <c r="R31" i="136" s="1"/>
  <c r="M31" i="136"/>
  <c r="K31" i="136"/>
  <c r="J31" i="136"/>
  <c r="R30" i="136"/>
  <c r="Q30" i="136"/>
  <c r="M30" i="136"/>
  <c r="K30" i="136"/>
  <c r="J30" i="136"/>
  <c r="Q29" i="136"/>
  <c r="R29" i="136" s="1"/>
  <c r="M29" i="136"/>
  <c r="K29" i="136"/>
  <c r="J29" i="136"/>
  <c r="Q28" i="136"/>
  <c r="R28" i="136" s="1"/>
  <c r="M28" i="136"/>
  <c r="K28" i="136"/>
  <c r="J28" i="136"/>
  <c r="Q27" i="136"/>
  <c r="R27" i="136" s="1"/>
  <c r="M27" i="136"/>
  <c r="K27" i="136"/>
  <c r="J27" i="136"/>
  <c r="Q26" i="136"/>
  <c r="R26" i="136" s="1"/>
  <c r="M26" i="136"/>
  <c r="K26" i="136"/>
  <c r="J26" i="136"/>
  <c r="Q25" i="136"/>
  <c r="R25" i="136" s="1"/>
  <c r="M25" i="136"/>
  <c r="K25" i="136"/>
  <c r="J25" i="136"/>
  <c r="Q24" i="136"/>
  <c r="R24" i="136" s="1"/>
  <c r="M24" i="136"/>
  <c r="K24" i="136"/>
  <c r="J24" i="136"/>
  <c r="Q23" i="136"/>
  <c r="R23" i="136" s="1"/>
  <c r="M23" i="136"/>
  <c r="K23" i="136"/>
  <c r="J23" i="136"/>
  <c r="Q22" i="136"/>
  <c r="R22" i="136" s="1"/>
  <c r="M22" i="136"/>
  <c r="K22" i="136"/>
  <c r="J22" i="136"/>
  <c r="Q21" i="136"/>
  <c r="R21" i="136" s="1"/>
  <c r="M21" i="136"/>
  <c r="K21" i="136"/>
  <c r="J21" i="136"/>
  <c r="Q20" i="136"/>
  <c r="R20" i="136" s="1"/>
  <c r="M20" i="136"/>
  <c r="K20" i="136"/>
  <c r="J20" i="136"/>
  <c r="Q19" i="136"/>
  <c r="R19" i="136" s="1"/>
  <c r="M19" i="136"/>
  <c r="K19" i="136"/>
  <c r="J19" i="136"/>
  <c r="Q18" i="136"/>
  <c r="R18" i="136" s="1"/>
  <c r="M18" i="136"/>
  <c r="K18" i="136"/>
  <c r="J18" i="136"/>
  <c r="Q17" i="136"/>
  <c r="R17" i="136" s="1"/>
  <c r="M17" i="136"/>
  <c r="K17" i="136"/>
  <c r="J17" i="136"/>
  <c r="Q16" i="136"/>
  <c r="R16" i="136" s="1"/>
  <c r="M16" i="136"/>
  <c r="K16" i="136"/>
  <c r="J16" i="136"/>
  <c r="Q15" i="136"/>
  <c r="R15" i="136" s="1"/>
  <c r="M15" i="136"/>
  <c r="K15" i="136"/>
  <c r="J15" i="136"/>
  <c r="Q14" i="136"/>
  <c r="R14" i="136" s="1"/>
  <c r="M14" i="136"/>
  <c r="K14" i="136"/>
  <c r="J14" i="136"/>
  <c r="Q13" i="136"/>
  <c r="R13" i="136" s="1"/>
  <c r="M13" i="136"/>
  <c r="K13" i="136"/>
  <c r="J13" i="136"/>
  <c r="R12" i="136"/>
  <c r="Q12" i="136"/>
  <c r="M12" i="136"/>
  <c r="K12" i="136"/>
  <c r="J12" i="136"/>
  <c r="Q11" i="136"/>
  <c r="R11" i="136" s="1"/>
  <c r="M11" i="136"/>
  <c r="K11" i="136"/>
  <c r="J11" i="136"/>
  <c r="Q10" i="136"/>
  <c r="R10" i="136" s="1"/>
  <c r="M10" i="136"/>
  <c r="K10" i="136"/>
  <c r="J10" i="136"/>
  <c r="Q9" i="136"/>
  <c r="R9" i="136" s="1"/>
  <c r="M9" i="136"/>
  <c r="K9" i="136"/>
  <c r="J9" i="136"/>
  <c r="Q8" i="136"/>
  <c r="R8" i="136" s="1"/>
  <c r="M8" i="136"/>
  <c r="K8" i="136"/>
  <c r="J8" i="136"/>
  <c r="Q7" i="136"/>
  <c r="R7" i="136" s="1"/>
  <c r="M7" i="136"/>
  <c r="K7" i="136"/>
  <c r="J7" i="136"/>
  <c r="Q6" i="136"/>
  <c r="R6" i="136" s="1"/>
  <c r="M6" i="136"/>
  <c r="K6" i="136"/>
  <c r="J6" i="136"/>
  <c r="Q5" i="136"/>
  <c r="R5" i="136" s="1"/>
  <c r="M5" i="136"/>
  <c r="K5" i="136"/>
  <c r="J5" i="136"/>
  <c r="Q4" i="136"/>
  <c r="R4" i="136" s="1"/>
  <c r="M4" i="136"/>
  <c r="K4" i="136"/>
  <c r="J4" i="136"/>
  <c r="AG32" i="137"/>
  <c r="AF32" i="137"/>
  <c r="AE32" i="137"/>
  <c r="AD32" i="137"/>
  <c r="AC32" i="137"/>
  <c r="AB32" i="137"/>
  <c r="AA32" i="137"/>
  <c r="Z32" i="137"/>
  <c r="Y32" i="137"/>
  <c r="X32" i="137"/>
  <c r="W32" i="137"/>
  <c r="V32" i="137"/>
  <c r="U32" i="137"/>
  <c r="T32" i="137"/>
  <c r="S32" i="137"/>
  <c r="R31" i="137"/>
  <c r="Q31" i="137"/>
  <c r="M31" i="137"/>
  <c r="K31" i="137"/>
  <c r="J31" i="137"/>
  <c r="Q30" i="137"/>
  <c r="R30" i="137" s="1"/>
  <c r="M30" i="137"/>
  <c r="K30" i="137"/>
  <c r="J30" i="137"/>
  <c r="Q29" i="137"/>
  <c r="R29" i="137" s="1"/>
  <c r="M29" i="137"/>
  <c r="K29" i="137"/>
  <c r="J29" i="137"/>
  <c r="Q28" i="137"/>
  <c r="R28" i="137" s="1"/>
  <c r="M28" i="137"/>
  <c r="K28" i="137"/>
  <c r="J28" i="137"/>
  <c r="Q27" i="137"/>
  <c r="R27" i="137" s="1"/>
  <c r="M27" i="137"/>
  <c r="K27" i="137"/>
  <c r="J27" i="137"/>
  <c r="Q26" i="137"/>
  <c r="R26" i="137" s="1"/>
  <c r="M26" i="137"/>
  <c r="K26" i="137"/>
  <c r="J26" i="137"/>
  <c r="Q25" i="137"/>
  <c r="R25" i="137" s="1"/>
  <c r="M25" i="137"/>
  <c r="K25" i="137"/>
  <c r="J25" i="137"/>
  <c r="Q24" i="137"/>
  <c r="R24" i="137" s="1"/>
  <c r="M24" i="137"/>
  <c r="K24" i="137"/>
  <c r="J24" i="137"/>
  <c r="Q23" i="137"/>
  <c r="R23" i="137" s="1"/>
  <c r="M23" i="137"/>
  <c r="K23" i="137"/>
  <c r="J23" i="137"/>
  <c r="Q22" i="137"/>
  <c r="R22" i="137" s="1"/>
  <c r="M22" i="137"/>
  <c r="K22" i="137"/>
  <c r="J22" i="137"/>
  <c r="Q21" i="137"/>
  <c r="R21" i="137" s="1"/>
  <c r="M21" i="137"/>
  <c r="K21" i="137"/>
  <c r="J21" i="137"/>
  <c r="Q20" i="137"/>
  <c r="R20" i="137" s="1"/>
  <c r="M20" i="137"/>
  <c r="K20" i="137"/>
  <c r="J20" i="137"/>
  <c r="Q19" i="137"/>
  <c r="R19" i="137" s="1"/>
  <c r="M19" i="137"/>
  <c r="K19" i="137"/>
  <c r="J19" i="137"/>
  <c r="Q18" i="137"/>
  <c r="R18" i="137" s="1"/>
  <c r="M18" i="137"/>
  <c r="K18" i="137"/>
  <c r="J18" i="137"/>
  <c r="Q17" i="137"/>
  <c r="R17" i="137" s="1"/>
  <c r="M17" i="137"/>
  <c r="K17" i="137"/>
  <c r="J17" i="137"/>
  <c r="Q16" i="137"/>
  <c r="R16" i="137" s="1"/>
  <c r="M16" i="137"/>
  <c r="K16" i="137"/>
  <c r="J16" i="137"/>
  <c r="Q15" i="137"/>
  <c r="R15" i="137" s="1"/>
  <c r="M15" i="137"/>
  <c r="K15" i="137"/>
  <c r="J15" i="137"/>
  <c r="Q14" i="137"/>
  <c r="R14" i="137" s="1"/>
  <c r="M14" i="137"/>
  <c r="K14" i="137"/>
  <c r="J14" i="137"/>
  <c r="Q13" i="137"/>
  <c r="R13" i="137" s="1"/>
  <c r="M13" i="137"/>
  <c r="K13" i="137"/>
  <c r="J13" i="137"/>
  <c r="Q12" i="137"/>
  <c r="R12" i="137" s="1"/>
  <c r="M12" i="137"/>
  <c r="K12" i="137"/>
  <c r="J12" i="137"/>
  <c r="Q11" i="137"/>
  <c r="R11" i="137" s="1"/>
  <c r="M11" i="137"/>
  <c r="K11" i="137"/>
  <c r="J11" i="137"/>
  <c r="Q10" i="137"/>
  <c r="R10" i="137" s="1"/>
  <c r="M10" i="137"/>
  <c r="K10" i="137"/>
  <c r="J10" i="137"/>
  <c r="Q9" i="137"/>
  <c r="R9" i="137" s="1"/>
  <c r="M9" i="137"/>
  <c r="K9" i="137"/>
  <c r="J9" i="137"/>
  <c r="Q8" i="137"/>
  <c r="R8" i="137" s="1"/>
  <c r="M8" i="137"/>
  <c r="K8" i="137"/>
  <c r="J8" i="137"/>
  <c r="Q7" i="137"/>
  <c r="R7" i="137" s="1"/>
  <c r="M7" i="137"/>
  <c r="K7" i="137"/>
  <c r="J7" i="137"/>
  <c r="Q6" i="137"/>
  <c r="R6" i="137" s="1"/>
  <c r="M6" i="137"/>
  <c r="K6" i="137"/>
  <c r="J6" i="137"/>
  <c r="Q5" i="137"/>
  <c r="R5" i="137" s="1"/>
  <c r="M5" i="137"/>
  <c r="K5" i="137"/>
  <c r="J5" i="137"/>
  <c r="Q4" i="137"/>
  <c r="R4" i="137" s="1"/>
  <c r="M4" i="137"/>
  <c r="K4" i="137"/>
  <c r="J4" i="137"/>
  <c r="AG32" i="135"/>
  <c r="AF32" i="135"/>
  <c r="AE32" i="135"/>
  <c r="AD32" i="135"/>
  <c r="AC32" i="135"/>
  <c r="AB32" i="135"/>
  <c r="AA32" i="135"/>
  <c r="Z32" i="135"/>
  <c r="Y32" i="135"/>
  <c r="X32" i="135"/>
  <c r="W32" i="135"/>
  <c r="V32" i="135"/>
  <c r="U32" i="135"/>
  <c r="T32" i="135"/>
  <c r="S32" i="135"/>
  <c r="Q31" i="135"/>
  <c r="R31" i="135" s="1"/>
  <c r="M31" i="135"/>
  <c r="K31" i="135"/>
  <c r="J31" i="135"/>
  <c r="Q30" i="135"/>
  <c r="R30" i="135" s="1"/>
  <c r="M30" i="135"/>
  <c r="K30" i="135"/>
  <c r="J30" i="135"/>
  <c r="Q29" i="135"/>
  <c r="R29" i="135" s="1"/>
  <c r="M29" i="135"/>
  <c r="K29" i="135"/>
  <c r="J29" i="135"/>
  <c r="Q28" i="135"/>
  <c r="R28" i="135" s="1"/>
  <c r="M28" i="135"/>
  <c r="K28" i="135"/>
  <c r="J28" i="135"/>
  <c r="Q27" i="135"/>
  <c r="R27" i="135" s="1"/>
  <c r="M27" i="135"/>
  <c r="K27" i="135"/>
  <c r="J27" i="135"/>
  <c r="Q26" i="135"/>
  <c r="R26" i="135" s="1"/>
  <c r="M26" i="135"/>
  <c r="K26" i="135"/>
  <c r="J26" i="135"/>
  <c r="Q25" i="135"/>
  <c r="R25" i="135" s="1"/>
  <c r="M25" i="135"/>
  <c r="K25" i="135"/>
  <c r="J25" i="135"/>
  <c r="Q24" i="135"/>
  <c r="R24" i="135" s="1"/>
  <c r="M24" i="135"/>
  <c r="K24" i="135"/>
  <c r="J24" i="135"/>
  <c r="Q23" i="135"/>
  <c r="R23" i="135" s="1"/>
  <c r="M23" i="135"/>
  <c r="K23" i="135"/>
  <c r="J23" i="135"/>
  <c r="Q22" i="135"/>
  <c r="R22" i="135" s="1"/>
  <c r="M22" i="135"/>
  <c r="K22" i="135"/>
  <c r="J22" i="135"/>
  <c r="R21" i="135"/>
  <c r="Q21" i="135"/>
  <c r="M21" i="135"/>
  <c r="K21" i="135"/>
  <c r="J21" i="135"/>
  <c r="Q20" i="135"/>
  <c r="R20" i="135" s="1"/>
  <c r="M20" i="135"/>
  <c r="K20" i="135"/>
  <c r="J20" i="135"/>
  <c r="Q19" i="135"/>
  <c r="R19" i="135" s="1"/>
  <c r="M19" i="135"/>
  <c r="K19" i="135"/>
  <c r="J19" i="135"/>
  <c r="Q18" i="135"/>
  <c r="R18" i="135" s="1"/>
  <c r="M18" i="135"/>
  <c r="K18" i="135"/>
  <c r="J18" i="135"/>
  <c r="Q17" i="135"/>
  <c r="R17" i="135" s="1"/>
  <c r="M17" i="135"/>
  <c r="K17" i="135"/>
  <c r="J17" i="135"/>
  <c r="Q16" i="135"/>
  <c r="R16" i="135" s="1"/>
  <c r="M16" i="135"/>
  <c r="K16" i="135"/>
  <c r="J16" i="135"/>
  <c r="Q15" i="135"/>
  <c r="R15" i="135" s="1"/>
  <c r="M15" i="135"/>
  <c r="K15" i="135"/>
  <c r="J15" i="135"/>
  <c r="Q14" i="135"/>
  <c r="R14" i="135" s="1"/>
  <c r="M14" i="135"/>
  <c r="K14" i="135"/>
  <c r="J14" i="135"/>
  <c r="Q13" i="135"/>
  <c r="R13" i="135" s="1"/>
  <c r="M13" i="135"/>
  <c r="K13" i="135"/>
  <c r="J13" i="135"/>
  <c r="Q12" i="135"/>
  <c r="R12" i="135" s="1"/>
  <c r="M12" i="135"/>
  <c r="K12" i="135"/>
  <c r="J12" i="135"/>
  <c r="Q11" i="135"/>
  <c r="R11" i="135" s="1"/>
  <c r="M11" i="135"/>
  <c r="K11" i="135"/>
  <c r="J11" i="135"/>
  <c r="Q10" i="135"/>
  <c r="R10" i="135" s="1"/>
  <c r="M10" i="135"/>
  <c r="K10" i="135"/>
  <c r="J10" i="135"/>
  <c r="Q9" i="135"/>
  <c r="R9" i="135" s="1"/>
  <c r="M9" i="135"/>
  <c r="K9" i="135"/>
  <c r="J9" i="135"/>
  <c r="Q8" i="135"/>
  <c r="R8" i="135" s="1"/>
  <c r="M8" i="135"/>
  <c r="K8" i="135"/>
  <c r="J8" i="135"/>
  <c r="Q7" i="135"/>
  <c r="R7" i="135" s="1"/>
  <c r="M7" i="135"/>
  <c r="K7" i="135"/>
  <c r="J7" i="135"/>
  <c r="Q6" i="135"/>
  <c r="R6" i="135" s="1"/>
  <c r="M6" i="135"/>
  <c r="K6" i="135"/>
  <c r="J6" i="135"/>
  <c r="Q5" i="135"/>
  <c r="R5" i="135" s="1"/>
  <c r="M5" i="135"/>
  <c r="K5" i="135"/>
  <c r="J5" i="135"/>
  <c r="Q4" i="135"/>
  <c r="R4" i="135" s="1"/>
  <c r="M4" i="135"/>
  <c r="K4" i="135"/>
  <c r="J4" i="135"/>
  <c r="AG32" i="139"/>
  <c r="AF32" i="139"/>
  <c r="AE32" i="139"/>
  <c r="AD32" i="139"/>
  <c r="AC32" i="139"/>
  <c r="AB32" i="139"/>
  <c r="AA32" i="139"/>
  <c r="Z32" i="139"/>
  <c r="Y32" i="139"/>
  <c r="X32" i="139"/>
  <c r="W32" i="139"/>
  <c r="V32" i="139"/>
  <c r="U32" i="139"/>
  <c r="T32" i="139"/>
  <c r="S32" i="139"/>
  <c r="Q31" i="139"/>
  <c r="R31" i="139" s="1"/>
  <c r="M31" i="139"/>
  <c r="K31" i="139"/>
  <c r="J31" i="139"/>
  <c r="Q30" i="139"/>
  <c r="R30" i="139" s="1"/>
  <c r="M30" i="139"/>
  <c r="K30" i="139"/>
  <c r="J30" i="139"/>
  <c r="Q29" i="139"/>
  <c r="R29" i="139" s="1"/>
  <c r="M29" i="139"/>
  <c r="K29" i="139"/>
  <c r="J29" i="139"/>
  <c r="Q28" i="139"/>
  <c r="R28" i="139" s="1"/>
  <c r="M28" i="139"/>
  <c r="K28" i="139"/>
  <c r="J28" i="139"/>
  <c r="Q27" i="139"/>
  <c r="R27" i="139" s="1"/>
  <c r="M27" i="139"/>
  <c r="K27" i="139"/>
  <c r="J27" i="139"/>
  <c r="Q26" i="139"/>
  <c r="R26" i="139" s="1"/>
  <c r="M26" i="139"/>
  <c r="K26" i="139"/>
  <c r="J26" i="139"/>
  <c r="Q25" i="139"/>
  <c r="R25" i="139" s="1"/>
  <c r="M25" i="139"/>
  <c r="K25" i="139"/>
  <c r="J25" i="139"/>
  <c r="Q24" i="139"/>
  <c r="R24" i="139" s="1"/>
  <c r="M24" i="139"/>
  <c r="K24" i="139"/>
  <c r="J24" i="139"/>
  <c r="Q23" i="139"/>
  <c r="R23" i="139" s="1"/>
  <c r="M23" i="139"/>
  <c r="K23" i="139"/>
  <c r="J23" i="139"/>
  <c r="Q22" i="139"/>
  <c r="R22" i="139" s="1"/>
  <c r="M22" i="139"/>
  <c r="K22" i="139"/>
  <c r="J22" i="139"/>
  <c r="Q21" i="139"/>
  <c r="R21" i="139" s="1"/>
  <c r="M21" i="139"/>
  <c r="K21" i="139"/>
  <c r="J21" i="139"/>
  <c r="Q20" i="139"/>
  <c r="R20" i="139" s="1"/>
  <c r="M20" i="139"/>
  <c r="K20" i="139"/>
  <c r="J20" i="139"/>
  <c r="Q19" i="139"/>
  <c r="R19" i="139" s="1"/>
  <c r="M19" i="139"/>
  <c r="K19" i="139"/>
  <c r="J19" i="139"/>
  <c r="Q18" i="139"/>
  <c r="R18" i="139" s="1"/>
  <c r="M18" i="139"/>
  <c r="K18" i="139"/>
  <c r="J18" i="139"/>
  <c r="Q17" i="139"/>
  <c r="R17" i="139" s="1"/>
  <c r="M17" i="139"/>
  <c r="K17" i="139"/>
  <c r="J17" i="139"/>
  <c r="Q16" i="139"/>
  <c r="R16" i="139" s="1"/>
  <c r="M16" i="139"/>
  <c r="K16" i="139"/>
  <c r="J16" i="139"/>
  <c r="Q15" i="139"/>
  <c r="R15" i="139" s="1"/>
  <c r="M15" i="139"/>
  <c r="K15" i="139"/>
  <c r="J15" i="139"/>
  <c r="Q14" i="139"/>
  <c r="R14" i="139" s="1"/>
  <c r="M14" i="139"/>
  <c r="K14" i="139"/>
  <c r="J14" i="139"/>
  <c r="Q13" i="139"/>
  <c r="R13" i="139" s="1"/>
  <c r="M13" i="139"/>
  <c r="K13" i="139"/>
  <c r="J13" i="139"/>
  <c r="Q12" i="139"/>
  <c r="R12" i="139" s="1"/>
  <c r="M12" i="139"/>
  <c r="K12" i="139"/>
  <c r="J12" i="139"/>
  <c r="Q11" i="139"/>
  <c r="R11" i="139" s="1"/>
  <c r="M11" i="139"/>
  <c r="K11" i="139"/>
  <c r="J11" i="139"/>
  <c r="Q10" i="139"/>
  <c r="R10" i="139" s="1"/>
  <c r="M10" i="139"/>
  <c r="K10" i="139"/>
  <c r="J10" i="139"/>
  <c r="Q9" i="139"/>
  <c r="R9" i="139" s="1"/>
  <c r="M9" i="139"/>
  <c r="K9" i="139"/>
  <c r="J9" i="139"/>
  <c r="Q8" i="139"/>
  <c r="R8" i="139" s="1"/>
  <c r="M8" i="139"/>
  <c r="K8" i="139"/>
  <c r="J8" i="139"/>
  <c r="Q7" i="139"/>
  <c r="R7" i="139" s="1"/>
  <c r="M7" i="139"/>
  <c r="K7" i="139"/>
  <c r="J7" i="139"/>
  <c r="Q6" i="139"/>
  <c r="R6" i="139" s="1"/>
  <c r="M6" i="139"/>
  <c r="K6" i="139"/>
  <c r="J6" i="139"/>
  <c r="Q5" i="139"/>
  <c r="R5" i="139" s="1"/>
  <c r="M5" i="139"/>
  <c r="K5" i="139"/>
  <c r="J5" i="139"/>
  <c r="Q4" i="139"/>
  <c r="R4" i="139" s="1"/>
  <c r="M4" i="139"/>
  <c r="K4" i="139"/>
  <c r="J4" i="139"/>
  <c r="G29" i="142" l="1"/>
  <c r="Y29" i="142" s="1"/>
  <c r="G23" i="142"/>
  <c r="Y23" i="142" s="1"/>
  <c r="K31" i="128"/>
  <c r="G28" i="142"/>
  <c r="Y28" i="142" s="1"/>
  <c r="K21" i="128"/>
  <c r="G22" i="142"/>
  <c r="Y22" i="142" s="1"/>
  <c r="K25" i="128"/>
  <c r="M18" i="128"/>
  <c r="K24" i="128"/>
  <c r="G30" i="142"/>
  <c r="Y30" i="142" s="1"/>
  <c r="G27" i="142"/>
  <c r="Y27" i="142" s="1"/>
  <c r="G20" i="142"/>
  <c r="Y20" i="142" s="1"/>
  <c r="G26" i="142"/>
  <c r="Y26" i="142" s="1"/>
  <c r="K19" i="128"/>
  <c r="G19" i="142"/>
  <c r="Y19" i="142" s="1"/>
  <c r="K29" i="128"/>
  <c r="K22" i="128"/>
  <c r="G24" i="142"/>
  <c r="Y24" i="142" s="1"/>
  <c r="G18" i="142"/>
  <c r="Y18" i="142" s="1"/>
  <c r="G25" i="142"/>
  <c r="Y25" i="142" s="1"/>
  <c r="K26" i="128"/>
  <c r="K23" i="128"/>
  <c r="G31" i="142"/>
  <c r="Y31" i="142" s="1"/>
  <c r="M30" i="128"/>
  <c r="M27" i="128"/>
  <c r="G21" i="142"/>
  <c r="Y21" i="142" s="1"/>
  <c r="O28" i="128"/>
  <c r="K20" i="128"/>
  <c r="T22" i="142" l="1"/>
  <c r="W22" i="142" s="1"/>
  <c r="T29" i="142"/>
  <c r="W29" i="142" s="1"/>
  <c r="T23" i="142"/>
  <c r="W23" i="142" s="1"/>
  <c r="T28" i="142"/>
  <c r="W28" i="142" s="1"/>
  <c r="O25" i="128"/>
  <c r="M25" i="128"/>
  <c r="M31" i="128"/>
  <c r="M24" i="128"/>
  <c r="O24" i="128"/>
  <c r="T18" i="142"/>
  <c r="W18" i="142" s="1"/>
  <c r="T30" i="142"/>
  <c r="W30" i="142" s="1"/>
  <c r="T20" i="142"/>
  <c r="W20" i="142" s="1"/>
  <c r="M21" i="128"/>
  <c r="O21" i="128"/>
  <c r="K18" i="128"/>
  <c r="O18" i="128"/>
  <c r="T26" i="142"/>
  <c r="W26" i="142" s="1"/>
  <c r="T27" i="142"/>
  <c r="W27" i="142" s="1"/>
  <c r="O19" i="128"/>
  <c r="K28" i="128"/>
  <c r="M19" i="128"/>
  <c r="K30" i="128"/>
  <c r="T24" i="142"/>
  <c r="W24" i="142" s="1"/>
  <c r="T19" i="142"/>
  <c r="W19" i="142" s="1"/>
  <c r="M26" i="128"/>
  <c r="T31" i="142"/>
  <c r="W31" i="142" s="1"/>
  <c r="M23" i="128"/>
  <c r="T25" i="142"/>
  <c r="W25" i="142" s="1"/>
  <c r="K27" i="128"/>
  <c r="O27" i="128"/>
  <c r="M29" i="128"/>
  <c r="O29" i="128"/>
  <c r="O26" i="128"/>
  <c r="T21" i="142"/>
  <c r="W21" i="142" s="1"/>
  <c r="O23" i="128"/>
  <c r="M28" i="128"/>
  <c r="M22" i="128"/>
  <c r="O22" i="128"/>
  <c r="O20" i="128"/>
  <c r="M20" i="128"/>
  <c r="Q18" i="145" l="1"/>
  <c r="R18" i="145" s="1"/>
  <c r="J18" i="145"/>
  <c r="I18" i="128" s="1"/>
  <c r="K18" i="145"/>
  <c r="M18" i="145"/>
  <c r="J19" i="145"/>
  <c r="I19" i="128" s="1"/>
  <c r="K19" i="145"/>
  <c r="M19" i="145"/>
  <c r="Q19" i="145"/>
  <c r="R19" i="145" s="1"/>
  <c r="J20" i="145"/>
  <c r="I20" i="128" s="1"/>
  <c r="K20" i="145"/>
  <c r="M20" i="145"/>
  <c r="Q20" i="145"/>
  <c r="R20" i="145"/>
  <c r="J21" i="145"/>
  <c r="I21" i="128" s="1"/>
  <c r="K21" i="145"/>
  <c r="M21" i="145"/>
  <c r="Q21" i="145"/>
  <c r="R21" i="145" s="1"/>
  <c r="J22" i="145"/>
  <c r="I22" i="128" s="1"/>
  <c r="K22" i="145"/>
  <c r="M22" i="145"/>
  <c r="Q22" i="145"/>
  <c r="R22" i="145" s="1"/>
  <c r="J23" i="145"/>
  <c r="I23" i="128" s="1"/>
  <c r="K23" i="145"/>
  <c r="M23" i="145"/>
  <c r="Q23" i="145"/>
  <c r="R23" i="145" s="1"/>
  <c r="J24" i="145"/>
  <c r="I24" i="128" s="1"/>
  <c r="K24" i="145"/>
  <c r="M24" i="145"/>
  <c r="Q24" i="145"/>
  <c r="R24" i="145" s="1"/>
  <c r="J25" i="145"/>
  <c r="I25" i="128" s="1"/>
  <c r="K25" i="145"/>
  <c r="M25" i="145"/>
  <c r="Q25" i="145"/>
  <c r="R25" i="145" s="1"/>
  <c r="J26" i="145"/>
  <c r="I26" i="128" s="1"/>
  <c r="K26" i="145"/>
  <c r="M26" i="145"/>
  <c r="Q26" i="145"/>
  <c r="R26" i="145" s="1"/>
  <c r="J27" i="145"/>
  <c r="I27" i="128" s="1"/>
  <c r="K27" i="145"/>
  <c r="M27" i="145"/>
  <c r="Q27" i="145"/>
  <c r="R27" i="145" s="1"/>
  <c r="J28" i="145"/>
  <c r="I28" i="128" s="1"/>
  <c r="K28" i="145"/>
  <c r="M28" i="145"/>
  <c r="Q28" i="145"/>
  <c r="R28" i="145" s="1"/>
  <c r="J29" i="145"/>
  <c r="I29" i="128" s="1"/>
  <c r="K29" i="145"/>
  <c r="M29" i="145"/>
  <c r="Q29" i="145"/>
  <c r="R29" i="145"/>
  <c r="J30" i="145"/>
  <c r="I30" i="128" s="1"/>
  <c r="K30" i="145"/>
  <c r="M30" i="145"/>
  <c r="Q30" i="145"/>
  <c r="R30" i="145" s="1"/>
  <c r="J31" i="145"/>
  <c r="I31" i="128" s="1"/>
  <c r="K31" i="145"/>
  <c r="M31" i="145"/>
  <c r="Q31" i="145"/>
  <c r="R31" i="145" s="1"/>
  <c r="J4" i="145"/>
  <c r="X32" i="145" l="1"/>
  <c r="T32" i="145" l="1"/>
  <c r="AB32" i="145"/>
  <c r="V32" i="145"/>
  <c r="AC32" i="145"/>
  <c r="U32" i="145"/>
  <c r="AG32" i="145"/>
  <c r="AF32" i="145"/>
  <c r="Z32" i="145"/>
  <c r="S32" i="145"/>
  <c r="W32" i="145"/>
  <c r="AA32" i="145"/>
  <c r="AE32" i="145"/>
  <c r="Y32" i="145"/>
  <c r="AD32" i="145"/>
  <c r="J9" i="145" l="1"/>
  <c r="J5" i="145"/>
  <c r="K4" i="145"/>
  <c r="M4" i="145"/>
  <c r="K5" i="145"/>
  <c r="M5" i="145"/>
  <c r="Q5" i="145"/>
  <c r="R5" i="145" s="1"/>
  <c r="J6" i="145"/>
  <c r="K6" i="145"/>
  <c r="M6" i="145"/>
  <c r="Q6" i="145"/>
  <c r="R6" i="145" s="1"/>
  <c r="J7" i="145"/>
  <c r="K7" i="145"/>
  <c r="M7" i="145"/>
  <c r="Q7" i="145"/>
  <c r="R7" i="145" s="1"/>
  <c r="J8" i="145"/>
  <c r="K8" i="145"/>
  <c r="M8" i="145"/>
  <c r="Q8" i="145"/>
  <c r="R8" i="145" s="1"/>
  <c r="M9" i="145"/>
  <c r="J10" i="145"/>
  <c r="K10" i="145"/>
  <c r="M10" i="145"/>
  <c r="Q10" i="145"/>
  <c r="R10" i="145" s="1"/>
  <c r="J11" i="145"/>
  <c r="K11" i="145"/>
  <c r="M11" i="145"/>
  <c r="Q11" i="145"/>
  <c r="R11" i="145" s="1"/>
  <c r="J12" i="145"/>
  <c r="K12" i="145"/>
  <c r="M12" i="145"/>
  <c r="Q12" i="145"/>
  <c r="R12" i="145" s="1"/>
  <c r="J13" i="145"/>
  <c r="K13" i="145"/>
  <c r="M13" i="145"/>
  <c r="Q13" i="145"/>
  <c r="R13" i="145" s="1"/>
  <c r="J14" i="145"/>
  <c r="K14" i="145"/>
  <c r="M14" i="145"/>
  <c r="Q14" i="145"/>
  <c r="R14" i="145" s="1"/>
  <c r="J15" i="145"/>
  <c r="K15" i="145"/>
  <c r="M15" i="145"/>
  <c r="Q15" i="145"/>
  <c r="R15" i="145" s="1"/>
  <c r="J16" i="145"/>
  <c r="K16" i="145"/>
  <c r="M16" i="145"/>
  <c r="Q16" i="145"/>
  <c r="J17" i="145"/>
  <c r="K17" i="145"/>
  <c r="M17" i="145"/>
  <c r="Q17" i="145"/>
  <c r="R17" i="145" s="1"/>
  <c r="R5" i="142"/>
  <c r="R6" i="142"/>
  <c r="R7" i="142"/>
  <c r="R8" i="142"/>
  <c r="R9" i="142"/>
  <c r="R10" i="142"/>
  <c r="R11" i="142"/>
  <c r="R12" i="142"/>
  <c r="R13" i="142"/>
  <c r="R14" i="142"/>
  <c r="R15" i="142"/>
  <c r="R16" i="142"/>
  <c r="R17" i="142"/>
  <c r="R4" i="142"/>
  <c r="O5" i="142"/>
  <c r="O6" i="142"/>
  <c r="O7" i="142"/>
  <c r="O8" i="142"/>
  <c r="O9" i="142"/>
  <c r="O10" i="142"/>
  <c r="O11" i="142"/>
  <c r="O12" i="142"/>
  <c r="O13" i="142"/>
  <c r="O14" i="142"/>
  <c r="O15" i="142"/>
  <c r="O16" i="142"/>
  <c r="O17" i="142"/>
  <c r="O4" i="142"/>
  <c r="L5" i="142"/>
  <c r="L6" i="142"/>
  <c r="L7" i="142"/>
  <c r="L8" i="142"/>
  <c r="L9" i="142"/>
  <c r="L10" i="142"/>
  <c r="L11" i="142"/>
  <c r="L12" i="142"/>
  <c r="L13" i="142"/>
  <c r="L14" i="142"/>
  <c r="L15" i="142"/>
  <c r="L16" i="142"/>
  <c r="L17" i="142"/>
  <c r="L4" i="142"/>
  <c r="I5" i="142"/>
  <c r="I6" i="142"/>
  <c r="I7" i="142"/>
  <c r="I8" i="142"/>
  <c r="I9" i="142"/>
  <c r="I10" i="142"/>
  <c r="I11" i="142"/>
  <c r="I12" i="142"/>
  <c r="I13" i="142"/>
  <c r="I14" i="142"/>
  <c r="I15" i="142"/>
  <c r="I16" i="142"/>
  <c r="I17" i="142"/>
  <c r="I4" i="142"/>
  <c r="R16" i="145" l="1"/>
  <c r="Q9" i="145"/>
  <c r="R9" i="145" s="1"/>
  <c r="K9" i="145"/>
  <c r="Q4" i="145"/>
  <c r="G17" i="142"/>
  <c r="G16" i="142"/>
  <c r="G15" i="142"/>
  <c r="G14" i="142"/>
  <c r="G13" i="142"/>
  <c r="G12" i="142"/>
  <c r="G11" i="142"/>
  <c r="G10" i="142"/>
  <c r="G9" i="142"/>
  <c r="G8" i="142"/>
  <c r="G7" i="142"/>
  <c r="G6" i="142"/>
  <c r="G5" i="142"/>
  <c r="G4" i="142"/>
  <c r="R4" i="145" l="1"/>
  <c r="Y4" i="142"/>
  <c r="T4" i="142"/>
  <c r="Y16" i="142"/>
  <c r="T16" i="142"/>
  <c r="Y5" i="142"/>
  <c r="T5" i="142"/>
  <c r="Y11" i="142"/>
  <c r="T11" i="142"/>
  <c r="Y17" i="142"/>
  <c r="T17" i="142"/>
  <c r="Y6" i="142"/>
  <c r="T6" i="142"/>
  <c r="Y12" i="142"/>
  <c r="T12" i="142"/>
  <c r="T9" i="142"/>
  <c r="Y9" i="142"/>
  <c r="T7" i="142"/>
  <c r="Y7" i="142"/>
  <c r="T15" i="142"/>
  <c r="Y15" i="142"/>
  <c r="T10" i="142"/>
  <c r="Y10" i="142"/>
  <c r="T13" i="142"/>
  <c r="Y13" i="142"/>
  <c r="T8" i="142"/>
  <c r="Y8" i="142"/>
  <c r="T14" i="142"/>
  <c r="Y14" i="142"/>
  <c r="L5" i="128"/>
  <c r="U5" i="142" s="1"/>
  <c r="L6" i="128"/>
  <c r="U6" i="142" s="1"/>
  <c r="L7" i="128"/>
  <c r="U7" i="142" s="1"/>
  <c r="L8" i="128"/>
  <c r="U8" i="142" s="1"/>
  <c r="L9" i="128"/>
  <c r="U9" i="142" s="1"/>
  <c r="L10" i="128"/>
  <c r="U10" i="142" s="1"/>
  <c r="L11" i="128"/>
  <c r="U11" i="142" s="1"/>
  <c r="L12" i="128"/>
  <c r="U12" i="142" s="1"/>
  <c r="L13" i="128"/>
  <c r="U13" i="142" s="1"/>
  <c r="L14" i="128"/>
  <c r="U14" i="142" s="1"/>
  <c r="L15" i="128"/>
  <c r="U15" i="142" s="1"/>
  <c r="L16" i="128"/>
  <c r="U16" i="142" s="1"/>
  <c r="L17" i="128"/>
  <c r="U17" i="142" s="1"/>
  <c r="L4" i="128"/>
  <c r="U4" i="142" s="1"/>
  <c r="C1" i="128"/>
  <c r="A1" i="128"/>
  <c r="K4" i="128" l="1"/>
  <c r="K5" i="128"/>
  <c r="J5" i="128"/>
  <c r="J6" i="128"/>
  <c r="J7" i="128"/>
  <c r="J8" i="128"/>
  <c r="J9" i="128"/>
  <c r="J10" i="128"/>
  <c r="J11" i="128"/>
  <c r="J12" i="128"/>
  <c r="J13" i="128"/>
  <c r="J14" i="128"/>
  <c r="J15" i="128"/>
  <c r="J16" i="128"/>
  <c r="J17" i="128"/>
  <c r="I5" i="128"/>
  <c r="I6" i="128"/>
  <c r="I7" i="128"/>
  <c r="I8" i="128"/>
  <c r="I9" i="128"/>
  <c r="I10" i="128"/>
  <c r="I11" i="128"/>
  <c r="I12" i="128"/>
  <c r="I13" i="128"/>
  <c r="I14" i="128"/>
  <c r="I15" i="128"/>
  <c r="I16" i="128"/>
  <c r="I17" i="128"/>
  <c r="I4" i="128"/>
  <c r="J4" i="128"/>
  <c r="V4" i="142" l="1"/>
  <c r="BK3" i="146" l="1"/>
  <c r="BK4" i="146"/>
  <c r="BK5" i="146"/>
  <c r="BK6" i="146"/>
  <c r="BK7" i="146"/>
  <c r="BK8" i="146"/>
  <c r="BK9" i="146"/>
  <c r="BK10" i="146"/>
  <c r="BK11" i="146"/>
  <c r="BK12" i="146"/>
  <c r="BK13" i="146"/>
  <c r="BK14" i="146"/>
  <c r="BK15" i="146"/>
  <c r="BK16" i="146"/>
  <c r="BK17" i="146"/>
  <c r="BK18" i="146"/>
  <c r="BK19" i="146"/>
  <c r="BK20" i="146"/>
  <c r="BK21" i="146"/>
  <c r="BK22" i="146"/>
  <c r="BK23" i="146"/>
  <c r="BK24" i="146"/>
  <c r="BK25" i="146"/>
  <c r="BK26" i="146"/>
  <c r="BK27" i="146"/>
  <c r="BK28" i="146"/>
  <c r="BK29" i="146"/>
  <c r="BK30" i="146"/>
  <c r="BK31" i="146"/>
  <c r="BK32" i="146"/>
  <c r="BK33" i="146"/>
  <c r="BK34" i="146"/>
  <c r="BK35" i="146"/>
  <c r="BK36" i="146"/>
  <c r="BJ3" i="146"/>
  <c r="BJ4" i="146"/>
  <c r="BJ5" i="146"/>
  <c r="BJ6" i="146"/>
  <c r="BJ7" i="146"/>
  <c r="BJ8" i="146"/>
  <c r="BJ9" i="146"/>
  <c r="BJ10" i="146"/>
  <c r="BJ11" i="146"/>
  <c r="BJ12" i="146"/>
  <c r="BJ13" i="146"/>
  <c r="BJ14" i="146"/>
  <c r="BJ15" i="146"/>
  <c r="BJ16" i="146"/>
  <c r="BJ17" i="146"/>
  <c r="BJ18" i="146"/>
  <c r="BJ19" i="146"/>
  <c r="BJ20" i="146"/>
  <c r="BJ21" i="146"/>
  <c r="BJ22" i="146"/>
  <c r="BJ23" i="146"/>
  <c r="BJ24" i="146"/>
  <c r="BJ25" i="146"/>
  <c r="BJ26" i="146"/>
  <c r="BJ27" i="146"/>
  <c r="BJ28" i="146"/>
  <c r="BJ29" i="146"/>
  <c r="BJ30" i="146"/>
  <c r="BJ31" i="146"/>
  <c r="BJ32" i="146"/>
  <c r="BJ33" i="146"/>
  <c r="BJ34" i="146"/>
  <c r="BJ35" i="146"/>
  <c r="BJ36" i="146"/>
  <c r="BI3" i="146"/>
  <c r="BI4" i="146"/>
  <c r="BI5" i="146"/>
  <c r="BI6" i="146"/>
  <c r="BI7" i="146"/>
  <c r="BI8" i="146"/>
  <c r="BI9" i="146"/>
  <c r="BI10" i="146"/>
  <c r="BI11" i="146"/>
  <c r="BI12" i="146"/>
  <c r="BI13" i="146"/>
  <c r="BI14" i="146"/>
  <c r="BI15" i="146"/>
  <c r="BI16" i="146"/>
  <c r="BI17" i="146"/>
  <c r="BI18" i="146"/>
  <c r="BI19" i="146"/>
  <c r="BI20" i="146"/>
  <c r="BI21" i="146"/>
  <c r="BI22" i="146"/>
  <c r="BI23" i="146"/>
  <c r="BI24" i="146"/>
  <c r="BI25" i="146"/>
  <c r="BI26" i="146"/>
  <c r="BI27" i="146"/>
  <c r="BI28" i="146"/>
  <c r="BI29" i="146"/>
  <c r="BI30" i="146"/>
  <c r="BI31" i="146"/>
  <c r="BI32" i="146"/>
  <c r="BI33" i="146"/>
  <c r="BI34" i="146"/>
  <c r="BI35" i="146"/>
  <c r="BI36" i="146"/>
  <c r="BH3" i="146"/>
  <c r="BH4" i="146"/>
  <c r="BH5" i="146"/>
  <c r="BH6" i="146"/>
  <c r="BH7" i="146"/>
  <c r="BH8" i="146"/>
  <c r="BH9" i="146"/>
  <c r="BH10" i="146"/>
  <c r="BH11" i="146"/>
  <c r="BH12" i="146"/>
  <c r="BH13" i="146"/>
  <c r="BH14" i="146"/>
  <c r="BH15" i="146"/>
  <c r="BH16" i="146"/>
  <c r="BH17" i="146"/>
  <c r="BH18" i="146"/>
  <c r="BH19" i="146"/>
  <c r="BH20" i="146"/>
  <c r="BH21" i="146"/>
  <c r="BH22" i="146"/>
  <c r="BH23" i="146"/>
  <c r="BH24" i="146"/>
  <c r="BH25" i="146"/>
  <c r="BH26" i="146"/>
  <c r="BH27" i="146"/>
  <c r="BH28" i="146"/>
  <c r="BH29" i="146"/>
  <c r="BH30" i="146"/>
  <c r="BH31" i="146"/>
  <c r="BH32" i="146"/>
  <c r="BH33" i="146"/>
  <c r="BH34" i="146"/>
  <c r="BH35" i="146"/>
  <c r="BH36" i="146"/>
  <c r="BG3" i="146"/>
  <c r="BG4" i="146"/>
  <c r="BG5" i="146"/>
  <c r="BG6" i="146"/>
  <c r="BG7" i="146"/>
  <c r="BG8" i="146"/>
  <c r="BG9" i="146"/>
  <c r="BG10" i="146"/>
  <c r="BG11" i="146"/>
  <c r="BG12" i="146"/>
  <c r="BG13" i="146"/>
  <c r="BG14" i="146"/>
  <c r="BG15" i="146"/>
  <c r="BG16" i="146"/>
  <c r="BG17" i="146"/>
  <c r="BG18" i="146"/>
  <c r="BG19" i="146"/>
  <c r="BG20" i="146"/>
  <c r="BG21" i="146"/>
  <c r="BG22" i="146"/>
  <c r="BG23" i="146"/>
  <c r="BG24" i="146"/>
  <c r="BG25" i="146"/>
  <c r="BG26" i="146"/>
  <c r="BG27" i="146"/>
  <c r="BG28" i="146"/>
  <c r="BG29" i="146"/>
  <c r="BG30" i="146"/>
  <c r="BG31" i="146"/>
  <c r="BG32" i="146"/>
  <c r="BG33" i="146"/>
  <c r="BG34" i="146"/>
  <c r="BG35" i="146"/>
  <c r="BG36" i="146"/>
  <c r="BF4" i="146"/>
  <c r="BF5" i="146"/>
  <c r="BF6" i="146"/>
  <c r="BF7" i="146"/>
  <c r="BF8" i="146"/>
  <c r="BF9" i="146"/>
  <c r="BF10" i="146"/>
  <c r="BF11" i="146"/>
  <c r="BF12" i="146"/>
  <c r="BF13" i="146"/>
  <c r="BF14" i="146"/>
  <c r="BF15" i="146"/>
  <c r="BF16" i="146"/>
  <c r="BF17" i="146"/>
  <c r="BF18" i="146"/>
  <c r="BF19" i="146"/>
  <c r="BF20" i="146"/>
  <c r="BF21" i="146"/>
  <c r="BF22" i="146"/>
  <c r="BF23" i="146"/>
  <c r="BF24" i="146"/>
  <c r="BF25" i="146"/>
  <c r="BF26" i="146"/>
  <c r="BF27" i="146"/>
  <c r="BF28" i="146"/>
  <c r="BF29" i="146"/>
  <c r="BF30" i="146"/>
  <c r="BF31" i="146"/>
  <c r="BF32" i="146"/>
  <c r="BF33" i="146"/>
  <c r="BF34" i="146"/>
  <c r="BF35" i="146"/>
  <c r="BF36" i="146"/>
  <c r="BE3" i="146"/>
  <c r="BE4" i="146"/>
  <c r="BE5" i="146"/>
  <c r="BE6" i="146"/>
  <c r="BE7" i="146"/>
  <c r="BE8" i="146"/>
  <c r="BE9" i="146"/>
  <c r="BE10" i="146"/>
  <c r="BE11" i="146"/>
  <c r="BE12" i="146"/>
  <c r="BE13" i="146"/>
  <c r="BE14" i="146"/>
  <c r="BE15" i="146"/>
  <c r="BE16" i="146"/>
  <c r="BE17" i="146"/>
  <c r="BE18" i="146"/>
  <c r="BE19" i="146"/>
  <c r="BE20" i="146"/>
  <c r="BE21" i="146"/>
  <c r="BE22" i="146"/>
  <c r="BE23" i="146"/>
  <c r="BE24" i="146"/>
  <c r="BE25" i="146"/>
  <c r="BE26" i="146"/>
  <c r="BE27" i="146"/>
  <c r="BE28" i="146"/>
  <c r="BE29" i="146"/>
  <c r="BE30" i="146"/>
  <c r="BE31" i="146"/>
  <c r="BE32" i="146"/>
  <c r="BE33" i="146"/>
  <c r="BE34" i="146"/>
  <c r="BE35" i="146"/>
  <c r="BE36" i="146"/>
  <c r="BD3" i="146"/>
  <c r="BD4" i="146"/>
  <c r="BD5" i="146"/>
  <c r="BD6" i="146"/>
  <c r="BD7" i="146"/>
  <c r="BD8" i="146"/>
  <c r="BD9" i="146"/>
  <c r="BD10" i="146"/>
  <c r="BD11" i="146"/>
  <c r="BD12" i="146"/>
  <c r="BD13" i="146"/>
  <c r="BD14" i="146"/>
  <c r="BD15" i="146"/>
  <c r="BD16" i="146"/>
  <c r="BD17" i="146"/>
  <c r="BD18" i="146"/>
  <c r="BD19" i="146"/>
  <c r="BD20" i="146"/>
  <c r="BD21" i="146"/>
  <c r="BD22" i="146"/>
  <c r="BD23" i="146"/>
  <c r="BD24" i="146"/>
  <c r="BD25" i="146"/>
  <c r="BD26" i="146"/>
  <c r="BD27" i="146"/>
  <c r="BD28" i="146"/>
  <c r="BD29" i="146"/>
  <c r="BD30" i="146"/>
  <c r="BD31" i="146"/>
  <c r="BD32" i="146"/>
  <c r="BD33" i="146"/>
  <c r="BD34" i="146"/>
  <c r="BD35" i="146"/>
  <c r="BD36" i="146"/>
  <c r="BC3" i="146"/>
  <c r="BC4" i="146"/>
  <c r="BC5" i="146"/>
  <c r="BC6" i="146"/>
  <c r="BC7" i="146"/>
  <c r="BC8" i="146"/>
  <c r="BC9" i="146"/>
  <c r="BC10" i="146"/>
  <c r="BC11" i="146"/>
  <c r="BC12" i="146"/>
  <c r="BC13" i="146"/>
  <c r="BC14" i="146"/>
  <c r="BC15" i="146"/>
  <c r="BC16" i="146"/>
  <c r="BC17" i="146"/>
  <c r="BC18" i="146"/>
  <c r="BC19" i="146"/>
  <c r="BC20" i="146"/>
  <c r="BC21" i="146"/>
  <c r="BC22" i="146"/>
  <c r="BC23" i="146"/>
  <c r="BC24" i="146"/>
  <c r="BC25" i="146"/>
  <c r="BC26" i="146"/>
  <c r="BC27" i="146"/>
  <c r="BC28" i="146"/>
  <c r="BC29" i="146"/>
  <c r="BC30" i="146"/>
  <c r="BC31" i="146"/>
  <c r="BC32" i="146"/>
  <c r="BC33" i="146"/>
  <c r="BC34" i="146"/>
  <c r="BC35" i="146"/>
  <c r="BC36" i="146"/>
  <c r="BB3" i="146"/>
  <c r="BB4" i="146"/>
  <c r="BB5" i="146"/>
  <c r="BB6" i="146"/>
  <c r="BB7" i="146"/>
  <c r="BB8" i="146"/>
  <c r="BB9" i="146"/>
  <c r="BB10" i="146"/>
  <c r="BB11" i="146"/>
  <c r="BB12" i="146"/>
  <c r="BB13" i="146"/>
  <c r="BB14" i="146"/>
  <c r="BB15" i="146"/>
  <c r="BB16" i="146"/>
  <c r="BB17" i="146"/>
  <c r="BB18" i="146"/>
  <c r="BB19" i="146"/>
  <c r="BB20" i="146"/>
  <c r="BB21" i="146"/>
  <c r="BB22" i="146"/>
  <c r="BB23" i="146"/>
  <c r="BB24" i="146"/>
  <c r="BB25" i="146"/>
  <c r="BB26" i="146"/>
  <c r="BB27" i="146"/>
  <c r="BB28" i="146"/>
  <c r="BB29" i="146"/>
  <c r="BB30" i="146"/>
  <c r="BB31" i="146"/>
  <c r="BB32" i="146"/>
  <c r="BB33" i="146"/>
  <c r="BB34" i="146"/>
  <c r="BB35" i="146"/>
  <c r="BB36" i="146"/>
  <c r="BA3" i="146"/>
  <c r="BA4" i="146"/>
  <c r="BA5" i="146"/>
  <c r="BA6" i="146"/>
  <c r="BA7" i="146"/>
  <c r="BA8" i="146"/>
  <c r="BA9" i="146"/>
  <c r="BA10" i="146"/>
  <c r="BA11" i="146"/>
  <c r="BA12" i="146"/>
  <c r="BA13" i="146"/>
  <c r="BA14" i="146"/>
  <c r="BA15" i="146"/>
  <c r="BA16" i="146"/>
  <c r="BA17" i="146"/>
  <c r="BA18" i="146"/>
  <c r="BA19" i="146"/>
  <c r="BA20" i="146"/>
  <c r="BA21" i="146"/>
  <c r="BA22" i="146"/>
  <c r="BA23" i="146"/>
  <c r="BA24" i="146"/>
  <c r="BA25" i="146"/>
  <c r="BA26" i="146"/>
  <c r="BA27" i="146"/>
  <c r="BA28" i="146"/>
  <c r="BA29" i="146"/>
  <c r="BA30" i="146"/>
  <c r="BA31" i="146"/>
  <c r="BA32" i="146"/>
  <c r="BA33" i="146"/>
  <c r="BA34" i="146"/>
  <c r="BA35" i="146"/>
  <c r="BA36" i="146"/>
  <c r="AZ3" i="146"/>
  <c r="AZ4" i="146"/>
  <c r="AZ5" i="146"/>
  <c r="AZ6" i="146"/>
  <c r="AZ7" i="146"/>
  <c r="AZ8" i="146"/>
  <c r="AZ9" i="146"/>
  <c r="AZ10" i="146"/>
  <c r="AZ11" i="146"/>
  <c r="AZ12" i="146"/>
  <c r="AZ13" i="146"/>
  <c r="AZ14" i="146"/>
  <c r="AZ15" i="146"/>
  <c r="AZ16" i="146"/>
  <c r="AZ17" i="146"/>
  <c r="AZ18" i="146"/>
  <c r="AZ19" i="146"/>
  <c r="AZ20" i="146"/>
  <c r="AZ21" i="146"/>
  <c r="AZ22" i="146"/>
  <c r="AZ23" i="146"/>
  <c r="AZ24" i="146"/>
  <c r="AZ25" i="146"/>
  <c r="AZ26" i="146"/>
  <c r="AZ27" i="146"/>
  <c r="AZ28" i="146"/>
  <c r="AZ29" i="146"/>
  <c r="AZ30" i="146"/>
  <c r="AZ31" i="146"/>
  <c r="AZ32" i="146"/>
  <c r="AZ33" i="146"/>
  <c r="AZ34" i="146"/>
  <c r="AZ35" i="146"/>
  <c r="AZ36" i="146"/>
  <c r="AY3" i="146"/>
  <c r="AY4" i="146"/>
  <c r="AY5" i="146"/>
  <c r="AY6" i="146"/>
  <c r="AY7" i="146"/>
  <c r="AY8" i="146"/>
  <c r="AY9" i="146"/>
  <c r="AY10" i="146"/>
  <c r="AY11" i="146"/>
  <c r="AY12" i="146"/>
  <c r="AY13" i="146"/>
  <c r="AY14" i="146"/>
  <c r="AY15" i="146"/>
  <c r="AY16" i="146"/>
  <c r="AY17" i="146"/>
  <c r="AY18" i="146"/>
  <c r="AY19" i="146"/>
  <c r="AY20" i="146"/>
  <c r="AY21" i="146"/>
  <c r="AY22" i="146"/>
  <c r="AY23" i="146"/>
  <c r="AY24" i="146"/>
  <c r="AY25" i="146"/>
  <c r="AY26" i="146"/>
  <c r="AY27" i="146"/>
  <c r="AY28" i="146"/>
  <c r="AY29" i="146"/>
  <c r="AY30" i="146"/>
  <c r="AY31" i="146"/>
  <c r="AY32" i="146"/>
  <c r="AY33" i="146"/>
  <c r="AY34" i="146"/>
  <c r="AY35" i="146"/>
  <c r="AY36" i="146"/>
  <c r="AW3" i="146"/>
  <c r="AW4" i="146"/>
  <c r="AW5" i="146"/>
  <c r="AW6" i="146"/>
  <c r="AW7" i="146"/>
  <c r="AW8" i="146"/>
  <c r="AW9" i="146"/>
  <c r="AW10" i="146"/>
  <c r="AW11" i="146"/>
  <c r="AW12" i="146"/>
  <c r="AW13" i="146"/>
  <c r="AW14" i="146"/>
  <c r="AW15" i="146"/>
  <c r="AW16" i="146"/>
  <c r="AW17" i="146"/>
  <c r="AW18" i="146"/>
  <c r="AW19" i="146"/>
  <c r="AW20" i="146"/>
  <c r="AW21" i="146"/>
  <c r="AW22" i="146"/>
  <c r="AW23" i="146"/>
  <c r="AW24" i="146"/>
  <c r="AW25" i="146"/>
  <c r="AW26" i="146"/>
  <c r="AW27" i="146"/>
  <c r="AW28" i="146"/>
  <c r="AW29" i="146"/>
  <c r="AW30" i="146"/>
  <c r="AW31" i="146"/>
  <c r="AW32" i="146"/>
  <c r="AW33" i="146"/>
  <c r="AW34" i="146"/>
  <c r="AW35" i="146"/>
  <c r="AW36" i="146"/>
  <c r="AV3" i="146"/>
  <c r="AV4" i="146"/>
  <c r="AV5" i="146"/>
  <c r="AV6" i="146"/>
  <c r="AV7" i="146"/>
  <c r="AV8" i="146"/>
  <c r="AV9" i="146"/>
  <c r="AV10" i="146"/>
  <c r="AV11" i="146"/>
  <c r="AV12" i="146"/>
  <c r="AV13" i="146"/>
  <c r="AV14" i="146"/>
  <c r="AV15" i="146"/>
  <c r="AV16" i="146"/>
  <c r="AV17" i="146"/>
  <c r="AV18" i="146"/>
  <c r="AV19" i="146"/>
  <c r="AV20" i="146"/>
  <c r="AV21" i="146"/>
  <c r="AV22" i="146"/>
  <c r="AV23" i="146"/>
  <c r="AV24" i="146"/>
  <c r="AV25" i="146"/>
  <c r="AV26" i="146"/>
  <c r="AV27" i="146"/>
  <c r="AV28" i="146"/>
  <c r="AV29" i="146"/>
  <c r="AV30" i="146"/>
  <c r="AV31" i="146"/>
  <c r="AV32" i="146"/>
  <c r="AV33" i="146"/>
  <c r="AV34" i="146"/>
  <c r="AV35" i="146"/>
  <c r="AV36" i="146"/>
  <c r="AU3" i="146"/>
  <c r="AU4" i="146"/>
  <c r="AU5" i="146"/>
  <c r="AU6" i="146"/>
  <c r="AU7" i="146"/>
  <c r="AU8" i="146"/>
  <c r="AU9" i="146"/>
  <c r="AU10" i="146"/>
  <c r="AU11" i="146"/>
  <c r="AU12" i="146"/>
  <c r="AU13" i="146"/>
  <c r="AU14" i="146"/>
  <c r="AU15" i="146"/>
  <c r="AU16" i="146"/>
  <c r="AU17" i="146"/>
  <c r="AU18" i="146"/>
  <c r="AU19" i="146"/>
  <c r="AU20" i="146"/>
  <c r="AU21" i="146"/>
  <c r="AU22" i="146"/>
  <c r="AU23" i="146"/>
  <c r="AU24" i="146"/>
  <c r="AU25" i="146"/>
  <c r="AU26" i="146"/>
  <c r="AU27" i="146"/>
  <c r="AU28" i="146"/>
  <c r="AU29" i="146"/>
  <c r="AU30" i="146"/>
  <c r="AU31" i="146"/>
  <c r="AU32" i="146"/>
  <c r="AU33" i="146"/>
  <c r="AU34" i="146"/>
  <c r="AU35" i="146"/>
  <c r="AU36" i="146"/>
  <c r="AT3" i="146"/>
  <c r="AT4" i="146"/>
  <c r="AT5" i="146"/>
  <c r="AT6" i="146"/>
  <c r="AT7" i="146"/>
  <c r="AT8" i="146"/>
  <c r="AT9" i="146"/>
  <c r="AT10" i="146"/>
  <c r="AT11" i="146"/>
  <c r="AT12" i="146"/>
  <c r="AT13" i="146"/>
  <c r="AT14" i="146"/>
  <c r="AT15" i="146"/>
  <c r="AT16" i="146"/>
  <c r="AT17" i="146"/>
  <c r="AT18" i="146"/>
  <c r="AT19" i="146"/>
  <c r="AT20" i="146"/>
  <c r="AT21" i="146"/>
  <c r="AT22" i="146"/>
  <c r="AT23" i="146"/>
  <c r="AT24" i="146"/>
  <c r="AT25" i="146"/>
  <c r="AT26" i="146"/>
  <c r="AT27" i="146"/>
  <c r="AT28" i="146"/>
  <c r="AT29" i="146"/>
  <c r="AT30" i="146"/>
  <c r="AT31" i="146"/>
  <c r="AT32" i="146"/>
  <c r="AT33" i="146"/>
  <c r="AT34" i="146"/>
  <c r="AT35" i="146"/>
  <c r="AT36" i="146"/>
  <c r="AS3" i="146"/>
  <c r="AS4" i="146"/>
  <c r="AS5" i="146"/>
  <c r="AS6" i="146"/>
  <c r="AS7" i="146"/>
  <c r="AS8" i="146"/>
  <c r="AS9" i="146"/>
  <c r="AS10" i="146"/>
  <c r="AS11" i="146"/>
  <c r="AS12" i="146"/>
  <c r="AS13" i="146"/>
  <c r="AS14" i="146"/>
  <c r="AS15" i="146"/>
  <c r="AS16" i="146"/>
  <c r="AS17" i="146"/>
  <c r="AS18" i="146"/>
  <c r="AS19" i="146"/>
  <c r="AS20" i="146"/>
  <c r="AS21" i="146"/>
  <c r="AS22" i="146"/>
  <c r="AS23" i="146"/>
  <c r="AS24" i="146"/>
  <c r="AS25" i="146"/>
  <c r="AS26" i="146"/>
  <c r="AS27" i="146"/>
  <c r="AS28" i="146"/>
  <c r="AS29" i="146"/>
  <c r="AS30" i="146"/>
  <c r="AS31" i="146"/>
  <c r="AS32" i="146"/>
  <c r="AS33" i="146"/>
  <c r="AS34" i="146"/>
  <c r="AS35" i="146"/>
  <c r="AS36" i="146"/>
  <c r="AR4" i="146"/>
  <c r="AR5" i="146"/>
  <c r="AR6" i="146"/>
  <c r="AR7" i="146"/>
  <c r="AR8" i="146"/>
  <c r="AR9" i="146"/>
  <c r="AR10" i="146"/>
  <c r="AR11" i="146"/>
  <c r="AR12" i="146"/>
  <c r="AR13" i="146"/>
  <c r="AR14" i="146"/>
  <c r="AR15" i="146"/>
  <c r="AR16" i="146"/>
  <c r="AR17" i="146"/>
  <c r="AR18" i="146"/>
  <c r="AR19" i="146"/>
  <c r="AR20" i="146"/>
  <c r="AR21" i="146"/>
  <c r="AR22" i="146"/>
  <c r="AR23" i="146"/>
  <c r="AR24" i="146"/>
  <c r="AR25" i="146"/>
  <c r="AR26" i="146"/>
  <c r="AR27" i="146"/>
  <c r="AR28" i="146"/>
  <c r="AR29" i="146"/>
  <c r="AR30" i="146"/>
  <c r="AR31" i="146"/>
  <c r="AR32" i="146"/>
  <c r="AR33" i="146"/>
  <c r="AR34" i="146"/>
  <c r="AR35" i="146"/>
  <c r="AR36" i="146"/>
  <c r="AQ3" i="146"/>
  <c r="AQ4" i="146"/>
  <c r="AQ5" i="146"/>
  <c r="AQ6" i="146"/>
  <c r="AQ7" i="146"/>
  <c r="AQ8" i="146"/>
  <c r="AQ9" i="146"/>
  <c r="AQ10" i="146"/>
  <c r="AQ11" i="146"/>
  <c r="AQ12" i="146"/>
  <c r="AQ13" i="146"/>
  <c r="AQ14" i="146"/>
  <c r="AQ15" i="146"/>
  <c r="AQ16" i="146"/>
  <c r="AQ17" i="146"/>
  <c r="AQ18" i="146"/>
  <c r="AQ19" i="146"/>
  <c r="AQ20" i="146"/>
  <c r="AQ21" i="146"/>
  <c r="AQ22" i="146"/>
  <c r="AQ23" i="146"/>
  <c r="AQ24" i="146"/>
  <c r="AQ25" i="146"/>
  <c r="AQ26" i="146"/>
  <c r="AQ27" i="146"/>
  <c r="AQ28" i="146"/>
  <c r="AQ29" i="146"/>
  <c r="AQ30" i="146"/>
  <c r="AQ31" i="146"/>
  <c r="AQ32" i="146"/>
  <c r="AQ33" i="146"/>
  <c r="AQ34" i="146"/>
  <c r="AQ35" i="146"/>
  <c r="AQ36" i="146"/>
  <c r="AP3" i="146"/>
  <c r="AP4" i="146"/>
  <c r="AP5" i="146"/>
  <c r="AP6" i="146"/>
  <c r="AP7" i="146"/>
  <c r="AP8" i="146"/>
  <c r="AP9" i="146"/>
  <c r="AP10" i="146"/>
  <c r="AP11" i="146"/>
  <c r="AP12" i="146"/>
  <c r="AP13" i="146"/>
  <c r="AP14" i="146"/>
  <c r="AP15" i="146"/>
  <c r="AP16" i="146"/>
  <c r="AP17" i="146"/>
  <c r="AP18" i="146"/>
  <c r="AP19" i="146"/>
  <c r="AP20" i="146"/>
  <c r="AP21" i="146"/>
  <c r="AP22" i="146"/>
  <c r="AP23" i="146"/>
  <c r="AP24" i="146"/>
  <c r="AP25" i="146"/>
  <c r="AP26" i="146"/>
  <c r="AP27" i="146"/>
  <c r="AP28" i="146"/>
  <c r="AP29" i="146"/>
  <c r="AP30" i="146"/>
  <c r="AP31" i="146"/>
  <c r="AP32" i="146"/>
  <c r="AP33" i="146"/>
  <c r="AP34" i="146"/>
  <c r="AP35" i="146"/>
  <c r="AP36" i="146"/>
  <c r="AO3" i="146"/>
  <c r="AO4" i="146"/>
  <c r="AO5" i="146"/>
  <c r="AO6" i="146"/>
  <c r="AO7" i="146"/>
  <c r="AO8" i="146"/>
  <c r="AO9" i="146"/>
  <c r="AO10" i="146"/>
  <c r="AO11" i="146"/>
  <c r="AO12" i="146"/>
  <c r="AO13" i="146"/>
  <c r="AO14" i="146"/>
  <c r="AO15" i="146"/>
  <c r="AO16" i="146"/>
  <c r="AO17" i="146"/>
  <c r="AO18" i="146"/>
  <c r="AO19" i="146"/>
  <c r="AO20" i="146"/>
  <c r="AO21" i="146"/>
  <c r="AO22" i="146"/>
  <c r="AO23" i="146"/>
  <c r="AO24" i="146"/>
  <c r="AO25" i="146"/>
  <c r="AO26" i="146"/>
  <c r="AO27" i="146"/>
  <c r="AO28" i="146"/>
  <c r="AO29" i="146"/>
  <c r="AO30" i="146"/>
  <c r="AO31" i="146"/>
  <c r="AO32" i="146"/>
  <c r="AO33" i="146"/>
  <c r="AO34" i="146"/>
  <c r="AO35" i="146"/>
  <c r="AO36" i="146"/>
  <c r="AN3" i="146"/>
  <c r="AN4" i="146"/>
  <c r="AN5" i="146"/>
  <c r="AN6" i="146"/>
  <c r="AN7" i="146"/>
  <c r="AN8" i="146"/>
  <c r="AN9" i="146"/>
  <c r="AN10" i="146"/>
  <c r="AN11" i="146"/>
  <c r="AN12" i="146"/>
  <c r="AN13" i="146"/>
  <c r="AN14" i="146"/>
  <c r="AN15" i="146"/>
  <c r="AN16" i="146"/>
  <c r="AN17" i="146"/>
  <c r="AN18" i="146"/>
  <c r="AN19" i="146"/>
  <c r="AN20" i="146"/>
  <c r="AN21" i="146"/>
  <c r="AN22" i="146"/>
  <c r="AN23" i="146"/>
  <c r="AN24" i="146"/>
  <c r="AN25" i="146"/>
  <c r="AN26" i="146"/>
  <c r="AN27" i="146"/>
  <c r="AN28" i="146"/>
  <c r="AN29" i="146"/>
  <c r="AN30" i="146"/>
  <c r="AN31" i="146"/>
  <c r="AN32" i="146"/>
  <c r="AN33" i="146"/>
  <c r="AN34" i="146"/>
  <c r="AN35" i="146"/>
  <c r="AN36" i="146"/>
  <c r="AM3" i="146"/>
  <c r="AM4" i="146"/>
  <c r="AM5" i="146"/>
  <c r="AM6" i="146"/>
  <c r="AM7" i="146"/>
  <c r="AM8" i="146"/>
  <c r="AM9" i="146"/>
  <c r="AM10" i="146"/>
  <c r="AM11" i="146"/>
  <c r="AM12" i="146"/>
  <c r="AM13" i="146"/>
  <c r="AM14" i="146"/>
  <c r="AM15" i="146"/>
  <c r="AM16" i="146"/>
  <c r="AM17" i="146"/>
  <c r="AM18" i="146"/>
  <c r="AM19" i="146"/>
  <c r="AM20" i="146"/>
  <c r="AM21" i="146"/>
  <c r="AM22" i="146"/>
  <c r="AM23" i="146"/>
  <c r="AM24" i="146"/>
  <c r="AM25" i="146"/>
  <c r="AM26" i="146"/>
  <c r="AM27" i="146"/>
  <c r="AM28" i="146"/>
  <c r="AM29" i="146"/>
  <c r="AM30" i="146"/>
  <c r="AM31" i="146"/>
  <c r="AM32" i="146"/>
  <c r="AM33" i="146"/>
  <c r="AM34" i="146"/>
  <c r="AM35" i="146"/>
  <c r="AM36" i="146"/>
  <c r="AL3" i="146"/>
  <c r="AL4" i="146"/>
  <c r="AL5" i="146"/>
  <c r="AL6" i="146"/>
  <c r="AL7" i="146"/>
  <c r="AL8" i="146"/>
  <c r="AL9" i="146"/>
  <c r="AL10" i="146"/>
  <c r="AL11" i="146"/>
  <c r="AL12" i="146"/>
  <c r="AL13" i="146"/>
  <c r="AL14" i="146"/>
  <c r="AL15" i="146"/>
  <c r="AL16" i="146"/>
  <c r="AL17" i="146"/>
  <c r="AL18" i="146"/>
  <c r="AL19" i="146"/>
  <c r="AL20" i="146"/>
  <c r="AL21" i="146"/>
  <c r="AL22" i="146"/>
  <c r="AL23" i="146"/>
  <c r="AL24" i="146"/>
  <c r="AL25" i="146"/>
  <c r="AL26" i="146"/>
  <c r="AL27" i="146"/>
  <c r="AL28" i="146"/>
  <c r="AL29" i="146"/>
  <c r="AL30" i="146"/>
  <c r="AL31" i="146"/>
  <c r="AL32" i="146"/>
  <c r="AL33" i="146"/>
  <c r="AL34" i="146"/>
  <c r="AL35" i="146"/>
  <c r="AL36" i="146"/>
  <c r="AK3" i="146"/>
  <c r="AK4" i="146"/>
  <c r="AK5" i="146"/>
  <c r="AK6" i="146"/>
  <c r="AK7" i="146"/>
  <c r="AK8" i="146"/>
  <c r="AK9" i="146"/>
  <c r="AK10" i="146"/>
  <c r="AK11" i="146"/>
  <c r="AK12" i="146"/>
  <c r="AK13" i="146"/>
  <c r="AK14" i="146"/>
  <c r="AK15" i="146"/>
  <c r="AK16" i="146"/>
  <c r="AK17" i="146"/>
  <c r="AK18" i="146"/>
  <c r="AK19" i="146"/>
  <c r="AK20" i="146"/>
  <c r="AK21" i="146"/>
  <c r="AK22" i="146"/>
  <c r="AK23" i="146"/>
  <c r="AK24" i="146"/>
  <c r="AK25" i="146"/>
  <c r="AK26" i="146"/>
  <c r="AK27" i="146"/>
  <c r="AK28" i="146"/>
  <c r="AK29" i="146"/>
  <c r="AK30" i="146"/>
  <c r="AK31" i="146"/>
  <c r="AK32" i="146"/>
  <c r="AK33" i="146"/>
  <c r="AK34" i="146"/>
  <c r="AK35" i="146"/>
  <c r="AK36" i="146"/>
  <c r="U3" i="146"/>
  <c r="U4" i="146"/>
  <c r="U5" i="146"/>
  <c r="U6" i="146"/>
  <c r="U7" i="146"/>
  <c r="U8" i="146"/>
  <c r="U9" i="146"/>
  <c r="U10" i="146"/>
  <c r="U11" i="146"/>
  <c r="U12" i="146"/>
  <c r="U13" i="146"/>
  <c r="U14" i="146"/>
  <c r="U15" i="146"/>
  <c r="U16" i="146"/>
  <c r="U17" i="146"/>
  <c r="U18" i="146"/>
  <c r="U19" i="146"/>
  <c r="U20" i="146"/>
  <c r="U21" i="146"/>
  <c r="U22" i="146"/>
  <c r="U23" i="146"/>
  <c r="U24" i="146"/>
  <c r="U25" i="146"/>
  <c r="U26" i="146"/>
  <c r="U27" i="146"/>
  <c r="U28" i="146"/>
  <c r="U29" i="146"/>
  <c r="U30" i="146"/>
  <c r="U31" i="146"/>
  <c r="U32" i="146"/>
  <c r="U33" i="146"/>
  <c r="U34" i="146"/>
  <c r="U35" i="146"/>
  <c r="U36" i="146"/>
  <c r="T3" i="146"/>
  <c r="T4" i="146"/>
  <c r="T5" i="146"/>
  <c r="T6" i="146"/>
  <c r="T7" i="146"/>
  <c r="T8" i="146"/>
  <c r="T9" i="146"/>
  <c r="T10" i="146"/>
  <c r="T11" i="146"/>
  <c r="T12" i="146"/>
  <c r="T13" i="146"/>
  <c r="T14" i="146"/>
  <c r="T15" i="146"/>
  <c r="T16" i="146"/>
  <c r="T17" i="146"/>
  <c r="T18" i="146"/>
  <c r="T19" i="146"/>
  <c r="T20" i="146"/>
  <c r="T21" i="146"/>
  <c r="T22" i="146"/>
  <c r="T23" i="146"/>
  <c r="T24" i="146"/>
  <c r="T25" i="146"/>
  <c r="T26" i="146"/>
  <c r="T27" i="146"/>
  <c r="T28" i="146"/>
  <c r="T29" i="146"/>
  <c r="T30" i="146"/>
  <c r="T31" i="146"/>
  <c r="T32" i="146"/>
  <c r="T33" i="146"/>
  <c r="T34" i="146"/>
  <c r="T35" i="146"/>
  <c r="T36" i="146"/>
  <c r="S3" i="146"/>
  <c r="S4" i="146"/>
  <c r="S5" i="146"/>
  <c r="S6" i="146"/>
  <c r="S7" i="146"/>
  <c r="S8" i="146"/>
  <c r="S9" i="146"/>
  <c r="S10" i="146"/>
  <c r="S11" i="146"/>
  <c r="S12" i="146"/>
  <c r="S13" i="146"/>
  <c r="S14" i="146"/>
  <c r="S15" i="146"/>
  <c r="S16" i="146"/>
  <c r="S17" i="146"/>
  <c r="S18" i="146"/>
  <c r="S19" i="146"/>
  <c r="S20" i="146"/>
  <c r="S21" i="146"/>
  <c r="S22" i="146"/>
  <c r="S23" i="146"/>
  <c r="S24" i="146"/>
  <c r="S25" i="146"/>
  <c r="S26" i="146"/>
  <c r="S27" i="146"/>
  <c r="S28" i="146"/>
  <c r="S29" i="146"/>
  <c r="S30" i="146"/>
  <c r="S31" i="146"/>
  <c r="S32" i="146"/>
  <c r="S33" i="146"/>
  <c r="S34" i="146"/>
  <c r="S35" i="146"/>
  <c r="S36" i="146"/>
  <c r="R3" i="146"/>
  <c r="R4" i="146"/>
  <c r="R5" i="146"/>
  <c r="R6" i="146"/>
  <c r="R7" i="146"/>
  <c r="R8" i="146"/>
  <c r="R9" i="146"/>
  <c r="R10" i="146"/>
  <c r="R11" i="146"/>
  <c r="R12" i="146"/>
  <c r="R13" i="146"/>
  <c r="R14" i="146"/>
  <c r="R15" i="146"/>
  <c r="R16" i="146"/>
  <c r="R17" i="146"/>
  <c r="R18" i="146"/>
  <c r="R19" i="146"/>
  <c r="R20" i="146"/>
  <c r="R21" i="146"/>
  <c r="R22" i="146"/>
  <c r="R23" i="146"/>
  <c r="R24" i="146"/>
  <c r="R25" i="146"/>
  <c r="R26" i="146"/>
  <c r="R27" i="146"/>
  <c r="R28" i="146"/>
  <c r="R29" i="146"/>
  <c r="R30" i="146"/>
  <c r="R31" i="146"/>
  <c r="R32" i="146"/>
  <c r="R33" i="146"/>
  <c r="R34" i="146"/>
  <c r="R35" i="146"/>
  <c r="R36" i="146"/>
  <c r="Q3" i="146"/>
  <c r="Q4" i="146"/>
  <c r="Q5" i="146"/>
  <c r="Q6" i="146"/>
  <c r="Q7" i="146"/>
  <c r="Q8" i="146"/>
  <c r="Q9" i="146"/>
  <c r="Q10" i="146"/>
  <c r="Q11" i="146"/>
  <c r="Q12" i="146"/>
  <c r="Q13" i="146"/>
  <c r="Q14" i="146"/>
  <c r="Q15" i="146"/>
  <c r="Q16" i="146"/>
  <c r="Q17" i="146"/>
  <c r="Q18" i="146"/>
  <c r="Q19" i="146"/>
  <c r="Q20" i="146"/>
  <c r="Q21" i="146"/>
  <c r="Q22" i="146"/>
  <c r="Q23" i="146"/>
  <c r="Q24" i="146"/>
  <c r="Q25" i="146"/>
  <c r="Q26" i="146"/>
  <c r="Q27" i="146"/>
  <c r="Q28" i="146"/>
  <c r="Q29" i="146"/>
  <c r="Q30" i="146"/>
  <c r="Q31" i="146"/>
  <c r="Q32" i="146"/>
  <c r="Q33" i="146"/>
  <c r="Q34" i="146"/>
  <c r="Q35" i="146"/>
  <c r="Q36" i="146"/>
  <c r="P3" i="146"/>
  <c r="P4" i="146"/>
  <c r="P5" i="146"/>
  <c r="P6" i="146"/>
  <c r="P7" i="146"/>
  <c r="P8" i="146"/>
  <c r="P9" i="146"/>
  <c r="P10" i="146"/>
  <c r="P11" i="146"/>
  <c r="P12" i="146"/>
  <c r="P13" i="146"/>
  <c r="P14" i="146"/>
  <c r="P15" i="146"/>
  <c r="P16" i="146"/>
  <c r="P17" i="146"/>
  <c r="P18" i="146"/>
  <c r="P19" i="146"/>
  <c r="P20" i="146"/>
  <c r="P21" i="146"/>
  <c r="P22" i="146"/>
  <c r="P23" i="146"/>
  <c r="P24" i="146"/>
  <c r="P25" i="146"/>
  <c r="P26" i="146"/>
  <c r="P27" i="146"/>
  <c r="P28" i="146"/>
  <c r="P29" i="146"/>
  <c r="P30" i="146"/>
  <c r="P31" i="146"/>
  <c r="P32" i="146"/>
  <c r="P33" i="146"/>
  <c r="P34" i="146"/>
  <c r="P35" i="146"/>
  <c r="P36" i="146"/>
  <c r="O3" i="146"/>
  <c r="O4" i="146"/>
  <c r="O5" i="146"/>
  <c r="O6" i="146"/>
  <c r="O7" i="146"/>
  <c r="O8" i="146"/>
  <c r="O9" i="146"/>
  <c r="O10" i="146"/>
  <c r="O11" i="146"/>
  <c r="O12" i="146"/>
  <c r="O13" i="146"/>
  <c r="O14" i="146"/>
  <c r="O15" i="146"/>
  <c r="O16" i="146"/>
  <c r="O17" i="146"/>
  <c r="O18" i="146"/>
  <c r="O19" i="146"/>
  <c r="O20" i="146"/>
  <c r="O21" i="146"/>
  <c r="O22" i="146"/>
  <c r="O23" i="146"/>
  <c r="O24" i="146"/>
  <c r="O25" i="146"/>
  <c r="O26" i="146"/>
  <c r="O27" i="146"/>
  <c r="O28" i="146"/>
  <c r="O29" i="146"/>
  <c r="O30" i="146"/>
  <c r="O31" i="146"/>
  <c r="O32" i="146"/>
  <c r="O33" i="146"/>
  <c r="O34" i="146"/>
  <c r="O35" i="146"/>
  <c r="O36" i="146"/>
  <c r="N3" i="146"/>
  <c r="N4" i="146"/>
  <c r="N5" i="146"/>
  <c r="N6" i="146"/>
  <c r="N7" i="146"/>
  <c r="N8" i="146"/>
  <c r="N9" i="146"/>
  <c r="N10" i="146"/>
  <c r="N11" i="146"/>
  <c r="N12" i="146"/>
  <c r="N13" i="146"/>
  <c r="N14" i="146"/>
  <c r="N15" i="146"/>
  <c r="N16" i="146"/>
  <c r="N17" i="146"/>
  <c r="N18" i="146"/>
  <c r="N19" i="146"/>
  <c r="N20" i="146"/>
  <c r="N21" i="146"/>
  <c r="N22" i="146"/>
  <c r="N23" i="146"/>
  <c r="N24" i="146"/>
  <c r="N25" i="146"/>
  <c r="N26" i="146"/>
  <c r="N27" i="146"/>
  <c r="N28" i="146"/>
  <c r="N29" i="146"/>
  <c r="N30" i="146"/>
  <c r="N31" i="146"/>
  <c r="N32" i="146"/>
  <c r="N33" i="146"/>
  <c r="N34" i="146"/>
  <c r="N35" i="146"/>
  <c r="N36" i="146"/>
  <c r="M3" i="146"/>
  <c r="M4" i="146"/>
  <c r="M5" i="146"/>
  <c r="M6" i="146"/>
  <c r="M7" i="146"/>
  <c r="M8" i="146"/>
  <c r="M9" i="146"/>
  <c r="M10" i="146"/>
  <c r="M11" i="146"/>
  <c r="M12" i="146"/>
  <c r="M13" i="146"/>
  <c r="M14" i="146"/>
  <c r="M15" i="146"/>
  <c r="M16" i="146"/>
  <c r="M17" i="146"/>
  <c r="M18" i="146"/>
  <c r="M19" i="146"/>
  <c r="M20" i="146"/>
  <c r="M21" i="146"/>
  <c r="M22" i="146"/>
  <c r="M23" i="146"/>
  <c r="M24" i="146"/>
  <c r="M25" i="146"/>
  <c r="M26" i="146"/>
  <c r="M27" i="146"/>
  <c r="M28" i="146"/>
  <c r="M29" i="146"/>
  <c r="M30" i="146"/>
  <c r="M31" i="146"/>
  <c r="M32" i="146"/>
  <c r="M33" i="146"/>
  <c r="M34" i="146"/>
  <c r="M35" i="146"/>
  <c r="M36" i="146"/>
  <c r="K3" i="146"/>
  <c r="K4" i="146"/>
  <c r="K5" i="146"/>
  <c r="K6" i="146"/>
  <c r="K7" i="146"/>
  <c r="K8" i="146"/>
  <c r="K9" i="146"/>
  <c r="K10" i="146"/>
  <c r="K11" i="146"/>
  <c r="K12" i="146"/>
  <c r="K13" i="146"/>
  <c r="K14" i="146"/>
  <c r="K15" i="146"/>
  <c r="K16" i="146"/>
  <c r="K17" i="146"/>
  <c r="K18" i="146"/>
  <c r="K19" i="146"/>
  <c r="K20" i="146"/>
  <c r="K21" i="146"/>
  <c r="K22" i="146"/>
  <c r="K23" i="146"/>
  <c r="K24" i="146"/>
  <c r="K25" i="146"/>
  <c r="K26" i="146"/>
  <c r="K27" i="146"/>
  <c r="K28" i="146"/>
  <c r="K29" i="146"/>
  <c r="K30" i="146"/>
  <c r="K31" i="146"/>
  <c r="K32" i="146"/>
  <c r="K33" i="146"/>
  <c r="K34" i="146"/>
  <c r="K35" i="146"/>
  <c r="K36" i="146"/>
  <c r="J3" i="146"/>
  <c r="J4" i="146"/>
  <c r="J5" i="146"/>
  <c r="J6" i="146"/>
  <c r="J7" i="146"/>
  <c r="J8" i="146"/>
  <c r="J9" i="146"/>
  <c r="J10" i="146"/>
  <c r="J11" i="146"/>
  <c r="J12" i="146"/>
  <c r="J13" i="146"/>
  <c r="J14" i="146"/>
  <c r="J15" i="146"/>
  <c r="J16" i="146"/>
  <c r="J17" i="146"/>
  <c r="J18" i="146"/>
  <c r="J19" i="146"/>
  <c r="J20" i="146"/>
  <c r="J21" i="146"/>
  <c r="J22" i="146"/>
  <c r="J23" i="146"/>
  <c r="J24" i="146"/>
  <c r="J25" i="146"/>
  <c r="J26" i="146"/>
  <c r="J27" i="146"/>
  <c r="J28" i="146"/>
  <c r="J29" i="146"/>
  <c r="J30" i="146"/>
  <c r="J31" i="146"/>
  <c r="J32" i="146"/>
  <c r="J33" i="146"/>
  <c r="J34" i="146"/>
  <c r="J35" i="146"/>
  <c r="J36" i="146"/>
  <c r="I3" i="146"/>
  <c r="I4" i="146"/>
  <c r="I5" i="146"/>
  <c r="I6" i="146"/>
  <c r="I7" i="146"/>
  <c r="I8" i="146"/>
  <c r="I9" i="146"/>
  <c r="I10" i="146"/>
  <c r="I11" i="146"/>
  <c r="I12" i="146"/>
  <c r="I13" i="146"/>
  <c r="I14" i="146"/>
  <c r="I15" i="146"/>
  <c r="I16" i="146"/>
  <c r="I17" i="146"/>
  <c r="I18" i="146"/>
  <c r="I19" i="146"/>
  <c r="I20" i="146"/>
  <c r="I21" i="146"/>
  <c r="I22" i="146"/>
  <c r="I23" i="146"/>
  <c r="I24" i="146"/>
  <c r="I25" i="146"/>
  <c r="I26" i="146"/>
  <c r="I27" i="146"/>
  <c r="I28" i="146"/>
  <c r="I29" i="146"/>
  <c r="I30" i="146"/>
  <c r="I31" i="146"/>
  <c r="I32" i="146"/>
  <c r="I33" i="146"/>
  <c r="I34" i="146"/>
  <c r="I35" i="146"/>
  <c r="I36" i="146"/>
  <c r="V5" i="142"/>
  <c r="V6" i="142"/>
  <c r="V7" i="142"/>
  <c r="V8" i="142"/>
  <c r="V9" i="142"/>
  <c r="V10" i="142"/>
  <c r="V11" i="142"/>
  <c r="V12" i="142"/>
  <c r="V13" i="142"/>
  <c r="V14" i="142"/>
  <c r="V15" i="142"/>
  <c r="V16" i="142"/>
  <c r="V17" i="142"/>
  <c r="L36" i="146"/>
  <c r="L35" i="146"/>
  <c r="L34" i="146"/>
  <c r="L33" i="146"/>
  <c r="L32" i="146"/>
  <c r="L31" i="146"/>
  <c r="L30" i="146"/>
  <c r="L29" i="146"/>
  <c r="L28" i="146"/>
  <c r="L27" i="146"/>
  <c r="L26" i="146"/>
  <c r="L25" i="146"/>
  <c r="L24" i="146"/>
  <c r="L23" i="146"/>
  <c r="L22" i="146"/>
  <c r="L21" i="146"/>
  <c r="L20" i="146"/>
  <c r="L19" i="146"/>
  <c r="L18" i="146"/>
  <c r="L17" i="146"/>
  <c r="L16" i="146"/>
  <c r="L15" i="146"/>
  <c r="L14" i="146"/>
  <c r="L13" i="146"/>
  <c r="L12" i="146"/>
  <c r="L11" i="146"/>
  <c r="L10" i="146"/>
  <c r="L9" i="146"/>
  <c r="L8" i="146"/>
  <c r="L7" i="146"/>
  <c r="L6" i="146"/>
  <c r="L5" i="146"/>
  <c r="L4" i="146"/>
  <c r="L3" i="146"/>
  <c r="Y3" i="146" l="1"/>
  <c r="AX13" i="146" l="1"/>
  <c r="AX30" i="146"/>
  <c r="AX4" i="146"/>
  <c r="AX5" i="146"/>
  <c r="AX7" i="146"/>
  <c r="AX8" i="146"/>
  <c r="AX9" i="146"/>
  <c r="AX10" i="146"/>
  <c r="AX11" i="146"/>
  <c r="AX12" i="146"/>
  <c r="V13" i="146"/>
  <c r="AX14" i="146"/>
  <c r="AX15" i="146"/>
  <c r="AX16" i="146"/>
  <c r="AX17" i="146"/>
  <c r="AX18" i="146"/>
  <c r="AX19" i="146"/>
  <c r="AX20" i="146"/>
  <c r="AX21" i="146"/>
  <c r="AX22" i="146"/>
  <c r="V23" i="146"/>
  <c r="V25" i="146"/>
  <c r="AX26" i="146"/>
  <c r="AX27" i="146"/>
  <c r="AX28" i="146"/>
  <c r="AX29" i="146"/>
  <c r="AX31" i="146"/>
  <c r="AX32" i="146"/>
  <c r="AX33" i="146"/>
  <c r="AX34" i="146"/>
  <c r="B36" i="146"/>
  <c r="AX3" i="146"/>
  <c r="AX25" i="146" l="1"/>
  <c r="AX23" i="146"/>
  <c r="V35" i="146"/>
  <c r="B35" i="146"/>
  <c r="AX35" i="146"/>
  <c r="V11" i="146"/>
  <c r="V36" i="146"/>
  <c r="AX24" i="146"/>
  <c r="V24" i="146"/>
  <c r="AX36" i="146"/>
  <c r="V12" i="146"/>
  <c r="V29" i="146"/>
  <c r="V17" i="146"/>
  <c r="V5" i="146"/>
  <c r="AX6" i="146"/>
  <c r="V28" i="146"/>
  <c r="V16" i="146"/>
  <c r="V27" i="146"/>
  <c r="V15" i="146"/>
  <c r="V26" i="146"/>
  <c r="V14" i="146"/>
  <c r="V34" i="146"/>
  <c r="V22" i="146"/>
  <c r="V10" i="146"/>
  <c r="V33" i="146"/>
  <c r="V21" i="146"/>
  <c r="V9" i="146"/>
  <c r="V32" i="146"/>
  <c r="V20" i="146"/>
  <c r="V8" i="146"/>
  <c r="V31" i="146"/>
  <c r="V19" i="146"/>
  <c r="V7" i="146"/>
  <c r="V30" i="146"/>
  <c r="V18" i="146"/>
  <c r="V6" i="146"/>
  <c r="H7" i="146"/>
  <c r="H9" i="146"/>
  <c r="H10" i="146"/>
  <c r="H12" i="146"/>
  <c r="H13" i="146"/>
  <c r="H16" i="146"/>
  <c r="H17" i="146"/>
  <c r="H19" i="146"/>
  <c r="H20" i="146"/>
  <c r="H22" i="146"/>
  <c r="H23" i="146"/>
  <c r="H25" i="146"/>
  <c r="H26" i="146"/>
  <c r="H28" i="146"/>
  <c r="H29" i="146"/>
  <c r="H31" i="146"/>
  <c r="H32" i="146"/>
  <c r="H34" i="146"/>
  <c r="H35" i="146"/>
  <c r="H3" i="146"/>
  <c r="P5" i="128"/>
  <c r="P6" i="128"/>
  <c r="P7" i="128"/>
  <c r="P8" i="128"/>
  <c r="P9" i="128"/>
  <c r="P10" i="128"/>
  <c r="P11" i="128"/>
  <c r="P12" i="128"/>
  <c r="P13" i="128"/>
  <c r="P14" i="128"/>
  <c r="P15" i="128"/>
  <c r="P16" i="128"/>
  <c r="P17" i="128"/>
  <c r="P4" i="128"/>
  <c r="H4" i="146"/>
  <c r="H5" i="146"/>
  <c r="H6" i="146"/>
  <c r="H8" i="146"/>
  <c r="H11" i="146"/>
  <c r="H14" i="146"/>
  <c r="H15" i="146"/>
  <c r="H18" i="146"/>
  <c r="H21" i="146"/>
  <c r="H24" i="146"/>
  <c r="H27" i="146"/>
  <c r="H30" i="146"/>
  <c r="H33" i="146"/>
  <c r="H36" i="146"/>
  <c r="P32" i="128" l="1"/>
  <c r="V4" i="146"/>
  <c r="AJ3" i="146" l="1"/>
  <c r="V3" i="146"/>
  <c r="AJ34" i="146"/>
  <c r="AJ28" i="146"/>
  <c r="AJ22" i="146"/>
  <c r="AJ16" i="146"/>
  <c r="AJ10" i="146"/>
  <c r="AJ4" i="146"/>
  <c r="AJ33" i="146"/>
  <c r="AJ27" i="146"/>
  <c r="AJ21" i="146"/>
  <c r="AJ15" i="146"/>
  <c r="AJ9" i="146"/>
  <c r="AJ32" i="146"/>
  <c r="AJ26" i="146"/>
  <c r="AJ20" i="146"/>
  <c r="AJ14" i="146"/>
  <c r="AJ8" i="146"/>
  <c r="AJ31" i="146"/>
  <c r="AJ25" i="146"/>
  <c r="AJ19" i="146"/>
  <c r="AJ13" i="146"/>
  <c r="AJ7" i="146"/>
  <c r="AJ36" i="146"/>
  <c r="AJ30" i="146"/>
  <c r="AJ24" i="146"/>
  <c r="AJ18" i="146"/>
  <c r="AJ12" i="146"/>
  <c r="AJ6" i="146"/>
  <c r="AJ35" i="146"/>
  <c r="AJ29" i="146"/>
  <c r="AJ23" i="146"/>
  <c r="AJ17" i="146"/>
  <c r="AJ11" i="146"/>
  <c r="AJ5" i="146"/>
  <c r="O4" i="128" l="1"/>
  <c r="W4" i="142" l="1"/>
  <c r="K12" i="128"/>
  <c r="O12" i="128"/>
  <c r="K9" i="128"/>
  <c r="O9" i="128"/>
  <c r="K6" i="128"/>
  <c r="O6" i="128"/>
  <c r="O11" i="128"/>
  <c r="K11" i="128"/>
  <c r="O15" i="128"/>
  <c r="K15" i="128"/>
  <c r="K16" i="128"/>
  <c r="O16" i="128"/>
  <c r="O8" i="128"/>
  <c r="K8" i="128"/>
  <c r="K13" i="128"/>
  <c r="O13" i="128"/>
  <c r="K7" i="128"/>
  <c r="O7" i="128"/>
  <c r="O5" i="128"/>
  <c r="O32" i="128" s="1"/>
  <c r="O17" i="128"/>
  <c r="K17" i="128"/>
  <c r="K14" i="128"/>
  <c r="O14" i="128"/>
  <c r="K10" i="128"/>
  <c r="O10" i="128"/>
  <c r="C3" i="146" l="1"/>
  <c r="W34" i="146"/>
  <c r="W9" i="146"/>
  <c r="W30" i="146"/>
  <c r="W36" i="146"/>
  <c r="W6" i="142" l="1"/>
  <c r="C5" i="146" s="1"/>
  <c r="W13" i="142"/>
  <c r="C12" i="146" s="1"/>
  <c r="W12" i="142"/>
  <c r="C11" i="146" s="1"/>
  <c r="W16" i="142"/>
  <c r="W17" i="142"/>
  <c r="C19" i="146"/>
  <c r="C23" i="146"/>
  <c r="W14" i="142"/>
  <c r="C24" i="146"/>
  <c r="C29" i="146"/>
  <c r="C26" i="146"/>
  <c r="W8" i="142"/>
  <c r="C35" i="146"/>
  <c r="C28" i="146"/>
  <c r="W5" i="142"/>
  <c r="C4" i="146" s="1"/>
  <c r="C21" i="146"/>
  <c r="C22" i="146"/>
  <c r="W11" i="142"/>
  <c r="C10" i="146" s="1"/>
  <c r="W9" i="142"/>
  <c r="C25" i="146"/>
  <c r="W10" i="142"/>
  <c r="C9" i="146" s="1"/>
  <c r="C32" i="146"/>
  <c r="W7" i="142"/>
  <c r="W15" i="142"/>
  <c r="W28" i="146"/>
  <c r="W35" i="146"/>
  <c r="W5" i="146"/>
  <c r="W21" i="146"/>
  <c r="W13" i="146"/>
  <c r="W25" i="146"/>
  <c r="W22" i="146"/>
  <c r="W23" i="146"/>
  <c r="W27" i="146"/>
  <c r="W8" i="146"/>
  <c r="W20" i="146"/>
  <c r="W15" i="146"/>
  <c r="W18" i="146"/>
  <c r="W10" i="146"/>
  <c r="W12" i="146"/>
  <c r="W6" i="146"/>
  <c r="X15" i="146"/>
  <c r="X34" i="146"/>
  <c r="X28" i="146"/>
  <c r="X36" i="146"/>
  <c r="X21" i="146"/>
  <c r="X29" i="146"/>
  <c r="G30" i="146" l="1"/>
  <c r="D30" i="146"/>
  <c r="F30" i="146"/>
  <c r="E30" i="146"/>
  <c r="G18" i="146"/>
  <c r="F18" i="146"/>
  <c r="D18" i="146"/>
  <c r="E18" i="146"/>
  <c r="E20" i="146"/>
  <c r="F20" i="146"/>
  <c r="D20" i="146"/>
  <c r="G20" i="146"/>
  <c r="D34" i="146"/>
  <c r="E34" i="146"/>
  <c r="F34" i="146"/>
  <c r="G34" i="146"/>
  <c r="C30" i="146"/>
  <c r="C18" i="146"/>
  <c r="C13" i="146"/>
  <c r="C20" i="146"/>
  <c r="C34" i="146"/>
  <c r="G27" i="146"/>
  <c r="F27" i="146"/>
  <c r="D27" i="146"/>
  <c r="E27" i="146"/>
  <c r="E17" i="146"/>
  <c r="G17" i="146"/>
  <c r="F17" i="146"/>
  <c r="D17" i="146"/>
  <c r="C14" i="146"/>
  <c r="C27" i="146"/>
  <c r="C16" i="146"/>
  <c r="C17" i="146"/>
  <c r="F35" i="146"/>
  <c r="D35" i="146"/>
  <c r="G35" i="146"/>
  <c r="E35" i="146"/>
  <c r="G25" i="146"/>
  <c r="F25" i="146"/>
  <c r="D25" i="146"/>
  <c r="E25" i="146"/>
  <c r="F29" i="146"/>
  <c r="G29" i="146"/>
  <c r="E29" i="146"/>
  <c r="D29" i="146"/>
  <c r="G31" i="146"/>
  <c r="E31" i="146"/>
  <c r="F31" i="146"/>
  <c r="D31" i="146"/>
  <c r="F33" i="146"/>
  <c r="G33" i="146"/>
  <c r="D33" i="146"/>
  <c r="E33" i="146"/>
  <c r="C6" i="146"/>
  <c r="C8" i="146"/>
  <c r="C7" i="146"/>
  <c r="C31" i="146"/>
  <c r="C33" i="146"/>
  <c r="C15" i="146"/>
  <c r="E22" i="146"/>
  <c r="F22" i="146"/>
  <c r="D22" i="146"/>
  <c r="G22" i="146"/>
  <c r="D21" i="146"/>
  <c r="G21" i="146"/>
  <c r="E21" i="146"/>
  <c r="F21" i="146"/>
  <c r="G23" i="146"/>
  <c r="F23" i="146"/>
  <c r="E23" i="146"/>
  <c r="D23" i="146"/>
  <c r="G32" i="146"/>
  <c r="D32" i="146"/>
  <c r="F32" i="146"/>
  <c r="E32" i="146"/>
  <c r="E28" i="146"/>
  <c r="F28" i="146"/>
  <c r="G28" i="146"/>
  <c r="D28" i="146"/>
  <c r="D26" i="146"/>
  <c r="G26" i="146"/>
  <c r="E26" i="146"/>
  <c r="F26" i="146"/>
  <c r="G24" i="146"/>
  <c r="F24" i="146"/>
  <c r="E24" i="146"/>
  <c r="D24" i="146"/>
  <c r="F19" i="146"/>
  <c r="G19" i="146"/>
  <c r="D19" i="146"/>
  <c r="E19" i="146"/>
  <c r="X16" i="146"/>
  <c r="X14" i="146"/>
  <c r="X13" i="146"/>
  <c r="X17" i="146"/>
  <c r="X7" i="146"/>
  <c r="X18" i="146"/>
  <c r="X31" i="146"/>
  <c r="X9" i="146"/>
  <c r="X11" i="146"/>
  <c r="X3" i="146"/>
  <c r="W4" i="146"/>
  <c r="W14" i="146"/>
  <c r="W31" i="146"/>
  <c r="W19" i="146"/>
  <c r="W16" i="146"/>
  <c r="W32" i="146"/>
  <c r="W29" i="146"/>
  <c r="W24" i="146"/>
  <c r="W33" i="146"/>
  <c r="W7" i="146"/>
  <c r="W17" i="146"/>
  <c r="W26" i="146"/>
  <c r="W11" i="146"/>
  <c r="W3" i="146"/>
  <c r="Y28" i="146"/>
  <c r="Y5" i="146"/>
  <c r="Y32" i="146"/>
  <c r="Y31" i="146"/>
  <c r="Y9" i="146"/>
  <c r="Y16" i="146" l="1"/>
  <c r="Y4" i="146"/>
  <c r="Y21" i="146"/>
  <c r="Y29" i="146"/>
  <c r="Y24" i="146"/>
  <c r="Y30" i="146"/>
  <c r="Y23" i="146"/>
  <c r="Y19" i="146"/>
  <c r="Y17" i="146"/>
  <c r="Y27" i="146"/>
  <c r="Y26" i="146"/>
  <c r="Y11" i="146"/>
  <c r="Y10" i="146"/>
  <c r="Y12" i="146"/>
  <c r="Y7" i="146"/>
  <c r="Y33" i="146"/>
  <c r="Y35" i="146"/>
  <c r="Y15" i="146"/>
  <c r="Y13" i="146"/>
  <c r="Y25" i="146"/>
  <c r="X32" i="146"/>
  <c r="X8" i="146"/>
  <c r="X20" i="146"/>
  <c r="X12" i="146"/>
  <c r="X23" i="146"/>
  <c r="X30" i="146"/>
  <c r="X25" i="146"/>
  <c r="X6" i="146"/>
  <c r="X33" i="146"/>
  <c r="X10" i="146"/>
  <c r="X4" i="146"/>
  <c r="X22" i="146"/>
  <c r="X5" i="146"/>
  <c r="X24" i="146"/>
  <c r="X19" i="146"/>
  <c r="X27" i="146"/>
  <c r="X35" i="146"/>
  <c r="X26" i="146"/>
  <c r="Z14" i="146"/>
  <c r="Z36" i="146"/>
  <c r="Z9" i="146"/>
  <c r="Z8" i="146"/>
  <c r="Z4" i="146"/>
  <c r="Z7" i="146" l="1"/>
  <c r="Z29" i="146"/>
  <c r="Z19" i="146"/>
  <c r="Z18" i="146"/>
  <c r="Z25" i="146"/>
  <c r="Z26" i="146"/>
  <c r="Z24" i="146"/>
  <c r="Z21" i="146"/>
  <c r="Z12" i="146"/>
  <c r="Z13" i="146"/>
  <c r="Z30" i="146"/>
  <c r="Z17" i="146"/>
  <c r="Z11" i="146"/>
  <c r="Z31" i="146"/>
  <c r="Z3" i="146"/>
  <c r="Y6" i="146"/>
  <c r="Y14" i="146"/>
  <c r="Y22" i="146"/>
  <c r="Y36" i="146"/>
  <c r="Y18" i="146"/>
  <c r="Y20" i="146"/>
  <c r="Y8" i="146"/>
  <c r="Y34" i="146"/>
  <c r="AA26" i="146"/>
  <c r="AA17" i="146"/>
  <c r="AA23" i="146"/>
  <c r="AA35" i="146"/>
  <c r="AA5" i="146"/>
  <c r="AA27" i="146"/>
  <c r="AA19" i="146"/>
  <c r="AA32" i="146" l="1"/>
  <c r="AA22" i="146"/>
  <c r="AA13" i="146"/>
  <c r="AA16" i="146"/>
  <c r="AA28" i="146"/>
  <c r="AA8" i="146"/>
  <c r="AA18" i="146"/>
  <c r="AA11" i="146"/>
  <c r="AA14" i="146"/>
  <c r="AA20" i="146"/>
  <c r="AA21" i="146"/>
  <c r="AA36" i="146"/>
  <c r="AA12" i="146"/>
  <c r="AA34" i="146"/>
  <c r="AA3" i="146"/>
  <c r="Z27" i="146"/>
  <c r="Z10" i="146"/>
  <c r="Z33" i="146"/>
  <c r="Z20" i="146"/>
  <c r="Z28" i="146"/>
  <c r="Z5" i="146"/>
  <c r="Z16" i="146"/>
  <c r="Z32" i="146"/>
  <c r="Z22" i="146"/>
  <c r="Z15" i="146"/>
  <c r="Z6" i="146"/>
  <c r="Z23" i="146"/>
  <c r="Z34" i="146"/>
  <c r="Z35" i="146"/>
  <c r="AB27" i="146"/>
  <c r="AB9" i="146"/>
  <c r="AB26" i="146"/>
  <c r="AB6" i="146"/>
  <c r="AB14" i="146" l="1"/>
  <c r="AB36" i="146"/>
  <c r="AB18" i="146"/>
  <c r="AB10" i="146"/>
  <c r="AB25" i="146"/>
  <c r="AB12" i="146"/>
  <c r="AB20" i="146"/>
  <c r="AB35" i="146"/>
  <c r="AB30" i="146"/>
  <c r="AB21" i="146"/>
  <c r="AB23" i="146"/>
  <c r="AB22" i="146"/>
  <c r="AB28" i="146"/>
  <c r="AA24" i="146"/>
  <c r="AA9" i="146"/>
  <c r="AA29" i="146"/>
  <c r="AA30" i="146"/>
  <c r="AA6" i="146"/>
  <c r="AA31" i="146"/>
  <c r="AA25" i="146"/>
  <c r="AA4" i="146"/>
  <c r="AA33" i="146"/>
  <c r="AA7" i="146"/>
  <c r="AA10" i="146"/>
  <c r="AA15" i="146"/>
  <c r="AC22" i="146"/>
  <c r="AC14" i="146"/>
  <c r="AC8" i="146"/>
  <c r="AC7" i="146"/>
  <c r="AC21" i="146" l="1"/>
  <c r="AC17" i="146"/>
  <c r="AC18" i="146"/>
  <c r="AC5" i="146"/>
  <c r="AC13" i="146"/>
  <c r="AC9" i="146"/>
  <c r="AC36" i="146"/>
  <c r="AC19" i="146"/>
  <c r="AC16" i="146"/>
  <c r="AC6" i="146"/>
  <c r="AC26" i="146"/>
  <c r="AC10" i="146"/>
  <c r="AC20" i="146"/>
  <c r="AC4" i="146"/>
  <c r="AC34" i="146"/>
  <c r="AC28" i="146"/>
  <c r="AC12" i="146"/>
  <c r="AC25" i="146"/>
  <c r="AC27" i="146"/>
  <c r="AC29" i="146"/>
  <c r="AB32" i="146"/>
  <c r="AB5" i="146"/>
  <c r="AB7" i="146"/>
  <c r="AB31" i="146"/>
  <c r="AB17" i="146"/>
  <c r="AB13" i="146"/>
  <c r="AB11" i="146"/>
  <c r="AB15" i="146"/>
  <c r="AB8" i="146"/>
  <c r="AB16" i="146"/>
  <c r="AB19" i="146"/>
  <c r="AB24" i="146"/>
  <c r="AB34" i="146"/>
  <c r="AB33" i="146"/>
  <c r="AB4" i="146"/>
  <c r="AB29" i="146"/>
  <c r="AB3" i="146"/>
  <c r="AR3" i="146"/>
  <c r="AD33" i="146"/>
  <c r="AD6" i="146"/>
  <c r="AD14" i="146"/>
  <c r="AD27" i="146"/>
  <c r="AD16" i="146"/>
  <c r="AD22" i="146"/>
  <c r="AD21" i="146" l="1"/>
  <c r="AD36" i="146"/>
  <c r="AD11" i="146"/>
  <c r="AD28" i="146"/>
  <c r="AD24" i="146"/>
  <c r="AD26" i="146"/>
  <c r="AD17" i="146"/>
  <c r="AD34" i="146"/>
  <c r="AD7" i="146"/>
  <c r="AD23" i="146"/>
  <c r="AD25" i="146"/>
  <c r="AD19" i="146"/>
  <c r="AD4" i="146"/>
  <c r="AD29" i="146"/>
  <c r="AC33" i="146"/>
  <c r="AC31" i="146"/>
  <c r="AC35" i="146"/>
  <c r="AC11" i="146"/>
  <c r="AC23" i="146"/>
  <c r="AC30" i="146"/>
  <c r="AC32" i="146"/>
  <c r="AC24" i="146"/>
  <c r="AC15" i="146"/>
  <c r="AC3" i="146"/>
  <c r="BF3" i="146"/>
  <c r="AE10" i="146"/>
  <c r="AE32" i="146"/>
  <c r="AE35" i="146" l="1"/>
  <c r="AE15" i="146"/>
  <c r="AE11" i="146"/>
  <c r="AE16" i="146"/>
  <c r="AE36" i="146"/>
  <c r="AE12" i="146"/>
  <c r="AE18" i="146"/>
  <c r="AE6" i="146"/>
  <c r="AE26" i="146"/>
  <c r="AE24" i="146"/>
  <c r="AE33" i="146"/>
  <c r="AE34" i="146"/>
  <c r="AE5" i="146"/>
  <c r="AE25" i="146"/>
  <c r="AE30" i="146"/>
  <c r="AE13" i="146"/>
  <c r="AE8" i="146"/>
  <c r="AE27" i="146"/>
  <c r="AE17" i="146"/>
  <c r="AE3" i="146"/>
  <c r="AD30" i="146"/>
  <c r="AD20" i="146"/>
  <c r="AD32" i="146"/>
  <c r="AD13" i="146"/>
  <c r="AD15" i="146"/>
  <c r="AD9" i="146"/>
  <c r="AD10" i="146"/>
  <c r="AD35" i="146"/>
  <c r="AD12" i="146"/>
  <c r="AD8" i="146"/>
  <c r="AD18" i="146"/>
  <c r="AD5" i="146"/>
  <c r="AD31" i="146"/>
  <c r="AD3" i="146"/>
  <c r="AF20" i="146"/>
  <c r="AF7" i="146"/>
  <c r="AF6" i="146"/>
  <c r="AF35" i="146"/>
  <c r="AF36" i="146"/>
  <c r="AF26" i="146"/>
  <c r="AF33" i="146"/>
  <c r="AF17" i="146" l="1"/>
  <c r="AF14" i="146"/>
  <c r="AF31" i="146"/>
  <c r="AF9" i="146"/>
  <c r="AF8" i="146"/>
  <c r="AF27" i="146"/>
  <c r="AF16" i="146"/>
  <c r="AF21" i="146"/>
  <c r="AF10" i="146"/>
  <c r="AF30" i="146"/>
  <c r="AF32" i="146"/>
  <c r="AF23" i="146"/>
  <c r="AE20" i="146"/>
  <c r="AE14" i="146"/>
  <c r="AE19" i="146"/>
  <c r="AE22" i="146"/>
  <c r="AE31" i="146"/>
  <c r="AE28" i="146"/>
  <c r="AE21" i="146"/>
  <c r="AE23" i="146"/>
  <c r="AE9" i="146"/>
  <c r="AE7" i="146"/>
  <c r="AE4" i="146"/>
  <c r="AE29" i="146"/>
  <c r="AG6" i="146"/>
  <c r="AG7" i="146"/>
  <c r="AG35" i="146"/>
  <c r="AG14" i="146"/>
  <c r="AG17" i="146"/>
  <c r="AG13" i="146" l="1"/>
  <c r="AG36" i="146"/>
  <c r="AG8" i="146"/>
  <c r="AG11" i="146"/>
  <c r="AG4" i="146"/>
  <c r="AG23" i="146"/>
  <c r="AG34" i="146"/>
  <c r="AG9" i="146"/>
  <c r="AG12" i="146"/>
  <c r="AG27" i="146"/>
  <c r="AG16" i="146"/>
  <c r="AG18" i="146"/>
  <c r="AG29" i="146"/>
  <c r="AG28" i="146"/>
  <c r="AF18" i="146"/>
  <c r="AF22" i="146"/>
  <c r="AF25" i="146"/>
  <c r="AF24" i="146"/>
  <c r="AF12" i="146"/>
  <c r="AF19" i="146"/>
  <c r="AF29" i="146"/>
  <c r="AF13" i="146"/>
  <c r="AF28" i="146"/>
  <c r="AF5" i="146"/>
  <c r="AF4" i="146"/>
  <c r="AF34" i="146"/>
  <c r="AF11" i="146"/>
  <c r="AF15" i="146"/>
  <c r="AF3" i="146"/>
  <c r="AH27" i="146"/>
  <c r="AH30" i="146"/>
  <c r="AH33" i="146"/>
  <c r="AH15" i="146"/>
  <c r="AH20" i="146"/>
  <c r="AH26" i="146"/>
  <c r="AH22" i="146" l="1"/>
  <c r="AH4" i="146"/>
  <c r="AH17" i="146"/>
  <c r="AH9" i="146"/>
  <c r="AH10" i="146"/>
  <c r="AH28" i="146"/>
  <c r="AH19" i="146"/>
  <c r="AH14" i="146"/>
  <c r="AH24" i="146"/>
  <c r="AH21" i="146"/>
  <c r="AH34" i="146"/>
  <c r="AH7" i="146"/>
  <c r="AH36" i="146"/>
  <c r="AH25" i="146"/>
  <c r="AH16" i="146"/>
  <c r="AH11" i="146"/>
  <c r="AH31" i="146"/>
  <c r="AH3" i="146"/>
  <c r="AG5" i="146"/>
  <c r="AG25" i="146"/>
  <c r="AG30" i="146"/>
  <c r="AG19" i="146"/>
  <c r="AG33" i="146"/>
  <c r="AG24" i="146"/>
  <c r="AG26" i="146"/>
  <c r="AG20" i="146"/>
  <c r="AG31" i="146"/>
  <c r="AG22" i="146"/>
  <c r="AG21" i="146"/>
  <c r="AG32" i="146"/>
  <c r="AG15" i="146"/>
  <c r="AG10" i="146"/>
  <c r="AG3" i="146"/>
  <c r="B16" i="146"/>
  <c r="B33" i="146"/>
  <c r="B11" i="146"/>
  <c r="B22" i="146"/>
  <c r="AI5" i="146"/>
  <c r="M6" i="128"/>
  <c r="AI24" i="146"/>
  <c r="B13" i="146"/>
  <c r="B6" i="146"/>
  <c r="B8" i="146"/>
  <c r="B28" i="146"/>
  <c r="B15" i="146"/>
  <c r="B25" i="146"/>
  <c r="AI25" i="146"/>
  <c r="AI23" i="146"/>
  <c r="B10" i="146"/>
  <c r="B32" i="146"/>
  <c r="B4" i="146"/>
  <c r="B14" i="146"/>
  <c r="AI20" i="146"/>
  <c r="AI36" i="146" l="1"/>
  <c r="AI26" i="146"/>
  <c r="AI11" i="146"/>
  <c r="AI22" i="146"/>
  <c r="AI14" i="146"/>
  <c r="AI17" i="146"/>
  <c r="AI30" i="146"/>
  <c r="AI9" i="146"/>
  <c r="AI35" i="146"/>
  <c r="AI18" i="146"/>
  <c r="AI21" i="146"/>
  <c r="AI10" i="146"/>
  <c r="AI7" i="146"/>
  <c r="AI16" i="146"/>
  <c r="AI27" i="146"/>
  <c r="AI34" i="146"/>
  <c r="AI13" i="146"/>
  <c r="AI28" i="146"/>
  <c r="AI12" i="146"/>
  <c r="AI3" i="146"/>
  <c r="AH23" i="146"/>
  <c r="AH35" i="146"/>
  <c r="AH18" i="146"/>
  <c r="AH29" i="146"/>
  <c r="AH8" i="146"/>
  <c r="AH32" i="146"/>
  <c r="AH6" i="146"/>
  <c r="AH12" i="146"/>
  <c r="AH5" i="146"/>
  <c r="AH13" i="146"/>
  <c r="B29" i="146"/>
  <c r="B24" i="146"/>
  <c r="Q8" i="128"/>
  <c r="B9" i="146"/>
  <c r="B23" i="146"/>
  <c r="B18" i="146"/>
  <c r="Q6" i="128"/>
  <c r="B5" i="146"/>
  <c r="B27" i="146"/>
  <c r="B3" i="146"/>
  <c r="Q4" i="128"/>
  <c r="M7" i="128"/>
  <c r="Q7" i="128"/>
  <c r="M17" i="128"/>
  <c r="Q17" i="128"/>
  <c r="Q9" i="128"/>
  <c r="M9" i="128"/>
  <c r="M5" i="128"/>
  <c r="Q5" i="128"/>
  <c r="Q10" i="128"/>
  <c r="M10" i="128"/>
  <c r="B31" i="146"/>
  <c r="B21" i="146"/>
  <c r="M12" i="128"/>
  <c r="M8" i="128"/>
  <c r="B19" i="146"/>
  <c r="B20" i="146"/>
  <c r="B12" i="146"/>
  <c r="B26" i="146"/>
  <c r="B34" i="146"/>
  <c r="Q12" i="128"/>
  <c r="B30" i="146"/>
  <c r="B17" i="146"/>
  <c r="B7" i="146"/>
  <c r="AI8" i="146" l="1"/>
  <c r="AI6" i="146"/>
  <c r="AI15" i="146"/>
  <c r="AI19" i="146"/>
  <c r="AI32" i="146"/>
  <c r="AI4" i="146"/>
  <c r="AI33" i="146"/>
  <c r="AI29" i="146"/>
  <c r="AI31" i="146"/>
  <c r="I3" i="147"/>
  <c r="R3" i="147"/>
  <c r="M16" i="128"/>
  <c r="Q16" i="128"/>
  <c r="Q15" i="128"/>
  <c r="M15" i="128"/>
  <c r="Q13" i="128"/>
  <c r="M13" i="128"/>
  <c r="Q11" i="128"/>
  <c r="M11" i="128"/>
  <c r="M14" i="128"/>
  <c r="Q14" i="128"/>
  <c r="AA3" i="147" l="1"/>
  <c r="Q32" i="128"/>
  <c r="G36" i="146" l="1"/>
  <c r="D36" i="146"/>
  <c r="F36" i="146"/>
  <c r="E36" i="146"/>
  <c r="C36" i="146"/>
  <c r="F15" i="146"/>
  <c r="P16" i="142"/>
  <c r="N16" i="142"/>
  <c r="E3" i="146"/>
  <c r="M4" i="142"/>
  <c r="K4" i="142"/>
  <c r="D15" i="146"/>
  <c r="J16" i="142"/>
  <c r="G6" i="146"/>
  <c r="S7" i="142"/>
  <c r="Q7" i="142"/>
  <c r="E15" i="146"/>
  <c r="M16" i="142"/>
  <c r="K16" i="142"/>
  <c r="S28" i="142"/>
  <c r="Q28" i="142"/>
  <c r="G13" i="146"/>
  <c r="S14" i="142"/>
  <c r="Q14" i="142"/>
  <c r="M27" i="142"/>
  <c r="K27" i="142"/>
  <c r="F16" i="146"/>
  <c r="P17" i="142"/>
  <c r="N17" i="142"/>
  <c r="M29" i="142"/>
  <c r="K29" i="142"/>
  <c r="P20" i="142"/>
  <c r="N20" i="142"/>
  <c r="M22" i="142"/>
  <c r="K22" i="142"/>
  <c r="S18" i="142"/>
  <c r="Q18" i="142"/>
  <c r="P22" i="142"/>
  <c r="N22" i="142"/>
  <c r="P31" i="142"/>
  <c r="N31" i="142"/>
  <c r="D13" i="146"/>
  <c r="J14" i="142"/>
  <c r="P19" i="142"/>
  <c r="N19" i="142"/>
  <c r="Q13" i="142"/>
  <c r="S13" i="142"/>
  <c r="G12" i="146"/>
  <c r="D7" i="146"/>
  <c r="J8" i="142"/>
  <c r="S30" i="142"/>
  <c r="Q30" i="142"/>
  <c r="M25" i="142"/>
  <c r="K25" i="142"/>
  <c r="D8" i="146"/>
  <c r="J9" i="142"/>
  <c r="D4" i="146"/>
  <c r="J5" i="142"/>
  <c r="S22" i="142"/>
  <c r="Q22" i="142"/>
  <c r="G8" i="146"/>
  <c r="S9" i="142"/>
  <c r="Q9" i="142"/>
  <c r="P23" i="142"/>
  <c r="N23" i="142"/>
  <c r="G3" i="146"/>
  <c r="S4" i="142"/>
  <c r="Q4" i="142"/>
  <c r="N6" i="142"/>
  <c r="P6" i="142"/>
  <c r="F5" i="146"/>
  <c r="G10" i="146"/>
  <c r="S11" i="142"/>
  <c r="Q11" i="142"/>
  <c r="K14" i="142"/>
  <c r="M14" i="142"/>
  <c r="E13" i="146"/>
  <c r="G15" i="146"/>
  <c r="S16" i="142"/>
  <c r="H16" i="142"/>
  <c r="Q16" i="142"/>
  <c r="E9" i="146"/>
  <c r="M10" i="142"/>
  <c r="K10" i="142"/>
  <c r="S29" i="142"/>
  <c r="Q29" i="142"/>
  <c r="G11" i="146"/>
  <c r="S12" i="142"/>
  <c r="Q12" i="142"/>
  <c r="M26" i="142"/>
  <c r="K26" i="142"/>
  <c r="F7" i="146"/>
  <c r="P8" i="142"/>
  <c r="N8" i="142"/>
  <c r="E14" i="146"/>
  <c r="M15" i="142"/>
  <c r="K15" i="142"/>
  <c r="N13" i="142"/>
  <c r="P13" i="142"/>
  <c r="F12" i="146"/>
  <c r="P30" i="142"/>
  <c r="N30" i="142"/>
  <c r="F13" i="146"/>
  <c r="P14" i="142"/>
  <c r="H14" i="142"/>
  <c r="N14" i="142"/>
  <c r="E11" i="146"/>
  <c r="M12" i="142"/>
  <c r="K12" i="142"/>
  <c r="S26" i="142"/>
  <c r="Q26" i="142"/>
  <c r="F6" i="146"/>
  <c r="P7" i="142"/>
  <c r="N7" i="142"/>
  <c r="G14" i="146"/>
  <c r="S15" i="142"/>
  <c r="Q15" i="142"/>
  <c r="M23" i="142"/>
  <c r="K23" i="142"/>
  <c r="F14" i="146"/>
  <c r="P15" i="142"/>
  <c r="N15" i="142"/>
  <c r="S21" i="142"/>
  <c r="Q21" i="142"/>
  <c r="M28" i="142"/>
  <c r="K28" i="142"/>
  <c r="D14" i="146"/>
  <c r="H15" i="142"/>
  <c r="J15" i="142"/>
  <c r="J31" i="142"/>
  <c r="M30" i="142"/>
  <c r="K30" i="142"/>
  <c r="M21" i="142"/>
  <c r="K21" i="142"/>
  <c r="M24" i="142"/>
  <c r="K24" i="142"/>
  <c r="D3" i="146"/>
  <c r="J4" i="142"/>
  <c r="D10" i="146"/>
  <c r="J11" i="142"/>
  <c r="D9" i="146"/>
  <c r="J10" i="142"/>
  <c r="F8" i="146"/>
  <c r="P9" i="142"/>
  <c r="N9" i="142"/>
  <c r="H22" i="142"/>
  <c r="J22" i="142"/>
  <c r="D16" i="146"/>
  <c r="J17" i="142"/>
  <c r="P27" i="142"/>
  <c r="N27" i="142"/>
  <c r="Q31" i="142"/>
  <c r="S31" i="142"/>
  <c r="M20" i="142"/>
  <c r="K20" i="142"/>
  <c r="J27" i="142"/>
  <c r="K13" i="142"/>
  <c r="M13" i="142"/>
  <c r="E12" i="146"/>
  <c r="J29" i="142"/>
  <c r="D11" i="146"/>
  <c r="J12" i="142"/>
  <c r="H27" i="142"/>
  <c r="Q27" i="142"/>
  <c r="S27" i="142"/>
  <c r="J21" i="142"/>
  <c r="J18" i="142"/>
  <c r="N10" i="142"/>
  <c r="P10" i="142"/>
  <c r="F9" i="146"/>
  <c r="E7" i="146"/>
  <c r="M8" i="142"/>
  <c r="K8" i="142"/>
  <c r="H31" i="142"/>
  <c r="K31" i="142"/>
  <c r="M31" i="142"/>
  <c r="M19" i="142"/>
  <c r="K19" i="142"/>
  <c r="J26" i="142"/>
  <c r="H13" i="142"/>
  <c r="J13" i="142"/>
  <c r="D12" i="146"/>
  <c r="S24" i="142"/>
  <c r="Q24" i="142"/>
  <c r="K17" i="142"/>
  <c r="M17" i="142"/>
  <c r="E16" i="146"/>
  <c r="S25" i="142"/>
  <c r="Q25" i="142"/>
  <c r="H10" i="142"/>
  <c r="Q10" i="142"/>
  <c r="S10" i="142"/>
  <c r="G9" i="146"/>
  <c r="H9" i="142"/>
  <c r="K9" i="142"/>
  <c r="M9" i="142"/>
  <c r="E8" i="146"/>
  <c r="D6" i="146"/>
  <c r="J7" i="142"/>
  <c r="P25" i="142"/>
  <c r="N25" i="142"/>
  <c r="J6" i="142"/>
  <c r="D5" i="146"/>
  <c r="H29" i="142"/>
  <c r="N29" i="142"/>
  <c r="P29" i="142"/>
  <c r="H30" i="142"/>
  <c r="J30" i="142"/>
  <c r="K6" i="142"/>
  <c r="M6" i="142"/>
  <c r="E5" i="146"/>
  <c r="Q5" i="142"/>
  <c r="S5" i="142"/>
  <c r="G4" i="146"/>
  <c r="S23" i="142"/>
  <c r="Q23" i="142"/>
  <c r="N5" i="142"/>
  <c r="P5" i="142"/>
  <c r="F4" i="146"/>
  <c r="J20" i="142"/>
  <c r="H23" i="142"/>
  <c r="J23" i="142"/>
  <c r="P24" i="142"/>
  <c r="N24" i="142"/>
  <c r="K18" i="142"/>
  <c r="M18" i="142"/>
  <c r="H12" i="142"/>
  <c r="N12" i="142"/>
  <c r="P12" i="142"/>
  <c r="F11" i="146"/>
  <c r="K11" i="142"/>
  <c r="M11" i="142"/>
  <c r="E10" i="146"/>
  <c r="H17" i="142"/>
  <c r="Q17" i="142"/>
  <c r="S17" i="142"/>
  <c r="G16" i="146"/>
  <c r="H11" i="142"/>
  <c r="N11" i="142"/>
  <c r="P11" i="142"/>
  <c r="F10" i="146"/>
  <c r="H8" i="142"/>
  <c r="Q8" i="142"/>
  <c r="S8" i="142"/>
  <c r="G7" i="146"/>
  <c r="J28" i="142"/>
  <c r="H20" i="142"/>
  <c r="Q20" i="142"/>
  <c r="S20" i="142"/>
  <c r="H24" i="142"/>
  <c r="J24" i="142"/>
  <c r="J19" i="142"/>
  <c r="H21" i="142"/>
  <c r="N21" i="142"/>
  <c r="P21" i="142"/>
  <c r="H18" i="142"/>
  <c r="N18" i="142"/>
  <c r="P18" i="142"/>
  <c r="H4" i="142"/>
  <c r="N4" i="142"/>
  <c r="P4" i="142"/>
  <c r="F3" i="146"/>
  <c r="H19" i="142"/>
  <c r="Q19" i="142"/>
  <c r="S19" i="142"/>
  <c r="H7" i="142"/>
  <c r="K7" i="142"/>
  <c r="M7" i="142"/>
  <c r="E6" i="146"/>
  <c r="H5" i="142"/>
  <c r="K5" i="142"/>
  <c r="M5" i="142"/>
  <c r="E4" i="146"/>
  <c r="H26" i="142"/>
  <c r="N26" i="142"/>
  <c r="P26" i="142"/>
  <c r="H6" i="142"/>
  <c r="Q6" i="142"/>
  <c r="S6" i="142"/>
  <c r="G5" i="146"/>
  <c r="H25" i="142"/>
  <c r="J25" i="142"/>
  <c r="H28" i="142"/>
  <c r="N28" i="142"/>
  <c r="P28" i="14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2" authorId="0" shapeId="0" xr:uid="{CFF78F55-30F2-4669-A989-054C03B3242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Conforme item 6.2.2. do Termo de Referência - Anexo I do Edital.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2" authorId="0" shapeId="0" xr:uid="{9A600782-3A00-46F9-BAB9-48827046EA9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Conforme item 6.2.2. do Termo de Referência - Anexo I do Edital.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2" authorId="0" shapeId="0" xr:uid="{233D201E-9491-4D93-A166-320FC95DDB3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Conforme item 6.2.2. do Termo de Referência - Anexo I do Edital.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2" authorId="0" shapeId="0" xr:uid="{8F89ECFC-0492-45A0-818E-AD8C57EB3DD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Conforme item 6.2.2. do Termo de Referência - Anexo I do Edital.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2" authorId="0" shapeId="0" xr:uid="{EEF55AEE-1EB8-4F78-B6BA-2C6DCF866E5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Conforme item 6.2.2. do Termo de Referência - Anexo I do Edital.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2" authorId="0" shapeId="0" xr:uid="{3066C912-0894-44B0-98CB-E8553F159D8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Conforme item 6.2.2. do Termo de Referência - Anexo I do Edital.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2" authorId="0" shapeId="0" xr:uid="{B82B1B15-FF2B-4094-991A-1625CEB9850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Conforme item 6.2.2. do Termo de Referência - Anexo I do Edital.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2" authorId="0" shapeId="0" xr:uid="{7C223B83-2CC5-4A85-87E9-49664BA82C3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Conforme item 6.2.2. do Termo de Referência - Anexo I do Edital.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2" authorId="0" shapeId="0" xr:uid="{0C004EDC-AC19-4C51-9E18-F0EB6F5E99C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Conforme item 6.2.2. do Termo de Referência - Anexo I do Edital.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2" authorId="0" shapeId="0" xr:uid="{F4ECE06D-F1C0-46E6-A60C-E9F79F75229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Conforme item 6.2.2. do Termo de Referência - Anexo I do Edital.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2" authorId="0" shapeId="0" xr:uid="{2D5F4F5B-F894-4053-98B9-7757BB5B3E9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Conforme item 6.2.2. do Termo de Referência - Anexo I do Edital.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2" authorId="0" shapeId="0" xr:uid="{03BA3B9E-D7AF-4596-97DF-76308AB4B76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Conforme item 6.2.2. do Termo de Referência - Anexo I do Edital.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2" authorId="0" shapeId="0" xr:uid="{698FCB30-6415-4391-A7B1-22852F9BF12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Conforme item 6.2.2. do Termo de Referência - Anexo I do Edital.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2" authorId="0" shapeId="0" xr:uid="{C14F9125-1FB1-40D4-AC9B-D055EB719D4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Conforme item 6.2.2. do Termo de Referência - Anexo I do Edital.</t>
        </r>
      </text>
    </comment>
  </commentList>
</comments>
</file>

<file path=xl/sharedStrings.xml><?xml version="1.0" encoding="utf-8"?>
<sst xmlns="http://schemas.openxmlformats.org/spreadsheetml/2006/main" count="2908" uniqueCount="204">
  <si>
    <t>Saldo / Automático</t>
  </si>
  <si>
    <t>ALERTA</t>
  </si>
  <si>
    <t>SALDO</t>
  </si>
  <si>
    <t>Qtde Registrada</t>
  </si>
  <si>
    <t>Valor Total Utilizado</t>
  </si>
  <si>
    <t>Empresa</t>
  </si>
  <si>
    <t>Detalhamento</t>
  </si>
  <si>
    <t xml:space="preserve">Valor Unitário </t>
  </si>
  <si>
    <t xml:space="preserve">Total Registrado </t>
  </si>
  <si>
    <t>Unidade de Compra</t>
  </si>
  <si>
    <t>% DO TOTAL DA ARP:</t>
  </si>
  <si>
    <r>
      <rPr>
        <b/>
        <sz val="16"/>
        <rFont val="Calibri"/>
        <family val="2"/>
        <scheme val="minor"/>
      </rPr>
      <t>REGISTRO DE CARONA PARA OUTROS ÓRGÃOS:</t>
    </r>
    <r>
      <rPr>
        <sz val="16"/>
        <rFont val="Calibri"/>
        <family val="2"/>
        <scheme val="minor"/>
      </rPr>
      <t xml:space="preserve">  (</t>
    </r>
    <r>
      <rPr>
        <u/>
        <sz val="16"/>
        <rFont val="Calibri"/>
        <family val="2"/>
        <scheme val="minor"/>
      </rPr>
      <t xml:space="preserve">Obs: Itens com só </t>
    </r>
    <r>
      <rPr>
        <u/>
        <sz val="16"/>
        <color rgb="FFFF0000"/>
        <rFont val="Calibri"/>
        <family val="2"/>
        <scheme val="minor"/>
      </rPr>
      <t>01 unidade</t>
    </r>
    <r>
      <rPr>
        <u/>
        <sz val="16"/>
        <rFont val="Calibri"/>
        <family val="2"/>
        <scheme val="minor"/>
      </rPr>
      <t xml:space="preserve"> registrada -</t>
    </r>
    <r>
      <rPr>
        <u/>
        <sz val="16"/>
        <color rgb="FFFF0000"/>
        <rFont val="Calibri"/>
        <family val="2"/>
        <scheme val="minor"/>
      </rPr>
      <t xml:space="preserve"> INDISPONÍVEIS PARA CARONA</t>
    </r>
    <r>
      <rPr>
        <sz val="16"/>
        <rFont val="Calibri"/>
        <family val="2"/>
        <scheme val="minor"/>
      </rPr>
      <t>!)</t>
    </r>
  </si>
  <si>
    <t xml:space="preserve">1º TERMO ADITIVO </t>
  </si>
  <si>
    <t>Qtde Aditivada</t>
  </si>
  <si>
    <t>Quantidade disponível para aditivar</t>
  </si>
  <si>
    <t>Qtde 1º TA EMPRESA (CENTRO)</t>
  </si>
  <si>
    <t>%  1º TA TA EMPRESA (CENTRO)</t>
  </si>
  <si>
    <t>VALOR  1º TA EMPRESA (CENTRO)</t>
  </si>
  <si>
    <t>QUANTIDADE DISPONÍVEL PARA ADITIVAR</t>
  </si>
  <si>
    <t>Item</t>
  </si>
  <si>
    <t>Percentual Carona</t>
  </si>
  <si>
    <t>Órgão 1</t>
  </si>
  <si>
    <t>Órgão 2</t>
  </si>
  <si>
    <t>Órgão 3</t>
  </si>
  <si>
    <t>Órgão 4</t>
  </si>
  <si>
    <t>Carona</t>
  </si>
  <si>
    <t>Reitoria</t>
  </si>
  <si>
    <t>ESAG</t>
  </si>
  <si>
    <t>CEART</t>
  </si>
  <si>
    <t>FAED</t>
  </si>
  <si>
    <t>CEAD</t>
  </si>
  <si>
    <t>CEFID</t>
  </si>
  <si>
    <t>CERES</t>
  </si>
  <si>
    <t>CESFI</t>
  </si>
  <si>
    <t>CCT</t>
  </si>
  <si>
    <t>CEPLAN</t>
  </si>
  <si>
    <t>CEAVI</t>
  </si>
  <si>
    <t>CAV</t>
  </si>
  <si>
    <t>CEO</t>
  </si>
  <si>
    <t>CESMO</t>
  </si>
  <si>
    <t>Controle Aditivos Disponíveis</t>
  </si>
  <si>
    <t>Controle Saldo Disponível</t>
  </si>
  <si>
    <t>Controle Saldo Utilizado</t>
  </si>
  <si>
    <t>Percentual Utilizado</t>
  </si>
  <si>
    <t>Saldo Total Utilizado da Ata</t>
  </si>
  <si>
    <t>Saldo Total Aditivado da Ata</t>
  </si>
  <si>
    <t>Valor Total Aditivado</t>
  </si>
  <si>
    <t>Controle Percentual Utilizado</t>
  </si>
  <si>
    <t xml:space="preserve">Reitoria </t>
  </si>
  <si>
    <t xml:space="preserve">ESAG </t>
  </si>
  <si>
    <t xml:space="preserve">CEART </t>
  </si>
  <si>
    <t xml:space="preserve">FAED </t>
  </si>
  <si>
    <t xml:space="preserve">CEAD </t>
  </si>
  <si>
    <t xml:space="preserve">CEFID </t>
  </si>
  <si>
    <t xml:space="preserve">CERES </t>
  </si>
  <si>
    <t xml:space="preserve">CESFI </t>
  </si>
  <si>
    <t xml:space="preserve">CCT </t>
  </si>
  <si>
    <t xml:space="preserve">CEPLAN </t>
  </si>
  <si>
    <t xml:space="preserve">CEAVI </t>
  </si>
  <si>
    <t xml:space="preserve">CAV </t>
  </si>
  <si>
    <t xml:space="preserve">CEO </t>
  </si>
  <si>
    <t xml:space="preserve">CESMO </t>
  </si>
  <si>
    <t xml:space="preserve"> Reitoria</t>
  </si>
  <si>
    <t xml:space="preserve"> ESAG</t>
  </si>
  <si>
    <t xml:space="preserve">  CEART</t>
  </si>
  <si>
    <t xml:space="preserve"> FAED</t>
  </si>
  <si>
    <t xml:space="preserve"> CEAD</t>
  </si>
  <si>
    <t xml:space="preserve"> CEFID</t>
  </si>
  <si>
    <t xml:space="preserve"> CERES</t>
  </si>
  <si>
    <t xml:space="preserve"> CESFI</t>
  </si>
  <si>
    <t xml:space="preserve"> CCT</t>
  </si>
  <si>
    <t xml:space="preserve"> CEPLAN</t>
  </si>
  <si>
    <t xml:space="preserve"> CEAVI</t>
  </si>
  <si>
    <t xml:space="preserve"> CAV</t>
  </si>
  <si>
    <t xml:space="preserve"> CEO</t>
  </si>
  <si>
    <t xml:space="preserve"> CESMO</t>
  </si>
  <si>
    <t xml:space="preserve"> Reitoria </t>
  </si>
  <si>
    <t xml:space="preserve"> ESAG </t>
  </si>
  <si>
    <t xml:space="preserve"> CEART </t>
  </si>
  <si>
    <t xml:space="preserve"> FAED </t>
  </si>
  <si>
    <t xml:space="preserve"> CEAD </t>
  </si>
  <si>
    <t xml:space="preserve"> CEFID </t>
  </si>
  <si>
    <t xml:space="preserve"> CERES </t>
  </si>
  <si>
    <t xml:space="preserve"> CESFI </t>
  </si>
  <si>
    <t xml:space="preserve"> CCT </t>
  </si>
  <si>
    <t xml:space="preserve"> CEPLAN </t>
  </si>
  <si>
    <t xml:space="preserve"> CEAVI </t>
  </si>
  <si>
    <t xml:space="preserve"> CAV </t>
  </si>
  <si>
    <t xml:space="preserve"> CEO </t>
  </si>
  <si>
    <t xml:space="preserve"> CESMO </t>
  </si>
  <si>
    <t>Quantidade Receb/Cedida</t>
  </si>
  <si>
    <t>Quantidade Aditivada Própria</t>
  </si>
  <si>
    <t>Quantidade Aditivos recebidos</t>
  </si>
  <si>
    <t>Quantidade Aditivos cedidos</t>
  </si>
  <si>
    <t xml:space="preserve">QUANTIDADE UTILIZADA da Ata </t>
  </si>
  <si>
    <t>QUANTIDADE UTILIZADA Total</t>
  </si>
  <si>
    <t>Qtde Utilizada Total</t>
  </si>
  <si>
    <t>Qtde Utilizada Ata</t>
  </si>
  <si>
    <t xml:space="preserve">Saldo Total Original Utilizado da Ata </t>
  </si>
  <si>
    <r>
      <t xml:space="preserve">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Solicitação</t>
    </r>
  </si>
  <si>
    <t>INSERIR ÓRGÃO</t>
  </si>
  <si>
    <t>SGPe (ÓRGÃO) XXX/2025</t>
  </si>
  <si>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Solicitação</t>
    </r>
  </si>
  <si>
    <t>ÓRGÃO A</t>
  </si>
  <si>
    <t>ÓRGÃO B</t>
  </si>
  <si>
    <t>ÓRGÃO C</t>
  </si>
  <si>
    <t>ÓRGÃO D</t>
  </si>
  <si>
    <t>TOTAL</t>
  </si>
  <si>
    <t>PREÇOS</t>
  </si>
  <si>
    <t xml:space="preserve">Passível de Carona </t>
  </si>
  <si>
    <t xml:space="preserve">Quantidade Carona </t>
  </si>
  <si>
    <t xml:space="preserve">Saldo RESTANTE para CARONA </t>
  </si>
  <si>
    <t>Quantidade Aditivada</t>
  </si>
  <si>
    <t>OBJETO: AQUISIÇÃO DE GÊNEROS ALIMENTÍCIOS, ÁGUA E GÁS PARA A UDESC</t>
  </si>
  <si>
    <r>
      <rPr>
        <b/>
        <sz val="11"/>
        <rFont val="Calibri"/>
        <family val="2"/>
        <scheme val="minor"/>
      </rPr>
      <t>OBS:</t>
    </r>
    <r>
      <rPr>
        <sz val="11"/>
        <color rgb="FF0066FF"/>
        <rFont val="Calibri"/>
        <family val="2"/>
        <scheme val="minor"/>
      </rPr>
      <t xml:space="preserve"> </t>
    </r>
    <r>
      <rPr>
        <b/>
        <u/>
        <sz val="11"/>
        <rFont val="Calibri"/>
        <family val="2"/>
        <scheme val="minor"/>
      </rPr>
      <t xml:space="preserve">VALOR MÍNIMO </t>
    </r>
    <r>
      <rPr>
        <u/>
        <sz val="11"/>
        <rFont val="Calibri"/>
        <family val="2"/>
        <scheme val="minor"/>
      </rPr>
      <t>DA AF</t>
    </r>
    <r>
      <rPr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R$ 300,00</t>
    </r>
  </si>
  <si>
    <t>Lote</t>
  </si>
  <si>
    <t xml:space="preserve">Descrição </t>
  </si>
  <si>
    <t>Marca</t>
  </si>
  <si>
    <t>Preço Unitário</t>
  </si>
  <si>
    <t>Quantidade Registrada</t>
  </si>
  <si>
    <t xml:space="preserve"> embalagem de 1 quilo</t>
  </si>
  <si>
    <t>ALTO ALEGRE</t>
  </si>
  <si>
    <t>PE 629/2025 SRP - SGPe 1965/2025</t>
  </si>
  <si>
    <t>339030.07</t>
  </si>
  <si>
    <t>339030.04</t>
  </si>
  <si>
    <t>PE 649/2026 SRP - SGPe 8184/2026</t>
  </si>
  <si>
    <r>
      <t xml:space="preserve">VIGÊNCIA DA ATA:  </t>
    </r>
    <r>
      <rPr>
        <sz val="11"/>
        <rFont val="Calibri"/>
        <family val="2"/>
        <scheme val="minor"/>
      </rPr>
      <t xml:space="preserve">19/05/2026 </t>
    </r>
    <r>
      <rPr>
        <b/>
        <sz val="11"/>
        <rFont val="Calibri"/>
        <family val="2"/>
        <scheme val="minor"/>
      </rPr>
      <t>até 19/05/2027.</t>
    </r>
  </si>
  <si>
    <t>AF nºxxx/2026 Qtde. DT</t>
  </si>
  <si>
    <t>...../...../2026</t>
  </si>
  <si>
    <t>AAAB COMERCIO DE ALIMENTOS EPP - CNPJ 20.603.864/0001-05</t>
  </si>
  <si>
    <t>VALDIR GUILHERME DUTRA - ME - CNPJ 	18.694.818/0001-17</t>
  </si>
  <si>
    <t>MPS DISTRIBUIDORA LTDA - CNPJ 53.029.830/0001-08</t>
  </si>
  <si>
    <t>FRANK ROGÉRIO HOMEM ME - CNPJ 36.660.021/0001-80</t>
  </si>
  <si>
    <t>KINDERBABY COMERCIO DE FRALDAS E ACESSORIOS LTDA  - CNPJ 49.512.790/0001-83</t>
  </si>
  <si>
    <t>JULIANA MATHEUSSI MATIAS - CNPJ 36.175.543/0001-97</t>
  </si>
  <si>
    <t>SANDRA CRISTINA DE MATTOS - GAS LIDER POA - CNPJ 53.498.104/0001-34</t>
  </si>
  <si>
    <t>DMG DISTRIBUIDORA DE ALIMENTOS LTDA - EPP  - CNPJ 18.934.961/0001-39</t>
  </si>
  <si>
    <t>FONTE LIFE</t>
  </si>
  <si>
    <t>PURIS</t>
  </si>
  <si>
    <t>LINDAGUA</t>
  </si>
  <si>
    <t>FONT LIFE</t>
  </si>
  <si>
    <t>IPORÃ</t>
  </si>
  <si>
    <t>Santa Catarina Superior Extra Forte</t>
  </si>
  <si>
    <t xml:space="preserve"> Santa Catarina Superior Extra Forte</t>
  </si>
  <si>
    <t>CARAVELAS</t>
  </si>
  <si>
    <t>UNIÃO</t>
  </si>
  <si>
    <t>Supergasbras</t>
  </si>
  <si>
    <t>NEILAR</t>
  </si>
  <si>
    <t>Barao</t>
  </si>
  <si>
    <t>Aimore</t>
  </si>
  <si>
    <t>Orquidea</t>
  </si>
  <si>
    <t>peça 
(peça = garrafão de 20 litros)</t>
  </si>
  <si>
    <t>peça</t>
  </si>
  <si>
    <t>caixa</t>
  </si>
  <si>
    <t>Caixa com 10 unidades</t>
  </si>
  <si>
    <t>Pacote</t>
  </si>
  <si>
    <r>
      <rPr>
        <b/>
        <sz val="11"/>
        <color theme="1"/>
        <rFont val="Calibri"/>
        <family val="2"/>
        <scheme val="minor"/>
      </rPr>
      <t>Água mineral</t>
    </r>
    <r>
      <rPr>
        <sz val="10"/>
        <color theme="1"/>
        <rFont val="Calibri"/>
        <family val="2"/>
        <scheme val="minor"/>
      </rPr>
      <t xml:space="preserve">, potável, natural, sem gás, com validade mínima de 3 (três) meses a cada fornecimento, envasada em </t>
    </r>
    <r>
      <rPr>
        <b/>
        <sz val="11"/>
        <color theme="1"/>
        <rFont val="Calibri"/>
        <family val="2"/>
        <scheme val="minor"/>
      </rPr>
      <t>garrafão de 20 litros PET</t>
    </r>
    <r>
      <rPr>
        <sz val="10"/>
        <color theme="1"/>
        <rFont val="Calibri"/>
        <family val="2"/>
        <scheme val="minor"/>
      </rPr>
      <t xml:space="preserve"> (politereftalato de etileno), com cessão gratuita (comodato) de garrafões em quantidade suficiente para abastecimento e reposição, com vida útil máxima de 3 anos, lacrados, dentro dos padrões estabelecidos pelo Departamento Nacional de Produção Mineral - DPNPM e de acordo com a Portaria nº 470/1999, RDCs nºs 274 e 275 de 2005, RDC 23/2000 e RDC 27/2010, da ANVISA-MS. Rotulo com carimbo de aprovação ou número do processo do DNPM, contendo, no mínimo, nome da fonte e da empresa envasadora, seu CNPJ, Município, Estado, número do lote, composição química, características físico-químicas, nome do laboratório, número e data da análise da água, volume, data de envasamento, validade e a expressão "Não contem glúten" com impressão indelével, devendo obedecer a Portaria 387/2008 DNPM, especificações da ANVISA (Resolução nº 105/99 e suas atualizações), e normas da ABNT NMR 14222, 14328 e 14638.  </t>
    </r>
    <r>
      <rPr>
        <b/>
        <sz val="11"/>
        <color theme="1"/>
        <rFont val="Calibri"/>
        <family val="2"/>
        <scheme val="minor"/>
      </rPr>
      <t>ENTREGA EM FLORIANÓPOLIS, LAGUNA E BALNEÁRIO CAMBORIÚ</t>
    </r>
  </si>
  <si>
    <r>
      <t>peça 
(</t>
    </r>
    <r>
      <rPr>
        <b/>
        <sz val="11"/>
        <color theme="1"/>
        <rFont val="Calibri"/>
        <family val="2"/>
        <scheme val="minor"/>
      </rPr>
      <t>peça = garrafão de 20 litros</t>
    </r>
    <r>
      <rPr>
        <sz val="10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</si>
  <si>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Água mineral</t>
    </r>
    <r>
      <rPr>
        <sz val="10"/>
        <color theme="1"/>
        <rFont val="Calibri"/>
        <family val="2"/>
        <scheme val="minor"/>
      </rPr>
      <t xml:space="preserve"> natural, potável, </t>
    </r>
    <r>
      <rPr>
        <b/>
        <sz val="11"/>
        <color theme="1"/>
        <rFont val="Calibri"/>
        <family val="2"/>
        <scheme val="minor"/>
      </rPr>
      <t>sem gás</t>
    </r>
    <r>
      <rPr>
        <sz val="10"/>
        <color theme="1"/>
        <rFont val="Calibri"/>
        <family val="2"/>
        <scheme val="minor"/>
      </rPr>
      <t xml:space="preserve">, envasada em garrafa PET (politereftalato de etileno) descartável com </t>
    </r>
    <r>
      <rPr>
        <b/>
        <sz val="11"/>
        <color theme="1"/>
        <rFont val="Calibri"/>
        <family val="2"/>
        <scheme val="minor"/>
      </rPr>
      <t>500ml</t>
    </r>
    <r>
      <rPr>
        <sz val="10"/>
        <color theme="1"/>
        <rFont val="Calibri"/>
        <family val="2"/>
        <scheme val="minor"/>
      </rPr>
      <t>, lacrados, dentro dos padrões estabelecidos pelo Departamento Nacional de Produção Mineral-DNPM e de acordo com a Portaria nº 470/1999, RDCs nºs 274 e 275 de 2005, RDC 23/2000 e RDC 27/2010, da ANVISA-MS,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acondicionadas em fardo com 12 unidades</t>
    </r>
    <r>
      <rPr>
        <sz val="10"/>
        <color theme="1"/>
        <rFont val="Calibri"/>
        <family val="2"/>
        <scheme val="minor"/>
      </rPr>
      <t xml:space="preserve">, e com validade mínima de mínima de 6 (seis) meses a cada fornecimento. Rotulagem: Rotulo com carimbo de aprovação ou número do processo do DNPM, contendo, no mínimo, nome da fonte, e da empresa envasadora, seu CNPJ, Município, Estado, número do lote, composição química, características físico - químicas, nome do laboratório, número e data da análise da água, volume, data de envasamento e validade e a expressão "Não contem glúten" com impressão indelével. </t>
    </r>
    <r>
      <rPr>
        <b/>
        <sz val="11"/>
        <color theme="1"/>
        <rFont val="Calibri"/>
        <family val="2"/>
        <scheme val="minor"/>
      </rPr>
      <t>ENTREGA EM FLORIANÓPOLIS, LAGUNA E BALNEÁRIO CAMBORIÚ</t>
    </r>
  </si>
  <si>
    <r>
      <rPr>
        <b/>
        <sz val="11"/>
        <color theme="1"/>
        <rFont val="Calibri"/>
        <family val="2"/>
        <scheme val="minor"/>
      </rPr>
      <t>Fardo</t>
    </r>
    <r>
      <rPr>
        <sz val="10"/>
        <color theme="1"/>
        <rFont val="Calibri"/>
        <family val="2"/>
        <scheme val="minor"/>
      </rPr>
      <t xml:space="preserve"> com 12 garrafas de 500ml</t>
    </r>
  </si>
  <si>
    <r>
      <rPr>
        <b/>
        <sz val="11"/>
        <color theme="1"/>
        <rFont val="Calibri"/>
        <family val="2"/>
        <scheme val="minor"/>
      </rPr>
      <t>Água mineral natural</t>
    </r>
    <r>
      <rPr>
        <sz val="10"/>
        <color theme="1"/>
        <rFont val="Calibri"/>
        <family val="2"/>
        <scheme val="minor"/>
      </rPr>
      <t xml:space="preserve">, potável, </t>
    </r>
    <r>
      <rPr>
        <b/>
        <sz val="11"/>
        <color theme="1"/>
        <rFont val="Calibri"/>
        <family val="2"/>
        <scheme val="minor"/>
      </rPr>
      <t>sem gás</t>
    </r>
    <r>
      <rPr>
        <sz val="10"/>
        <color theme="1"/>
        <rFont val="Calibri"/>
        <family val="2"/>
        <scheme val="minor"/>
      </rPr>
      <t xml:space="preserve">, envasada em garrafa PET (politereftalato de etileno) </t>
    </r>
    <r>
      <rPr>
        <b/>
        <sz val="11"/>
        <color theme="1"/>
        <rFont val="Calibri"/>
        <family val="2"/>
        <scheme val="minor"/>
      </rPr>
      <t>descartável com 5 litros</t>
    </r>
    <r>
      <rPr>
        <sz val="10"/>
        <color theme="1"/>
        <rFont val="Calibri"/>
        <family val="2"/>
        <scheme val="minor"/>
      </rPr>
      <t xml:space="preserve">, lacrados, dentro dos padrões estabelecidos pelo Departamento Nacional de Produção Mineral-DNPM e de acordo com a Portaria nº 470/1999, RDCs nºs 274 e 275 de 2005, RDC 23/2000 e RDC 27/2010, da ANVISA-MS, acondicionadas </t>
    </r>
    <r>
      <rPr>
        <b/>
        <sz val="11"/>
        <color theme="1"/>
        <rFont val="Calibri"/>
        <family val="2"/>
        <scheme val="minor"/>
      </rPr>
      <t>em fardo com 4 galões de 5 litros</t>
    </r>
    <r>
      <rPr>
        <sz val="10"/>
        <color theme="1"/>
        <rFont val="Calibri"/>
        <family val="2"/>
        <scheme val="minor"/>
      </rPr>
      <t xml:space="preserve">, e com validade mínima de mínima de 6 (seis) meses a cada fornecimento. Rotulagem: Rotulo com carimbo de aprovação ou número do processo do DNPM, contendo, no mínimo, nome da fonte, e da empresa envasadora, seu CNPJ, Município, Estado, número do lote, composição química, características físico - químicas, nome do laboratório, número e data da análise da água, volume, data de envasamento e validade e a expressão "Não contem glúten" com impressão indelével. </t>
    </r>
    <r>
      <rPr>
        <b/>
        <sz val="11"/>
        <color theme="1"/>
        <rFont val="Calibri"/>
        <family val="2"/>
        <scheme val="minor"/>
      </rPr>
      <t>ENTREGA EM FLORIANÓPOLIS, LAGUNA E BALNEÁRIO CAMBORIÚ</t>
    </r>
  </si>
  <si>
    <r>
      <rPr>
        <b/>
        <sz val="11"/>
        <color theme="1"/>
        <rFont val="Calibri"/>
        <family val="2"/>
        <scheme val="minor"/>
      </rPr>
      <t>Fardo</t>
    </r>
    <r>
      <rPr>
        <sz val="10"/>
        <color theme="1"/>
        <rFont val="Calibri"/>
        <family val="2"/>
        <scheme val="minor"/>
      </rPr>
      <t xml:space="preserve"> com 4 unidades</t>
    </r>
  </si>
  <si>
    <r>
      <rPr>
        <b/>
        <sz val="11"/>
        <color theme="1"/>
        <rFont val="Calibri"/>
        <family val="2"/>
        <scheme val="minor"/>
      </rPr>
      <t>Água mineral</t>
    </r>
    <r>
      <rPr>
        <sz val="10"/>
        <color theme="1"/>
        <rFont val="Calibri"/>
        <family val="2"/>
        <scheme val="minor"/>
      </rPr>
      <t xml:space="preserve">, potável, natural, sem gás, com validade mínima de 3 (três) meses a cada fornecimento, envasada em </t>
    </r>
    <r>
      <rPr>
        <b/>
        <sz val="11"/>
        <color theme="1"/>
        <rFont val="Calibri"/>
        <family val="2"/>
        <scheme val="minor"/>
      </rPr>
      <t>garrafão de 20 litros PET</t>
    </r>
    <r>
      <rPr>
        <sz val="10"/>
        <color theme="1"/>
        <rFont val="Calibri"/>
        <family val="2"/>
        <scheme val="minor"/>
      </rPr>
      <t xml:space="preserve"> (politereftalato de etileno), com cessão gratuita (comodato) de garrafões em quantidade suficiente para abastecimento e reposição, com vida útil máxima de 3 anos, lacrados, dentro dos padrões estabelecidos pelo Departamento Nacional de Produção Mineral - DPNPM e de acordo com a Portaria nº 470/1999, RDCs nºs 274 e 275 de 2005, RDC 23/2000 e RDC 27/2010, da ANVISA-MS. Rotulo com carimbo de aprovação ou número do processo do DNPM, contendo, no mínimo, nome da fonte e da empresa envasadora, seu CNPJ, Município, Estado, número do lote, composição química, características físico-químicas, nome do laboratório, número e data da análise da água, volume, data de envasamento, validade e a expressão "Não contem glúten" com impressão indelével, devendo obedecer a Portaria 387/2008 DNPM, especificações da ANVISA (Resolução nº 105/99 e suas atualizações), e normas da ABNT NMR 14222, 14328 e 14638. </t>
    </r>
    <r>
      <rPr>
        <b/>
        <sz val="11"/>
        <color theme="1"/>
        <rFont val="Calibri"/>
        <family val="2"/>
        <scheme val="minor"/>
      </rPr>
      <t>ENTREGA EM LAGES</t>
    </r>
  </si>
  <si>
    <r>
      <rPr>
        <b/>
        <sz val="11"/>
        <color theme="1"/>
        <rFont val="Calibri"/>
        <family val="2"/>
        <scheme val="minor"/>
      </rPr>
      <t>Água mineral</t>
    </r>
    <r>
      <rPr>
        <sz val="10"/>
        <color theme="1"/>
        <rFont val="Calibri"/>
        <family val="2"/>
        <scheme val="minor"/>
      </rPr>
      <t xml:space="preserve"> natural, potável, </t>
    </r>
    <r>
      <rPr>
        <b/>
        <sz val="11"/>
        <color theme="1"/>
        <rFont val="Calibri"/>
        <family val="2"/>
        <scheme val="minor"/>
      </rPr>
      <t>sem gás</t>
    </r>
    <r>
      <rPr>
        <sz val="10"/>
        <color theme="1"/>
        <rFont val="Calibri"/>
        <family val="2"/>
        <scheme val="minor"/>
      </rPr>
      <t xml:space="preserve">, envasada em garrafa PET (politereftalato de etileno) descartável c'om </t>
    </r>
    <r>
      <rPr>
        <b/>
        <sz val="11"/>
        <color theme="1"/>
        <rFont val="Calibri"/>
        <family val="2"/>
        <scheme val="minor"/>
      </rPr>
      <t>500ml</t>
    </r>
    <r>
      <rPr>
        <sz val="10"/>
        <color theme="1"/>
        <rFont val="Calibri"/>
        <family val="2"/>
        <scheme val="minor"/>
      </rPr>
      <t>, lacrados, dentro dos padrões estabelecidos pelo Departamento Nacional de Produção Mineral-DNPM e de acordo com a Portaria nº 470/1999, RDCs nºs 274 e 275 de 2005, RDC 23/2000 e RDC 27/2010, da ANVISA-MS,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acondicionadas em fardo com 12 unidades</t>
    </r>
    <r>
      <rPr>
        <sz val="10"/>
        <color theme="1"/>
        <rFont val="Calibri"/>
        <family val="2"/>
        <scheme val="minor"/>
      </rPr>
      <t xml:space="preserve">, e com validade mínima de mínima de 6 (seis) meses a cada fornecimento. Rotulagem: Rotulo com carimbo de aprovação ou número do processo do DNPM, contendo, no mínimo, nome da fonte, e da empresa envasadora, seu CNPJ, Município, Estado, número do lote, composição química, características físico - químicas, nome do laboratório, número e data da análise da água, volume, data de envasamento e validade e a expressão "Não contem glúten" com impressão indelével. </t>
    </r>
    <r>
      <rPr>
        <b/>
        <sz val="11"/>
        <color theme="1"/>
        <rFont val="Calibri"/>
        <family val="2"/>
        <scheme val="minor"/>
      </rPr>
      <t>ENTREGA EM LAGES</t>
    </r>
  </si>
  <si>
    <r>
      <rPr>
        <b/>
        <sz val="11"/>
        <color theme="1"/>
        <rFont val="Calibri"/>
        <family val="2"/>
        <scheme val="minor"/>
      </rPr>
      <t>Água mineral</t>
    </r>
    <r>
      <rPr>
        <sz val="10"/>
        <color theme="1"/>
        <rFont val="Calibri"/>
        <family val="2"/>
        <scheme val="minor"/>
      </rPr>
      <t xml:space="preserve">, potável, natural, sem gás, com validade mínima de 3 (três) meses a cada fornecimento, envasada em </t>
    </r>
    <r>
      <rPr>
        <b/>
        <sz val="11"/>
        <color theme="1"/>
        <rFont val="Calibri"/>
        <family val="2"/>
        <scheme val="minor"/>
      </rPr>
      <t>garrafão de 20 litros PET</t>
    </r>
    <r>
      <rPr>
        <sz val="10"/>
        <color theme="1"/>
        <rFont val="Calibri"/>
        <family val="2"/>
        <scheme val="minor"/>
      </rPr>
      <t xml:space="preserve"> (politereftalato de etileno), com cessão gratuita (comodato) de garrafões em quantidade suficiente para abastecimento e reposição, com vida útil máxima de 3 anos, lacrados, dentro dos padrões estabelecidos pelo Departamento Nacional de Produção Mineral - DPNPM e de acordo com a Portaria nº 470/1999, RDCs nºs 274 e 275 de 2005, RDC 23/2000 e RDC 27/2010, da ANVISA-MS. Rotulo com carimbo de aprovação ou número do processo do DNPM, contendo, no mínimo, nome da fonte e da empresa envasadora, seu CNPJ, Município, Estado, número do lote, composição química, características físico-químicas, nome do laboratório, número e data da análise da água, volume, data de envasamento, validade e a expressão "Não contem glúten" com impressão indelével, devendo obedecer a Portaria 387/2008 DNPM, especificações da ANVISA (Resolução nº 105/99 e suas atualizações), e normas da ABNT NMR 14222, 14328 e 14638. </t>
    </r>
    <r>
      <rPr>
        <b/>
        <sz val="11"/>
        <color theme="1"/>
        <rFont val="Calibri"/>
        <family val="2"/>
        <scheme val="minor"/>
      </rPr>
      <t>ENTREGA EM JOINVILLE E SÃO BENTO DO SUL</t>
    </r>
  </si>
  <si>
    <r>
      <rPr>
        <b/>
        <sz val="11"/>
        <color theme="1"/>
        <rFont val="Calibri"/>
        <family val="2"/>
        <scheme val="minor"/>
      </rPr>
      <t>Água mineral</t>
    </r>
    <r>
      <rPr>
        <sz val="10"/>
        <color theme="1"/>
        <rFont val="Calibri"/>
        <family val="2"/>
        <scheme val="minor"/>
      </rPr>
      <t xml:space="preserve"> natural, potável, </t>
    </r>
    <r>
      <rPr>
        <b/>
        <sz val="11"/>
        <color theme="1"/>
        <rFont val="Calibri"/>
        <family val="2"/>
        <scheme val="minor"/>
      </rPr>
      <t>sem gás</t>
    </r>
    <r>
      <rPr>
        <sz val="10"/>
        <color theme="1"/>
        <rFont val="Calibri"/>
        <family val="2"/>
        <scheme val="minor"/>
      </rPr>
      <t xml:space="preserve">, envasada em garrafa PET (politereftalato de etileno) descartável com </t>
    </r>
    <r>
      <rPr>
        <b/>
        <sz val="11"/>
        <color theme="1"/>
        <rFont val="Calibri"/>
        <family val="2"/>
        <scheme val="minor"/>
      </rPr>
      <t>500ml</t>
    </r>
    <r>
      <rPr>
        <sz val="10"/>
        <color theme="1"/>
        <rFont val="Calibri"/>
        <family val="2"/>
        <scheme val="minor"/>
      </rPr>
      <t>, lacrados, dentro dos padrões estabelecidos pelo Departamento Nacional de Produção Mineral-DNPM e de acordo com a Portaria nº 470/1999, RDCs nºs 274 e 275 de 2005, RDC 23/2000 e RDC 27/2010, da ANVISA-MS,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acondicionadas em fardo com 12 unidades</t>
    </r>
    <r>
      <rPr>
        <sz val="10"/>
        <color theme="1"/>
        <rFont val="Calibri"/>
        <family val="2"/>
        <scheme val="minor"/>
      </rPr>
      <t xml:space="preserve">, e com validade mínima de mínima de 6 (seis) meses a cada fornecimento. Rotulagem: Rotulo com carimbo de aprovação ou número do processo do DNPM, contendo, no mínimo, nome da fonte, e da empresa envasadora, seu CNPJ, Município, Estado, número do lote, composição química, características físico - químicas, nome do laboratório, número e data da análise da água, volume, data de envasamento e validade e a expressão "Não contem glúten" com impressão indelével. </t>
    </r>
    <r>
      <rPr>
        <b/>
        <sz val="11"/>
        <color theme="1"/>
        <rFont val="Calibri"/>
        <family val="2"/>
        <scheme val="minor"/>
      </rPr>
      <t>ENTREGA EM JOINVILLE E SÃO BENTO DO SUL</t>
    </r>
  </si>
  <si>
    <r>
      <rPr>
        <b/>
        <sz val="11"/>
        <color theme="1"/>
        <rFont val="Calibri"/>
        <family val="2"/>
        <scheme val="minor"/>
      </rPr>
      <t>Água mineral</t>
    </r>
    <r>
      <rPr>
        <sz val="10"/>
        <color theme="1"/>
        <rFont val="Calibri"/>
        <family val="2"/>
        <scheme val="minor"/>
      </rPr>
      <t xml:space="preserve">, potável, natural, sem gás, com validade mínima de 3 (três) meses a cada fornecimento, envasada em </t>
    </r>
    <r>
      <rPr>
        <b/>
        <sz val="11"/>
        <color theme="1"/>
        <rFont val="Calibri"/>
        <family val="2"/>
        <scheme val="minor"/>
      </rPr>
      <t>garrafão de 20 litros PET</t>
    </r>
    <r>
      <rPr>
        <sz val="10"/>
        <color theme="1"/>
        <rFont val="Calibri"/>
        <family val="2"/>
        <scheme val="minor"/>
      </rPr>
      <t xml:space="preserve"> (politereftalato de etileno), com cessão gratuita (comodato) de garrafões em quantidade suficiente para abastecimento e reposição, com vida útil máxima de 3 anos, lacrados, dentro dos padrões estabelecidos pelo Departamento Nacional de Produção Mineral - DPNPM e de acordo com a Portaria nº 470/1999, RDCs nºs 274 e 275 de 2005, RDC 23/2000 e RDC 27/2010, da ANVISA-MS. Rotulo com carimbo de aprovação ou número do processo do DNPM, contendo, no mínimo, nome da fonte e da empresa envasadora, seu CNPJ, Município, Estado, número do lote, composição química, características físico-químicas, nome do laboratório, número e data da análise da água, volume, data de envasamento, validade e a expressão "Não contem glúten" com impressão indelével, devendo obedecer a Portaria 387/2008 DNPM, especificações da ANVISA (Resolução nº 105/99 e suas atualizações), e normas da ABNT NMR 14222, 14328 e 14638. </t>
    </r>
    <r>
      <rPr>
        <b/>
        <sz val="11"/>
        <color theme="1"/>
        <rFont val="Calibri"/>
        <family val="2"/>
        <scheme val="minor"/>
      </rPr>
      <t>ENTREGA EM CHAPECÓ</t>
    </r>
  </si>
  <si>
    <r>
      <rPr>
        <b/>
        <sz val="11"/>
        <color theme="1"/>
        <rFont val="Calibri"/>
        <family val="2"/>
        <scheme val="minor"/>
      </rPr>
      <t>Água mineral</t>
    </r>
    <r>
      <rPr>
        <sz val="10"/>
        <color theme="1"/>
        <rFont val="Calibri"/>
        <family val="2"/>
        <scheme val="minor"/>
      </rPr>
      <t xml:space="preserve"> natural, potável, </t>
    </r>
    <r>
      <rPr>
        <b/>
        <sz val="11"/>
        <color theme="1"/>
        <rFont val="Calibri"/>
        <family val="2"/>
        <scheme val="minor"/>
      </rPr>
      <t>sem gás</t>
    </r>
    <r>
      <rPr>
        <sz val="10"/>
        <color theme="1"/>
        <rFont val="Calibri"/>
        <family val="2"/>
        <scheme val="minor"/>
      </rPr>
      <t xml:space="preserve">, envasada em garrafa PET (politereftalato de etileno) descartável com </t>
    </r>
    <r>
      <rPr>
        <b/>
        <sz val="11"/>
        <color theme="1"/>
        <rFont val="Calibri"/>
        <family val="2"/>
        <scheme val="minor"/>
      </rPr>
      <t>500ml</t>
    </r>
    <r>
      <rPr>
        <sz val="10"/>
        <color theme="1"/>
        <rFont val="Calibri"/>
        <family val="2"/>
        <scheme val="minor"/>
      </rPr>
      <t>, lacrados, dentro dos padrões estabelecidos pelo Departamento Nacional de Produção Mineral-DNPM e de acordo com a Portaria nº 470/1999, RDCs nºs 274 e 275 de 2005, RDC 23/2000 e RDC 27/2010, da ANVISA-MS,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acondicionadas em fardo com 12 unidades</t>
    </r>
    <r>
      <rPr>
        <sz val="10"/>
        <color theme="1"/>
        <rFont val="Calibri"/>
        <family val="2"/>
        <scheme val="minor"/>
      </rPr>
      <t xml:space="preserve">, e com validade mínima de mínima de 6 (seis) meses a cada fornecimento. Rotulagem: Rotulo com carimbo de aprovação ou número do processo do DNPM, contendo, no mínimo, nome da fonte, e da empresa envasadora, seu CNPJ, Município, Estado, número do lote, composição química, características físico - químicas, nome do laboratório, número e data da análise da água, volume, data de envasamento e validade e a expressão "Não contem glúten" com impressão indelével. </t>
    </r>
    <r>
      <rPr>
        <b/>
        <sz val="11"/>
        <color theme="1"/>
        <rFont val="Calibri"/>
        <family val="2"/>
        <scheme val="minor"/>
      </rPr>
      <t>ENTREGA EM CHAPECÓ</t>
    </r>
  </si>
  <si>
    <r>
      <rPr>
        <b/>
        <sz val="11"/>
        <color theme="1"/>
        <rFont val="Calibri"/>
        <family val="2"/>
        <scheme val="minor"/>
      </rPr>
      <t>Café</t>
    </r>
    <r>
      <rPr>
        <sz val="10"/>
        <color theme="1"/>
        <rFont val="Calibri"/>
        <family val="2"/>
        <scheme val="minor"/>
      </rPr>
      <t xml:space="preserve"> torrado e moído embalado a vácuo prensado </t>
    </r>
    <r>
      <rPr>
        <b/>
        <sz val="11"/>
        <color theme="1"/>
        <rFont val="Calibri"/>
        <family val="2"/>
        <scheme val="minor"/>
      </rPr>
      <t>embalagem de 500g</t>
    </r>
    <r>
      <rPr>
        <sz val="10"/>
        <color theme="1"/>
        <rFont val="Calibri"/>
        <family val="2"/>
        <scheme val="minor"/>
      </rPr>
      <t xml:space="preserve">, em pó, homogêneo, torrado e moído, categoria do tipo SUPERIOR, constituído com predominância de grãos de café arábica. Características sensoriais: fragrância: marcante; aroma: característico, marcante; acidez: baixa a moderada; amargor: moderado; sabor: característico e equilibrado; sabor residual: bom, duradouro; defeitos: pouca interferência; adstringência: baixa; corpo: razoavelmente encorpado; qualidade da bebida: dura a melhor; qualidade global: bom, com embalagem vácuo-puro. Com fabricação de no máximo até 60 (sessenta) dias da data de entrega. Prazo de validade do produto de no mínimo de 12 (doze) meses. O café deverá ter, além da embalagem vácuo-puro, embalagem individual de cartolina, que deverá estar acondicionada em caixa de papelão, com 5 ou 10 kg cada, identificação da categoria do café, lote, prazo de validade e demais informações de acordo com exigências legais vigentes que tratam das embalagens e rotulagens e que atenda ao padrão de identidade e qualidade. </t>
    </r>
    <r>
      <rPr>
        <b/>
        <sz val="11"/>
        <color theme="1"/>
        <rFont val="Calibri"/>
        <family val="2"/>
        <scheme val="minor"/>
      </rPr>
      <t>Apresentar laudo que comprove a qualidade global da bebida, com classificação igual ou maior que 6,0 (seis pontos)</t>
    </r>
    <r>
      <rPr>
        <sz val="10"/>
        <color theme="1"/>
        <rFont val="Calibri"/>
        <family val="2"/>
        <scheme val="minor"/>
      </rPr>
      <t xml:space="preserve"> e demais condições estabelecidas de acordo com as legislações vigentes: Portaria SDA 570/2022 MAPA; RDC 623/2022 ANVISA; RDC 722/2022 ANVISA - C/C IN 160/2022 ANVISA; RDC 724/2022 ANVISA - C/C IN 161/2022 ANVISA; e RDC 727/2022 ANVISA. </t>
    </r>
    <r>
      <rPr>
        <b/>
        <sz val="11"/>
        <color theme="1"/>
        <rFont val="Calibri"/>
        <family val="2"/>
        <scheme val="minor"/>
      </rPr>
      <t>A UDESC poderá encaminhar a Laboratórios habilitados pelo Ministério da Saúde ou acreditados pelo Ministério de Agricultura ou INMETRO (com custas do fornecedor) no decorrer da vigência da Ata, até 2 (duas) amostras do café recebido, a fim de verificar o atendimento das normas e legislação vigente.                                                    ENTREGA EM FLORIANÓPOLIS, LAGUNA, IBIRAMA E BALNEÁRIO CAMBORIÚ</t>
    </r>
  </si>
  <si>
    <r>
      <t>E</t>
    </r>
    <r>
      <rPr>
        <b/>
        <sz val="11"/>
        <color theme="1"/>
        <rFont val="Calibri"/>
        <family val="2"/>
        <scheme val="minor"/>
      </rPr>
      <t>mbalagens de 500 gramas</t>
    </r>
  </si>
  <si>
    <r>
      <rPr>
        <b/>
        <sz val="11"/>
        <color theme="1"/>
        <rFont val="Calibri"/>
        <family val="2"/>
        <scheme val="minor"/>
      </rPr>
      <t>Café</t>
    </r>
    <r>
      <rPr>
        <sz val="10"/>
        <color theme="1"/>
        <rFont val="Calibri"/>
        <family val="2"/>
        <scheme val="minor"/>
      </rPr>
      <t xml:space="preserve"> torrado e moído embalado a vácuo prensado </t>
    </r>
    <r>
      <rPr>
        <b/>
        <sz val="11"/>
        <color theme="1"/>
        <rFont val="Calibri"/>
        <family val="2"/>
        <scheme val="minor"/>
      </rPr>
      <t>embalagem de 500g</t>
    </r>
    <r>
      <rPr>
        <sz val="10"/>
        <color theme="1"/>
        <rFont val="Calibri"/>
        <family val="2"/>
        <scheme val="minor"/>
      </rPr>
      <t xml:space="preserve">, em pó, homogêneo, torrado e moído, categoria do tipo SUPERIOR, constituído com predominância de grãos de café arábica. Características sensoriais: fragrância: marcante; aroma: característico, marcante; acidez: baixa a moderada; amargor: moderado; sabor: característico e equilibrado; sabor residual: bom, duradouro; defeitos: pouca interferência; adstringência: baixa; corpo: razoavelmente encorpado; qualidade da bebida: dura a melhor; qualidade global: bom, com embalagem vácuo-puro. Com fabricação de no máximo até 60 (sessenta) dias da data de entrega. Prazo de validade do produto de no mínimo de 12 (doze) meses. O café deverá ter, além da embalagem vácuo-puro, embalagem individual de cartolina, que deverá estar acondicionada em caixa de papelão, com 5 ou 10 kg cada, identificação da categoria do café, lote, prazo de validade e demais informações de acordo com exigências legais vigentes que tratam das embalagens e rotulagens e que atenda ao padrão de identidade e qualidade. </t>
    </r>
    <r>
      <rPr>
        <b/>
        <sz val="11"/>
        <color theme="1"/>
        <rFont val="Calibri"/>
        <family val="2"/>
        <scheme val="minor"/>
      </rPr>
      <t>Apresentar laudo que comprove a qualidade global da bebida, com classificação igual ou maior que 6,0 (seis pontos)</t>
    </r>
    <r>
      <rPr>
        <sz val="10"/>
        <color theme="1"/>
        <rFont val="Calibri"/>
        <family val="2"/>
        <scheme val="minor"/>
      </rPr>
      <t xml:space="preserve"> e demais condições estabelecidas de acordo com as legislações vigentes: Portaria SDA 570/2022 MAPA; RDC 623/2022 ANVISA; RDC 722/2022 ANVISA - C/C IN 160/2022 ANVISA; RDC 724/2022 ANVISA - C/C IN 161/2022 ANVISA; e RDC 727/2022 ANVISA.</t>
    </r>
    <r>
      <rPr>
        <b/>
        <sz val="11"/>
        <color theme="1"/>
        <rFont val="Calibri"/>
        <family val="2"/>
        <scheme val="minor"/>
      </rPr>
      <t xml:space="preserve"> A UDESC poderá encaminhar a Laboratórios habilitados pelo Ministério da Saúde ou acreditados pelo Ministério de Agricultura ou INMETRO (com custas do fornecedor) no decorrer da vigência da Ata, até 2 (duas) amostras do café recebido, a fim de verificar o atendimento das normas e legislação vigente.                                                      ENTREGA EM  LAGES/SC</t>
    </r>
  </si>
  <si>
    <r>
      <rPr>
        <b/>
        <sz val="11"/>
        <color theme="1"/>
        <rFont val="Calibri"/>
        <family val="2"/>
        <scheme val="minor"/>
      </rPr>
      <t>Café</t>
    </r>
    <r>
      <rPr>
        <sz val="10"/>
        <color theme="1"/>
        <rFont val="Calibri"/>
        <family val="2"/>
        <scheme val="minor"/>
      </rPr>
      <t xml:space="preserve"> torrado e moído embalado a vácuo prensado </t>
    </r>
    <r>
      <rPr>
        <b/>
        <sz val="11"/>
        <color theme="1"/>
        <rFont val="Calibri"/>
        <family val="2"/>
        <scheme val="minor"/>
      </rPr>
      <t>embalagem de 500g</t>
    </r>
    <r>
      <rPr>
        <sz val="10"/>
        <color theme="1"/>
        <rFont val="Calibri"/>
        <family val="2"/>
        <scheme val="minor"/>
      </rPr>
      <t xml:space="preserve">, em pó, homogêneo, torrado e moído, categoria do tipo SUPERIOR, constituído com predominância de grãos de café arábica. Características sensoriais: fragrância: marcante; aroma: característico, marcante; acidez: baixa a moderada; amargor: moderado; sabor: característico e equilibrado; sabor residual: bom, duradouro; defeitos: pouca interferência; adstringência: baixa; corpo: razoavelmente encorpado; qualidade da bebida: dura a melhor; qualidade global: bom, com embalagem vácuo-puro. Com fabricação de no máximo até 60 (sessenta) dias da data de entrega. Prazo de validade do produto de no mínimo de 12 (doze) meses. O café deverá ter, além da embalagem vácuo-puro, embalagem individual de cartolina, que deverá estar acondicionada em caixa de papelão, com 5 ou 10 kg cada, identificação da categoria do café, lote, prazo de validade e demais informações de acordo com exigências legais vigentes que tratam das embalagens e rotulagens e que atenda ao padrão de identidade e qualidade. </t>
    </r>
    <r>
      <rPr>
        <b/>
        <sz val="11"/>
        <color theme="1"/>
        <rFont val="Calibri"/>
        <family val="2"/>
        <scheme val="minor"/>
      </rPr>
      <t>Apresentar laudo que comprove a qualidade global da bebida, com classificação igual ou maior que 6,0 (seis pontos)</t>
    </r>
    <r>
      <rPr>
        <sz val="10"/>
        <color theme="1"/>
        <rFont val="Calibri"/>
        <family val="2"/>
        <scheme val="minor"/>
      </rPr>
      <t xml:space="preserve"> e demais condições estabelecidas de acordo com as legislações vigentes: Portaria SDA 570/2022 MAPA; RDC 623/2022 ANVISA; RDC 722/2022 ANVISA - C/C IN 160/2022 ANVISA; RDC 724/2022 ANVISA - C/C IN 161/2022 ANVISA; e RDC 727/2022 ANVISA.</t>
    </r>
    <r>
      <rPr>
        <b/>
        <sz val="11"/>
        <color theme="1"/>
        <rFont val="Calibri"/>
        <family val="2"/>
        <scheme val="minor"/>
      </rPr>
      <t xml:space="preserve"> A UDESC poderá encaminhar a Laboratórios habilitados pelo Ministério da Saúde ou acreditados pelo Ministério de Agricultura ou INMETRO (com custas do fornecedor) no decorrer da vigência da Ata, até 2 (duas) amostras do café recebido, a fim de verificar o atendimento das normas e legislação vigente.                                              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ENTREGA EM JOINVILLE E SÃO BENTO DO SUL/SC</t>
    </r>
  </si>
  <si>
    <r>
      <rPr>
        <b/>
        <sz val="11"/>
        <color theme="1"/>
        <rFont val="Calibri"/>
        <family val="2"/>
        <scheme val="minor"/>
      </rPr>
      <t>Café</t>
    </r>
    <r>
      <rPr>
        <sz val="10"/>
        <color theme="1"/>
        <rFont val="Calibri"/>
        <family val="2"/>
        <scheme val="minor"/>
      </rPr>
      <t xml:space="preserve"> torrado e moído embalado a vácuo prensado </t>
    </r>
    <r>
      <rPr>
        <b/>
        <sz val="11"/>
        <color theme="1"/>
        <rFont val="Calibri"/>
        <family val="2"/>
        <scheme val="minor"/>
      </rPr>
      <t>embalagem de 500g</t>
    </r>
    <r>
      <rPr>
        <sz val="10"/>
        <color theme="1"/>
        <rFont val="Calibri"/>
        <family val="2"/>
        <scheme val="minor"/>
      </rPr>
      <t xml:space="preserve">, em pó, homogêneo, torrado e moído, categoria do tipo SUPERIOR, constituído com predominância de grãos de café arábica. Características sensoriais: fragrância: marcante; aroma: característico, marcante; acidez: baixa a moderada; amargor: moderado; sabor: característico e equilibrado; sabor residual: bom, duradouro; defeitos: pouca interferência; adstringência: baixa; corpo: razoavelmente encorpado; qualidade da bebida: dura a melhor; qualidade global: bom, com embalagem vácuo-puro. Com fabricação de no máximo até 60 (sessenta) dias da data de entrega. Prazo de validade do produto de no mínimo de 12 (doze) meses. O café deverá ter, além da embalagem vácuo-puro, embalagem individual de cartolina, que deverá estar acondicionada em caixa de papelão, com 5 ou 10 kg cada, identificação da categoria do café, lote, prazo de validade e demais informações de acordo com exigências legais vigentes que tratam das embalagens e rotulagens e que atenda ao padrão de identidade e qualidade. </t>
    </r>
    <r>
      <rPr>
        <b/>
        <sz val="11"/>
        <color theme="1"/>
        <rFont val="Calibri"/>
        <family val="2"/>
        <scheme val="minor"/>
      </rPr>
      <t>Apresentar laudo que comprove a qualidade global da bebida, com classificação igual ou maior que 6,0 (seis pontos)</t>
    </r>
    <r>
      <rPr>
        <sz val="10"/>
        <color theme="1"/>
        <rFont val="Calibri"/>
        <family val="2"/>
        <scheme val="minor"/>
      </rPr>
      <t xml:space="preserve"> e demais condições estabelecidas de acordo com as legislações vigentes: Portaria SDA 570/2022 MAPA; RDC 623/2022 ANVISA; RDC 722/2022 ANVISA - C/C IN 160/2022 ANVISA; RDC 724/2022 ANVISA - C/C IN 161/2022 ANVISA; e RDC 727/2022 ANVISA.</t>
    </r>
    <r>
      <rPr>
        <b/>
        <sz val="11"/>
        <color theme="1"/>
        <rFont val="Calibri"/>
        <family val="2"/>
        <scheme val="minor"/>
      </rPr>
      <t xml:space="preserve"> A UDESC poderá encaminhar a Laboratórios habilitados pelo Ministério da Saúde ou acreditados pelo Ministério de Agricultura ou INMETRO (com custas do fornecedor) no decorrer da vigência da Ata, até 2 (duas) amostras do café recebido, a fim de verificar o atendimento das normas e legislação vigente.                                                ENTREGA EM CHAPECÓ</t>
    </r>
  </si>
  <si>
    <r>
      <rPr>
        <b/>
        <sz val="11"/>
        <color theme="1"/>
        <rFont val="Calibri"/>
        <family val="2"/>
        <scheme val="minor"/>
      </rPr>
      <t>Açúcar refinado</t>
    </r>
    <r>
      <rPr>
        <sz val="10"/>
        <color theme="1"/>
        <rFont val="Calibri"/>
        <family val="2"/>
        <scheme val="minor"/>
      </rPr>
      <t>, na cor branco, embalagem plástica de</t>
    </r>
    <r>
      <rPr>
        <b/>
        <sz val="11"/>
        <color theme="1"/>
        <rFont val="Calibri"/>
        <family val="2"/>
        <scheme val="minor"/>
      </rPr>
      <t xml:space="preserve"> 1Kg. </t>
    </r>
    <r>
      <rPr>
        <sz val="10"/>
        <color theme="1"/>
        <rFont val="Calibri"/>
        <family val="2"/>
        <scheme val="minor"/>
      </rPr>
      <t xml:space="preserve">Validade mínima de 9 meses a contar da data do fornecimento. </t>
    </r>
    <r>
      <rPr>
        <b/>
        <sz val="11"/>
        <color theme="1"/>
        <rFont val="Calibri"/>
        <family val="2"/>
        <scheme val="minor"/>
      </rPr>
      <t>ENTREGA EM FLORIANÓPOLIS, LAGUNA, IBIRAMA E BALNEÁRIO CAMBORIÚ</t>
    </r>
  </si>
  <si>
    <r>
      <rPr>
        <b/>
        <sz val="11"/>
        <color theme="1"/>
        <rFont val="Calibri"/>
        <family val="2"/>
        <scheme val="minor"/>
      </rPr>
      <t>Açúcar refinado</t>
    </r>
    <r>
      <rPr>
        <sz val="10"/>
        <color theme="1"/>
        <rFont val="Calibri"/>
        <family val="2"/>
        <scheme val="minor"/>
      </rPr>
      <t>, na cor branco, embalagem plástica de</t>
    </r>
    <r>
      <rPr>
        <b/>
        <sz val="11"/>
        <color theme="1"/>
        <rFont val="Calibri"/>
        <family val="2"/>
        <scheme val="minor"/>
      </rPr>
      <t xml:space="preserve"> 1Kg. </t>
    </r>
    <r>
      <rPr>
        <sz val="10"/>
        <color theme="1"/>
        <rFont val="Calibri"/>
        <family val="2"/>
        <scheme val="minor"/>
      </rPr>
      <t xml:space="preserve">Validade mínima de 9 meses a contar da data do fornecimento. </t>
    </r>
    <r>
      <rPr>
        <b/>
        <sz val="11"/>
        <color theme="1"/>
        <rFont val="Calibri"/>
        <family val="2"/>
        <scheme val="minor"/>
      </rPr>
      <t>ENTREGA EM LAGES</t>
    </r>
  </si>
  <si>
    <r>
      <rPr>
        <b/>
        <sz val="11"/>
        <color theme="1"/>
        <rFont val="Calibri"/>
        <family val="2"/>
        <scheme val="minor"/>
      </rPr>
      <t>Açúcar refinado</t>
    </r>
    <r>
      <rPr>
        <sz val="10"/>
        <color theme="1"/>
        <rFont val="Calibri"/>
        <family val="2"/>
        <scheme val="minor"/>
      </rPr>
      <t>, na cor branco, embalagem plástica de</t>
    </r>
    <r>
      <rPr>
        <b/>
        <sz val="11"/>
        <color theme="1"/>
        <rFont val="Calibri"/>
        <family val="2"/>
        <scheme val="minor"/>
      </rPr>
      <t xml:space="preserve"> 1Kg. </t>
    </r>
    <r>
      <rPr>
        <sz val="10"/>
        <color theme="1"/>
        <rFont val="Calibri"/>
        <family val="2"/>
        <scheme val="minor"/>
      </rPr>
      <t xml:space="preserve">Validade mínima de 9 meses a contar da data do fornecimento. </t>
    </r>
    <r>
      <rPr>
        <b/>
        <sz val="11"/>
        <color theme="1"/>
        <rFont val="Calibri"/>
        <family val="2"/>
        <scheme val="minor"/>
      </rPr>
      <t>ENTREGA EM JOINVILLE E SÃO BENTO DO SUL</t>
    </r>
  </si>
  <si>
    <r>
      <rPr>
        <b/>
        <sz val="11"/>
        <color theme="1"/>
        <rFont val="Calibri"/>
        <family val="2"/>
        <scheme val="minor"/>
      </rPr>
      <t>Açúcar refinado</t>
    </r>
    <r>
      <rPr>
        <sz val="10"/>
        <color theme="1"/>
        <rFont val="Calibri"/>
        <family val="2"/>
        <scheme val="minor"/>
      </rPr>
      <t>, na cor branco, embalagem plástica de</t>
    </r>
    <r>
      <rPr>
        <b/>
        <sz val="11"/>
        <color theme="1"/>
        <rFont val="Calibri"/>
        <family val="2"/>
        <scheme val="minor"/>
      </rPr>
      <t xml:space="preserve"> 1Kg. </t>
    </r>
    <r>
      <rPr>
        <sz val="10"/>
        <color theme="1"/>
        <rFont val="Calibri"/>
        <family val="2"/>
        <scheme val="minor"/>
      </rPr>
      <t xml:space="preserve">Validade mínima de 9 meses a contar da data do fornecimento. </t>
    </r>
    <r>
      <rPr>
        <b/>
        <sz val="11"/>
        <color theme="1"/>
        <rFont val="Calibri"/>
        <family val="2"/>
        <scheme val="minor"/>
      </rPr>
      <t>ENTREGA EM CHAPECÓ</t>
    </r>
  </si>
  <si>
    <r>
      <rPr>
        <b/>
        <sz val="11"/>
        <color theme="1"/>
        <rFont val="Calibri"/>
        <family val="2"/>
        <scheme val="minor"/>
      </rPr>
      <t>Carga para gás liquefeito de petróleo, GLP</t>
    </r>
    <r>
      <rPr>
        <sz val="10"/>
        <color theme="1"/>
        <rFont val="Calibri"/>
        <family val="2"/>
        <scheme val="minor"/>
      </rPr>
      <t xml:space="preserve">, vulgo gás de cozinha, composto de propano e butano. Aplicação para uso doméstico. </t>
    </r>
    <r>
      <rPr>
        <b/>
        <sz val="11"/>
        <color theme="1"/>
        <rFont val="Calibri"/>
        <family val="2"/>
        <scheme val="minor"/>
      </rPr>
      <t>Botijão P 13</t>
    </r>
    <r>
      <rPr>
        <sz val="10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ENTREGA EM LAGES</t>
    </r>
  </si>
  <si>
    <r>
      <t xml:space="preserve">CAIXA de chá com 15g, contendo 10 saquinhos. Isento de Sujidades, Fragmentos de Insetos e Outros Materiais Estranhos; Embalagem Primaria Sache individual; Embalagem Secundaria Caixa de Papel Cartão; Com Validade Mínima de 12 meses Na Data Da Entrega. Sabores a definir na emissão da AF, entre camomila, maçã com canela e frutas vermelhas. </t>
    </r>
    <r>
      <rPr>
        <b/>
        <sz val="11"/>
        <color theme="1"/>
        <rFont val="Calibri"/>
        <family val="2"/>
        <scheme val="minor"/>
      </rPr>
      <t>ENTREGA EM FLORIANÓPOLIS</t>
    </r>
  </si>
  <si>
    <r>
      <t xml:space="preserve">CHAS, CHA DE CAMOMILA, 10G, CAIXA COM 10 SAQUINHOS, Chá de camomila (sachê) Chá; de Camomila; Flores de Camomila ;Isento de Sujidades, Fragmentos de Insetos e Outros Materiais Estranhos ;Embalagem Primaria Sache individual ;Embalagem Secundaria Caixa de Papel Cartao ; Com Validade Mínima de 12 meses Na Data Da Entrega. CHA DE CAMOMILA, 15G, CAIXA COM 10
</t>
    </r>
    <r>
      <rPr>
        <b/>
        <sz val="11"/>
        <color theme="1"/>
        <rFont val="Calibri"/>
        <family val="2"/>
        <scheme val="minor"/>
      </rPr>
      <t xml:space="preserve">ENTREGA EM JOINVILLE </t>
    </r>
  </si>
  <si>
    <r>
      <t xml:space="preserve">CHAS, CHA DE FRUTAS VERMELHAS, 15G, CAIXA COM 10 SAQUINHOS, Chá de frutas vermelhas (sachê) Chá; frutas vermelhas ; Frutos de maçã, uva, morango, flores de hibisco, aroma idêntico ao natural de frutas vermelhas) Isento de Sujidades, Fragmentos de Insetos e Outros Materiais Estranhos ; Embalagem Primaria Sache individual ; Embalagem Secundaria Caixa de Papel Cartao ; Com Validade Mínima de 12 meses Na Data Da Entrega. CHA DE FRUTAS VERMELHAS, 15G, CAIXA COM 10 SAQUINHOS </t>
    </r>
    <r>
      <rPr>
        <b/>
        <sz val="11"/>
        <color theme="1"/>
        <rFont val="Calibri"/>
        <family val="2"/>
        <scheme val="minor"/>
      </rPr>
      <t xml:space="preserve">ENTREGA EM JOINVILLE </t>
    </r>
  </si>
  <si>
    <r>
      <t xml:space="preserve">CHAS, DE MACA COM CANELA, 15G, CAIXA COM 10 SAQUINHOS, Chá de maça e canela (sachê) Chá; Frutos de maçã, casca de canela; Isento de Sujidades, Fragmentos de Insetos e Outros Materiais Estranhos ; Embalagem Primaria Sache individual ; Embalagem Secundaria Caixa de Papel Cartao ; Com Validade Mínima de 12 meses Na Data Da Entrega. CHA DE MACA COM CANELA, 15G, CAIXA COM 10 SAQUINHOS
</t>
    </r>
    <r>
      <rPr>
        <b/>
        <sz val="11"/>
        <color theme="1"/>
        <rFont val="Calibri"/>
        <family val="2"/>
        <scheme val="minor"/>
      </rPr>
      <t>ENTREGA EM JOINVILLE</t>
    </r>
  </si>
  <si>
    <r>
      <t xml:space="preserve">BISCOITOS OU BOLACHAS, BOMBONS, BALAS E CARAMELOS, BISCOITO RECHEADO SABORES DIVERSOS DE 125GRS, Bolacha recheada, sabor morango, pacote com no mínimo 120 gramas. Validade mínima de 06 meses cada fornecimento.
</t>
    </r>
    <r>
      <rPr>
        <b/>
        <sz val="11"/>
        <color theme="1"/>
        <rFont val="Calibri"/>
        <family val="2"/>
        <scheme val="minor"/>
      </rPr>
      <t xml:space="preserve">ENTREGA EM JOINVILLE </t>
    </r>
  </si>
  <si>
    <r>
      <t xml:space="preserve">BISCOITOS OU BOLACHAS, BOMBONS, BALAS E CARAMELOS, BISCOITO RECHEADO SABORES DIVERSOS DE 125GRS, Bolacha recheada, sabor chocolate, pacote com no mínimo 120 gramas. Validade mínima de 06 meses cada fornecimento
</t>
    </r>
    <r>
      <rPr>
        <b/>
        <sz val="11"/>
        <color theme="1"/>
        <rFont val="Calibri"/>
        <family val="2"/>
        <scheme val="minor"/>
      </rPr>
      <t xml:space="preserve">ENTREGA EM JOINVILLE </t>
    </r>
  </si>
  <si>
    <r>
      <t xml:space="preserve">BISCOITOS OU BOLACHAS, BOMBONS, BALAS E CARAMELOS, BOLACHA WAFFER, SABORES MORANGO, CHOCOLATE E LIMAO., Bolacha tipo waffer, sabor morango, pacote com no mínimo 120 gramas.Validade mínima de 06 meses a cada fornecimento
</t>
    </r>
    <r>
      <rPr>
        <b/>
        <sz val="11"/>
        <color theme="1"/>
        <rFont val="Calibri"/>
        <family val="2"/>
        <scheme val="minor"/>
      </rPr>
      <t>ENTREGA EM JOINVILLE</t>
    </r>
  </si>
  <si>
    <r>
      <t xml:space="preserve">BISCOITOS OU BOLACHAS, BOMBONS, BALAS E CARAMELOS, BOLACHA WAFFER, SABORES MORANGO, CHOCOLATE E LIMAO., Bolacha tipo waffer, sabor chocolate, pacote com no mínimo 120 gramas.Validade mínima de 06 meses a cada fornecimento.
</t>
    </r>
    <r>
      <rPr>
        <b/>
        <sz val="11"/>
        <color theme="1"/>
        <rFont val="Calibri"/>
        <family val="2"/>
        <scheme val="minor"/>
      </rPr>
      <t xml:space="preserve">ENTREGA EM JOINVILLE </t>
    </r>
  </si>
  <si>
    <r>
      <t xml:space="preserve">BISCOITOS OU BOLACHAS, BOMBONS, BALAS E CARAMELOS, BOLACHA SALGADA TEMPERADA., Similar ao Club Social, pacotes com no mínimo 120 gramas. Validade mínima de 06 meses a cada fornecimento </t>
    </r>
    <r>
      <rPr>
        <b/>
        <sz val="11"/>
        <color theme="1"/>
        <rFont val="Calibri"/>
        <family val="2"/>
        <scheme val="minor"/>
      </rPr>
      <t xml:space="preserve">ENTREGA EM JOINVILLE </t>
    </r>
  </si>
  <si>
    <r>
      <t>BISCOITOS OU BOLACHAS, BOMBONS, BALAS E CARAMELOS, BISCOITO SALGADO COM GERGELIN., Bolachas salgadas com gergelim, pacote com no mínimo 360 gramas, e no mínimo duas embalagens individualizadas. Validade mínima de 06 meses a cada fornecimento</t>
    </r>
    <r>
      <rPr>
        <b/>
        <sz val="11"/>
        <color theme="1"/>
        <rFont val="Calibri"/>
        <family val="2"/>
        <scheme val="minor"/>
      </rPr>
      <t xml:space="preserve"> ENTREGA EM JOINVILLE</t>
    </r>
  </si>
  <si>
    <t>CONTROLE DO GESTOR (REITORIA)- (atualizado em xx/xx/2026)</t>
  </si>
  <si>
    <t>VIGÊNCIA DA ATA:  19/05/2026 até 19/05/2027.</t>
  </si>
  <si>
    <t>CENTRO PARTICIPANTE: REITORIA</t>
  </si>
  <si>
    <t>CENTRO PARTICIPANTE: CESFI</t>
  </si>
  <si>
    <t>CENTRO PARTICIPANTE: CEFID</t>
  </si>
  <si>
    <t>CENTRO PARTICIPANTE: CAV</t>
  </si>
  <si>
    <t>CENTRO PARTICIPANTE: CCT</t>
  </si>
  <si>
    <t>CENTRO PARTICIPANTE: CEART</t>
  </si>
  <si>
    <t>CENTRO PARTICIPANTE: ESAG</t>
  </si>
  <si>
    <t>CENTRO PARTICIPANTE: CEAD</t>
  </si>
  <si>
    <t>CENTRO PARTICIPANTE: CEPLAN</t>
  </si>
  <si>
    <t>CENTRO PARTICIPANTE: CEAVI</t>
  </si>
  <si>
    <t>CENTRO PARTICIPANTE: CERES</t>
  </si>
  <si>
    <t>CENTRO PARTICIPANTE: FAED</t>
  </si>
  <si>
    <t>CENTRO PARTICIPANTE: CESMO</t>
  </si>
  <si>
    <t>CENTRO PARTICIPANTE: CEO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</si>
</sst>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&quot;R$ &quot;* #,##0.00_-;&quot;-R$ &quot;* #,##0.00_-;_-&quot;R$ &quot;* \-??_-;_-@_-"/>
    <numFmt numFmtId="170" formatCode="_-* #,##0.00&quot; €&quot;_-;\-* #,##0.00&quot; €&quot;_-;_-* \-??&quot; €&quot;_-;_-@_-"/>
    <numFmt numFmtId="171" formatCode="_-* #,##0.00_-;\-* #,##0.00_-;_-* \-??_-;_-@_-"/>
    <numFmt numFmtId="172" formatCode="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8"/>
      <color rgb="FF003366"/>
      <name val="Cambria"/>
      <family val="2"/>
      <charset val="1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name val="Calibri"/>
      <family val="2"/>
      <scheme val="minor"/>
    </font>
    <font>
      <sz val="8"/>
      <name val="Arial"/>
      <family val="2"/>
    </font>
    <font>
      <u/>
      <sz val="16"/>
      <name val="Calibri"/>
      <family val="2"/>
      <scheme val="minor"/>
    </font>
    <font>
      <u/>
      <sz val="16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0"/>
      <name val="Arial"/>
      <family val="2"/>
    </font>
    <font>
      <b/>
      <sz val="18"/>
      <color theme="0"/>
      <name val="Arial"/>
      <family val="2"/>
    </font>
    <font>
      <sz val="11"/>
      <color rgb="FF0066FF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sz val="8"/>
      <name val="Arial"/>
    </font>
  </fonts>
  <fills count="3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10"/>
      </patternFill>
    </fill>
    <fill>
      <patternFill patternType="solid">
        <fgColor rgb="FFFFFF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rgb="FF66FF99"/>
        <bgColor indexed="64"/>
      </patternFill>
    </fill>
    <fill>
      <patternFill patternType="solid">
        <fgColor rgb="FFFF5050"/>
        <bgColor indexed="10"/>
      </patternFill>
    </fill>
    <fill>
      <patternFill patternType="solid">
        <fgColor indexed="9"/>
        <b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7">
    <xf numFmtId="0" fontId="0" fillId="0" borderId="0"/>
    <xf numFmtId="0" fontId="10" fillId="0" borderId="0"/>
    <xf numFmtId="164" fontId="10" fillId="0" borderId="0" applyFill="0" applyBorder="0" applyAlignment="0" applyProtection="0"/>
    <xf numFmtId="165" fontId="10" fillId="0" borderId="0" applyFill="0" applyBorder="0" applyAlignment="0" applyProtection="0"/>
    <xf numFmtId="0" fontId="11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9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10" fillId="0" borderId="0" applyBorder="0" applyProtection="0"/>
    <xf numFmtId="169" fontId="10" fillId="0" borderId="0" applyBorder="0" applyProtection="0"/>
    <xf numFmtId="170" fontId="10" fillId="0" borderId="0" applyBorder="0" applyProtection="0"/>
    <xf numFmtId="170" fontId="10" fillId="0" borderId="0" applyBorder="0" applyProtection="0"/>
    <xf numFmtId="169" fontId="10" fillId="0" borderId="0" applyBorder="0" applyProtection="0"/>
    <xf numFmtId="0" fontId="16" fillId="0" borderId="0"/>
    <xf numFmtId="9" fontId="10" fillId="0" borderId="0" applyBorder="0" applyProtection="0"/>
    <xf numFmtId="165" fontId="16" fillId="0" borderId="0" applyBorder="0" applyProtection="0"/>
    <xf numFmtId="171" fontId="16" fillId="0" borderId="0" applyBorder="0" applyProtection="0"/>
    <xf numFmtId="171" fontId="16" fillId="0" borderId="0" applyBorder="0" applyProtection="0"/>
    <xf numFmtId="171" fontId="16" fillId="0" borderId="0" applyBorder="0" applyProtection="0"/>
    <xf numFmtId="171" fontId="16" fillId="0" borderId="0" applyBorder="0" applyProtection="0"/>
    <xf numFmtId="165" fontId="16" fillId="0" borderId="0" applyBorder="0" applyProtection="0"/>
    <xf numFmtId="0" fontId="17" fillId="0" borderId="0" applyBorder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ill="0" applyBorder="0" applyAlignment="0" applyProtection="0"/>
    <xf numFmtId="43" fontId="10" fillId="0" borderId="0" applyFill="0" applyBorder="0" applyAlignment="0" applyProtection="0"/>
    <xf numFmtId="44" fontId="4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07">
    <xf numFmtId="0" fontId="0" fillId="0" borderId="0" xfId="0"/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 applyProtection="1">
      <alignment wrapText="1"/>
      <protection locked="0"/>
    </xf>
    <xf numFmtId="3" fontId="12" fillId="0" borderId="0" xfId="1" applyNumberFormat="1" applyFont="1" applyAlignment="1" applyProtection="1">
      <alignment wrapText="1"/>
      <protection locked="0"/>
    </xf>
    <xf numFmtId="44" fontId="12" fillId="5" borderId="1" xfId="1" applyNumberFormat="1" applyFont="1" applyFill="1" applyBorder="1" applyAlignment="1">
      <alignment vertical="center" wrapText="1"/>
    </xf>
    <xf numFmtId="44" fontId="12" fillId="5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>
      <alignment horizontal="center" vertical="center" wrapText="1"/>
    </xf>
    <xf numFmtId="166" fontId="12" fillId="2" borderId="1" xfId="1" applyNumberFormat="1" applyFont="1" applyFill="1" applyBorder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 wrapText="1"/>
    </xf>
    <xf numFmtId="166" fontId="12" fillId="0" borderId="0" xfId="0" applyNumberFormat="1" applyFont="1" applyAlignment="1">
      <alignment horizontal="center" vertical="center" wrapText="1"/>
    </xf>
    <xf numFmtId="44" fontId="12" fillId="0" borderId="0" xfId="5" applyFont="1" applyFill="1" applyAlignment="1">
      <alignment horizontal="center" vertical="center" wrapText="1"/>
    </xf>
    <xf numFmtId="168" fontId="12" fillId="2" borderId="1" xfId="3" applyNumberFormat="1" applyFont="1" applyFill="1" applyBorder="1" applyAlignment="1" applyProtection="1">
      <alignment horizontal="center" vertical="center" wrapText="1"/>
    </xf>
    <xf numFmtId="14" fontId="12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12" fillId="9" borderId="12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8" fontId="12" fillId="2" borderId="4" xfId="3" applyNumberFormat="1" applyFont="1" applyFill="1" applyBorder="1" applyAlignment="1" applyProtection="1">
      <alignment horizontal="center" vertical="center" wrapText="1"/>
    </xf>
    <xf numFmtId="0" fontId="12" fillId="9" borderId="4" xfId="1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44" fontId="12" fillId="5" borderId="12" xfId="1" applyNumberFormat="1" applyFont="1" applyFill="1" applyBorder="1" applyAlignment="1">
      <alignment horizontal="center" vertical="center" wrapText="1"/>
    </xf>
    <xf numFmtId="166" fontId="12" fillId="2" borderId="12" xfId="1" applyNumberFormat="1" applyFont="1" applyFill="1" applyBorder="1" applyAlignment="1">
      <alignment horizontal="center" vertical="center" wrapText="1"/>
    </xf>
    <xf numFmtId="168" fontId="12" fillId="2" borderId="12" xfId="3" applyNumberFormat="1" applyFont="1" applyFill="1" applyBorder="1" applyAlignment="1" applyProtection="1">
      <alignment horizontal="center" vertical="center" wrapText="1"/>
    </xf>
    <xf numFmtId="0" fontId="0" fillId="7" borderId="0" xfId="0" applyFill="1"/>
    <xf numFmtId="0" fontId="31" fillId="18" borderId="21" xfId="0" applyFont="1" applyFill="1" applyBorder="1"/>
    <xf numFmtId="0" fontId="31" fillId="14" borderId="21" xfId="0" applyFont="1" applyFill="1" applyBorder="1"/>
    <xf numFmtId="0" fontId="31" fillId="15" borderId="21" xfId="0" applyFont="1" applyFill="1" applyBorder="1" applyAlignment="1">
      <alignment horizontal="center"/>
    </xf>
    <xf numFmtId="0" fontId="31" fillId="16" borderId="21" xfId="0" applyFont="1" applyFill="1" applyBorder="1" applyAlignment="1">
      <alignment horizontal="center"/>
    </xf>
    <xf numFmtId="10" fontId="29" fillId="14" borderId="21" xfId="106" applyNumberFormat="1" applyFont="1" applyFill="1" applyBorder="1"/>
    <xf numFmtId="9" fontId="29" fillId="14" borderId="21" xfId="106" applyFont="1" applyFill="1" applyBorder="1"/>
    <xf numFmtId="3" fontId="29" fillId="15" borderId="21" xfId="0" applyNumberFormat="1" applyFont="1" applyFill="1" applyBorder="1"/>
    <xf numFmtId="0" fontId="29" fillId="16" borderId="21" xfId="0" applyFont="1" applyFill="1" applyBorder="1"/>
    <xf numFmtId="0" fontId="31" fillId="18" borderId="23" xfId="0" applyFont="1" applyFill="1" applyBorder="1"/>
    <xf numFmtId="0" fontId="29" fillId="17" borderId="23" xfId="0" applyFont="1" applyFill="1" applyBorder="1"/>
    <xf numFmtId="0" fontId="29" fillId="18" borderId="23" xfId="0" applyFont="1" applyFill="1" applyBorder="1"/>
    <xf numFmtId="0" fontId="20" fillId="13" borderId="0" xfId="0" applyFont="1" applyFill="1" applyAlignment="1">
      <alignment horizontal="center"/>
    </xf>
    <xf numFmtId="0" fontId="31" fillId="12" borderId="21" xfId="0" applyFont="1" applyFill="1" applyBorder="1" applyAlignment="1">
      <alignment horizontal="center"/>
    </xf>
    <xf numFmtId="0" fontId="31" fillId="12" borderId="22" xfId="0" applyFont="1" applyFill="1" applyBorder="1" applyAlignment="1">
      <alignment horizontal="center"/>
    </xf>
    <xf numFmtId="10" fontId="29" fillId="17" borderId="21" xfId="106" applyNumberFormat="1" applyFont="1" applyFill="1" applyBorder="1"/>
    <xf numFmtId="3" fontId="30" fillId="12" borderId="21" xfId="0" applyNumberFormat="1" applyFont="1" applyFill="1" applyBorder="1"/>
    <xf numFmtId="3" fontId="30" fillId="12" borderId="22" xfId="0" applyNumberFormat="1" applyFont="1" applyFill="1" applyBorder="1"/>
    <xf numFmtId="10" fontId="29" fillId="18" borderId="21" xfId="106" applyNumberFormat="1" applyFont="1" applyFill="1" applyBorder="1"/>
    <xf numFmtId="10" fontId="0" fillId="13" borderId="0" xfId="106" applyNumberFormat="1" applyFont="1" applyFill="1"/>
    <xf numFmtId="0" fontId="12" fillId="2" borderId="12" xfId="1" applyFont="1" applyFill="1" applyBorder="1" applyAlignment="1">
      <alignment horizontal="center" vertical="center" wrapText="1"/>
    </xf>
    <xf numFmtId="44" fontId="12" fillId="0" borderId="0" xfId="1" applyNumberFormat="1" applyFont="1" applyAlignment="1">
      <alignment wrapText="1"/>
    </xf>
    <xf numFmtId="1" fontId="12" fillId="13" borderId="4" xfId="0" applyNumberFormat="1" applyFont="1" applyFill="1" applyBorder="1" applyAlignment="1">
      <alignment horizontal="center" vertical="center" wrapText="1"/>
    </xf>
    <xf numFmtId="3" fontId="12" fillId="21" borderId="4" xfId="0" applyNumberFormat="1" applyFont="1" applyFill="1" applyBorder="1" applyAlignment="1">
      <alignment horizontal="center" vertical="center" wrapText="1"/>
    </xf>
    <xf numFmtId="3" fontId="12" fillId="22" borderId="4" xfId="1" applyNumberFormat="1" applyFont="1" applyFill="1" applyBorder="1" applyAlignment="1" applyProtection="1">
      <alignment horizontal="center" vertical="center" wrapText="1"/>
      <protection locked="0"/>
    </xf>
    <xf numFmtId="3" fontId="12" fillId="4" borderId="1" xfId="0" applyNumberFormat="1" applyFont="1" applyFill="1" applyBorder="1" applyAlignment="1">
      <alignment horizontal="center" vertical="center" wrapText="1"/>
    </xf>
    <xf numFmtId="3" fontId="12" fillId="10" borderId="1" xfId="0" applyNumberFormat="1" applyFont="1" applyFill="1" applyBorder="1" applyAlignment="1">
      <alignment horizontal="center" vertical="center" wrapText="1"/>
    </xf>
    <xf numFmtId="0" fontId="12" fillId="0" borderId="12" xfId="1" applyFont="1" applyBorder="1" applyAlignment="1">
      <alignment wrapText="1"/>
    </xf>
    <xf numFmtId="3" fontId="12" fillId="3" borderId="2" xfId="1" applyNumberFormat="1" applyFont="1" applyFill="1" applyBorder="1" applyAlignment="1" applyProtection="1">
      <alignment horizontal="center" vertical="center" wrapText="1"/>
      <protection locked="0"/>
    </xf>
    <xf numFmtId="3" fontId="12" fillId="3" borderId="3" xfId="1" applyNumberFormat="1" applyFont="1" applyFill="1" applyBorder="1" applyAlignment="1" applyProtection="1">
      <alignment horizontal="center" vertical="center" wrapText="1"/>
      <protection locked="0"/>
    </xf>
    <xf numFmtId="166" fontId="14" fillId="23" borderId="18" xfId="1" applyNumberFormat="1" applyFont="1" applyFill="1" applyBorder="1" applyAlignment="1">
      <alignment horizontal="center" vertical="center" wrapText="1"/>
    </xf>
    <xf numFmtId="166" fontId="14" fillId="23" borderId="19" xfId="1" applyNumberFormat="1" applyFont="1" applyFill="1" applyBorder="1" applyAlignment="1">
      <alignment horizontal="center" vertical="center" wrapText="1"/>
    </xf>
    <xf numFmtId="166" fontId="14" fillId="24" borderId="19" xfId="1" applyNumberFormat="1" applyFont="1" applyFill="1" applyBorder="1" applyAlignment="1">
      <alignment horizontal="center" vertical="center" wrapText="1"/>
    </xf>
    <xf numFmtId="166" fontId="14" fillId="25" borderId="19" xfId="1" applyNumberFormat="1" applyFont="1" applyFill="1" applyBorder="1" applyAlignment="1">
      <alignment horizontal="center" vertical="center" wrapText="1"/>
    </xf>
    <xf numFmtId="166" fontId="14" fillId="20" borderId="19" xfId="1" applyNumberFormat="1" applyFont="1" applyFill="1" applyBorder="1" applyAlignment="1">
      <alignment horizontal="center" vertical="center" wrapText="1"/>
    </xf>
    <xf numFmtId="166" fontId="14" fillId="20" borderId="19" xfId="1" quotePrefix="1" applyNumberFormat="1" applyFont="1" applyFill="1" applyBorder="1" applyAlignment="1">
      <alignment horizontal="center" vertical="center" wrapText="1"/>
    </xf>
    <xf numFmtId="166" fontId="14" fillId="20" borderId="20" xfId="1" applyNumberFormat="1" applyFont="1" applyFill="1" applyBorder="1" applyAlignment="1">
      <alignment horizontal="center" vertical="center" wrapText="1"/>
    </xf>
    <xf numFmtId="166" fontId="12" fillId="23" borderId="16" xfId="0" applyNumberFormat="1" applyFont="1" applyFill="1" applyBorder="1" applyAlignment="1">
      <alignment horizontal="center" vertical="center" wrapText="1"/>
    </xf>
    <xf numFmtId="166" fontId="12" fillId="23" borderId="4" xfId="0" applyNumberFormat="1" applyFont="1" applyFill="1" applyBorder="1" applyAlignment="1">
      <alignment horizontal="center" vertical="center" wrapText="1"/>
    </xf>
    <xf numFmtId="166" fontId="12" fillId="24" borderId="12" xfId="0" applyNumberFormat="1" applyFont="1" applyFill="1" applyBorder="1" applyAlignment="1">
      <alignment horizontal="center" vertical="center" wrapText="1"/>
    </xf>
    <xf numFmtId="166" fontId="12" fillId="24" borderId="4" xfId="0" applyNumberFormat="1" applyFont="1" applyFill="1" applyBorder="1" applyAlignment="1">
      <alignment horizontal="center" vertical="center" wrapText="1"/>
    </xf>
    <xf numFmtId="166" fontId="12" fillId="25" borderId="12" xfId="0" applyNumberFormat="1" applyFont="1" applyFill="1" applyBorder="1" applyAlignment="1">
      <alignment horizontal="center" vertical="center" wrapText="1"/>
    </xf>
    <xf numFmtId="166" fontId="12" fillId="25" borderId="4" xfId="0" applyNumberFormat="1" applyFont="1" applyFill="1" applyBorder="1" applyAlignment="1">
      <alignment horizontal="center" vertical="center" wrapText="1"/>
    </xf>
    <xf numFmtId="166" fontId="12" fillId="20" borderId="12" xfId="0" applyNumberFormat="1" applyFont="1" applyFill="1" applyBorder="1" applyAlignment="1">
      <alignment horizontal="center" vertical="center" wrapText="1"/>
    </xf>
    <xf numFmtId="166" fontId="12" fillId="20" borderId="4" xfId="0" applyNumberFormat="1" applyFont="1" applyFill="1" applyBorder="1" applyAlignment="1">
      <alignment horizontal="center" vertical="center" wrapText="1"/>
    </xf>
    <xf numFmtId="166" fontId="12" fillId="20" borderId="17" xfId="0" applyNumberFormat="1" applyFont="1" applyFill="1" applyBorder="1" applyAlignment="1">
      <alignment horizontal="center" vertical="center" wrapText="1"/>
    </xf>
    <xf numFmtId="166" fontId="19" fillId="26" borderId="6" xfId="1" applyNumberFormat="1" applyFont="1" applyFill="1" applyBorder="1" applyAlignment="1">
      <alignment horizontal="center" vertical="center" wrapText="1"/>
    </xf>
    <xf numFmtId="0" fontId="19" fillId="26" borderId="12" xfId="1" applyFont="1" applyFill="1" applyBorder="1" applyAlignment="1" applyProtection="1">
      <alignment horizontal="center" vertical="center" wrapText="1"/>
      <protection locked="0"/>
    </xf>
    <xf numFmtId="166" fontId="12" fillId="26" borderId="6" xfId="0" applyNumberFormat="1" applyFont="1" applyFill="1" applyBorder="1" applyAlignment="1">
      <alignment horizontal="center" vertical="center" wrapText="1"/>
    </xf>
    <xf numFmtId="166" fontId="12" fillId="26" borderId="5" xfId="0" applyNumberFormat="1" applyFont="1" applyFill="1" applyBorder="1" applyAlignment="1">
      <alignment horizontal="center" vertical="center" wrapText="1"/>
    </xf>
    <xf numFmtId="3" fontId="12" fillId="27" borderId="4" xfId="1" applyNumberFormat="1" applyFont="1" applyFill="1" applyBorder="1" applyAlignment="1" applyProtection="1">
      <alignment horizontal="center" vertical="center" wrapText="1"/>
      <protection locked="0"/>
    </xf>
    <xf numFmtId="166" fontId="12" fillId="26" borderId="12" xfId="0" applyNumberFormat="1" applyFont="1" applyFill="1" applyBorder="1" applyAlignment="1">
      <alignment horizontal="center" vertical="center" wrapText="1"/>
    </xf>
    <xf numFmtId="168" fontId="12" fillId="5" borderId="1" xfId="3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8" fillId="30" borderId="27" xfId="0" applyFont="1" applyFill="1" applyBorder="1" applyAlignment="1">
      <alignment horizontal="center" vertical="center" wrapText="1"/>
    </xf>
    <xf numFmtId="166" fontId="18" fillId="6" borderId="12" xfId="1" applyNumberFormat="1" applyFont="1" applyFill="1" applyBorder="1" applyAlignment="1">
      <alignment horizontal="center" vertical="center" wrapText="1"/>
    </xf>
    <xf numFmtId="0" fontId="12" fillId="2" borderId="12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vertical="center"/>
    </xf>
    <xf numFmtId="3" fontId="12" fillId="33" borderId="12" xfId="1" applyNumberFormat="1" applyFont="1" applyFill="1" applyBorder="1" applyAlignment="1" applyProtection="1">
      <alignment horizontal="center" vertical="center"/>
      <protection locked="0"/>
    </xf>
    <xf numFmtId="44" fontId="0" fillId="4" borderId="7" xfId="9" applyFont="1" applyFill="1" applyBorder="1" applyAlignment="1" applyProtection="1">
      <alignment horizontal="center" vertical="center" wrapText="1"/>
      <protection locked="0"/>
    </xf>
    <xf numFmtId="44" fontId="0" fillId="4" borderId="12" xfId="9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>
      <alignment horizontal="center" vertical="center" wrapText="1"/>
    </xf>
    <xf numFmtId="0" fontId="12" fillId="6" borderId="12" xfId="1" applyFont="1" applyFill="1" applyBorder="1" applyAlignment="1" applyProtection="1">
      <alignment horizontal="center" vertical="center" wrapText="1"/>
      <protection locked="0"/>
    </xf>
    <xf numFmtId="44" fontId="12" fillId="0" borderId="0" xfId="9" applyFont="1" applyProtection="1">
      <protection locked="0"/>
    </xf>
    <xf numFmtId="0" fontId="12" fillId="0" borderId="0" xfId="1" applyFont="1" applyAlignment="1">
      <alignment horizontal="center" vertical="center"/>
    </xf>
    <xf numFmtId="44" fontId="18" fillId="30" borderId="27" xfId="5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3" fontId="2" fillId="10" borderId="12" xfId="0" applyNumberFormat="1" applyFont="1" applyFill="1" applyBorder="1" applyAlignment="1">
      <alignment horizontal="center" vertical="center" wrapText="1"/>
    </xf>
    <xf numFmtId="3" fontId="2" fillId="13" borderId="12" xfId="0" applyNumberFormat="1" applyFont="1" applyFill="1" applyBorder="1" applyAlignment="1">
      <alignment horizontal="center" vertical="center" wrapText="1"/>
    </xf>
    <xf numFmtId="3" fontId="2" fillId="21" borderId="12" xfId="0" applyNumberFormat="1" applyFont="1" applyFill="1" applyBorder="1" applyAlignment="1">
      <alignment horizontal="center" vertical="center" wrapText="1"/>
    </xf>
    <xf numFmtId="166" fontId="2" fillId="31" borderId="12" xfId="0" applyNumberFormat="1" applyFont="1" applyFill="1" applyBorder="1" applyAlignment="1">
      <alignment horizontal="center" vertical="center" wrapText="1"/>
    </xf>
    <xf numFmtId="3" fontId="2" fillId="32" borderId="12" xfId="1" applyNumberFormat="1" applyFont="1" applyFill="1" applyBorder="1" applyAlignment="1" applyProtection="1">
      <alignment horizontal="center" vertical="center"/>
      <protection locked="0"/>
    </xf>
    <xf numFmtId="172" fontId="15" fillId="0" borderId="12" xfId="0" applyNumberFormat="1" applyFont="1" applyBorder="1" applyAlignment="1" applyProtection="1">
      <alignment horizontal="center" vertical="center"/>
      <protection locked="0"/>
    </xf>
    <xf numFmtId="172" fontId="2" fillId="0" borderId="12" xfId="0" applyNumberFormat="1" applyFont="1" applyBorder="1" applyAlignment="1" applyProtection="1">
      <alignment horizontal="center" vertical="center"/>
      <protection locked="0"/>
    </xf>
    <xf numFmtId="0" fontId="37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44" fontId="2" fillId="0" borderId="12" xfId="5" applyFont="1" applyFill="1" applyBorder="1" applyAlignment="1" applyProtection="1">
      <alignment horizontal="center" vertical="center" wrapText="1"/>
      <protection locked="0"/>
    </xf>
    <xf numFmtId="0" fontId="37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44" fontId="2" fillId="0" borderId="12" xfId="5" applyFont="1" applyFill="1" applyBorder="1" applyAlignment="1">
      <alignment horizontal="center" vertical="center"/>
    </xf>
    <xf numFmtId="44" fontId="2" fillId="0" borderId="12" xfId="5" applyFont="1" applyFill="1" applyBorder="1" applyAlignment="1">
      <alignment horizontal="center" vertical="center" wrapText="1"/>
    </xf>
    <xf numFmtId="0" fontId="12" fillId="0" borderId="12" xfId="1" applyFont="1" applyBorder="1"/>
    <xf numFmtId="0" fontId="12" fillId="0" borderId="12" xfId="1" applyFont="1" applyBorder="1" applyProtection="1">
      <protection locked="0"/>
    </xf>
    <xf numFmtId="0" fontId="12" fillId="0" borderId="12" xfId="0" applyFont="1" applyBorder="1"/>
    <xf numFmtId="3" fontId="12" fillId="0" borderId="12" xfId="1" applyNumberFormat="1" applyFont="1" applyBorder="1" applyAlignment="1" applyProtection="1">
      <alignment wrapText="1"/>
      <protection locked="0"/>
    </xf>
    <xf numFmtId="0" fontId="12" fillId="0" borderId="12" xfId="1" applyFont="1" applyBorder="1" applyAlignment="1" applyProtection="1">
      <alignment wrapText="1"/>
      <protection locked="0"/>
    </xf>
    <xf numFmtId="0" fontId="15" fillId="0" borderId="12" xfId="1" applyFont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22" fillId="8" borderId="4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4" fillId="8" borderId="4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18" fillId="0" borderId="9" xfId="1" applyFont="1" applyBorder="1" applyAlignment="1">
      <alignment horizontal="center" wrapText="1"/>
    </xf>
    <xf numFmtId="0" fontId="18" fillId="0" borderId="10" xfId="1" applyFont="1" applyBorder="1" applyAlignment="1">
      <alignment horizontal="center" wrapText="1"/>
    </xf>
    <xf numFmtId="172" fontId="15" fillId="0" borderId="12" xfId="0" applyNumberFormat="1" applyFont="1" applyBorder="1" applyAlignment="1" applyProtection="1">
      <alignment horizontal="center" vertical="center"/>
      <protection locked="0"/>
    </xf>
    <xf numFmtId="0" fontId="22" fillId="8" borderId="6" xfId="0" applyFont="1" applyFill="1" applyBorder="1" applyAlignment="1">
      <alignment horizontal="center" vertical="center" wrapText="1"/>
    </xf>
    <xf numFmtId="0" fontId="33" fillId="19" borderId="7" xfId="0" applyFont="1" applyFill="1" applyBorder="1" applyAlignment="1">
      <alignment horizontal="center" vertical="center" wrapText="1"/>
    </xf>
    <xf numFmtId="0" fontId="33" fillId="19" borderId="11" xfId="0" applyFont="1" applyFill="1" applyBorder="1" applyAlignment="1">
      <alignment horizontal="center" vertical="center" wrapText="1"/>
    </xf>
    <xf numFmtId="0" fontId="33" fillId="19" borderId="8" xfId="0" applyFont="1" applyFill="1" applyBorder="1" applyAlignment="1">
      <alignment horizontal="center" vertical="center" wrapText="1"/>
    </xf>
    <xf numFmtId="0" fontId="33" fillId="19" borderId="0" xfId="0" applyFont="1" applyFill="1" applyAlignment="1">
      <alignment horizontal="center" vertical="center" wrapText="1"/>
    </xf>
    <xf numFmtId="0" fontId="33" fillId="19" borderId="9" xfId="0" applyFont="1" applyFill="1" applyBorder="1" applyAlignment="1">
      <alignment horizontal="center" vertical="center" wrapText="1"/>
    </xf>
    <xf numFmtId="0" fontId="33" fillId="19" borderId="10" xfId="0" applyFont="1" applyFill="1" applyBorder="1" applyAlignment="1">
      <alignment horizontal="center" vertical="center" wrapText="1"/>
    </xf>
    <xf numFmtId="10" fontId="32" fillId="20" borderId="7" xfId="106" applyNumberFormat="1" applyFont="1" applyFill="1" applyBorder="1" applyAlignment="1">
      <alignment horizontal="center" vertical="center"/>
    </xf>
    <xf numFmtId="10" fontId="32" fillId="20" borderId="11" xfId="106" applyNumberFormat="1" applyFont="1" applyFill="1" applyBorder="1" applyAlignment="1">
      <alignment horizontal="center" vertical="center"/>
    </xf>
    <xf numFmtId="10" fontId="32" fillId="20" borderId="13" xfId="106" applyNumberFormat="1" applyFont="1" applyFill="1" applyBorder="1" applyAlignment="1">
      <alignment horizontal="center" vertical="center"/>
    </xf>
    <xf numFmtId="10" fontId="32" fillId="20" borderId="8" xfId="106" applyNumberFormat="1" applyFont="1" applyFill="1" applyBorder="1" applyAlignment="1">
      <alignment horizontal="center" vertical="center"/>
    </xf>
    <xf numFmtId="10" fontId="32" fillId="20" borderId="0" xfId="106" applyNumberFormat="1" applyFont="1" applyFill="1" applyBorder="1" applyAlignment="1">
      <alignment horizontal="center" vertical="center"/>
    </xf>
    <xf numFmtId="10" fontId="32" fillId="20" borderId="14" xfId="106" applyNumberFormat="1" applyFont="1" applyFill="1" applyBorder="1" applyAlignment="1">
      <alignment horizontal="center" vertical="center"/>
    </xf>
    <xf numFmtId="10" fontId="32" fillId="20" borderId="9" xfId="106" applyNumberFormat="1" applyFont="1" applyFill="1" applyBorder="1" applyAlignment="1">
      <alignment horizontal="center" vertical="center"/>
    </xf>
    <xf numFmtId="10" fontId="32" fillId="20" borderId="10" xfId="106" applyNumberFormat="1" applyFont="1" applyFill="1" applyBorder="1" applyAlignment="1">
      <alignment horizontal="center" vertical="center"/>
    </xf>
    <xf numFmtId="10" fontId="32" fillId="20" borderId="15" xfId="106" applyNumberFormat="1" applyFont="1" applyFill="1" applyBorder="1" applyAlignment="1">
      <alignment horizontal="center" vertical="center"/>
    </xf>
    <xf numFmtId="0" fontId="33" fillId="19" borderId="7" xfId="0" applyFont="1" applyFill="1" applyBorder="1" applyAlignment="1">
      <alignment horizontal="center" vertical="center"/>
    </xf>
    <xf numFmtId="0" fontId="33" fillId="19" borderId="11" xfId="0" applyFont="1" applyFill="1" applyBorder="1" applyAlignment="1">
      <alignment horizontal="center" vertical="center"/>
    </xf>
    <xf numFmtId="0" fontId="33" fillId="19" borderId="8" xfId="0" applyFont="1" applyFill="1" applyBorder="1" applyAlignment="1">
      <alignment horizontal="center" vertical="center"/>
    </xf>
    <xf numFmtId="0" fontId="33" fillId="19" borderId="0" xfId="0" applyFont="1" applyFill="1" applyAlignment="1">
      <alignment horizontal="center" vertical="center"/>
    </xf>
    <xf numFmtId="0" fontId="33" fillId="19" borderId="9" xfId="0" applyFont="1" applyFill="1" applyBorder="1" applyAlignment="1">
      <alignment horizontal="center" vertical="center"/>
    </xf>
    <xf numFmtId="0" fontId="33" fillId="19" borderId="10" xfId="0" applyFont="1" applyFill="1" applyBorder="1" applyAlignment="1">
      <alignment horizontal="center" vertical="center"/>
    </xf>
    <xf numFmtId="10" fontId="32" fillId="21" borderId="7" xfId="106" applyNumberFormat="1" applyFont="1" applyFill="1" applyBorder="1" applyAlignment="1">
      <alignment horizontal="center" vertical="center"/>
    </xf>
    <xf numFmtId="10" fontId="32" fillId="21" borderId="11" xfId="106" applyNumberFormat="1" applyFont="1" applyFill="1" applyBorder="1" applyAlignment="1">
      <alignment horizontal="center" vertical="center"/>
    </xf>
    <xf numFmtId="10" fontId="32" fillId="21" borderId="13" xfId="106" applyNumberFormat="1" applyFont="1" applyFill="1" applyBorder="1" applyAlignment="1">
      <alignment horizontal="center" vertical="center"/>
    </xf>
    <xf numFmtId="10" fontId="32" fillId="21" borderId="8" xfId="106" applyNumberFormat="1" applyFont="1" applyFill="1" applyBorder="1" applyAlignment="1">
      <alignment horizontal="center" vertical="center"/>
    </xf>
    <xf numFmtId="10" fontId="32" fillId="21" borderId="0" xfId="106" applyNumberFormat="1" applyFont="1" applyFill="1" applyBorder="1" applyAlignment="1">
      <alignment horizontal="center" vertical="center"/>
    </xf>
    <xf numFmtId="10" fontId="32" fillId="21" borderId="14" xfId="106" applyNumberFormat="1" applyFont="1" applyFill="1" applyBorder="1" applyAlignment="1">
      <alignment horizontal="center" vertical="center"/>
    </xf>
    <xf numFmtId="10" fontId="32" fillId="21" borderId="9" xfId="106" applyNumberFormat="1" applyFont="1" applyFill="1" applyBorder="1" applyAlignment="1">
      <alignment horizontal="center" vertical="center"/>
    </xf>
    <xf numFmtId="10" fontId="32" fillId="21" borderId="10" xfId="106" applyNumberFormat="1" applyFont="1" applyFill="1" applyBorder="1" applyAlignment="1">
      <alignment horizontal="center" vertical="center"/>
    </xf>
    <xf numFmtId="10" fontId="32" fillId="21" borderId="15" xfId="106" applyNumberFormat="1" applyFont="1" applyFill="1" applyBorder="1" applyAlignment="1">
      <alignment horizontal="center" vertical="center"/>
    </xf>
    <xf numFmtId="10" fontId="32" fillId="13" borderId="7" xfId="106" applyNumberFormat="1" applyFont="1" applyFill="1" applyBorder="1" applyAlignment="1">
      <alignment horizontal="center" vertical="center"/>
    </xf>
    <xf numFmtId="10" fontId="32" fillId="13" borderId="11" xfId="106" applyNumberFormat="1" applyFont="1" applyFill="1" applyBorder="1" applyAlignment="1">
      <alignment horizontal="center" vertical="center"/>
    </xf>
    <xf numFmtId="10" fontId="32" fillId="13" borderId="13" xfId="106" applyNumberFormat="1" applyFont="1" applyFill="1" applyBorder="1" applyAlignment="1">
      <alignment horizontal="center" vertical="center"/>
    </xf>
    <xf numFmtId="10" fontId="32" fillId="13" borderId="8" xfId="106" applyNumberFormat="1" applyFont="1" applyFill="1" applyBorder="1" applyAlignment="1">
      <alignment horizontal="center" vertical="center"/>
    </xf>
    <xf numFmtId="10" fontId="32" fillId="13" borderId="0" xfId="106" applyNumberFormat="1" applyFont="1" applyFill="1" applyBorder="1" applyAlignment="1">
      <alignment horizontal="center" vertical="center"/>
    </xf>
    <xf numFmtId="10" fontId="32" fillId="13" borderId="14" xfId="106" applyNumberFormat="1" applyFont="1" applyFill="1" applyBorder="1" applyAlignment="1">
      <alignment horizontal="center" vertical="center"/>
    </xf>
    <xf numFmtId="10" fontId="32" fillId="13" borderId="9" xfId="106" applyNumberFormat="1" applyFont="1" applyFill="1" applyBorder="1" applyAlignment="1">
      <alignment horizontal="center" vertical="center"/>
    </xf>
    <xf numFmtId="10" fontId="32" fillId="13" borderId="10" xfId="106" applyNumberFormat="1" applyFont="1" applyFill="1" applyBorder="1" applyAlignment="1">
      <alignment horizontal="center" vertical="center"/>
    </xf>
    <xf numFmtId="10" fontId="32" fillId="13" borderId="15" xfId="106" applyNumberFormat="1" applyFont="1" applyFill="1" applyBorder="1" applyAlignment="1">
      <alignment horizontal="center" vertical="center"/>
    </xf>
    <xf numFmtId="0" fontId="0" fillId="14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0" fillId="16" borderId="0" xfId="0" applyFill="1" applyAlignment="1">
      <alignment horizontal="center"/>
    </xf>
    <xf numFmtId="0" fontId="10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10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4" fontId="36" fillId="0" borderId="28" xfId="1" applyNumberFormat="1" applyFont="1" applyBorder="1" applyAlignment="1">
      <alignment horizontal="center" vertical="center" wrapText="1"/>
    </xf>
    <xf numFmtId="4" fontId="36" fillId="0" borderId="29" xfId="1" applyNumberFormat="1" applyFont="1" applyBorder="1" applyAlignment="1">
      <alignment horizontal="center" vertical="center" wrapText="1"/>
    </xf>
    <xf numFmtId="4" fontId="36" fillId="0" borderId="30" xfId="1" applyNumberFormat="1" applyFont="1" applyBorder="1" applyAlignment="1">
      <alignment horizontal="center" vertical="center" wrapText="1"/>
    </xf>
    <xf numFmtId="3" fontId="18" fillId="28" borderId="12" xfId="1" applyNumberFormat="1" applyFont="1" applyFill="1" applyBorder="1" applyAlignment="1" applyProtection="1">
      <alignment horizontal="center" vertical="center" wrapText="1"/>
      <protection locked="0"/>
    </xf>
    <xf numFmtId="0" fontId="18" fillId="5" borderId="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8" fillId="5" borderId="6" xfId="0" applyFont="1" applyFill="1" applyBorder="1" applyAlignment="1">
      <alignment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vertical="center" wrapText="1"/>
    </xf>
    <xf numFmtId="0" fontId="12" fillId="29" borderId="4" xfId="0" applyFont="1" applyFill="1" applyBorder="1" applyAlignment="1">
      <alignment horizontal="center" vertical="center" wrapText="1"/>
    </xf>
    <xf numFmtId="0" fontId="12" fillId="29" borderId="5" xfId="0" applyFont="1" applyFill="1" applyBorder="1" applyAlignment="1">
      <alignment horizontal="center" vertical="center" wrapText="1"/>
    </xf>
    <xf numFmtId="0" fontId="12" fillId="29" borderId="6" xfId="0" applyFont="1" applyFill="1" applyBorder="1" applyAlignment="1">
      <alignment horizontal="center" vertical="center" wrapText="1"/>
    </xf>
    <xf numFmtId="0" fontId="23" fillId="25" borderId="24" xfId="0" applyFont="1" applyFill="1" applyBorder="1" applyAlignment="1">
      <alignment horizontal="center" vertical="center" wrapText="1"/>
    </xf>
    <xf numFmtId="0" fontId="23" fillId="25" borderId="25" xfId="0" applyFont="1" applyFill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 vertical="center" wrapText="1"/>
    </xf>
    <xf numFmtId="0" fontId="23" fillId="20" borderId="24" xfId="0" applyFont="1" applyFill="1" applyBorder="1" applyAlignment="1">
      <alignment horizontal="center" vertical="center" wrapText="1"/>
    </xf>
    <xf numFmtId="0" fontId="23" fillId="20" borderId="25" xfId="0" applyFont="1" applyFill="1" applyBorder="1" applyAlignment="1">
      <alignment horizontal="center" vertical="center" wrapText="1"/>
    </xf>
    <xf numFmtId="0" fontId="23" fillId="20" borderId="26" xfId="0" applyFont="1" applyFill="1" applyBorder="1" applyAlignment="1">
      <alignment horizontal="center" vertical="center" wrapText="1"/>
    </xf>
    <xf numFmtId="0" fontId="23" fillId="26" borderId="12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2" fillId="11" borderId="5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horizontal="center" vertical="center" wrapText="1"/>
    </xf>
    <xf numFmtId="0" fontId="22" fillId="11" borderId="6" xfId="0" applyFont="1" applyFill="1" applyBorder="1" applyAlignment="1">
      <alignment horizontal="center" vertical="center" wrapText="1"/>
    </xf>
    <xf numFmtId="0" fontId="23" fillId="11" borderId="4" xfId="0" quotePrefix="1" applyFont="1" applyFill="1" applyBorder="1" applyAlignment="1">
      <alignment horizontal="center" vertical="center" wrapText="1"/>
    </xf>
    <xf numFmtId="0" fontId="23" fillId="11" borderId="5" xfId="0" quotePrefix="1" applyFont="1" applyFill="1" applyBorder="1" applyAlignment="1">
      <alignment horizontal="center" vertical="center" wrapText="1"/>
    </xf>
    <xf numFmtId="0" fontId="23" fillId="11" borderId="6" xfId="0" quotePrefix="1" applyFont="1" applyFill="1" applyBorder="1" applyAlignment="1">
      <alignment horizontal="center" vertical="center" wrapText="1"/>
    </xf>
    <xf numFmtId="0" fontId="23" fillId="23" borderId="24" xfId="0" applyFont="1" applyFill="1" applyBorder="1" applyAlignment="1">
      <alignment horizontal="center" vertical="center" wrapText="1"/>
    </xf>
    <xf numFmtId="0" fontId="23" fillId="23" borderId="25" xfId="0" applyFont="1" applyFill="1" applyBorder="1" applyAlignment="1">
      <alignment horizontal="center" vertical="center" wrapText="1"/>
    </xf>
    <xf numFmtId="0" fontId="23" fillId="23" borderId="26" xfId="0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horizontal="center" vertical="center" wrapText="1"/>
    </xf>
    <xf numFmtId="0" fontId="23" fillId="24" borderId="25" xfId="0" applyFont="1" applyFill="1" applyBorder="1" applyAlignment="1">
      <alignment horizontal="center" vertical="center" wrapText="1"/>
    </xf>
    <xf numFmtId="0" fontId="23" fillId="24" borderId="26" xfId="0" applyFont="1" applyFill="1" applyBorder="1" applyAlignment="1">
      <alignment horizontal="center" vertical="center" wrapText="1"/>
    </xf>
  </cellXfs>
  <cellStyles count="107">
    <cellStyle name="Moeda" xfId="5" builtinId="4"/>
    <cellStyle name="Moeda 10 2" xfId="14" xr:uid="{27572BDD-8F2C-4C8A-A655-1E845BDB1C13}"/>
    <cellStyle name="Moeda 10 2 2" xfId="16" xr:uid="{00000000-0005-0000-0000-000001000000}"/>
    <cellStyle name="Moeda 10 2 3" xfId="30" xr:uid="{00000000-0005-0000-0000-000001000000}"/>
    <cellStyle name="Moeda 10 2 3 2" xfId="51" xr:uid="{00000000-0005-0000-0000-000001000000}"/>
    <cellStyle name="Moeda 10 2 3 3" xfId="72" xr:uid="{00000000-0005-0000-0000-000001000000}"/>
    <cellStyle name="Moeda 10 2 3 4" xfId="93" xr:uid="{00000000-0005-0000-0000-000001000000}"/>
    <cellStyle name="Moeda 10 2 4" xfId="42" xr:uid="{27572BDD-8F2C-4C8A-A655-1E845BDB1C13}"/>
    <cellStyle name="Moeda 10 2 4 2" xfId="63" xr:uid="{27572BDD-8F2C-4C8A-A655-1E845BDB1C13}"/>
    <cellStyle name="Moeda 10 2 4 3" xfId="84" xr:uid="{27572BDD-8F2C-4C8A-A655-1E845BDB1C13}"/>
    <cellStyle name="Moeda 10 2 4 4" xfId="105" xr:uid="{27572BDD-8F2C-4C8A-A655-1E845BDB1C13}"/>
    <cellStyle name="Moeda 10 2 5" xfId="49" xr:uid="{27572BDD-8F2C-4C8A-A655-1E845BDB1C13}"/>
    <cellStyle name="Moeda 10 2 6" xfId="70" xr:uid="{27572BDD-8F2C-4C8A-A655-1E845BDB1C13}"/>
    <cellStyle name="Moeda 10 2 7" xfId="91" xr:uid="{27572BDD-8F2C-4C8A-A655-1E845BDB1C13}"/>
    <cellStyle name="Moeda 2" xfId="6" xr:uid="{00000000-0005-0000-0000-000002000000}"/>
    <cellStyle name="Moeda 2 2" xfId="10" xr:uid="{00000000-0005-0000-0000-000003000000}"/>
    <cellStyle name="Moeda 2 2 2" xfId="18" xr:uid="{00000000-0005-0000-0000-000003000000}"/>
    <cellStyle name="Moeda 2 3" xfId="17" xr:uid="{00000000-0005-0000-0000-000002000000}"/>
    <cellStyle name="Moeda 3" xfId="9" xr:uid="{00000000-0005-0000-0000-000004000000}"/>
    <cellStyle name="Moeda 3 2" xfId="19" xr:uid="{00000000-0005-0000-0000-000004000000}"/>
    <cellStyle name="Moeda 3 3" xfId="29" xr:uid="{00000000-0005-0000-0000-000004000000}"/>
    <cellStyle name="Moeda 3 3 2" xfId="50" xr:uid="{00000000-0005-0000-0000-000004000000}"/>
    <cellStyle name="Moeda 3 3 3" xfId="71" xr:uid="{00000000-0005-0000-0000-000004000000}"/>
    <cellStyle name="Moeda 3 3 4" xfId="92" xr:uid="{00000000-0005-0000-0000-000004000000}"/>
    <cellStyle name="Moeda 3 4" xfId="39" xr:uid="{00000000-0005-0000-0000-000004000000}"/>
    <cellStyle name="Moeda 3 4 2" xfId="60" xr:uid="{00000000-0005-0000-0000-000004000000}"/>
    <cellStyle name="Moeda 3 4 3" xfId="81" xr:uid="{00000000-0005-0000-0000-000004000000}"/>
    <cellStyle name="Moeda 3 4 4" xfId="102" xr:uid="{00000000-0005-0000-0000-000004000000}"/>
    <cellStyle name="Moeda 3 5" xfId="46" xr:uid="{00000000-0005-0000-0000-000004000000}"/>
    <cellStyle name="Moeda 3 6" xfId="67" xr:uid="{00000000-0005-0000-0000-000004000000}"/>
    <cellStyle name="Moeda 3 7" xfId="88" xr:uid="{00000000-0005-0000-0000-000004000000}"/>
    <cellStyle name="Moeda 4" xfId="15" xr:uid="{00000000-0005-0000-0000-00003E000000}"/>
    <cellStyle name="Moeda 5" xfId="35" xr:uid="{00000000-0005-0000-0000-00004C000000}"/>
    <cellStyle name="Moeda 5 2" xfId="56" xr:uid="{00000000-0005-0000-0000-00004C000000}"/>
    <cellStyle name="Moeda 5 3" xfId="77" xr:uid="{00000000-0005-0000-0000-00004C000000}"/>
    <cellStyle name="Moeda 5 4" xfId="98" xr:uid="{00000000-0005-0000-0000-00004C000000}"/>
    <cellStyle name="Moeda 6" xfId="36" xr:uid="{00000000-0005-0000-0000-000053000000}"/>
    <cellStyle name="Moeda 6 2" xfId="57" xr:uid="{00000000-0005-0000-0000-000053000000}"/>
    <cellStyle name="Moeda 6 3" xfId="78" xr:uid="{00000000-0005-0000-0000-000053000000}"/>
    <cellStyle name="Moeda 6 4" xfId="99" xr:uid="{00000000-0005-0000-0000-000053000000}"/>
    <cellStyle name="Moeda 7" xfId="43" xr:uid="{00000000-0005-0000-0000-00005A000000}"/>
    <cellStyle name="Moeda 8" xfId="64" xr:uid="{00000000-0005-0000-0000-00006F000000}"/>
    <cellStyle name="Moeda 9" xfId="85" xr:uid="{00000000-0005-0000-0000-000084000000}"/>
    <cellStyle name="Normal" xfId="0" builtinId="0"/>
    <cellStyle name="Normal 2" xfId="1" xr:uid="{00000000-0005-0000-0000-000006000000}"/>
    <cellStyle name="Normal 2 2" xfId="20" xr:uid="{00000000-0005-0000-0000-000006000000}"/>
    <cellStyle name="Porcentagem" xfId="106" builtinId="5"/>
    <cellStyle name="Porcentagem 2" xfId="13" xr:uid="{00000000-0005-0000-0000-000007000000}"/>
    <cellStyle name="Porcentagem 2 2" xfId="21" xr:uid="{00000000-0005-0000-0000-000007000000}"/>
    <cellStyle name="Separador de milhares 2" xfId="2" xr:uid="{00000000-0005-0000-0000-000008000000}"/>
    <cellStyle name="Separador de milhares 2 2" xfId="8" xr:uid="{00000000-0005-0000-0000-000009000000}"/>
    <cellStyle name="Separador de milhares 2 2 2" xfId="12" xr:uid="{00000000-0005-0000-0000-00000A000000}"/>
    <cellStyle name="Separador de milhares 2 2 2 2" xfId="24" xr:uid="{00000000-0005-0000-0000-00000A000000}"/>
    <cellStyle name="Separador de milhares 2 2 2 3" xfId="31" xr:uid="{00000000-0005-0000-0000-00000A000000}"/>
    <cellStyle name="Separador de milhares 2 2 2 3 2" xfId="52" xr:uid="{00000000-0005-0000-0000-00000A000000}"/>
    <cellStyle name="Separador de milhares 2 2 2 3 3" xfId="73" xr:uid="{00000000-0005-0000-0000-00000A000000}"/>
    <cellStyle name="Separador de milhares 2 2 2 3 4" xfId="94" xr:uid="{00000000-0005-0000-0000-00000A000000}"/>
    <cellStyle name="Separador de milhares 2 2 2 4" xfId="41" xr:uid="{00000000-0005-0000-0000-00000A000000}"/>
    <cellStyle name="Separador de milhares 2 2 2 4 2" xfId="62" xr:uid="{00000000-0005-0000-0000-00000A000000}"/>
    <cellStyle name="Separador de milhares 2 2 2 4 3" xfId="83" xr:uid="{00000000-0005-0000-0000-00000A000000}"/>
    <cellStyle name="Separador de milhares 2 2 2 4 4" xfId="104" xr:uid="{00000000-0005-0000-0000-00000A000000}"/>
    <cellStyle name="Separador de milhares 2 2 2 5" xfId="48" xr:uid="{00000000-0005-0000-0000-00000A000000}"/>
    <cellStyle name="Separador de milhares 2 2 2 6" xfId="69" xr:uid="{00000000-0005-0000-0000-00000A000000}"/>
    <cellStyle name="Separador de milhares 2 2 2 7" xfId="90" xr:uid="{00000000-0005-0000-0000-00000A000000}"/>
    <cellStyle name="Separador de milhares 2 2 3" xfId="23" xr:uid="{00000000-0005-0000-0000-000009000000}"/>
    <cellStyle name="Separador de milhares 2 2 4" xfId="33" xr:uid="{00000000-0005-0000-0000-000009000000}"/>
    <cellStyle name="Separador de milhares 2 2 4 2" xfId="54" xr:uid="{00000000-0005-0000-0000-000009000000}"/>
    <cellStyle name="Separador de milhares 2 2 4 3" xfId="75" xr:uid="{00000000-0005-0000-0000-000009000000}"/>
    <cellStyle name="Separador de milhares 2 2 4 4" xfId="96" xr:uid="{00000000-0005-0000-0000-000009000000}"/>
    <cellStyle name="Separador de milhares 2 2 5" xfId="38" xr:uid="{00000000-0005-0000-0000-000009000000}"/>
    <cellStyle name="Separador de milhares 2 2 5 2" xfId="59" xr:uid="{00000000-0005-0000-0000-000009000000}"/>
    <cellStyle name="Separador de milhares 2 2 5 3" xfId="80" xr:uid="{00000000-0005-0000-0000-000009000000}"/>
    <cellStyle name="Separador de milhares 2 2 5 4" xfId="101" xr:uid="{00000000-0005-0000-0000-000009000000}"/>
    <cellStyle name="Separador de milhares 2 2 6" xfId="45" xr:uid="{00000000-0005-0000-0000-000009000000}"/>
    <cellStyle name="Separador de milhares 2 2 7" xfId="66" xr:uid="{00000000-0005-0000-0000-000009000000}"/>
    <cellStyle name="Separador de milhares 2 2 8" xfId="87" xr:uid="{00000000-0005-0000-0000-000009000000}"/>
    <cellStyle name="Separador de milhares 2 3" xfId="7" xr:uid="{00000000-0005-0000-0000-00000B000000}"/>
    <cellStyle name="Separador de milhares 2 3 2" xfId="11" xr:uid="{00000000-0005-0000-0000-00000C000000}"/>
    <cellStyle name="Separador de milhares 2 3 2 2" xfId="26" xr:uid="{00000000-0005-0000-0000-00000C000000}"/>
    <cellStyle name="Separador de milhares 2 3 2 3" xfId="32" xr:uid="{00000000-0005-0000-0000-00000C000000}"/>
    <cellStyle name="Separador de milhares 2 3 2 3 2" xfId="53" xr:uid="{00000000-0005-0000-0000-00000C000000}"/>
    <cellStyle name="Separador de milhares 2 3 2 3 3" xfId="74" xr:uid="{00000000-0005-0000-0000-00000C000000}"/>
    <cellStyle name="Separador de milhares 2 3 2 3 4" xfId="95" xr:uid="{00000000-0005-0000-0000-00000C000000}"/>
    <cellStyle name="Separador de milhares 2 3 2 4" xfId="40" xr:uid="{00000000-0005-0000-0000-00000C000000}"/>
    <cellStyle name="Separador de milhares 2 3 2 4 2" xfId="61" xr:uid="{00000000-0005-0000-0000-00000C000000}"/>
    <cellStyle name="Separador de milhares 2 3 2 4 3" xfId="82" xr:uid="{00000000-0005-0000-0000-00000C000000}"/>
    <cellStyle name="Separador de milhares 2 3 2 4 4" xfId="103" xr:uid="{00000000-0005-0000-0000-00000C000000}"/>
    <cellStyle name="Separador de milhares 2 3 2 5" xfId="47" xr:uid="{00000000-0005-0000-0000-00000C000000}"/>
    <cellStyle name="Separador de milhares 2 3 2 6" xfId="68" xr:uid="{00000000-0005-0000-0000-00000C000000}"/>
    <cellStyle name="Separador de milhares 2 3 2 7" xfId="89" xr:uid="{00000000-0005-0000-0000-00000C000000}"/>
    <cellStyle name="Separador de milhares 2 3 3" xfId="25" xr:uid="{00000000-0005-0000-0000-00000B000000}"/>
    <cellStyle name="Separador de milhares 2 3 4" xfId="34" xr:uid="{00000000-0005-0000-0000-00000B000000}"/>
    <cellStyle name="Separador de milhares 2 3 4 2" xfId="55" xr:uid="{00000000-0005-0000-0000-00000B000000}"/>
    <cellStyle name="Separador de milhares 2 3 4 3" xfId="76" xr:uid="{00000000-0005-0000-0000-00000B000000}"/>
    <cellStyle name="Separador de milhares 2 3 4 4" xfId="97" xr:uid="{00000000-0005-0000-0000-00000B000000}"/>
    <cellStyle name="Separador de milhares 2 3 5" xfId="37" xr:uid="{00000000-0005-0000-0000-00000B000000}"/>
    <cellStyle name="Separador de milhares 2 3 5 2" xfId="58" xr:uid="{00000000-0005-0000-0000-00000B000000}"/>
    <cellStyle name="Separador de milhares 2 3 5 3" xfId="79" xr:uid="{00000000-0005-0000-0000-00000B000000}"/>
    <cellStyle name="Separador de milhares 2 3 5 4" xfId="100" xr:uid="{00000000-0005-0000-0000-00000B000000}"/>
    <cellStyle name="Separador de milhares 2 3 6" xfId="44" xr:uid="{00000000-0005-0000-0000-00000B000000}"/>
    <cellStyle name="Separador de milhares 2 3 7" xfId="65" xr:uid="{00000000-0005-0000-0000-00000B000000}"/>
    <cellStyle name="Separador de milhares 2 3 8" xfId="86" xr:uid="{00000000-0005-0000-0000-00000B000000}"/>
    <cellStyle name="Separador de milhares 2 4" xfId="22" xr:uid="{00000000-0005-0000-0000-000008000000}"/>
    <cellStyle name="Separador de milhares 3" xfId="3" xr:uid="{00000000-0005-0000-0000-00000D000000}"/>
    <cellStyle name="Separador de milhares 3 2" xfId="27" xr:uid="{00000000-0005-0000-0000-00000D000000}"/>
    <cellStyle name="Título 5" xfId="4" xr:uid="{00000000-0005-0000-0000-00000E000000}"/>
    <cellStyle name="Título 5 2" xfId="28" xr:uid="{00000000-0005-0000-0000-00000E000000}"/>
  </cellStyles>
  <dxfs count="111"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numFmt numFmtId="14" formatCode="0.00%"/>
      <fill>
        <patternFill patternType="solid">
          <fgColor indexed="64"/>
          <bgColor theme="7" tint="0.59999389629810485"/>
        </patternFill>
      </fill>
    </dxf>
    <dxf>
      <numFmt numFmtId="14" formatCode="0.00%"/>
      <fill>
        <patternFill patternType="solid">
          <fgColor indexed="64"/>
          <bgColor theme="7" tint="0.59999389629810485"/>
        </patternFill>
      </fill>
    </dxf>
    <dxf>
      <numFmt numFmtId="14" formatCode="0.00%"/>
      <fill>
        <patternFill patternType="solid">
          <fgColor indexed="64"/>
          <bgColor theme="7" tint="0.59999389629810485"/>
        </patternFill>
      </fill>
    </dxf>
    <dxf>
      <numFmt numFmtId="14" formatCode="0.00%"/>
      <fill>
        <patternFill patternType="solid">
          <fgColor indexed="64"/>
          <bgColor theme="7" tint="0.59999389629810485"/>
        </patternFill>
      </fill>
    </dxf>
    <dxf>
      <numFmt numFmtId="14" formatCode="0.00%"/>
      <fill>
        <patternFill patternType="solid">
          <fgColor indexed="64"/>
          <bgColor theme="7" tint="0.59999389629810485"/>
        </patternFill>
      </fill>
    </dxf>
    <dxf>
      <numFmt numFmtId="14" formatCode="0.00%"/>
      <fill>
        <patternFill patternType="solid">
          <fgColor indexed="64"/>
          <bgColor theme="7" tint="0.59999389629810485"/>
        </patternFill>
      </fill>
    </dxf>
    <dxf>
      <numFmt numFmtId="14" formatCode="0.00%"/>
      <fill>
        <patternFill patternType="solid">
          <fgColor indexed="64"/>
          <bgColor theme="7" tint="0.59999389629810485"/>
        </patternFill>
      </fill>
    </dxf>
    <dxf>
      <numFmt numFmtId="14" formatCode="0.00%"/>
      <fill>
        <patternFill patternType="solid">
          <fgColor indexed="64"/>
          <bgColor theme="7" tint="0.59999389629810485"/>
        </patternFill>
      </fill>
    </dxf>
    <dxf>
      <numFmt numFmtId="14" formatCode="0.00%"/>
      <fill>
        <patternFill patternType="solid">
          <fgColor indexed="64"/>
          <bgColor theme="7" tint="0.59999389629810485"/>
        </patternFill>
      </fill>
    </dxf>
    <dxf>
      <numFmt numFmtId="14" formatCode="0.00%"/>
      <fill>
        <patternFill patternType="solid">
          <fgColor indexed="64"/>
          <bgColor theme="7" tint="0.59999389629810485"/>
        </patternFill>
      </fill>
    </dxf>
    <dxf>
      <numFmt numFmtId="14" formatCode="0.00%"/>
      <fill>
        <patternFill patternType="solid">
          <fgColor indexed="64"/>
          <bgColor theme="7" tint="0.59999389629810485"/>
        </patternFill>
      </fill>
    </dxf>
    <dxf>
      <numFmt numFmtId="14" formatCode="0.00%"/>
      <fill>
        <patternFill patternType="solid">
          <fgColor indexed="64"/>
          <bgColor theme="7" tint="0.59999389629810485"/>
        </patternFill>
      </fill>
    </dxf>
    <dxf>
      <numFmt numFmtId="14" formatCode="0.00%"/>
      <fill>
        <patternFill patternType="solid">
          <fgColor indexed="64"/>
          <bgColor theme="7" tint="0.59999389629810485"/>
        </patternFill>
      </fill>
    </dxf>
    <dxf>
      <numFmt numFmtId="14" formatCode="0.00%"/>
      <fill>
        <patternFill patternType="solid">
          <fgColor indexed="64"/>
          <bgColor theme="7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6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</border>
    </dxf>
    <dxf>
      <fill>
        <patternFill patternType="solid">
          <fgColor indexed="64"/>
          <bgColor theme="7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</dxf>
  </dxfs>
  <tableStyles count="1" defaultTableStyle="TableStyleMedium9" defaultPivotStyle="PivotStyleLight16">
    <tableStyle name="Invisible" pivot="0" table="0" count="0" xr9:uid="{92C96A6F-A2D6-4973-910B-0FCCF4645B2F}"/>
  </tableStyles>
  <colors>
    <mruColors>
      <color rgb="FF0000FF"/>
      <color rgb="FFFD8DD5"/>
      <color rgb="FF31F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Disponível para Carona</a:t>
            </a:r>
          </a:p>
        </c:rich>
      </c:tx>
      <c:layout>
        <c:manualLayout>
          <c:xMode val="edge"/>
          <c:yMode val="edge"/>
          <c:x val="0.34130259476583596"/>
          <c:y val="1.5458937035769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Dashboard'!$D$2</c:f>
              <c:strCache>
                <c:ptCount val="1"/>
                <c:pt idx="0">
                  <c:v>Órgão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Dashboard'!$D$3:$D$36</c:f>
              <c:numCache>
                <c:formatCode>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A-45B1-9157-A14F56358AE5}"/>
            </c:ext>
          </c:extLst>
        </c:ser>
        <c:ser>
          <c:idx val="1"/>
          <c:order val="1"/>
          <c:tx>
            <c:strRef>
              <c:f>'Dados Dashboard'!$E$2</c:f>
              <c:strCache>
                <c:ptCount val="1"/>
                <c:pt idx="0">
                  <c:v>Órgão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Dashboard'!$E$3:$E$36</c:f>
              <c:numCache>
                <c:formatCode>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A-45B1-9157-A14F56358AE5}"/>
            </c:ext>
          </c:extLst>
        </c:ser>
        <c:ser>
          <c:idx val="2"/>
          <c:order val="2"/>
          <c:tx>
            <c:strRef>
              <c:f>'Dados Dashboard'!$F$2</c:f>
              <c:strCache>
                <c:ptCount val="1"/>
                <c:pt idx="0">
                  <c:v>Órgão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Dashboard'!$F$3:$F$36</c:f>
              <c:numCache>
                <c:formatCode>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7A-45B1-9157-A14F56358AE5}"/>
            </c:ext>
          </c:extLst>
        </c:ser>
        <c:ser>
          <c:idx val="3"/>
          <c:order val="3"/>
          <c:tx>
            <c:strRef>
              <c:f>'Dados Dashboard'!$G$2</c:f>
              <c:strCache>
                <c:ptCount val="1"/>
                <c:pt idx="0">
                  <c:v>Órgão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Dashboard'!$G$3:$G$36</c:f>
              <c:numCache>
                <c:formatCode>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7A-45B1-9157-A14F56358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3362303"/>
        <c:axId val="413359807"/>
      </c:barChart>
      <c:catAx>
        <c:axId val="413362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3359807"/>
        <c:crosses val="autoZero"/>
        <c:auto val="1"/>
        <c:lblAlgn val="ctr"/>
        <c:lblOffset val="100"/>
        <c:noMultiLvlLbl val="0"/>
      </c:catAx>
      <c:valAx>
        <c:axId val="413359807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3362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Quantitativo</a:t>
            </a:r>
            <a:r>
              <a:rPr lang="pt-BR" baseline="0"/>
              <a:t> de Aditivos Disponíveis por Centro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'Dados Dashboard'!$H$2</c:f>
              <c:strCache>
                <c:ptCount val="1"/>
                <c:pt idx="0">
                  <c:v>Reitoria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Dashboard'!$H$3:$H$36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FC-4AE1-BB29-FBD188D126E5}"/>
            </c:ext>
          </c:extLst>
        </c:ser>
        <c:ser>
          <c:idx val="4"/>
          <c:order val="1"/>
          <c:tx>
            <c:strRef>
              <c:f>'Dados Dashboard'!$I$2</c:f>
              <c:strCache>
                <c:ptCount val="1"/>
                <c:pt idx="0">
                  <c:v>ESAG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Dashboard'!$I$3:$I$36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FC-4AE1-BB29-FBD188D126E5}"/>
            </c:ext>
          </c:extLst>
        </c:ser>
        <c:ser>
          <c:idx val="5"/>
          <c:order val="2"/>
          <c:tx>
            <c:strRef>
              <c:f>'Dados Dashboard'!$J$2</c:f>
              <c:strCache>
                <c:ptCount val="1"/>
                <c:pt idx="0">
                  <c:v>CEART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Dashboard'!$J$3:$J$36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FC-4AE1-BB29-FBD188D126E5}"/>
            </c:ext>
          </c:extLst>
        </c:ser>
        <c:ser>
          <c:idx val="6"/>
          <c:order val="3"/>
          <c:tx>
            <c:strRef>
              <c:f>'Dados Dashboard'!$K$2</c:f>
              <c:strCache>
                <c:ptCount val="1"/>
                <c:pt idx="0">
                  <c:v>FAED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Dashboard'!$K$3:$K$36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FC-4AE1-BB29-FBD188D126E5}"/>
            </c:ext>
          </c:extLst>
        </c:ser>
        <c:ser>
          <c:idx val="7"/>
          <c:order val="4"/>
          <c:tx>
            <c:strRef>
              <c:f>'Dados Dashboard'!$L$2</c:f>
              <c:strCache>
                <c:ptCount val="1"/>
                <c:pt idx="0">
                  <c:v>CEAD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Dashboard'!$L$3:$L$36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FC-4AE1-BB29-FBD188D126E5}"/>
            </c:ext>
          </c:extLst>
        </c:ser>
        <c:ser>
          <c:idx val="8"/>
          <c:order val="5"/>
          <c:tx>
            <c:strRef>
              <c:f>'Dados Dashboard'!$M$2</c:f>
              <c:strCache>
                <c:ptCount val="1"/>
                <c:pt idx="0">
                  <c:v>CEFID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Dashboard'!$M$3:$M$36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FC-4AE1-BB29-FBD188D126E5}"/>
            </c:ext>
          </c:extLst>
        </c:ser>
        <c:ser>
          <c:idx val="9"/>
          <c:order val="6"/>
          <c:tx>
            <c:strRef>
              <c:f>'Dados Dashboard'!$N$2</c:f>
              <c:strCache>
                <c:ptCount val="1"/>
                <c:pt idx="0">
                  <c:v>CERES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Dashboard'!$N$3:$N$36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4FC-4AE1-BB29-FBD188D126E5}"/>
            </c:ext>
          </c:extLst>
        </c:ser>
        <c:ser>
          <c:idx val="10"/>
          <c:order val="7"/>
          <c:tx>
            <c:strRef>
              <c:f>'Dados Dashboard'!$O$2</c:f>
              <c:strCache>
                <c:ptCount val="1"/>
                <c:pt idx="0">
                  <c:v>CESFI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Dashboard'!$O$3:$O$36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4FC-4AE1-BB29-FBD188D126E5}"/>
            </c:ext>
          </c:extLst>
        </c:ser>
        <c:ser>
          <c:idx val="11"/>
          <c:order val="8"/>
          <c:tx>
            <c:strRef>
              <c:f>'Dados Dashboard'!$P$2</c:f>
              <c:strCache>
                <c:ptCount val="1"/>
                <c:pt idx="0">
                  <c:v>CCT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Dashboard'!$P$3:$P$36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4FC-4AE1-BB29-FBD188D126E5}"/>
            </c:ext>
          </c:extLst>
        </c:ser>
        <c:ser>
          <c:idx val="12"/>
          <c:order val="9"/>
          <c:tx>
            <c:strRef>
              <c:f>'Dados Dashboard'!$Q$2</c:f>
              <c:strCache>
                <c:ptCount val="1"/>
                <c:pt idx="0">
                  <c:v>CEPLAN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Dashboard'!$Q$3:$Q$36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4FC-4AE1-BB29-FBD188D126E5}"/>
            </c:ext>
          </c:extLst>
        </c:ser>
        <c:ser>
          <c:idx val="13"/>
          <c:order val="10"/>
          <c:tx>
            <c:strRef>
              <c:f>'Dados Dashboard'!$R$2</c:f>
              <c:strCache>
                <c:ptCount val="1"/>
                <c:pt idx="0">
                  <c:v>CEAVI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Dashboard'!$R$3:$R$36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4FC-4AE1-BB29-FBD188D126E5}"/>
            </c:ext>
          </c:extLst>
        </c:ser>
        <c:ser>
          <c:idx val="14"/>
          <c:order val="11"/>
          <c:tx>
            <c:strRef>
              <c:f>'Dados Dashboard'!$S$2</c:f>
              <c:strCache>
                <c:ptCount val="1"/>
                <c:pt idx="0">
                  <c:v>CAV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Dashboard'!$S$3:$S$36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4FC-4AE1-BB29-FBD188D126E5}"/>
            </c:ext>
          </c:extLst>
        </c:ser>
        <c:ser>
          <c:idx val="15"/>
          <c:order val="12"/>
          <c:tx>
            <c:strRef>
              <c:f>'Dados Dashboard'!$T$2</c:f>
              <c:strCache>
                <c:ptCount val="1"/>
                <c:pt idx="0">
                  <c:v>CEO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Dashboard'!$T$3:$T$36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4FC-4AE1-BB29-FBD188D126E5}"/>
            </c:ext>
          </c:extLst>
        </c:ser>
        <c:ser>
          <c:idx val="16"/>
          <c:order val="13"/>
          <c:tx>
            <c:strRef>
              <c:f>'Dados Dashboard'!$U$2</c:f>
              <c:strCache>
                <c:ptCount val="1"/>
                <c:pt idx="0">
                  <c:v>CESMO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Dashboard'!$U$3:$U$36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4FC-4AE1-BB29-FBD188D12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389887"/>
        <c:axId val="403385311"/>
      </c:barChart>
      <c:catAx>
        <c:axId val="403389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3385311"/>
        <c:crosses val="autoZero"/>
        <c:auto val="1"/>
        <c:lblAlgn val="ctr"/>
        <c:lblOffset val="100"/>
        <c:noMultiLvlLbl val="0"/>
      </c:catAx>
      <c:valAx>
        <c:axId val="40338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3389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Saldo</a:t>
            </a:r>
            <a:r>
              <a:rPr lang="pt-BR" baseline="0"/>
              <a:t> Disponível por Centro 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'Dados Dashboard'!$V$2</c:f>
              <c:strCache>
                <c:ptCount val="1"/>
                <c:pt idx="0">
                  <c:v> Reitoria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'Dados Dashboard'!$V$3:$V$36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5A-4126-A144-FE499CE2B659}"/>
            </c:ext>
          </c:extLst>
        </c:ser>
        <c:ser>
          <c:idx val="4"/>
          <c:order val="1"/>
          <c:tx>
            <c:strRef>
              <c:f>'Dados Dashboard'!$W$2</c:f>
              <c:strCache>
                <c:ptCount val="1"/>
                <c:pt idx="0">
                  <c:v> ESAG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'Dados Dashboard'!$W$3:$W$36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5A-4126-A144-FE499CE2B659}"/>
            </c:ext>
          </c:extLst>
        </c:ser>
        <c:ser>
          <c:idx val="5"/>
          <c:order val="2"/>
          <c:tx>
            <c:strRef>
              <c:f>'Dados Dashboard'!$X$2</c:f>
              <c:strCache>
                <c:ptCount val="1"/>
                <c:pt idx="0">
                  <c:v>  CEART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'Dados Dashboard'!$X$3:$X$36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5A-4126-A144-FE499CE2B659}"/>
            </c:ext>
          </c:extLst>
        </c:ser>
        <c:ser>
          <c:idx val="6"/>
          <c:order val="3"/>
          <c:tx>
            <c:strRef>
              <c:f>'Dados Dashboard'!$Y$2</c:f>
              <c:strCache>
                <c:ptCount val="1"/>
                <c:pt idx="0">
                  <c:v> FAED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'Dados Dashboard'!$Y$3:$Y$36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5A-4126-A144-FE499CE2B659}"/>
            </c:ext>
          </c:extLst>
        </c:ser>
        <c:ser>
          <c:idx val="7"/>
          <c:order val="4"/>
          <c:tx>
            <c:strRef>
              <c:f>'Dados Dashboard'!$Z$2</c:f>
              <c:strCache>
                <c:ptCount val="1"/>
                <c:pt idx="0">
                  <c:v> CEAD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'Dados Dashboard'!$Z$3:$Z$36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5A-4126-A144-FE499CE2B659}"/>
            </c:ext>
          </c:extLst>
        </c:ser>
        <c:ser>
          <c:idx val="8"/>
          <c:order val="5"/>
          <c:tx>
            <c:strRef>
              <c:f>'Dados Dashboard'!$AA$2</c:f>
              <c:strCache>
                <c:ptCount val="1"/>
                <c:pt idx="0">
                  <c:v> CEFID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'Dados Dashboard'!$AA$3:$AA$36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5A-4126-A144-FE499CE2B659}"/>
            </c:ext>
          </c:extLst>
        </c:ser>
        <c:ser>
          <c:idx val="9"/>
          <c:order val="6"/>
          <c:tx>
            <c:strRef>
              <c:f>'Dados Dashboard'!$AB$2</c:f>
              <c:strCache>
                <c:ptCount val="1"/>
                <c:pt idx="0">
                  <c:v> CERES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'Dados Dashboard'!$AB$3:$AB$36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5A-4126-A144-FE499CE2B659}"/>
            </c:ext>
          </c:extLst>
        </c:ser>
        <c:ser>
          <c:idx val="10"/>
          <c:order val="7"/>
          <c:tx>
            <c:strRef>
              <c:f>'Dados Dashboard'!$AC$2</c:f>
              <c:strCache>
                <c:ptCount val="1"/>
                <c:pt idx="0">
                  <c:v> CESFI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'Dados Dashboard'!$AC$3:$AC$36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35A-4126-A144-FE499CE2B659}"/>
            </c:ext>
          </c:extLst>
        </c:ser>
        <c:ser>
          <c:idx val="11"/>
          <c:order val="8"/>
          <c:tx>
            <c:strRef>
              <c:f>'Dados Dashboard'!$AD$2</c:f>
              <c:strCache>
                <c:ptCount val="1"/>
                <c:pt idx="0">
                  <c:v> CCT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'Dados Dashboard'!$AD$3:$AD$36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35A-4126-A144-FE499CE2B659}"/>
            </c:ext>
          </c:extLst>
        </c:ser>
        <c:ser>
          <c:idx val="12"/>
          <c:order val="9"/>
          <c:tx>
            <c:strRef>
              <c:f>'Dados Dashboard'!$AE$2</c:f>
              <c:strCache>
                <c:ptCount val="1"/>
                <c:pt idx="0">
                  <c:v> CEPLAN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'Dados Dashboard'!$AE$3:$AE$36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35A-4126-A144-FE499CE2B659}"/>
            </c:ext>
          </c:extLst>
        </c:ser>
        <c:ser>
          <c:idx val="13"/>
          <c:order val="10"/>
          <c:tx>
            <c:strRef>
              <c:f>'Dados Dashboard'!$AF$2</c:f>
              <c:strCache>
                <c:ptCount val="1"/>
                <c:pt idx="0">
                  <c:v> CEAVI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'Dados Dashboard'!$AF$3:$AF$36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35A-4126-A144-FE499CE2B659}"/>
            </c:ext>
          </c:extLst>
        </c:ser>
        <c:ser>
          <c:idx val="14"/>
          <c:order val="11"/>
          <c:tx>
            <c:strRef>
              <c:f>'Dados Dashboard'!$AG$2</c:f>
              <c:strCache>
                <c:ptCount val="1"/>
                <c:pt idx="0">
                  <c:v> CAV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'Dados Dashboard'!$AG$3:$AG$36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35A-4126-A144-FE499CE2B659}"/>
            </c:ext>
          </c:extLst>
        </c:ser>
        <c:ser>
          <c:idx val="15"/>
          <c:order val="12"/>
          <c:tx>
            <c:strRef>
              <c:f>'Dados Dashboard'!$AH$2</c:f>
              <c:strCache>
                <c:ptCount val="1"/>
                <c:pt idx="0">
                  <c:v> CEO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'Dados Dashboard'!$AH$3:$AH$36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35A-4126-A144-FE499CE2B659}"/>
            </c:ext>
          </c:extLst>
        </c:ser>
        <c:ser>
          <c:idx val="16"/>
          <c:order val="13"/>
          <c:tx>
            <c:strRef>
              <c:f>'Dados Dashboard'!$AI$2</c:f>
              <c:strCache>
                <c:ptCount val="1"/>
                <c:pt idx="0">
                  <c:v> CESMO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'Dados Dashboard'!$AI$3:$AI$36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35A-4126-A144-FE499CE2B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384895"/>
        <c:axId val="403396127"/>
      </c:barChart>
      <c:catAx>
        <c:axId val="4033848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3396127"/>
        <c:crosses val="autoZero"/>
        <c:auto val="1"/>
        <c:lblAlgn val="ctr"/>
        <c:lblOffset val="100"/>
        <c:noMultiLvlLbl val="0"/>
      </c:catAx>
      <c:valAx>
        <c:axId val="403396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3384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Saldo</a:t>
            </a:r>
            <a:r>
              <a:rPr lang="pt-BR" baseline="0"/>
              <a:t> Utilizado Por Centro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'Dados Dashboard'!$AJ$2</c:f>
              <c:strCache>
                <c:ptCount val="1"/>
                <c:pt idx="0">
                  <c:v> Reitoria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Dashboard'!$AJ$3:$AJ$36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D3-42FF-81ED-0FBDCD0908E6}"/>
            </c:ext>
          </c:extLst>
        </c:ser>
        <c:ser>
          <c:idx val="4"/>
          <c:order val="1"/>
          <c:tx>
            <c:strRef>
              <c:f>'Dados Dashboard'!$AK$2</c:f>
              <c:strCache>
                <c:ptCount val="1"/>
                <c:pt idx="0">
                  <c:v> ESAG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Dashboard'!$AK$3:$AK$36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D3-42FF-81ED-0FBDCD0908E6}"/>
            </c:ext>
          </c:extLst>
        </c:ser>
        <c:ser>
          <c:idx val="5"/>
          <c:order val="2"/>
          <c:tx>
            <c:strRef>
              <c:f>'Dados Dashboard'!$AL$2</c:f>
              <c:strCache>
                <c:ptCount val="1"/>
                <c:pt idx="0">
                  <c:v> CEART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Dashboard'!$AL$3:$AL$36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D3-42FF-81ED-0FBDCD0908E6}"/>
            </c:ext>
          </c:extLst>
        </c:ser>
        <c:ser>
          <c:idx val="6"/>
          <c:order val="3"/>
          <c:tx>
            <c:strRef>
              <c:f>'Dados Dashboard'!$AM$2</c:f>
              <c:strCache>
                <c:ptCount val="1"/>
                <c:pt idx="0">
                  <c:v> FAED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Dashboard'!$AM$3:$AM$36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D3-42FF-81ED-0FBDCD0908E6}"/>
            </c:ext>
          </c:extLst>
        </c:ser>
        <c:ser>
          <c:idx val="7"/>
          <c:order val="4"/>
          <c:tx>
            <c:strRef>
              <c:f>'Dados Dashboard'!$AN$2</c:f>
              <c:strCache>
                <c:ptCount val="1"/>
                <c:pt idx="0">
                  <c:v> CEAD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Dashboard'!$AN$3:$AN$36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D3-42FF-81ED-0FBDCD0908E6}"/>
            </c:ext>
          </c:extLst>
        </c:ser>
        <c:ser>
          <c:idx val="8"/>
          <c:order val="5"/>
          <c:tx>
            <c:strRef>
              <c:f>'Dados Dashboard'!$AO$2</c:f>
              <c:strCache>
                <c:ptCount val="1"/>
                <c:pt idx="0">
                  <c:v> CEFID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Dashboard'!$AO$3:$AO$36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D3-42FF-81ED-0FBDCD0908E6}"/>
            </c:ext>
          </c:extLst>
        </c:ser>
        <c:ser>
          <c:idx val="9"/>
          <c:order val="6"/>
          <c:tx>
            <c:strRef>
              <c:f>'Dados Dashboard'!$AP$2</c:f>
              <c:strCache>
                <c:ptCount val="1"/>
                <c:pt idx="0">
                  <c:v> CERES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Dashboard'!$AP$3:$AP$36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D3-42FF-81ED-0FBDCD0908E6}"/>
            </c:ext>
          </c:extLst>
        </c:ser>
        <c:ser>
          <c:idx val="10"/>
          <c:order val="7"/>
          <c:tx>
            <c:strRef>
              <c:f>'Dados Dashboard'!$AQ$2</c:f>
              <c:strCache>
                <c:ptCount val="1"/>
                <c:pt idx="0">
                  <c:v> CESFI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Dashboard'!$AQ$3:$AQ$36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D3-42FF-81ED-0FBDCD0908E6}"/>
            </c:ext>
          </c:extLst>
        </c:ser>
        <c:ser>
          <c:idx val="11"/>
          <c:order val="8"/>
          <c:tx>
            <c:strRef>
              <c:f>'Dados Dashboard'!$AR$2</c:f>
              <c:strCache>
                <c:ptCount val="1"/>
                <c:pt idx="0">
                  <c:v> CCT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Dashboard'!$AR$3:$AR$36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D3-42FF-81ED-0FBDCD0908E6}"/>
            </c:ext>
          </c:extLst>
        </c:ser>
        <c:ser>
          <c:idx val="12"/>
          <c:order val="9"/>
          <c:tx>
            <c:strRef>
              <c:f>'Dados Dashboard'!$AS$2</c:f>
              <c:strCache>
                <c:ptCount val="1"/>
                <c:pt idx="0">
                  <c:v> CEPLAN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Dashboard'!$AS$3:$AS$36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D3-42FF-81ED-0FBDCD0908E6}"/>
            </c:ext>
          </c:extLst>
        </c:ser>
        <c:ser>
          <c:idx val="13"/>
          <c:order val="10"/>
          <c:tx>
            <c:strRef>
              <c:f>'Dados Dashboard'!$AT$2</c:f>
              <c:strCache>
                <c:ptCount val="1"/>
                <c:pt idx="0">
                  <c:v> CEAVI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Dashboard'!$AT$3:$AT$36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D3-42FF-81ED-0FBDCD0908E6}"/>
            </c:ext>
          </c:extLst>
        </c:ser>
        <c:ser>
          <c:idx val="14"/>
          <c:order val="11"/>
          <c:tx>
            <c:strRef>
              <c:f>'Dados Dashboard'!$AU$2</c:f>
              <c:strCache>
                <c:ptCount val="1"/>
                <c:pt idx="0">
                  <c:v> CAV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Dashboard'!$AU$3:$AU$36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9D3-42FF-81ED-0FBDCD0908E6}"/>
            </c:ext>
          </c:extLst>
        </c:ser>
        <c:ser>
          <c:idx val="15"/>
          <c:order val="12"/>
          <c:tx>
            <c:strRef>
              <c:f>'Dados Dashboard'!$AV$2</c:f>
              <c:strCache>
                <c:ptCount val="1"/>
                <c:pt idx="0">
                  <c:v> CEO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Dashboard'!$AV$3:$AV$36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9D3-42FF-81ED-0FBDCD0908E6}"/>
            </c:ext>
          </c:extLst>
        </c:ser>
        <c:ser>
          <c:idx val="16"/>
          <c:order val="13"/>
          <c:tx>
            <c:strRef>
              <c:f>'Dados Dashboard'!$AW$2</c:f>
              <c:strCache>
                <c:ptCount val="1"/>
                <c:pt idx="0">
                  <c:v> CESMO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Dashboard'!$AW$3:$AW$36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9D3-42FF-81ED-0FBDCD090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984111"/>
        <c:axId val="444985775"/>
      </c:barChart>
      <c:catAx>
        <c:axId val="444984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4985775"/>
        <c:crosses val="autoZero"/>
        <c:auto val="1"/>
        <c:lblAlgn val="ctr"/>
        <c:lblOffset val="100"/>
        <c:noMultiLvlLbl val="0"/>
      </c:catAx>
      <c:valAx>
        <c:axId val="44498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4984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Percentual Utilizado da Ata por Item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'Dados Dashboard'!$B$2</c:f>
              <c:strCache>
                <c:ptCount val="1"/>
                <c:pt idx="0">
                  <c:v>Percentual Utilizado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Dashboard'!$B$3:$B$36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4-4C23-A701-7BA589B89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394879"/>
        <c:axId val="403385727"/>
      </c:barChart>
      <c:catAx>
        <c:axId val="40339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3385727"/>
        <c:crosses val="autoZero"/>
        <c:auto val="1"/>
        <c:lblAlgn val="ctr"/>
        <c:lblOffset val="100"/>
        <c:noMultiLvlLbl val="0"/>
      </c:catAx>
      <c:valAx>
        <c:axId val="403385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3394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Utilizado da Ata por Centro em Relação ao Registrado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'Dados Dashboard'!$AX$2</c:f>
              <c:strCache>
                <c:ptCount val="1"/>
                <c:pt idx="0">
                  <c:v>Reitoria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Dashboard'!$AX$3:$AX$36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2-40DC-A629-B8E11066DA06}"/>
            </c:ext>
          </c:extLst>
        </c:ser>
        <c:ser>
          <c:idx val="4"/>
          <c:order val="1"/>
          <c:tx>
            <c:strRef>
              <c:f>'Dados Dashboard'!$AY$2</c:f>
              <c:strCache>
                <c:ptCount val="1"/>
                <c:pt idx="0">
                  <c:v>ESAG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Dashboard'!$AY$3:$AY$36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B2-40DC-A629-B8E11066DA06}"/>
            </c:ext>
          </c:extLst>
        </c:ser>
        <c:ser>
          <c:idx val="5"/>
          <c:order val="2"/>
          <c:tx>
            <c:strRef>
              <c:f>'Dados Dashboard'!$AZ$2</c:f>
              <c:strCache>
                <c:ptCount val="1"/>
                <c:pt idx="0">
                  <c:v>CEART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Dashboard'!$AZ$3:$AZ$36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B2-40DC-A629-B8E11066DA06}"/>
            </c:ext>
          </c:extLst>
        </c:ser>
        <c:ser>
          <c:idx val="6"/>
          <c:order val="3"/>
          <c:tx>
            <c:strRef>
              <c:f>'Dados Dashboard'!$BA$2</c:f>
              <c:strCache>
                <c:ptCount val="1"/>
                <c:pt idx="0">
                  <c:v>FAED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Dashboard'!$BA$3:$BA$36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B2-40DC-A629-B8E11066DA06}"/>
            </c:ext>
          </c:extLst>
        </c:ser>
        <c:ser>
          <c:idx val="7"/>
          <c:order val="4"/>
          <c:tx>
            <c:strRef>
              <c:f>'Dados Dashboard'!$BB$2</c:f>
              <c:strCache>
                <c:ptCount val="1"/>
                <c:pt idx="0">
                  <c:v>CEAD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Dashboard'!$BB$3:$BB$36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B2-40DC-A629-B8E11066DA06}"/>
            </c:ext>
          </c:extLst>
        </c:ser>
        <c:ser>
          <c:idx val="8"/>
          <c:order val="5"/>
          <c:tx>
            <c:strRef>
              <c:f>'Dados Dashboard'!$BC$2</c:f>
              <c:strCache>
                <c:ptCount val="1"/>
                <c:pt idx="0">
                  <c:v>CEFID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Dashboard'!$BC$3:$BC$36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B2-40DC-A629-B8E11066DA06}"/>
            </c:ext>
          </c:extLst>
        </c:ser>
        <c:ser>
          <c:idx val="9"/>
          <c:order val="6"/>
          <c:tx>
            <c:strRef>
              <c:f>'Dados Dashboard'!$BD$2</c:f>
              <c:strCache>
                <c:ptCount val="1"/>
                <c:pt idx="0">
                  <c:v>CERES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Dashboard'!$BD$3:$BD$36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1B2-40DC-A629-B8E11066DA06}"/>
            </c:ext>
          </c:extLst>
        </c:ser>
        <c:ser>
          <c:idx val="10"/>
          <c:order val="7"/>
          <c:tx>
            <c:strRef>
              <c:f>'Dados Dashboard'!$BE$2</c:f>
              <c:strCache>
                <c:ptCount val="1"/>
                <c:pt idx="0">
                  <c:v>CESFI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Dashboard'!$BE$3:$BE$36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B2-40DC-A629-B8E11066DA06}"/>
            </c:ext>
          </c:extLst>
        </c:ser>
        <c:ser>
          <c:idx val="11"/>
          <c:order val="8"/>
          <c:tx>
            <c:strRef>
              <c:f>'Dados Dashboard'!$BF$2</c:f>
              <c:strCache>
                <c:ptCount val="1"/>
                <c:pt idx="0">
                  <c:v>CCT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Dashboard'!$BF$3:$BF$36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1B2-40DC-A629-B8E11066DA06}"/>
            </c:ext>
          </c:extLst>
        </c:ser>
        <c:ser>
          <c:idx val="12"/>
          <c:order val="9"/>
          <c:tx>
            <c:strRef>
              <c:f>'Dados Dashboard'!$BG$2</c:f>
              <c:strCache>
                <c:ptCount val="1"/>
                <c:pt idx="0">
                  <c:v>CEPLAN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Dashboard'!$BG$3:$BG$36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1B2-40DC-A629-B8E11066DA06}"/>
            </c:ext>
          </c:extLst>
        </c:ser>
        <c:ser>
          <c:idx val="13"/>
          <c:order val="10"/>
          <c:tx>
            <c:strRef>
              <c:f>'Dados Dashboard'!$BH$2</c:f>
              <c:strCache>
                <c:ptCount val="1"/>
                <c:pt idx="0">
                  <c:v>CEAVI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Dashboard'!$BH$3:$BH$36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1B2-40DC-A629-B8E11066DA06}"/>
            </c:ext>
          </c:extLst>
        </c:ser>
        <c:ser>
          <c:idx val="14"/>
          <c:order val="11"/>
          <c:tx>
            <c:strRef>
              <c:f>'Dados Dashboard'!$BI$2</c:f>
              <c:strCache>
                <c:ptCount val="1"/>
                <c:pt idx="0">
                  <c:v>CAV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Dashboard'!$BI$3:$BI$36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1B2-40DC-A629-B8E11066DA06}"/>
            </c:ext>
          </c:extLst>
        </c:ser>
        <c:ser>
          <c:idx val="15"/>
          <c:order val="12"/>
          <c:tx>
            <c:strRef>
              <c:f>'Dados Dashboard'!$BJ$2</c:f>
              <c:strCache>
                <c:ptCount val="1"/>
                <c:pt idx="0">
                  <c:v>CEO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Dashboard'!$BJ$3:$BJ$36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1B2-40DC-A629-B8E11066DA06}"/>
            </c:ext>
          </c:extLst>
        </c:ser>
        <c:ser>
          <c:idx val="16"/>
          <c:order val="13"/>
          <c:tx>
            <c:strRef>
              <c:f>'Dados Dashboard'!$BK$2</c:f>
              <c:strCache>
                <c:ptCount val="1"/>
                <c:pt idx="0">
                  <c:v>CESMO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'Dados Dashboard'!$A$3:$A$36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'Dados Dashboard'!$BK$3:$BK$36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1B2-40DC-A629-B8E11066D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4148655"/>
        <c:axId val="1514145327"/>
      </c:barChart>
      <c:catAx>
        <c:axId val="151414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4145327"/>
        <c:crosses val="autoZero"/>
        <c:auto val="1"/>
        <c:lblAlgn val="ctr"/>
        <c:lblOffset val="100"/>
        <c:noMultiLvlLbl val="0"/>
      </c:catAx>
      <c:valAx>
        <c:axId val="1514145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414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89</xdr:row>
      <xdr:rowOff>30954</xdr:rowOff>
    </xdr:from>
    <xdr:to>
      <xdr:col>15</xdr:col>
      <xdr:colOff>107157</xdr:colOff>
      <xdr:row>125</xdr:row>
      <xdr:rowOff>159543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21D6D0-7988-4A46-959C-8959A5A4A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190501</xdr:colOff>
      <xdr:row>52</xdr:row>
      <xdr:rowOff>71438</xdr:rowOff>
    </xdr:from>
    <xdr:to>
      <xdr:col>29</xdr:col>
      <xdr:colOff>23813</xdr:colOff>
      <xdr:row>88</xdr:row>
      <xdr:rowOff>95252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FF49C1C-25E4-4E23-9F72-BD2F7E503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35719</xdr:colOff>
      <xdr:row>52</xdr:row>
      <xdr:rowOff>71437</xdr:rowOff>
    </xdr:from>
    <xdr:to>
      <xdr:col>15</xdr:col>
      <xdr:colOff>107155</xdr:colOff>
      <xdr:row>88</xdr:row>
      <xdr:rowOff>83343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9DC6BCA-EA38-4D27-9491-8BF4C16A3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202406</xdr:colOff>
      <xdr:row>89</xdr:row>
      <xdr:rowOff>35718</xdr:rowOff>
    </xdr:from>
    <xdr:to>
      <xdr:col>29</xdr:col>
      <xdr:colOff>11906</xdr:colOff>
      <xdr:row>125</xdr:row>
      <xdr:rowOff>154781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EACBCF9-8AD5-4D00-A5C5-D7EACC8D1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71436</xdr:colOff>
      <xdr:row>14</xdr:row>
      <xdr:rowOff>130968</xdr:rowOff>
    </xdr:from>
    <xdr:to>
      <xdr:col>15</xdr:col>
      <xdr:colOff>107156</xdr:colOff>
      <xdr:row>51</xdr:row>
      <xdr:rowOff>142874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65A1013-EFAF-4E52-A198-12C750513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476249</xdr:colOff>
      <xdr:row>14</xdr:row>
      <xdr:rowOff>47625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Item">
              <a:extLst>
                <a:ext uri="{FF2B5EF4-FFF2-40B4-BE49-F238E27FC236}">
                  <a16:creationId xmlns:a16="http://schemas.microsoft.com/office/drawing/2014/main" id="{DC806076-C0EE-4D6D-A378-030D0CB325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tem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1690687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15</xdr:col>
      <xdr:colOff>190500</xdr:colOff>
      <xdr:row>14</xdr:row>
      <xdr:rowOff>142876</xdr:rowOff>
    </xdr:from>
    <xdr:to>
      <xdr:col>29</xdr:col>
      <xdr:colOff>23812</xdr:colOff>
      <xdr:row>51</xdr:row>
      <xdr:rowOff>130968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16128B0-06CF-48E2-8597-CAB64EF18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tem" xr10:uid="{60508A87-E571-4B6F-B652-22228731F61B}" sourceName="Item">
  <extLst>
    <x:ext xmlns:x15="http://schemas.microsoft.com/office/spreadsheetml/2010/11/main" uri="{2F2917AC-EB37-4324-AD4E-5DD8C200BD13}">
      <x15:tableSlicerCache tableId="3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tem" xr10:uid="{1981E65D-5F8D-4360-9C2D-8F8C3CA2E915}" cache="SegmentaçãodeDados_Item" caption="Item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7B388A-64BF-4029-9A9F-F36372F21125}" name="Tabela3" displayName="Tabela3" ref="A2:BK36" totalsRowShown="0" headerRowDxfId="110" dataDxfId="109" tableBorderDxfId="108">
  <autoFilter ref="A2:BK36" xr:uid="{EA7B388A-64BF-4029-9A9F-F36372F21125}"/>
  <tableColumns count="63">
    <tableColumn id="1" xr3:uid="{EC586B24-32E2-4AB8-B3F4-83AF125D2D56}" name="Item" dataDxfId="107"/>
    <tableColumn id="2" xr3:uid="{65110625-9B2D-45AB-A0CD-76946D574197}" name="Percentual Utilizado" dataDxfId="106" dataCellStyle="Porcentagem">
      <calculatedColumnFormula>'GESTOR da Ata'!J4/'GESTOR da Ata'!H4</calculatedColumnFormula>
    </tableColumn>
    <tableColumn id="3" xr3:uid="{CF53D755-1D52-4C27-B141-EAC526B40F14}" name="Percentual Carona" dataDxfId="105" dataCellStyle="Porcentagem">
      <calculatedColumnFormula>'(CARONA-USO DO GESTOR)'!W4/'(CARONA-USO DO GESTOR)'!#REF!</calculatedColumnFormula>
    </tableColumn>
    <tableColumn id="4" xr3:uid="{E0609538-102F-4F56-8260-6C5C8986DFEF}" name="Órgão 1" dataDxfId="104" dataCellStyle="Porcentagem">
      <calculatedColumnFormula>'(CARONA-USO DO GESTOR)'!J4/'(CARONA-USO DO GESTOR)'!#REF!</calculatedColumnFormula>
    </tableColumn>
    <tableColumn id="5" xr3:uid="{FABFB2FF-53CD-495F-B416-111E6A008616}" name="Órgão 2" dataDxfId="103" dataCellStyle="Porcentagem">
      <calculatedColumnFormula>'(CARONA-USO DO GESTOR)'!M4/'(CARONA-USO DO GESTOR)'!#REF!</calculatedColumnFormula>
    </tableColumn>
    <tableColumn id="6" xr3:uid="{72259640-7019-4A72-A324-B643BE3A288F}" name="Órgão 3" dataDxfId="102" dataCellStyle="Porcentagem">
      <calculatedColumnFormula>'(CARONA-USO DO GESTOR)'!P4/'(CARONA-USO DO GESTOR)'!#REF!</calculatedColumnFormula>
    </tableColumn>
    <tableColumn id="7" xr3:uid="{8CCD4D22-6067-4076-A71D-E9518AAFD2E3}" name="Órgão 4" dataDxfId="101" dataCellStyle="Porcentagem">
      <calculatedColumnFormula>'(CARONA-USO DO GESTOR)'!S4/'(CARONA-USO DO GESTOR)'!#REF!</calculatedColumnFormula>
    </tableColumn>
    <tableColumn id="8" xr3:uid="{BA66424C-98AA-459B-ADDE-1045EC6D12DC}" name="Reitoria" dataDxfId="100">
      <calculatedColumnFormula>REITORIA!N4</calculatedColumnFormula>
    </tableColumn>
    <tableColumn id="11" xr3:uid="{0E5A07B8-D7C5-4425-836A-87141E820A3A}" name="ESAG" dataDxfId="99">
      <calculatedColumnFormula>ESAG!O4</calculatedColumnFormula>
    </tableColumn>
    <tableColumn id="12" xr3:uid="{64D78FFB-7A1B-4D6A-BA53-8200AA1AA520}" name="CEART" dataDxfId="98">
      <calculatedColumnFormula>CEART!O4</calculatedColumnFormula>
    </tableColumn>
    <tableColumn id="13" xr3:uid="{26BFAA99-88EE-49AB-9D93-065657F3BB30}" name="FAED" dataDxfId="97">
      <calculatedColumnFormula>FAED!O4</calculatedColumnFormula>
    </tableColumn>
    <tableColumn id="14" xr3:uid="{77E51631-FA79-4EEB-AF56-8B3014E72E25}" name="CEAD" dataDxfId="96">
      <calculatedColumnFormula>CEAD!O4</calculatedColumnFormula>
    </tableColumn>
    <tableColumn id="15" xr3:uid="{E829D40C-8241-4BA1-8A6B-AD5CCFA77CB7}" name="CEFID" dataDxfId="95">
      <calculatedColumnFormula>CEFID!O4</calculatedColumnFormula>
    </tableColumn>
    <tableColumn id="16" xr3:uid="{F17E30AC-A31F-4B46-A095-31552FFD942A}" name="CERES" dataDxfId="94">
      <calculatedColumnFormula>CERES!O4</calculatedColumnFormula>
    </tableColumn>
    <tableColumn id="17" xr3:uid="{864251F1-5CAD-43D0-9DE6-8275E3B530B6}" name="CESFI" dataDxfId="93">
      <calculatedColumnFormula>CESFI!O4</calculatedColumnFormula>
    </tableColumn>
    <tableColumn id="18" xr3:uid="{37EF22A9-0BD8-431D-827B-853FA32AADC2}" name="CCT" dataDxfId="92">
      <calculatedColumnFormula>CCT!O4</calculatedColumnFormula>
    </tableColumn>
    <tableColumn id="19" xr3:uid="{5720BF5F-29F3-47F1-ACDA-66A066E8C6BE}" name="CEPLAN" dataDxfId="91">
      <calculatedColumnFormula>CEPLAN!O4</calculatedColumnFormula>
    </tableColumn>
    <tableColumn id="20" xr3:uid="{DF32BB35-BC94-4476-857F-88B85CDBD3D1}" name="CEAVI" dataDxfId="90">
      <calculatedColumnFormula>CEAVI!O4</calculatedColumnFormula>
    </tableColumn>
    <tableColumn id="21" xr3:uid="{3F11D4DB-6194-4386-ABCC-B9D0C34C5571}" name="CAV" dataDxfId="89">
      <calculatedColumnFormula>CAV!O4</calculatedColumnFormula>
    </tableColumn>
    <tableColumn id="22" xr3:uid="{CCA56A02-7B12-4FA2-B977-79C090C27E7E}" name="CEO" dataDxfId="88">
      <calculatedColumnFormula>CEO!O4</calculatedColumnFormula>
    </tableColumn>
    <tableColumn id="23" xr3:uid="{5DC295A3-4A54-4769-8849-AADD4F5DCF8D}" name="CESMO" dataDxfId="87">
      <calculatedColumnFormula>#REF!</calculatedColumnFormula>
    </tableColumn>
    <tableColumn id="24" xr3:uid="{AF965394-57CF-47FC-9E28-414F2FB8F85C}" name=" Reitoria" dataDxfId="86">
      <calculatedColumnFormula>REITORIA!R4</calculatedColumnFormula>
    </tableColumn>
    <tableColumn id="27" xr3:uid="{82CD36A7-8857-4F6E-9826-7603210CFEB3}" name=" ESAG" dataDxfId="85">
      <calculatedColumnFormula>ESAG!S4</calculatedColumnFormula>
    </tableColumn>
    <tableColumn id="28" xr3:uid="{BB4286FE-E5B9-4439-A00C-1E51A6DE0237}" name="  CEART" dataDxfId="84">
      <calculatedColumnFormula>CEART!S4</calculatedColumnFormula>
    </tableColumn>
    <tableColumn id="29" xr3:uid="{25FA9DE6-9745-4AEA-A2C2-7E4B2DD82036}" name=" FAED" dataDxfId="83">
      <calculatedColumnFormula>FAED!S4</calculatedColumnFormula>
    </tableColumn>
    <tableColumn id="30" xr3:uid="{DC28E73E-E3FD-45B7-811B-B79B70DBD2CF}" name=" CEAD" dataDxfId="82">
      <calculatedColumnFormula>CEAD!S4</calculatedColumnFormula>
    </tableColumn>
    <tableColumn id="31" xr3:uid="{BA1D30A7-DD9E-4BBD-A803-9FEC3C77D37D}" name=" CEFID" dataDxfId="81">
      <calculatedColumnFormula>CEFID!S4</calculatedColumnFormula>
    </tableColumn>
    <tableColumn id="32" xr3:uid="{C76AEC4C-D268-4608-AA14-880AC76C5E60}" name=" CERES" dataDxfId="80">
      <calculatedColumnFormula>CERES!S4</calculatedColumnFormula>
    </tableColumn>
    <tableColumn id="33" xr3:uid="{D764EED6-D8BF-446E-81D0-527DD1811C6C}" name=" CESFI" dataDxfId="79">
      <calculatedColumnFormula>CESFI!S4</calculatedColumnFormula>
    </tableColumn>
    <tableColumn id="34" xr3:uid="{96BFF9AD-DAA0-4C01-83C9-DF2D72B21595}" name=" CCT" dataDxfId="78">
      <calculatedColumnFormula>CCT!S4</calculatedColumnFormula>
    </tableColumn>
    <tableColumn id="35" xr3:uid="{2CABD2A5-F805-4ED5-8B0F-79C30F1CE5EE}" name=" CEPLAN" dataDxfId="77">
      <calculatedColumnFormula>CEPLAN!S4</calculatedColumnFormula>
    </tableColumn>
    <tableColumn id="36" xr3:uid="{DFC8D871-DAAE-472F-A283-926F9B454EF8}" name=" CEAVI" dataDxfId="76">
      <calculatedColumnFormula>CEAVI!S4</calculatedColumnFormula>
    </tableColumn>
    <tableColumn id="37" xr3:uid="{117BD1C8-C484-440A-9296-C522420AD2F1}" name=" CAV" dataDxfId="75">
      <calculatedColumnFormula>CAV!S4</calculatedColumnFormula>
    </tableColumn>
    <tableColumn id="38" xr3:uid="{C468BEBB-97B5-411C-9738-29664299C1DC}" name=" CEO" dataDxfId="74">
      <calculatedColumnFormula>CEO!S4</calculatedColumnFormula>
    </tableColumn>
    <tableColumn id="39" xr3:uid="{64CCB2D2-22F9-4B34-86DC-CB2A8296E85B}" name=" CESMO" dataDxfId="73">
      <calculatedColumnFormula>#REF!</calculatedColumnFormula>
    </tableColumn>
    <tableColumn id="40" xr3:uid="{F70BB205-3AA8-4D91-938E-EE060639ABFF}" name=" Reitoria " dataDxfId="72">
      <calculatedColumnFormula>REITORIA!K4</calculatedColumnFormula>
    </tableColumn>
    <tableColumn id="43" xr3:uid="{D1E10B3E-89E5-416F-915F-AC5822750FCF}" name=" ESAG " dataDxfId="71">
      <calculatedColumnFormula>ESAG!L4</calculatedColumnFormula>
    </tableColumn>
    <tableColumn id="44" xr3:uid="{78409FC2-F8CE-4B90-86C9-9A5981B197A0}" name=" CEART " dataDxfId="70">
      <calculatedColumnFormula>CEART!L4</calculatedColumnFormula>
    </tableColumn>
    <tableColumn id="45" xr3:uid="{9C3B74C4-AD99-4A6B-BF2A-7C6BD5D033DE}" name=" FAED " dataDxfId="69">
      <calculatedColumnFormula>FAED!L4</calculatedColumnFormula>
    </tableColumn>
    <tableColumn id="46" xr3:uid="{8EF16A8F-7F9E-4ACD-9668-ACA9DFD2B999}" name=" CEAD " dataDxfId="68">
      <calculatedColumnFormula>CEAD!L4</calculatedColumnFormula>
    </tableColumn>
    <tableColumn id="47" xr3:uid="{687FC70D-05A0-4A6B-AAD3-4DADC4D144E7}" name=" CEFID " dataDxfId="67">
      <calculatedColumnFormula>CEFID!L4</calculatedColumnFormula>
    </tableColumn>
    <tableColumn id="48" xr3:uid="{47D426F2-48AF-418B-B063-AAA15371DBFA}" name=" CERES " dataDxfId="66">
      <calculatedColumnFormula>CERES!L4</calculatedColumnFormula>
    </tableColumn>
    <tableColumn id="49" xr3:uid="{E957083E-8500-4939-B64B-582F9DDB97A5}" name=" CESFI " dataDxfId="65">
      <calculatedColumnFormula>CESFI!L4</calculatedColumnFormula>
    </tableColumn>
    <tableColumn id="50" xr3:uid="{45F52DDE-4DDF-4485-B8A1-D5E7FABA8FEE}" name=" CCT " dataDxfId="64">
      <calculatedColumnFormula>CCT!L4</calculatedColumnFormula>
    </tableColumn>
    <tableColumn id="51" xr3:uid="{37E14D6B-696E-47A5-942E-2CA68AD75777}" name=" CEPLAN " dataDxfId="63">
      <calculatedColumnFormula>CEPLAN!L4</calculatedColumnFormula>
    </tableColumn>
    <tableColumn id="52" xr3:uid="{660EF691-0D9C-4B13-B310-A8CC57880B7F}" name=" CEAVI " dataDxfId="62">
      <calculatedColumnFormula>CEAVI!L4</calculatedColumnFormula>
    </tableColumn>
    <tableColumn id="53" xr3:uid="{303527C7-7C3F-450C-95BA-D9E4BF58DB82}" name=" CAV " dataDxfId="61">
      <calculatedColumnFormula>CAV!L4</calculatedColumnFormula>
    </tableColumn>
    <tableColumn id="54" xr3:uid="{C797CF85-C3F4-45CF-9E56-7DC8573E82FF}" name=" CEO " dataDxfId="60">
      <calculatedColumnFormula>CEO!L4</calculatedColumnFormula>
    </tableColumn>
    <tableColumn id="55" xr3:uid="{D1BB17B9-8697-4754-8A65-E53311AB8656}" name=" CESMO " dataDxfId="59">
      <calculatedColumnFormula>#REF!</calculatedColumnFormula>
    </tableColumn>
    <tableColumn id="56" xr3:uid="{70A40950-FBD5-452B-8DAE-709A790C8175}" name="Reitoria " dataDxfId="58" dataCellStyle="Porcentagem">
      <calculatedColumnFormula>IF(REITORIA!J4 = 0,0,REITORIA!L4/REITORIA!J4)</calculatedColumnFormula>
    </tableColumn>
    <tableColumn id="59" xr3:uid="{88749DA4-4CFD-4CDA-80B9-FFCFB2150466}" name="ESAG " dataDxfId="57" dataCellStyle="Porcentagem">
      <calculatedColumnFormula>IF(ESAG!K4 = 0,0,ESAG!M4/ESAG!K4)</calculatedColumnFormula>
    </tableColumn>
    <tableColumn id="60" xr3:uid="{1303878B-6CDD-4190-A25B-EA9CC9D91B80}" name="CEART " dataDxfId="56" dataCellStyle="Porcentagem">
      <calculatedColumnFormula>IF(CEART!K4 = 0,0,CEART!M4/CEART!K4)</calculatedColumnFormula>
    </tableColumn>
    <tableColumn id="61" xr3:uid="{C49309D6-AFBB-49A4-ADC6-0AC777F3DFAF}" name="FAED " dataDxfId="55" dataCellStyle="Porcentagem">
      <calculatedColumnFormula>IF(FAED!K4 = 0,0,FAED!M4/FAED!K4)</calculatedColumnFormula>
    </tableColumn>
    <tableColumn id="62" xr3:uid="{1314FF4A-2FAC-4FFE-A07E-C28FB7F07C3F}" name="CEAD " dataDxfId="54" dataCellStyle="Porcentagem">
      <calculatedColumnFormula>IF(CEAD!K4 = 0,0,CEAD!M4/CEAD!K4)</calculatedColumnFormula>
    </tableColumn>
    <tableColumn id="63" xr3:uid="{E23DC364-0181-43A1-8095-F745F09EF34D}" name="CEFID " dataDxfId="53" dataCellStyle="Porcentagem">
      <calculatedColumnFormula>IF(CEFID!K4 = 0,0,CEFID!M4/CEFID!K4)</calculatedColumnFormula>
    </tableColumn>
    <tableColumn id="64" xr3:uid="{B9F974F7-A330-461E-911E-A99688CFB550}" name="CERES " dataDxfId="52" dataCellStyle="Porcentagem">
      <calculatedColumnFormula>IF(CERES!K4 = 0,0,CERES!M4/CERES!K4)</calculatedColumnFormula>
    </tableColumn>
    <tableColumn id="65" xr3:uid="{5442F75B-CA69-48C6-9809-60EBC2D7220D}" name="CESFI " dataDxfId="51" dataCellStyle="Porcentagem">
      <calculatedColumnFormula>IF(CESFI!K4 = 0,0,CESFI!M4/CESFI!K4)</calculatedColumnFormula>
    </tableColumn>
    <tableColumn id="66" xr3:uid="{8F0F02EA-F483-458C-96B4-916DEA669A13}" name="CCT " dataDxfId="50" dataCellStyle="Porcentagem">
      <calculatedColumnFormula>IF(CCT!K4 = 0,0,CCT!M4/CCT!K4)</calculatedColumnFormula>
    </tableColumn>
    <tableColumn id="67" xr3:uid="{AF9474A4-45B9-46C9-BC62-BF377D2533DD}" name="CEPLAN " dataDxfId="49" dataCellStyle="Porcentagem">
      <calculatedColumnFormula>IF(CEPLAN!K4 = 0,0,CEPLAN!M4/CEPLAN!K4)</calculatedColumnFormula>
    </tableColumn>
    <tableColumn id="68" xr3:uid="{CA4225EA-88D8-40DA-9929-34D13939D70E}" name="CEAVI " dataDxfId="48" dataCellStyle="Porcentagem">
      <calculatedColumnFormula>IF(CEAVI!K4 = 0,0,CEAVI!M4/CEAVI!K4)</calculatedColumnFormula>
    </tableColumn>
    <tableColumn id="69" xr3:uid="{3D0E487F-DE0B-4308-BDED-0F60256C7957}" name="CAV " dataDxfId="47" dataCellStyle="Porcentagem">
      <calculatedColumnFormula>IF(CAV!K4 = 0,0,CAV!M4/CAV!K4)</calculatedColumnFormula>
    </tableColumn>
    <tableColumn id="70" xr3:uid="{C2E8EF59-5617-4195-86EF-BB2DBB27BEBF}" name="CEO " dataDxfId="46" dataCellStyle="Porcentagem">
      <calculatedColumnFormula>IF(CEO!K4 = 0,0,CEO!M4/CEO!K4)</calculatedColumnFormula>
    </tableColumn>
    <tableColumn id="71" xr3:uid="{88ED0F6B-9DC1-4DA8-8C2B-03758538EE77}" name="CESMO " dataDxfId="45" dataCellStyle="Porcentagem">
      <calculatedColumnFormula>IF(#REF! = 0,0,#REF!/#REF!)</calculatedColumnFormula>
    </tableColumn>
  </tableColumns>
  <tableStyleInfo name="TableStyleMedium2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6C5DC-780B-407F-8133-FE30F0587FB4}">
  <sheetPr>
    <tabColor theme="7" tint="0.39997558519241921"/>
  </sheetPr>
  <dimension ref="D3:AC10"/>
  <sheetViews>
    <sheetView topLeftCell="A52" zoomScale="90" zoomScaleNormal="90" workbookViewId="0">
      <selection activeCell="L139" sqref="L139"/>
    </sheetView>
  </sheetViews>
  <sheetFormatPr defaultColWidth="9.1796875" defaultRowHeight="12.5" x14ac:dyDescent="0.25"/>
  <cols>
    <col min="1" max="16" width="9.1796875" style="24"/>
    <col min="17" max="17" width="11.81640625" style="24" customWidth="1"/>
    <col min="18" max="25" width="9.1796875" style="24"/>
    <col min="26" max="26" width="11.26953125" style="24" customWidth="1"/>
    <col min="27" max="16384" width="9.1796875" style="24"/>
  </cols>
  <sheetData>
    <row r="3" spans="4:29" ht="12.75" customHeight="1" x14ac:dyDescent="0.25">
      <c r="D3" s="124" t="s">
        <v>98</v>
      </c>
      <c r="E3" s="125"/>
      <c r="F3" s="125"/>
      <c r="G3" s="125"/>
      <c r="H3" s="125"/>
      <c r="I3" s="130">
        <f>SUMPRODUCT('GESTOR da Ata'!$I$4:$I$17,'GESTOR da Ata'!$N$4:$N$17)/SUM('GESTOR da Ata'!$O$4:$O$17)</f>
        <v>0</v>
      </c>
      <c r="J3" s="131"/>
      <c r="K3" s="132"/>
      <c r="M3" s="139" t="s">
        <v>45</v>
      </c>
      <c r="N3" s="140"/>
      <c r="O3" s="140"/>
      <c r="P3" s="140"/>
      <c r="Q3" s="140"/>
      <c r="R3" s="145">
        <f>SUM('GESTOR da Ata'!P4:P17)/SUM('GESTOR da Ata'!O4:O17)</f>
        <v>0</v>
      </c>
      <c r="S3" s="146"/>
      <c r="T3" s="147"/>
      <c r="V3" s="139" t="s">
        <v>44</v>
      </c>
      <c r="W3" s="140"/>
      <c r="X3" s="140"/>
      <c r="Y3" s="140"/>
      <c r="Z3" s="140"/>
      <c r="AA3" s="154">
        <f>SUM('GESTOR da Ata'!Q4:Q17)/SUM('GESTOR da Ata'!O4:O17)</f>
        <v>0</v>
      </c>
      <c r="AB3" s="155"/>
      <c r="AC3" s="156"/>
    </row>
    <row r="4" spans="4:29" ht="12.75" customHeight="1" x14ac:dyDescent="0.25">
      <c r="D4" s="126"/>
      <c r="E4" s="127"/>
      <c r="F4" s="127"/>
      <c r="G4" s="127"/>
      <c r="H4" s="127"/>
      <c r="I4" s="133"/>
      <c r="J4" s="134"/>
      <c r="K4" s="135"/>
      <c r="M4" s="141"/>
      <c r="N4" s="142"/>
      <c r="O4" s="142"/>
      <c r="P4" s="142"/>
      <c r="Q4" s="142"/>
      <c r="R4" s="148"/>
      <c r="S4" s="149"/>
      <c r="T4" s="150"/>
      <c r="V4" s="141"/>
      <c r="W4" s="142"/>
      <c r="X4" s="142"/>
      <c r="Y4" s="142"/>
      <c r="Z4" s="142"/>
      <c r="AA4" s="157"/>
      <c r="AB4" s="158"/>
      <c r="AC4" s="159"/>
    </row>
    <row r="5" spans="4:29" ht="12.75" customHeight="1" x14ac:dyDescent="0.25">
      <c r="D5" s="126"/>
      <c r="E5" s="127"/>
      <c r="F5" s="127"/>
      <c r="G5" s="127"/>
      <c r="H5" s="127"/>
      <c r="I5" s="133"/>
      <c r="J5" s="134"/>
      <c r="K5" s="135"/>
      <c r="M5" s="141"/>
      <c r="N5" s="142"/>
      <c r="O5" s="142"/>
      <c r="P5" s="142"/>
      <c r="Q5" s="142"/>
      <c r="R5" s="148"/>
      <c r="S5" s="149"/>
      <c r="T5" s="150"/>
      <c r="V5" s="141"/>
      <c r="W5" s="142"/>
      <c r="X5" s="142"/>
      <c r="Y5" s="142"/>
      <c r="Z5" s="142"/>
      <c r="AA5" s="157"/>
      <c r="AB5" s="158"/>
      <c r="AC5" s="159"/>
    </row>
    <row r="6" spans="4:29" ht="12.75" customHeight="1" x14ac:dyDescent="0.25">
      <c r="D6" s="126"/>
      <c r="E6" s="127"/>
      <c r="F6" s="127"/>
      <c r="G6" s="127"/>
      <c r="H6" s="127"/>
      <c r="I6" s="133"/>
      <c r="J6" s="134"/>
      <c r="K6" s="135"/>
      <c r="M6" s="141"/>
      <c r="N6" s="142"/>
      <c r="O6" s="142"/>
      <c r="P6" s="142"/>
      <c r="Q6" s="142"/>
      <c r="R6" s="148"/>
      <c r="S6" s="149"/>
      <c r="T6" s="150"/>
      <c r="V6" s="141"/>
      <c r="W6" s="142"/>
      <c r="X6" s="142"/>
      <c r="Y6" s="142"/>
      <c r="Z6" s="142"/>
      <c r="AA6" s="157"/>
      <c r="AB6" s="158"/>
      <c r="AC6" s="159"/>
    </row>
    <row r="7" spans="4:29" ht="12.75" customHeight="1" x14ac:dyDescent="0.25">
      <c r="D7" s="126"/>
      <c r="E7" s="127"/>
      <c r="F7" s="127"/>
      <c r="G7" s="127"/>
      <c r="H7" s="127"/>
      <c r="I7" s="133"/>
      <c r="J7" s="134"/>
      <c r="K7" s="135"/>
      <c r="M7" s="141"/>
      <c r="N7" s="142"/>
      <c r="O7" s="142"/>
      <c r="P7" s="142"/>
      <c r="Q7" s="142"/>
      <c r="R7" s="148"/>
      <c r="S7" s="149"/>
      <c r="T7" s="150"/>
      <c r="V7" s="141"/>
      <c r="W7" s="142"/>
      <c r="X7" s="142"/>
      <c r="Y7" s="142"/>
      <c r="Z7" s="142"/>
      <c r="AA7" s="157"/>
      <c r="AB7" s="158"/>
      <c r="AC7" s="159"/>
    </row>
    <row r="8" spans="4:29" ht="12.75" customHeight="1" x14ac:dyDescent="0.25">
      <c r="D8" s="126"/>
      <c r="E8" s="127"/>
      <c r="F8" s="127"/>
      <c r="G8" s="127"/>
      <c r="H8" s="127"/>
      <c r="I8" s="133"/>
      <c r="J8" s="134"/>
      <c r="K8" s="135"/>
      <c r="M8" s="141"/>
      <c r="N8" s="142"/>
      <c r="O8" s="142"/>
      <c r="P8" s="142"/>
      <c r="Q8" s="142"/>
      <c r="R8" s="148"/>
      <c r="S8" s="149"/>
      <c r="T8" s="150"/>
      <c r="V8" s="141"/>
      <c r="W8" s="142"/>
      <c r="X8" s="142"/>
      <c r="Y8" s="142"/>
      <c r="Z8" s="142"/>
      <c r="AA8" s="157"/>
      <c r="AB8" s="158"/>
      <c r="AC8" s="159"/>
    </row>
    <row r="9" spans="4:29" ht="12.75" customHeight="1" x14ac:dyDescent="0.25">
      <c r="D9" s="126"/>
      <c r="E9" s="127"/>
      <c r="F9" s="127"/>
      <c r="G9" s="127"/>
      <c r="H9" s="127"/>
      <c r="I9" s="133"/>
      <c r="J9" s="134"/>
      <c r="K9" s="135"/>
      <c r="M9" s="141"/>
      <c r="N9" s="142"/>
      <c r="O9" s="142"/>
      <c r="P9" s="142"/>
      <c r="Q9" s="142"/>
      <c r="R9" s="148"/>
      <c r="S9" s="149"/>
      <c r="T9" s="150"/>
      <c r="V9" s="141"/>
      <c r="W9" s="142"/>
      <c r="X9" s="142"/>
      <c r="Y9" s="142"/>
      <c r="Z9" s="142"/>
      <c r="AA9" s="157"/>
      <c r="AB9" s="158"/>
      <c r="AC9" s="159"/>
    </row>
    <row r="10" spans="4:29" ht="12.75" customHeight="1" x14ac:dyDescent="0.25">
      <c r="D10" s="128"/>
      <c r="E10" s="129"/>
      <c r="F10" s="129"/>
      <c r="G10" s="129"/>
      <c r="H10" s="129"/>
      <c r="I10" s="136"/>
      <c r="J10" s="137"/>
      <c r="K10" s="138"/>
      <c r="M10" s="143"/>
      <c r="N10" s="144"/>
      <c r="O10" s="144"/>
      <c r="P10" s="144"/>
      <c r="Q10" s="144"/>
      <c r="R10" s="151"/>
      <c r="S10" s="152"/>
      <c r="T10" s="153"/>
      <c r="V10" s="143"/>
      <c r="W10" s="144"/>
      <c r="X10" s="144"/>
      <c r="Y10" s="144"/>
      <c r="Z10" s="144"/>
      <c r="AA10" s="160"/>
      <c r="AB10" s="161"/>
      <c r="AC10" s="162"/>
    </row>
  </sheetData>
  <mergeCells count="6">
    <mergeCell ref="D3:H10"/>
    <mergeCell ref="I3:K10"/>
    <mergeCell ref="M3:Q10"/>
    <mergeCell ref="R3:T10"/>
    <mergeCell ref="AA3:AC10"/>
    <mergeCell ref="V3:Z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G32"/>
  <sheetViews>
    <sheetView zoomScale="60" zoomScaleNormal="60" workbookViewId="0">
      <selection activeCell="A3" sqref="A3"/>
    </sheetView>
  </sheetViews>
  <sheetFormatPr defaultColWidth="9.81640625" defaultRowHeight="38.5" customHeight="1" x14ac:dyDescent="0.35"/>
  <cols>
    <col min="1" max="1" width="6.54296875" style="1" customWidth="1"/>
    <col min="2" max="2" width="5.81640625" style="1" customWidth="1"/>
    <col min="3" max="3" width="10.7265625" style="88" customWidth="1"/>
    <col min="4" max="4" width="57.81640625" style="1" customWidth="1"/>
    <col min="5" max="5" width="12.453125" style="1" customWidth="1"/>
    <col min="6" max="6" width="12.7265625" style="1" customWidth="1"/>
    <col min="7" max="7" width="13.81640625" style="1" customWidth="1"/>
    <col min="8" max="8" width="13.1796875" style="13" customWidth="1"/>
    <col min="9" max="9" width="11" style="13" customWidth="1"/>
    <col min="10" max="10" width="11.1796875" style="4" customWidth="1"/>
    <col min="11" max="11" width="9" style="4" customWidth="1"/>
    <col min="12" max="12" width="9.26953125" style="4" customWidth="1"/>
    <col min="13" max="16" width="6.54296875" style="4" customWidth="1"/>
    <col min="17" max="17" width="8.7265625" style="4" customWidth="1"/>
    <col min="18" max="18" width="6.54296875" style="12" customWidth="1"/>
    <col min="19" max="19" width="14.453125" style="5" customWidth="1"/>
    <col min="20" max="20" width="14.54296875" style="4" customWidth="1"/>
    <col min="21" max="21" width="13.7265625" style="4" customWidth="1"/>
    <col min="22" max="22" width="15.1796875" style="4" customWidth="1"/>
    <col min="23" max="27" width="13.26953125" style="4" customWidth="1"/>
    <col min="28" max="28" width="14.54296875" style="4" customWidth="1"/>
    <col min="29" max="31" width="13.26953125" style="4" customWidth="1"/>
    <col min="32" max="33" width="13.26953125" style="2" customWidth="1"/>
    <col min="34" max="16384" width="9.81640625" style="2"/>
  </cols>
  <sheetData>
    <row r="1" spans="1:33" s="77" customFormat="1" ht="38.5" customHeight="1" x14ac:dyDescent="0.35">
      <c r="A1" s="174" t="s">
        <v>125</v>
      </c>
      <c r="B1" s="175"/>
      <c r="C1" s="176"/>
      <c r="D1" s="177" t="s">
        <v>113</v>
      </c>
      <c r="E1" s="178"/>
      <c r="F1" s="178"/>
      <c r="G1" s="178"/>
      <c r="H1" s="179"/>
      <c r="I1" s="180" t="s">
        <v>126</v>
      </c>
      <c r="J1" s="180"/>
      <c r="K1" s="180"/>
      <c r="L1" s="180"/>
      <c r="M1" s="180"/>
      <c r="N1" s="180"/>
      <c r="O1" s="180"/>
      <c r="P1" s="180"/>
      <c r="Q1" s="180"/>
      <c r="R1" s="180"/>
      <c r="S1" s="173" t="s">
        <v>127</v>
      </c>
      <c r="T1" s="173" t="s">
        <v>127</v>
      </c>
      <c r="U1" s="173" t="s">
        <v>127</v>
      </c>
      <c r="V1" s="173" t="s">
        <v>127</v>
      </c>
      <c r="W1" s="173" t="s">
        <v>127</v>
      </c>
      <c r="X1" s="173" t="s">
        <v>127</v>
      </c>
      <c r="Y1" s="173" t="s">
        <v>127</v>
      </c>
      <c r="Z1" s="173" t="s">
        <v>127</v>
      </c>
      <c r="AA1" s="173" t="s">
        <v>127</v>
      </c>
      <c r="AB1" s="173" t="s">
        <v>127</v>
      </c>
      <c r="AC1" s="173" t="s">
        <v>127</v>
      </c>
      <c r="AD1" s="173" t="s">
        <v>127</v>
      </c>
      <c r="AE1" s="173" t="s">
        <v>127</v>
      </c>
      <c r="AF1" s="173" t="s">
        <v>127</v>
      </c>
      <c r="AG1" s="173" t="s">
        <v>127</v>
      </c>
    </row>
    <row r="2" spans="1:33" s="77" customFormat="1" ht="38.5" customHeight="1" x14ac:dyDescent="0.35">
      <c r="A2" s="181" t="s">
        <v>197</v>
      </c>
      <c r="B2" s="182"/>
      <c r="C2" s="182"/>
      <c r="D2" s="182"/>
      <c r="E2" s="182"/>
      <c r="F2" s="182"/>
      <c r="G2" s="182"/>
      <c r="H2" s="183"/>
      <c r="I2" s="184" t="s">
        <v>114</v>
      </c>
      <c r="J2" s="185"/>
      <c r="K2" s="185"/>
      <c r="L2" s="185"/>
      <c r="M2" s="185"/>
      <c r="N2" s="185"/>
      <c r="O2" s="185"/>
      <c r="P2" s="185"/>
      <c r="Q2" s="185"/>
      <c r="R2" s="186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</row>
    <row r="3" spans="1:33" s="81" customFormat="1" ht="55.5" customHeight="1" x14ac:dyDescent="0.25">
      <c r="A3" s="78" t="s">
        <v>115</v>
      </c>
      <c r="B3" s="78" t="s">
        <v>19</v>
      </c>
      <c r="C3" s="78" t="s">
        <v>5</v>
      </c>
      <c r="D3" s="78" t="s">
        <v>116</v>
      </c>
      <c r="E3" s="78" t="s">
        <v>117</v>
      </c>
      <c r="F3" s="78" t="s">
        <v>9</v>
      </c>
      <c r="G3" s="78" t="s">
        <v>6</v>
      </c>
      <c r="H3" s="89" t="s">
        <v>118</v>
      </c>
      <c r="I3" s="85" t="s">
        <v>119</v>
      </c>
      <c r="J3" s="20" t="s">
        <v>94</v>
      </c>
      <c r="K3" s="20" t="s">
        <v>95</v>
      </c>
      <c r="L3" s="20" t="s">
        <v>90</v>
      </c>
      <c r="M3" s="20" t="s">
        <v>18</v>
      </c>
      <c r="N3" s="20" t="s">
        <v>91</v>
      </c>
      <c r="O3" s="20" t="s">
        <v>92</v>
      </c>
      <c r="P3" s="20" t="s">
        <v>93</v>
      </c>
      <c r="Q3" s="79" t="s">
        <v>0</v>
      </c>
      <c r="R3" s="86" t="s">
        <v>1</v>
      </c>
      <c r="S3" s="80" t="s">
        <v>128</v>
      </c>
      <c r="T3" s="80" t="s">
        <v>128</v>
      </c>
      <c r="U3" s="80" t="s">
        <v>128</v>
      </c>
      <c r="V3" s="80" t="s">
        <v>128</v>
      </c>
      <c r="W3" s="80" t="s">
        <v>128</v>
      </c>
      <c r="X3" s="80" t="s">
        <v>128</v>
      </c>
      <c r="Y3" s="80" t="s">
        <v>128</v>
      </c>
      <c r="Z3" s="80" t="s">
        <v>128</v>
      </c>
      <c r="AA3" s="80" t="s">
        <v>128</v>
      </c>
      <c r="AB3" s="80" t="s">
        <v>128</v>
      </c>
      <c r="AC3" s="80" t="s">
        <v>128</v>
      </c>
      <c r="AD3" s="80" t="s">
        <v>128</v>
      </c>
      <c r="AE3" s="80" t="s">
        <v>128</v>
      </c>
      <c r="AF3" s="80" t="s">
        <v>128</v>
      </c>
      <c r="AG3" s="80" t="s">
        <v>128</v>
      </c>
    </row>
    <row r="4" spans="1:33" s="77" customFormat="1" ht="38.5" customHeight="1" x14ac:dyDescent="0.35">
      <c r="A4" s="122">
        <v>1</v>
      </c>
      <c r="B4" s="98">
        <v>1</v>
      </c>
      <c r="C4" s="114" t="s">
        <v>129</v>
      </c>
      <c r="D4" s="99" t="s">
        <v>156</v>
      </c>
      <c r="E4" s="99" t="s">
        <v>137</v>
      </c>
      <c r="F4" s="99" t="s">
        <v>157</v>
      </c>
      <c r="G4" s="99" t="s">
        <v>123</v>
      </c>
      <c r="H4" s="101">
        <v>14</v>
      </c>
      <c r="I4" s="90">
        <v>600</v>
      </c>
      <c r="J4" s="91">
        <f>IF(SUM(S4:AG4)&gt;I4+L4,I4+L4,SUM(S4:AG4))</f>
        <v>0</v>
      </c>
      <c r="K4" s="92">
        <f>(SUM(S4:AG4))</f>
        <v>0</v>
      </c>
      <c r="L4" s="93"/>
      <c r="M4" s="94">
        <f>ROUND(IF(I4*0.25-0.5&lt;0,0,I4*0.25-0.5),0)-P4-N4</f>
        <v>150</v>
      </c>
      <c r="N4" s="93"/>
      <c r="O4" s="93"/>
      <c r="P4" s="93"/>
      <c r="Q4" s="95">
        <f>I4-(SUM(S4:AG4))+L4</f>
        <v>600</v>
      </c>
      <c r="R4" s="96" t="str">
        <f>IF(Q4&lt;0,"ATENÇÃO","OK")</f>
        <v>OK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</row>
    <row r="5" spans="1:33" s="77" customFormat="1" ht="38.5" customHeight="1" x14ac:dyDescent="0.35">
      <c r="A5" s="122"/>
      <c r="B5" s="98">
        <v>2</v>
      </c>
      <c r="C5" s="114"/>
      <c r="D5" s="99" t="s">
        <v>158</v>
      </c>
      <c r="E5" s="99" t="s">
        <v>137</v>
      </c>
      <c r="F5" s="99" t="s">
        <v>159</v>
      </c>
      <c r="G5" s="99" t="s">
        <v>123</v>
      </c>
      <c r="H5" s="101">
        <v>11</v>
      </c>
      <c r="I5" s="90">
        <v>80</v>
      </c>
      <c r="J5" s="91">
        <f t="shared" ref="J5:J31" si="0">IF(SUM(S5:AG5)&gt;I5+L5,I5+L5,SUM(S5:AG5))</f>
        <v>0</v>
      </c>
      <c r="K5" s="92">
        <f t="shared" ref="K5:K31" si="1">(SUM(S5:AG5))</f>
        <v>0</v>
      </c>
      <c r="L5" s="93"/>
      <c r="M5" s="94">
        <f t="shared" ref="M5:M31" si="2">ROUND(IF(I5*0.25-0.5&lt;0,0,I5*0.25-0.5),0)-P5-N5</f>
        <v>20</v>
      </c>
      <c r="N5" s="93"/>
      <c r="O5" s="93"/>
      <c r="P5" s="93"/>
      <c r="Q5" s="95">
        <f t="shared" ref="Q5:Q17" si="3">I5-(SUM(S5:AG5))+L5</f>
        <v>80</v>
      </c>
      <c r="R5" s="96" t="str">
        <f t="shared" ref="R5:R31" si="4">IF(Q5&lt;0,"ATENÇÃO","OK")</f>
        <v>OK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77" customFormat="1" ht="38.5" customHeight="1" x14ac:dyDescent="0.35">
      <c r="A6" s="122"/>
      <c r="B6" s="98">
        <v>3</v>
      </c>
      <c r="C6" s="114"/>
      <c r="D6" s="99" t="s">
        <v>160</v>
      </c>
      <c r="E6" s="99" t="s">
        <v>137</v>
      </c>
      <c r="F6" s="99" t="s">
        <v>161</v>
      </c>
      <c r="G6" s="99" t="s">
        <v>123</v>
      </c>
      <c r="H6" s="101">
        <v>12</v>
      </c>
      <c r="I6" s="90"/>
      <c r="J6" s="91">
        <f t="shared" si="0"/>
        <v>0</v>
      </c>
      <c r="K6" s="92">
        <f t="shared" si="1"/>
        <v>0</v>
      </c>
      <c r="L6" s="93"/>
      <c r="M6" s="94">
        <f t="shared" si="2"/>
        <v>0</v>
      </c>
      <c r="N6" s="93"/>
      <c r="O6" s="93"/>
      <c r="P6" s="93"/>
      <c r="Q6" s="95">
        <f t="shared" si="3"/>
        <v>0</v>
      </c>
      <c r="R6" s="96" t="str">
        <f t="shared" si="4"/>
        <v>OK</v>
      </c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s="77" customFormat="1" ht="38.5" customHeight="1" x14ac:dyDescent="0.35">
      <c r="A7" s="122">
        <v>2</v>
      </c>
      <c r="B7" s="98">
        <v>4</v>
      </c>
      <c r="C7" s="114" t="s">
        <v>130</v>
      </c>
      <c r="D7" s="99" t="s">
        <v>162</v>
      </c>
      <c r="E7" s="99" t="s">
        <v>138</v>
      </c>
      <c r="F7" s="99" t="s">
        <v>157</v>
      </c>
      <c r="G7" s="99" t="s">
        <v>123</v>
      </c>
      <c r="H7" s="101">
        <v>17.100000000000001</v>
      </c>
      <c r="I7" s="90"/>
      <c r="J7" s="91">
        <f t="shared" si="0"/>
        <v>0</v>
      </c>
      <c r="K7" s="92">
        <f t="shared" si="1"/>
        <v>0</v>
      </c>
      <c r="L7" s="93"/>
      <c r="M7" s="94">
        <f t="shared" si="2"/>
        <v>0</v>
      </c>
      <c r="N7" s="93"/>
      <c r="O7" s="93"/>
      <c r="P7" s="93"/>
      <c r="Q7" s="95">
        <f t="shared" si="3"/>
        <v>0</v>
      </c>
      <c r="R7" s="96" t="str">
        <f t="shared" si="4"/>
        <v>OK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3" s="77" customFormat="1" ht="38.5" customHeight="1" x14ac:dyDescent="0.35">
      <c r="A8" s="122"/>
      <c r="B8" s="98">
        <v>5</v>
      </c>
      <c r="C8" s="114"/>
      <c r="D8" s="99" t="s">
        <v>163</v>
      </c>
      <c r="E8" s="99" t="s">
        <v>138</v>
      </c>
      <c r="F8" s="99" t="s">
        <v>159</v>
      </c>
      <c r="G8" s="99" t="s">
        <v>123</v>
      </c>
      <c r="H8" s="101">
        <v>16.86</v>
      </c>
      <c r="I8" s="90"/>
      <c r="J8" s="91">
        <f t="shared" si="0"/>
        <v>0</v>
      </c>
      <c r="K8" s="92">
        <f t="shared" si="1"/>
        <v>0</v>
      </c>
      <c r="L8" s="93"/>
      <c r="M8" s="94">
        <f t="shared" si="2"/>
        <v>0</v>
      </c>
      <c r="N8" s="93"/>
      <c r="O8" s="93"/>
      <c r="P8" s="93"/>
      <c r="Q8" s="95">
        <f t="shared" si="3"/>
        <v>0</v>
      </c>
      <c r="R8" s="96" t="str">
        <f t="shared" si="4"/>
        <v>OK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</row>
    <row r="9" spans="1:33" s="77" customFormat="1" ht="38.5" customHeight="1" x14ac:dyDescent="0.35">
      <c r="A9" s="122">
        <v>3</v>
      </c>
      <c r="B9" s="98">
        <v>6</v>
      </c>
      <c r="C9" s="114" t="s">
        <v>130</v>
      </c>
      <c r="D9" s="99" t="s">
        <v>164</v>
      </c>
      <c r="E9" s="99" t="s">
        <v>139</v>
      </c>
      <c r="F9" s="99" t="s">
        <v>157</v>
      </c>
      <c r="G9" s="99" t="s">
        <v>123</v>
      </c>
      <c r="H9" s="101">
        <v>16.739999999999998</v>
      </c>
      <c r="I9" s="90"/>
      <c r="J9" s="91">
        <f t="shared" si="0"/>
        <v>0</v>
      </c>
      <c r="K9" s="92">
        <f t="shared" si="1"/>
        <v>0</v>
      </c>
      <c r="L9" s="93"/>
      <c r="M9" s="94">
        <f t="shared" si="2"/>
        <v>0</v>
      </c>
      <c r="N9" s="93"/>
      <c r="O9" s="93"/>
      <c r="P9" s="93"/>
      <c r="Q9" s="95">
        <f t="shared" si="3"/>
        <v>0</v>
      </c>
      <c r="R9" s="96" t="str">
        <f t="shared" si="4"/>
        <v>OK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</row>
    <row r="10" spans="1:33" s="77" customFormat="1" ht="38.5" customHeight="1" x14ac:dyDescent="0.35">
      <c r="A10" s="122"/>
      <c r="B10" s="98">
        <v>7</v>
      </c>
      <c r="C10" s="114"/>
      <c r="D10" s="99" t="s">
        <v>165</v>
      </c>
      <c r="E10" s="99" t="s">
        <v>140</v>
      </c>
      <c r="F10" s="99" t="s">
        <v>159</v>
      </c>
      <c r="G10" s="99" t="s">
        <v>123</v>
      </c>
      <c r="H10" s="101">
        <v>16.95</v>
      </c>
      <c r="I10" s="90"/>
      <c r="J10" s="91">
        <f t="shared" si="0"/>
        <v>0</v>
      </c>
      <c r="K10" s="92">
        <f t="shared" si="1"/>
        <v>0</v>
      </c>
      <c r="L10" s="93"/>
      <c r="M10" s="94">
        <f t="shared" si="2"/>
        <v>0</v>
      </c>
      <c r="N10" s="93"/>
      <c r="O10" s="93"/>
      <c r="P10" s="93"/>
      <c r="Q10" s="95">
        <f t="shared" si="3"/>
        <v>0</v>
      </c>
      <c r="R10" s="96" t="str">
        <f t="shared" si="4"/>
        <v>OK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1" spans="1:33" s="77" customFormat="1" ht="38.5" customHeight="1" x14ac:dyDescent="0.35">
      <c r="A11" s="122">
        <v>4</v>
      </c>
      <c r="B11" s="98">
        <v>8</v>
      </c>
      <c r="C11" s="114" t="s">
        <v>130</v>
      </c>
      <c r="D11" s="99" t="s">
        <v>166</v>
      </c>
      <c r="E11" s="99" t="s">
        <v>141</v>
      </c>
      <c r="F11" s="100" t="s">
        <v>151</v>
      </c>
      <c r="G11" s="99" t="s">
        <v>123</v>
      </c>
      <c r="H11" s="101">
        <v>18.010000000000002</v>
      </c>
      <c r="I11" s="90"/>
      <c r="J11" s="91">
        <f t="shared" si="0"/>
        <v>0</v>
      </c>
      <c r="K11" s="92">
        <f t="shared" si="1"/>
        <v>0</v>
      </c>
      <c r="L11" s="93"/>
      <c r="M11" s="94">
        <f t="shared" si="2"/>
        <v>0</v>
      </c>
      <c r="N11" s="93"/>
      <c r="O11" s="93"/>
      <c r="P11" s="93"/>
      <c r="Q11" s="95">
        <f t="shared" si="3"/>
        <v>0</v>
      </c>
      <c r="R11" s="96" t="str">
        <f t="shared" si="4"/>
        <v>OK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</row>
    <row r="12" spans="1:33" s="77" customFormat="1" ht="38.5" customHeight="1" x14ac:dyDescent="0.35">
      <c r="A12" s="122"/>
      <c r="B12" s="98">
        <v>9</v>
      </c>
      <c r="C12" s="114"/>
      <c r="D12" s="102" t="s">
        <v>167</v>
      </c>
      <c r="E12" s="102" t="s">
        <v>141</v>
      </c>
      <c r="F12" s="102" t="s">
        <v>159</v>
      </c>
      <c r="G12" s="102" t="s">
        <v>123</v>
      </c>
      <c r="H12" s="101">
        <v>16.86</v>
      </c>
      <c r="I12" s="90"/>
      <c r="J12" s="91">
        <f t="shared" si="0"/>
        <v>0</v>
      </c>
      <c r="K12" s="92">
        <f t="shared" si="1"/>
        <v>0</v>
      </c>
      <c r="L12" s="93"/>
      <c r="M12" s="94">
        <f t="shared" si="2"/>
        <v>0</v>
      </c>
      <c r="N12" s="93"/>
      <c r="O12" s="93"/>
      <c r="P12" s="93"/>
      <c r="Q12" s="95">
        <f t="shared" si="3"/>
        <v>0</v>
      </c>
      <c r="R12" s="96" t="str">
        <f t="shared" si="4"/>
        <v>OK</v>
      </c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1:33" s="77" customFormat="1" ht="38.5" customHeight="1" x14ac:dyDescent="0.35">
      <c r="A13" s="97">
        <v>5</v>
      </c>
      <c r="B13" s="98">
        <v>10</v>
      </c>
      <c r="C13" s="103" t="s">
        <v>131</v>
      </c>
      <c r="D13" s="99" t="s">
        <v>168</v>
      </c>
      <c r="E13" s="99" t="s">
        <v>142</v>
      </c>
      <c r="F13" s="100" t="s">
        <v>169</v>
      </c>
      <c r="G13" s="99" t="s">
        <v>123</v>
      </c>
      <c r="H13" s="101">
        <v>24.1</v>
      </c>
      <c r="I13" s="90">
        <v>1000</v>
      </c>
      <c r="J13" s="91">
        <f t="shared" si="0"/>
        <v>0</v>
      </c>
      <c r="K13" s="92">
        <f t="shared" si="1"/>
        <v>0</v>
      </c>
      <c r="L13" s="93"/>
      <c r="M13" s="94">
        <f t="shared" si="2"/>
        <v>250</v>
      </c>
      <c r="N13" s="93"/>
      <c r="O13" s="93"/>
      <c r="P13" s="93"/>
      <c r="Q13" s="95">
        <f t="shared" si="3"/>
        <v>1000</v>
      </c>
      <c r="R13" s="96" t="str">
        <f t="shared" si="4"/>
        <v>OK</v>
      </c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</row>
    <row r="14" spans="1:33" s="77" customFormat="1" ht="38.5" customHeight="1" x14ac:dyDescent="0.35">
      <c r="A14" s="97">
        <v>6</v>
      </c>
      <c r="B14" s="98">
        <v>11</v>
      </c>
      <c r="C14" s="103" t="s">
        <v>131</v>
      </c>
      <c r="D14" s="99" t="s">
        <v>170</v>
      </c>
      <c r="E14" s="99" t="s">
        <v>142</v>
      </c>
      <c r="F14" s="100" t="s">
        <v>169</v>
      </c>
      <c r="G14" s="99" t="s">
        <v>123</v>
      </c>
      <c r="H14" s="101">
        <v>25.9</v>
      </c>
      <c r="I14" s="90"/>
      <c r="J14" s="91">
        <f t="shared" si="0"/>
        <v>0</v>
      </c>
      <c r="K14" s="92">
        <f t="shared" si="1"/>
        <v>0</v>
      </c>
      <c r="L14" s="93"/>
      <c r="M14" s="94">
        <f t="shared" si="2"/>
        <v>0</v>
      </c>
      <c r="N14" s="93"/>
      <c r="O14" s="93"/>
      <c r="P14" s="93"/>
      <c r="Q14" s="95">
        <f t="shared" si="3"/>
        <v>0</v>
      </c>
      <c r="R14" s="96" t="str">
        <f t="shared" si="4"/>
        <v>OK</v>
      </c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</row>
    <row r="15" spans="1:33" s="77" customFormat="1" ht="38.5" customHeight="1" x14ac:dyDescent="0.35">
      <c r="A15" s="97">
        <v>7</v>
      </c>
      <c r="B15" s="98">
        <v>12</v>
      </c>
      <c r="C15" s="103" t="s">
        <v>131</v>
      </c>
      <c r="D15" s="99" t="s">
        <v>171</v>
      </c>
      <c r="E15" s="99" t="s">
        <v>143</v>
      </c>
      <c r="F15" s="100" t="s">
        <v>169</v>
      </c>
      <c r="G15" s="99" t="s">
        <v>123</v>
      </c>
      <c r="H15" s="101">
        <v>25.9</v>
      </c>
      <c r="I15" s="90"/>
      <c r="J15" s="91">
        <f t="shared" si="0"/>
        <v>0</v>
      </c>
      <c r="K15" s="92">
        <f t="shared" si="1"/>
        <v>0</v>
      </c>
      <c r="L15" s="93"/>
      <c r="M15" s="94">
        <f t="shared" si="2"/>
        <v>0</v>
      </c>
      <c r="N15" s="93"/>
      <c r="O15" s="93"/>
      <c r="P15" s="93"/>
      <c r="Q15" s="95">
        <f t="shared" si="3"/>
        <v>0</v>
      </c>
      <c r="R15" s="96" t="str">
        <f t="shared" si="4"/>
        <v>OK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</row>
    <row r="16" spans="1:33" s="77" customFormat="1" ht="335.25" customHeight="1" x14ac:dyDescent="0.35">
      <c r="A16" s="97">
        <v>8</v>
      </c>
      <c r="B16" s="98">
        <v>13</v>
      </c>
      <c r="C16" s="103" t="s">
        <v>131</v>
      </c>
      <c r="D16" s="99" t="s">
        <v>172</v>
      </c>
      <c r="E16" s="99" t="s">
        <v>143</v>
      </c>
      <c r="F16" s="104" t="s">
        <v>169</v>
      </c>
      <c r="G16" s="102" t="s">
        <v>123</v>
      </c>
      <c r="H16" s="101">
        <v>25.9</v>
      </c>
      <c r="I16" s="90"/>
      <c r="J16" s="91">
        <f t="shared" si="0"/>
        <v>0</v>
      </c>
      <c r="K16" s="92">
        <f t="shared" si="1"/>
        <v>0</v>
      </c>
      <c r="L16" s="93"/>
      <c r="M16" s="94">
        <f t="shared" si="2"/>
        <v>0</v>
      </c>
      <c r="N16" s="93"/>
      <c r="O16" s="93"/>
      <c r="P16" s="93"/>
      <c r="Q16" s="95">
        <f t="shared" si="3"/>
        <v>0</v>
      </c>
      <c r="R16" s="96" t="str">
        <f t="shared" si="4"/>
        <v>OK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</row>
    <row r="17" spans="1:33" s="77" customFormat="1" ht="87" x14ac:dyDescent="0.35">
      <c r="A17" s="97">
        <v>9</v>
      </c>
      <c r="B17" s="98">
        <v>14</v>
      </c>
      <c r="C17" s="103" t="s">
        <v>132</v>
      </c>
      <c r="D17" s="99" t="s">
        <v>173</v>
      </c>
      <c r="E17" s="99" t="s">
        <v>144</v>
      </c>
      <c r="F17" s="103" t="s">
        <v>120</v>
      </c>
      <c r="G17" s="99" t="s">
        <v>123</v>
      </c>
      <c r="H17" s="101">
        <v>4.46</v>
      </c>
      <c r="I17" s="90">
        <v>110</v>
      </c>
      <c r="J17" s="91">
        <f t="shared" si="0"/>
        <v>0</v>
      </c>
      <c r="K17" s="92">
        <f t="shared" si="1"/>
        <v>0</v>
      </c>
      <c r="L17" s="93"/>
      <c r="M17" s="94">
        <f t="shared" si="2"/>
        <v>27</v>
      </c>
      <c r="N17" s="93"/>
      <c r="O17" s="93"/>
      <c r="P17" s="93"/>
      <c r="Q17" s="95">
        <f t="shared" si="3"/>
        <v>110</v>
      </c>
      <c r="R17" s="96" t="str">
        <f t="shared" si="4"/>
        <v>OK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3" s="77" customFormat="1" ht="145" x14ac:dyDescent="0.35">
      <c r="A18" s="97">
        <v>10</v>
      </c>
      <c r="B18" s="98">
        <v>15</v>
      </c>
      <c r="C18" s="103" t="s">
        <v>133</v>
      </c>
      <c r="D18" s="99" t="s">
        <v>174</v>
      </c>
      <c r="E18" s="99" t="s">
        <v>145</v>
      </c>
      <c r="F18" s="103" t="s">
        <v>120</v>
      </c>
      <c r="G18" s="99" t="s">
        <v>123</v>
      </c>
      <c r="H18" s="106">
        <v>5.73</v>
      </c>
      <c r="I18" s="90"/>
      <c r="J18" s="91">
        <f t="shared" si="0"/>
        <v>0</v>
      </c>
      <c r="K18" s="92">
        <f t="shared" si="1"/>
        <v>0</v>
      </c>
      <c r="L18" s="93"/>
      <c r="M18" s="94">
        <f t="shared" si="2"/>
        <v>0</v>
      </c>
      <c r="N18" s="93"/>
      <c r="O18" s="93"/>
      <c r="P18" s="93"/>
      <c r="Q18" s="95">
        <f>I18-(SUM(S18:AG18))+L18</f>
        <v>0</v>
      </c>
      <c r="R18" s="96" t="str">
        <f t="shared" si="4"/>
        <v>OK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</row>
    <row r="19" spans="1:33" s="77" customFormat="1" ht="87" x14ac:dyDescent="0.35">
      <c r="A19" s="97">
        <v>11</v>
      </c>
      <c r="B19" s="98">
        <v>16</v>
      </c>
      <c r="C19" s="103" t="s">
        <v>134</v>
      </c>
      <c r="D19" s="99" t="s">
        <v>175</v>
      </c>
      <c r="E19" s="99" t="s">
        <v>121</v>
      </c>
      <c r="F19" s="103" t="s">
        <v>120</v>
      </c>
      <c r="G19" s="99" t="s">
        <v>123</v>
      </c>
      <c r="H19" s="106">
        <v>4.9000000000000004</v>
      </c>
      <c r="I19" s="90"/>
      <c r="J19" s="91">
        <f t="shared" si="0"/>
        <v>0</v>
      </c>
      <c r="K19" s="92">
        <f t="shared" si="1"/>
        <v>0</v>
      </c>
      <c r="L19" s="93"/>
      <c r="M19" s="94">
        <f t="shared" si="2"/>
        <v>0</v>
      </c>
      <c r="N19" s="93"/>
      <c r="O19" s="93"/>
      <c r="P19" s="93"/>
      <c r="Q19" s="95">
        <f t="shared" ref="Q19:Q31" si="5">I19-(SUM(S19:AG19))+L19</f>
        <v>0</v>
      </c>
      <c r="R19" s="96" t="str">
        <f t="shared" si="4"/>
        <v>OK</v>
      </c>
      <c r="S19" s="109"/>
      <c r="T19" s="109"/>
      <c r="U19" s="108"/>
      <c r="V19" s="108"/>
      <c r="W19" s="108"/>
      <c r="X19" s="108"/>
      <c r="Y19" s="108"/>
      <c r="Z19" s="110"/>
      <c r="AA19" s="108"/>
      <c r="AB19" s="108"/>
      <c r="AC19" s="108"/>
      <c r="AD19" s="108"/>
      <c r="AE19" s="108"/>
      <c r="AF19" s="108"/>
      <c r="AG19" s="108"/>
    </row>
    <row r="20" spans="1:33" ht="145" x14ac:dyDescent="0.35">
      <c r="A20" s="97">
        <v>12</v>
      </c>
      <c r="B20" s="98">
        <v>17</v>
      </c>
      <c r="C20" s="103" t="s">
        <v>133</v>
      </c>
      <c r="D20" s="102" t="s">
        <v>176</v>
      </c>
      <c r="E20" s="102" t="s">
        <v>145</v>
      </c>
      <c r="F20" s="103" t="s">
        <v>120</v>
      </c>
      <c r="G20" s="99" t="s">
        <v>123</v>
      </c>
      <c r="H20" s="107">
        <v>5.83</v>
      </c>
      <c r="I20" s="90"/>
      <c r="J20" s="91">
        <f t="shared" si="0"/>
        <v>0</v>
      </c>
      <c r="K20" s="92">
        <f t="shared" si="1"/>
        <v>0</v>
      </c>
      <c r="L20" s="93"/>
      <c r="M20" s="94">
        <f t="shared" si="2"/>
        <v>0</v>
      </c>
      <c r="N20" s="93"/>
      <c r="O20" s="93"/>
      <c r="P20" s="93"/>
      <c r="Q20" s="95">
        <f t="shared" si="5"/>
        <v>0</v>
      </c>
      <c r="R20" s="96" t="str">
        <f t="shared" si="4"/>
        <v>OK</v>
      </c>
      <c r="S20" s="111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51"/>
      <c r="AG20" s="51"/>
    </row>
    <row r="21" spans="1:33" ht="116" x14ac:dyDescent="0.35">
      <c r="A21" s="97">
        <v>13</v>
      </c>
      <c r="B21" s="98">
        <v>18</v>
      </c>
      <c r="C21" s="103" t="s">
        <v>135</v>
      </c>
      <c r="D21" s="102" t="s">
        <v>177</v>
      </c>
      <c r="E21" s="102" t="s">
        <v>146</v>
      </c>
      <c r="F21" s="103" t="s">
        <v>152</v>
      </c>
      <c r="G21" s="105" t="s">
        <v>124</v>
      </c>
      <c r="H21" s="107">
        <v>134.69999999999999</v>
      </c>
      <c r="I21" s="90"/>
      <c r="J21" s="91">
        <f t="shared" si="0"/>
        <v>0</v>
      </c>
      <c r="K21" s="92">
        <f t="shared" si="1"/>
        <v>0</v>
      </c>
      <c r="L21" s="93"/>
      <c r="M21" s="94">
        <f t="shared" si="2"/>
        <v>0</v>
      </c>
      <c r="N21" s="93"/>
      <c r="O21" s="93"/>
      <c r="P21" s="93"/>
      <c r="Q21" s="95">
        <f t="shared" si="5"/>
        <v>0</v>
      </c>
      <c r="R21" s="96" t="str">
        <f t="shared" si="4"/>
        <v>OK</v>
      </c>
      <c r="S21" s="111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51"/>
      <c r="AG21" s="51"/>
    </row>
    <row r="22" spans="1:33" ht="38.5" customHeight="1" x14ac:dyDescent="0.35">
      <c r="A22" s="97">
        <v>14</v>
      </c>
      <c r="B22" s="98">
        <v>19</v>
      </c>
      <c r="C22" s="103" t="s">
        <v>132</v>
      </c>
      <c r="D22" s="102" t="s">
        <v>178</v>
      </c>
      <c r="E22" s="102" t="s">
        <v>147</v>
      </c>
      <c r="F22" s="103" t="s">
        <v>153</v>
      </c>
      <c r="G22" s="105" t="s">
        <v>123</v>
      </c>
      <c r="H22" s="107">
        <v>5.66</v>
      </c>
      <c r="I22" s="90"/>
      <c r="J22" s="91">
        <f t="shared" si="0"/>
        <v>0</v>
      </c>
      <c r="K22" s="92">
        <f t="shared" si="1"/>
        <v>0</v>
      </c>
      <c r="L22" s="93"/>
      <c r="M22" s="94">
        <f t="shared" si="2"/>
        <v>0</v>
      </c>
      <c r="N22" s="93"/>
      <c r="O22" s="93"/>
      <c r="P22" s="93"/>
      <c r="Q22" s="95">
        <f t="shared" si="5"/>
        <v>0</v>
      </c>
      <c r="R22" s="96" t="str">
        <f t="shared" si="4"/>
        <v>OK</v>
      </c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51"/>
      <c r="AG22" s="51"/>
    </row>
    <row r="23" spans="1:33" ht="38.5" customHeight="1" x14ac:dyDescent="0.35">
      <c r="A23" s="113">
        <v>15</v>
      </c>
      <c r="B23" s="98">
        <v>20</v>
      </c>
      <c r="C23" s="114" t="s">
        <v>136</v>
      </c>
      <c r="D23" s="102" t="s">
        <v>179</v>
      </c>
      <c r="E23" s="102" t="s">
        <v>148</v>
      </c>
      <c r="F23" s="103" t="s">
        <v>154</v>
      </c>
      <c r="G23" s="99" t="s">
        <v>123</v>
      </c>
      <c r="H23" s="107">
        <v>5.29</v>
      </c>
      <c r="I23" s="90"/>
      <c r="J23" s="91">
        <f t="shared" si="0"/>
        <v>0</v>
      </c>
      <c r="K23" s="92">
        <f t="shared" si="1"/>
        <v>0</v>
      </c>
      <c r="L23" s="93"/>
      <c r="M23" s="94">
        <f t="shared" si="2"/>
        <v>0</v>
      </c>
      <c r="N23" s="93"/>
      <c r="O23" s="93"/>
      <c r="P23" s="93"/>
      <c r="Q23" s="95">
        <f t="shared" si="5"/>
        <v>0</v>
      </c>
      <c r="R23" s="96" t="str">
        <f t="shared" si="4"/>
        <v>OK</v>
      </c>
      <c r="S23" s="111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51"/>
      <c r="AG23" s="51"/>
    </row>
    <row r="24" spans="1:33" ht="38.5" customHeight="1" x14ac:dyDescent="0.35">
      <c r="A24" s="113"/>
      <c r="B24" s="98">
        <v>21</v>
      </c>
      <c r="C24" s="114"/>
      <c r="D24" s="102" t="s">
        <v>180</v>
      </c>
      <c r="E24" s="102" t="s">
        <v>148</v>
      </c>
      <c r="F24" s="103" t="s">
        <v>154</v>
      </c>
      <c r="G24" s="99" t="s">
        <v>123</v>
      </c>
      <c r="H24" s="107">
        <v>6.25</v>
      </c>
      <c r="I24" s="90"/>
      <c r="J24" s="91">
        <f t="shared" si="0"/>
        <v>0</v>
      </c>
      <c r="K24" s="92">
        <f t="shared" si="1"/>
        <v>0</v>
      </c>
      <c r="L24" s="93"/>
      <c r="M24" s="94">
        <f t="shared" si="2"/>
        <v>0</v>
      </c>
      <c r="N24" s="93"/>
      <c r="O24" s="93"/>
      <c r="P24" s="93"/>
      <c r="Q24" s="95">
        <f t="shared" si="5"/>
        <v>0</v>
      </c>
      <c r="R24" s="96" t="str">
        <f t="shared" si="4"/>
        <v>OK</v>
      </c>
      <c r="S24" s="111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51"/>
      <c r="AG24" s="51"/>
    </row>
    <row r="25" spans="1:33" ht="38.5" customHeight="1" x14ac:dyDescent="0.35">
      <c r="A25" s="113"/>
      <c r="B25" s="98">
        <v>22</v>
      </c>
      <c r="C25" s="114"/>
      <c r="D25" s="102" t="s">
        <v>181</v>
      </c>
      <c r="E25" s="102" t="s">
        <v>148</v>
      </c>
      <c r="F25" s="103" t="s">
        <v>154</v>
      </c>
      <c r="G25" s="99" t="s">
        <v>123</v>
      </c>
      <c r="H25" s="107">
        <v>6.4</v>
      </c>
      <c r="I25" s="90"/>
      <c r="J25" s="91">
        <f t="shared" si="0"/>
        <v>0</v>
      </c>
      <c r="K25" s="92">
        <f t="shared" si="1"/>
        <v>0</v>
      </c>
      <c r="L25" s="93"/>
      <c r="M25" s="94">
        <f t="shared" si="2"/>
        <v>0</v>
      </c>
      <c r="N25" s="93"/>
      <c r="O25" s="93"/>
      <c r="P25" s="93"/>
      <c r="Q25" s="95">
        <f t="shared" si="5"/>
        <v>0</v>
      </c>
      <c r="R25" s="96" t="str">
        <f t="shared" si="4"/>
        <v>OK</v>
      </c>
      <c r="S25" s="111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51"/>
      <c r="AG25" s="51"/>
    </row>
    <row r="26" spans="1:33" ht="38.5" customHeight="1" x14ac:dyDescent="0.35">
      <c r="A26" s="113"/>
      <c r="B26" s="98">
        <v>23</v>
      </c>
      <c r="C26" s="114"/>
      <c r="D26" s="102" t="s">
        <v>182</v>
      </c>
      <c r="E26" s="102" t="s">
        <v>149</v>
      </c>
      <c r="F26" s="103" t="s">
        <v>155</v>
      </c>
      <c r="G26" s="99" t="s">
        <v>123</v>
      </c>
      <c r="H26" s="107">
        <v>3.82</v>
      </c>
      <c r="I26" s="90"/>
      <c r="J26" s="91">
        <f t="shared" si="0"/>
        <v>0</v>
      </c>
      <c r="K26" s="92">
        <f t="shared" si="1"/>
        <v>0</v>
      </c>
      <c r="L26" s="93"/>
      <c r="M26" s="94">
        <f t="shared" si="2"/>
        <v>0</v>
      </c>
      <c r="N26" s="93"/>
      <c r="O26" s="93"/>
      <c r="P26" s="93"/>
      <c r="Q26" s="95">
        <f t="shared" si="5"/>
        <v>0</v>
      </c>
      <c r="R26" s="96" t="str">
        <f t="shared" si="4"/>
        <v>OK</v>
      </c>
      <c r="S26" s="111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51"/>
      <c r="AG26" s="51"/>
    </row>
    <row r="27" spans="1:33" ht="38.5" customHeight="1" x14ac:dyDescent="0.35">
      <c r="A27" s="113"/>
      <c r="B27" s="98">
        <v>24</v>
      </c>
      <c r="C27" s="114"/>
      <c r="D27" s="102" t="s">
        <v>183</v>
      </c>
      <c r="E27" s="102" t="s">
        <v>149</v>
      </c>
      <c r="F27" s="103" t="s">
        <v>155</v>
      </c>
      <c r="G27" s="99" t="s">
        <v>123</v>
      </c>
      <c r="H27" s="107">
        <v>3.71</v>
      </c>
      <c r="I27" s="90"/>
      <c r="J27" s="91">
        <f t="shared" si="0"/>
        <v>0</v>
      </c>
      <c r="K27" s="92">
        <f t="shared" si="1"/>
        <v>0</v>
      </c>
      <c r="L27" s="93"/>
      <c r="M27" s="94">
        <f t="shared" si="2"/>
        <v>0</v>
      </c>
      <c r="N27" s="93"/>
      <c r="O27" s="93"/>
      <c r="P27" s="93"/>
      <c r="Q27" s="95">
        <f t="shared" si="5"/>
        <v>0</v>
      </c>
      <c r="R27" s="96" t="str">
        <f t="shared" si="4"/>
        <v>OK</v>
      </c>
      <c r="S27" s="111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51"/>
      <c r="AG27" s="51"/>
    </row>
    <row r="28" spans="1:33" ht="38.5" customHeight="1" x14ac:dyDescent="0.35">
      <c r="A28" s="113"/>
      <c r="B28" s="98">
        <v>25</v>
      </c>
      <c r="C28" s="114"/>
      <c r="D28" s="102" t="s">
        <v>184</v>
      </c>
      <c r="E28" s="102" t="s">
        <v>150</v>
      </c>
      <c r="F28" s="103" t="s">
        <v>155</v>
      </c>
      <c r="G28" s="99" t="s">
        <v>123</v>
      </c>
      <c r="H28" s="107">
        <v>3.69</v>
      </c>
      <c r="I28" s="90"/>
      <c r="J28" s="91">
        <f t="shared" si="0"/>
        <v>0</v>
      </c>
      <c r="K28" s="92">
        <f t="shared" si="1"/>
        <v>0</v>
      </c>
      <c r="L28" s="93"/>
      <c r="M28" s="94">
        <f t="shared" si="2"/>
        <v>0</v>
      </c>
      <c r="N28" s="93"/>
      <c r="O28" s="93"/>
      <c r="P28" s="93"/>
      <c r="Q28" s="95">
        <f t="shared" si="5"/>
        <v>0</v>
      </c>
      <c r="R28" s="96" t="str">
        <f t="shared" si="4"/>
        <v>OK</v>
      </c>
      <c r="S28" s="111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51"/>
      <c r="AG28" s="51"/>
    </row>
    <row r="29" spans="1:33" ht="38.5" customHeight="1" x14ac:dyDescent="0.35">
      <c r="A29" s="113"/>
      <c r="B29" s="98">
        <v>26</v>
      </c>
      <c r="C29" s="114"/>
      <c r="D29" s="102" t="s">
        <v>185</v>
      </c>
      <c r="E29" s="102" t="s">
        <v>150</v>
      </c>
      <c r="F29" s="103" t="s">
        <v>155</v>
      </c>
      <c r="G29" s="99" t="s">
        <v>123</v>
      </c>
      <c r="H29" s="107">
        <v>4</v>
      </c>
      <c r="I29" s="90"/>
      <c r="J29" s="91">
        <f t="shared" si="0"/>
        <v>0</v>
      </c>
      <c r="K29" s="92">
        <f t="shared" si="1"/>
        <v>0</v>
      </c>
      <c r="L29" s="93"/>
      <c r="M29" s="94">
        <f t="shared" si="2"/>
        <v>0</v>
      </c>
      <c r="N29" s="93"/>
      <c r="O29" s="93"/>
      <c r="P29" s="93"/>
      <c r="Q29" s="95">
        <f t="shared" si="5"/>
        <v>0</v>
      </c>
      <c r="R29" s="96" t="str">
        <f t="shared" si="4"/>
        <v>OK</v>
      </c>
      <c r="S29" s="111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51"/>
      <c r="AG29" s="51"/>
    </row>
    <row r="30" spans="1:33" ht="38.5" customHeight="1" x14ac:dyDescent="0.35">
      <c r="A30" s="113"/>
      <c r="B30" s="98">
        <v>27</v>
      </c>
      <c r="C30" s="114"/>
      <c r="D30" s="102" t="s">
        <v>186</v>
      </c>
      <c r="E30" s="102" t="s">
        <v>150</v>
      </c>
      <c r="F30" s="103" t="s">
        <v>155</v>
      </c>
      <c r="G30" s="99" t="s">
        <v>123</v>
      </c>
      <c r="H30" s="107">
        <v>5.4</v>
      </c>
      <c r="I30" s="90"/>
      <c r="J30" s="91">
        <f t="shared" si="0"/>
        <v>0</v>
      </c>
      <c r="K30" s="92">
        <f t="shared" si="1"/>
        <v>0</v>
      </c>
      <c r="L30" s="93"/>
      <c r="M30" s="94">
        <f t="shared" si="2"/>
        <v>0</v>
      </c>
      <c r="N30" s="93"/>
      <c r="O30" s="93"/>
      <c r="P30" s="93"/>
      <c r="Q30" s="95">
        <f t="shared" si="5"/>
        <v>0</v>
      </c>
      <c r="R30" s="96" t="str">
        <f t="shared" si="4"/>
        <v>OK</v>
      </c>
      <c r="S30" s="111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51"/>
      <c r="AG30" s="51"/>
    </row>
    <row r="31" spans="1:33" ht="38.5" customHeight="1" x14ac:dyDescent="0.35">
      <c r="A31" s="113"/>
      <c r="B31" s="98">
        <v>28</v>
      </c>
      <c r="C31" s="114"/>
      <c r="D31" s="102" t="s">
        <v>187</v>
      </c>
      <c r="E31" s="102" t="s">
        <v>150</v>
      </c>
      <c r="F31" s="103" t="s">
        <v>155</v>
      </c>
      <c r="G31" s="99" t="s">
        <v>123</v>
      </c>
      <c r="H31" s="107">
        <v>7.74</v>
      </c>
      <c r="I31" s="90"/>
      <c r="J31" s="91">
        <f t="shared" si="0"/>
        <v>0</v>
      </c>
      <c r="K31" s="92">
        <f t="shared" si="1"/>
        <v>0</v>
      </c>
      <c r="L31" s="93"/>
      <c r="M31" s="94">
        <f t="shared" si="2"/>
        <v>0</v>
      </c>
      <c r="N31" s="93"/>
      <c r="O31" s="93"/>
      <c r="P31" s="93"/>
      <c r="Q31" s="95">
        <f t="shared" si="5"/>
        <v>0</v>
      </c>
      <c r="R31" s="96" t="str">
        <f t="shared" si="4"/>
        <v>OK</v>
      </c>
      <c r="S31" s="111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51"/>
      <c r="AG31" s="51"/>
    </row>
    <row r="32" spans="1:33" ht="38.5" customHeight="1" thickBot="1" x14ac:dyDescent="0.4">
      <c r="C32" s="170"/>
      <c r="D32" s="171"/>
      <c r="E32" s="171"/>
      <c r="F32" s="171"/>
      <c r="G32" s="171"/>
      <c r="H32" s="172"/>
      <c r="S32" s="87">
        <f t="shared" ref="S32:AG32" si="6">SUMPRODUCT($H$4:$H$31,S4:S31)</f>
        <v>0</v>
      </c>
      <c r="T32" s="87">
        <f t="shared" si="6"/>
        <v>0</v>
      </c>
      <c r="U32" s="87">
        <f t="shared" si="6"/>
        <v>0</v>
      </c>
      <c r="V32" s="87">
        <f t="shared" si="6"/>
        <v>0</v>
      </c>
      <c r="W32" s="87">
        <f t="shared" si="6"/>
        <v>0</v>
      </c>
      <c r="X32" s="87">
        <f t="shared" si="6"/>
        <v>0</v>
      </c>
      <c r="Y32" s="87">
        <f t="shared" si="6"/>
        <v>0</v>
      </c>
      <c r="Z32" s="87">
        <f t="shared" si="6"/>
        <v>0</v>
      </c>
      <c r="AA32" s="87">
        <f t="shared" si="6"/>
        <v>0</v>
      </c>
      <c r="AB32" s="87">
        <f t="shared" si="6"/>
        <v>0</v>
      </c>
      <c r="AC32" s="87">
        <f t="shared" si="6"/>
        <v>0</v>
      </c>
      <c r="AD32" s="87">
        <f t="shared" si="6"/>
        <v>0</v>
      </c>
      <c r="AE32" s="87">
        <f t="shared" si="6"/>
        <v>0</v>
      </c>
      <c r="AF32" s="87">
        <f t="shared" si="6"/>
        <v>0</v>
      </c>
      <c r="AG32" s="87">
        <f t="shared" si="6"/>
        <v>0</v>
      </c>
    </row>
  </sheetData>
  <mergeCells count="31">
    <mergeCell ref="C9:C10"/>
    <mergeCell ref="A11:A12"/>
    <mergeCell ref="C11:C12"/>
    <mergeCell ref="AE1:AE2"/>
    <mergeCell ref="AG1:AG2"/>
    <mergeCell ref="AA1:AA2"/>
    <mergeCell ref="Z1:Z2"/>
    <mergeCell ref="AF1:AF2"/>
    <mergeCell ref="V1:V2"/>
    <mergeCell ref="W1:W2"/>
    <mergeCell ref="AB1:AB2"/>
    <mergeCell ref="AC1:AC2"/>
    <mergeCell ref="AD1:AD2"/>
    <mergeCell ref="Y1:Y2"/>
    <mergeCell ref="X1:X2"/>
    <mergeCell ref="A23:A31"/>
    <mergeCell ref="C23:C31"/>
    <mergeCell ref="C32:H32"/>
    <mergeCell ref="U1:U2"/>
    <mergeCell ref="A1:C1"/>
    <mergeCell ref="T1:T2"/>
    <mergeCell ref="D1:H1"/>
    <mergeCell ref="I1:R1"/>
    <mergeCell ref="S1:S2"/>
    <mergeCell ref="A2:H2"/>
    <mergeCell ref="I2:R2"/>
    <mergeCell ref="A4:A6"/>
    <mergeCell ref="C4:C6"/>
    <mergeCell ref="A7:A8"/>
    <mergeCell ref="C7:C8"/>
    <mergeCell ref="A9:A10"/>
  </mergeCells>
  <conditionalFormatting sqref="S4:AG17">
    <cfRule type="cellIs" dxfId="23" priority="1" stopIfTrue="1" operator="greaterThan">
      <formula>0</formula>
    </cfRule>
    <cfRule type="cellIs" dxfId="22" priority="2" stopIfTrue="1" operator="greaterThan">
      <formula>0</formula>
    </cfRule>
    <cfRule type="cellIs" dxfId="21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5A054-A67B-41B9-AD7A-82D17BBC848F}">
  <sheetPr>
    <tabColor rgb="FF92D050"/>
  </sheetPr>
  <dimension ref="A1:AG32"/>
  <sheetViews>
    <sheetView zoomScale="60" zoomScaleNormal="60" workbookViewId="0">
      <selection activeCell="A3" sqref="A3"/>
    </sheetView>
  </sheetViews>
  <sheetFormatPr defaultColWidth="9.81640625" defaultRowHeight="38.5" customHeight="1" x14ac:dyDescent="0.35"/>
  <cols>
    <col min="1" max="1" width="6.54296875" style="1" customWidth="1"/>
    <col min="2" max="2" width="5.81640625" style="1" customWidth="1"/>
    <col min="3" max="3" width="10.7265625" style="88" customWidth="1"/>
    <col min="4" max="4" width="57.81640625" style="1" customWidth="1"/>
    <col min="5" max="5" width="12.453125" style="1" customWidth="1"/>
    <col min="6" max="6" width="12.7265625" style="1" customWidth="1"/>
    <col min="7" max="7" width="13.81640625" style="1" customWidth="1"/>
    <col min="8" max="8" width="13.1796875" style="13" customWidth="1"/>
    <col min="9" max="9" width="11" style="13" customWidth="1"/>
    <col min="10" max="10" width="11.1796875" style="4" customWidth="1"/>
    <col min="11" max="11" width="9" style="4" customWidth="1"/>
    <col min="12" max="12" width="9.26953125" style="4" customWidth="1"/>
    <col min="13" max="16" width="6.54296875" style="4" customWidth="1"/>
    <col min="17" max="17" width="8.7265625" style="4" customWidth="1"/>
    <col min="18" max="18" width="6.54296875" style="12" customWidth="1"/>
    <col min="19" max="19" width="14.453125" style="5" customWidth="1"/>
    <col min="20" max="20" width="14.54296875" style="4" customWidth="1"/>
    <col min="21" max="21" width="13.7265625" style="4" customWidth="1"/>
    <col min="22" max="22" width="15.1796875" style="4" customWidth="1"/>
    <col min="23" max="27" width="13.26953125" style="4" customWidth="1"/>
    <col min="28" max="28" width="14.54296875" style="4" customWidth="1"/>
    <col min="29" max="31" width="13.26953125" style="4" customWidth="1"/>
    <col min="32" max="33" width="13.26953125" style="2" customWidth="1"/>
    <col min="34" max="16384" width="9.81640625" style="2"/>
  </cols>
  <sheetData>
    <row r="1" spans="1:33" s="77" customFormat="1" ht="38.5" customHeight="1" x14ac:dyDescent="0.35">
      <c r="A1" s="174" t="s">
        <v>125</v>
      </c>
      <c r="B1" s="175"/>
      <c r="C1" s="176"/>
      <c r="D1" s="177" t="s">
        <v>113</v>
      </c>
      <c r="E1" s="178"/>
      <c r="F1" s="178"/>
      <c r="G1" s="178"/>
      <c r="H1" s="179"/>
      <c r="I1" s="180" t="s">
        <v>126</v>
      </c>
      <c r="J1" s="180"/>
      <c r="K1" s="180"/>
      <c r="L1" s="180"/>
      <c r="M1" s="180"/>
      <c r="N1" s="180"/>
      <c r="O1" s="180"/>
      <c r="P1" s="180"/>
      <c r="Q1" s="180"/>
      <c r="R1" s="180"/>
      <c r="S1" s="173" t="s">
        <v>127</v>
      </c>
      <c r="T1" s="173" t="s">
        <v>127</v>
      </c>
      <c r="U1" s="173" t="s">
        <v>127</v>
      </c>
      <c r="V1" s="173" t="s">
        <v>127</v>
      </c>
      <c r="W1" s="173" t="s">
        <v>127</v>
      </c>
      <c r="X1" s="173" t="s">
        <v>127</v>
      </c>
      <c r="Y1" s="173" t="s">
        <v>127</v>
      </c>
      <c r="Z1" s="173" t="s">
        <v>127</v>
      </c>
      <c r="AA1" s="173" t="s">
        <v>127</v>
      </c>
      <c r="AB1" s="173" t="s">
        <v>127</v>
      </c>
      <c r="AC1" s="173" t="s">
        <v>127</v>
      </c>
      <c r="AD1" s="173" t="s">
        <v>127</v>
      </c>
      <c r="AE1" s="173" t="s">
        <v>127</v>
      </c>
      <c r="AF1" s="173" t="s">
        <v>127</v>
      </c>
      <c r="AG1" s="173" t="s">
        <v>127</v>
      </c>
    </row>
    <row r="2" spans="1:33" s="77" customFormat="1" ht="38.5" customHeight="1" x14ac:dyDescent="0.35">
      <c r="A2" s="181" t="s">
        <v>198</v>
      </c>
      <c r="B2" s="182"/>
      <c r="C2" s="182"/>
      <c r="D2" s="182"/>
      <c r="E2" s="182"/>
      <c r="F2" s="182"/>
      <c r="G2" s="182"/>
      <c r="H2" s="183"/>
      <c r="I2" s="184" t="s">
        <v>114</v>
      </c>
      <c r="J2" s="185"/>
      <c r="K2" s="185"/>
      <c r="L2" s="185"/>
      <c r="M2" s="185"/>
      <c r="N2" s="185"/>
      <c r="O2" s="185"/>
      <c r="P2" s="185"/>
      <c r="Q2" s="185"/>
      <c r="R2" s="186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</row>
    <row r="3" spans="1:33" s="81" customFormat="1" ht="55.5" customHeight="1" x14ac:dyDescent="0.25">
      <c r="A3" s="78" t="s">
        <v>115</v>
      </c>
      <c r="B3" s="78" t="s">
        <v>19</v>
      </c>
      <c r="C3" s="78" t="s">
        <v>5</v>
      </c>
      <c r="D3" s="78" t="s">
        <v>116</v>
      </c>
      <c r="E3" s="78" t="s">
        <v>117</v>
      </c>
      <c r="F3" s="78" t="s">
        <v>9</v>
      </c>
      <c r="G3" s="78" t="s">
        <v>6</v>
      </c>
      <c r="H3" s="89" t="s">
        <v>118</v>
      </c>
      <c r="I3" s="85" t="s">
        <v>119</v>
      </c>
      <c r="J3" s="20" t="s">
        <v>94</v>
      </c>
      <c r="K3" s="20" t="s">
        <v>95</v>
      </c>
      <c r="L3" s="20" t="s">
        <v>90</v>
      </c>
      <c r="M3" s="20" t="s">
        <v>18</v>
      </c>
      <c r="N3" s="20" t="s">
        <v>91</v>
      </c>
      <c r="O3" s="20" t="s">
        <v>92</v>
      </c>
      <c r="P3" s="20" t="s">
        <v>93</v>
      </c>
      <c r="Q3" s="79" t="s">
        <v>0</v>
      </c>
      <c r="R3" s="86" t="s">
        <v>1</v>
      </c>
      <c r="S3" s="80" t="s">
        <v>128</v>
      </c>
      <c r="T3" s="80" t="s">
        <v>128</v>
      </c>
      <c r="U3" s="80" t="s">
        <v>128</v>
      </c>
      <c r="V3" s="80" t="s">
        <v>128</v>
      </c>
      <c r="W3" s="80" t="s">
        <v>128</v>
      </c>
      <c r="X3" s="80" t="s">
        <v>128</v>
      </c>
      <c r="Y3" s="80" t="s">
        <v>128</v>
      </c>
      <c r="Z3" s="80" t="s">
        <v>128</v>
      </c>
      <c r="AA3" s="80" t="s">
        <v>128</v>
      </c>
      <c r="AB3" s="80" t="s">
        <v>128</v>
      </c>
      <c r="AC3" s="80" t="s">
        <v>128</v>
      </c>
      <c r="AD3" s="80" t="s">
        <v>128</v>
      </c>
      <c r="AE3" s="80" t="s">
        <v>128</v>
      </c>
      <c r="AF3" s="80" t="s">
        <v>128</v>
      </c>
      <c r="AG3" s="80" t="s">
        <v>128</v>
      </c>
    </row>
    <row r="4" spans="1:33" s="77" customFormat="1" ht="38.5" customHeight="1" x14ac:dyDescent="0.35">
      <c r="A4" s="122">
        <v>1</v>
      </c>
      <c r="B4" s="98">
        <v>1</v>
      </c>
      <c r="C4" s="114" t="s">
        <v>129</v>
      </c>
      <c r="D4" s="99" t="s">
        <v>156</v>
      </c>
      <c r="E4" s="99" t="s">
        <v>137</v>
      </c>
      <c r="F4" s="99" t="s">
        <v>157</v>
      </c>
      <c r="G4" s="99" t="s">
        <v>123</v>
      </c>
      <c r="H4" s="101">
        <v>14</v>
      </c>
      <c r="I4" s="90"/>
      <c r="J4" s="91">
        <f>IF(SUM(S4:AG4)&gt;I4+L4,I4+L4,SUM(S4:AG4))</f>
        <v>0</v>
      </c>
      <c r="K4" s="92">
        <f>(SUM(S4:AG4))</f>
        <v>0</v>
      </c>
      <c r="L4" s="93"/>
      <c r="M4" s="94">
        <f>ROUND(IF(I4*0.25-0.5&lt;0,0,I4*0.25-0.5),0)-P4-N4</f>
        <v>0</v>
      </c>
      <c r="N4" s="93"/>
      <c r="O4" s="93"/>
      <c r="P4" s="93"/>
      <c r="Q4" s="95">
        <f>I4-(SUM(S4:AG4))+L4</f>
        <v>0</v>
      </c>
      <c r="R4" s="96" t="str">
        <f>IF(Q4&lt;0,"ATENÇÃO","OK")</f>
        <v>OK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</row>
    <row r="5" spans="1:33" s="77" customFormat="1" ht="38.5" customHeight="1" x14ac:dyDescent="0.35">
      <c r="A5" s="122"/>
      <c r="B5" s="98">
        <v>2</v>
      </c>
      <c r="C5" s="114"/>
      <c r="D5" s="99" t="s">
        <v>158</v>
      </c>
      <c r="E5" s="99" t="s">
        <v>137</v>
      </c>
      <c r="F5" s="99" t="s">
        <v>159</v>
      </c>
      <c r="G5" s="99" t="s">
        <v>123</v>
      </c>
      <c r="H5" s="101">
        <v>11</v>
      </c>
      <c r="I5" s="90"/>
      <c r="J5" s="91">
        <f t="shared" ref="J5:J31" si="0">IF(SUM(S5:AG5)&gt;I5+L5,I5+L5,SUM(S5:AG5))</f>
        <v>0</v>
      </c>
      <c r="K5" s="92">
        <f t="shared" ref="K5:K31" si="1">(SUM(S5:AG5))</f>
        <v>0</v>
      </c>
      <c r="L5" s="93"/>
      <c r="M5" s="94">
        <f t="shared" ref="M5:M31" si="2">ROUND(IF(I5*0.25-0.5&lt;0,0,I5*0.25-0.5),0)-P5-N5</f>
        <v>0</v>
      </c>
      <c r="N5" s="93"/>
      <c r="O5" s="93"/>
      <c r="P5" s="93"/>
      <c r="Q5" s="95">
        <f t="shared" ref="Q5:Q17" si="3">I5-(SUM(S5:AG5))+L5</f>
        <v>0</v>
      </c>
      <c r="R5" s="96" t="str">
        <f t="shared" ref="R5:R31" si="4">IF(Q5&lt;0,"ATENÇÃO","OK")</f>
        <v>OK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77" customFormat="1" ht="38.5" customHeight="1" x14ac:dyDescent="0.35">
      <c r="A6" s="122"/>
      <c r="B6" s="98">
        <v>3</v>
      </c>
      <c r="C6" s="114"/>
      <c r="D6" s="99" t="s">
        <v>160</v>
      </c>
      <c r="E6" s="99" t="s">
        <v>137</v>
      </c>
      <c r="F6" s="99" t="s">
        <v>161</v>
      </c>
      <c r="G6" s="99" t="s">
        <v>123</v>
      </c>
      <c r="H6" s="101">
        <v>12</v>
      </c>
      <c r="I6" s="90"/>
      <c r="J6" s="91">
        <f t="shared" si="0"/>
        <v>0</v>
      </c>
      <c r="K6" s="92">
        <f t="shared" si="1"/>
        <v>0</v>
      </c>
      <c r="L6" s="93"/>
      <c r="M6" s="94">
        <f t="shared" si="2"/>
        <v>0</v>
      </c>
      <c r="N6" s="93"/>
      <c r="O6" s="93"/>
      <c r="P6" s="93"/>
      <c r="Q6" s="95">
        <f t="shared" si="3"/>
        <v>0</v>
      </c>
      <c r="R6" s="96" t="str">
        <f t="shared" si="4"/>
        <v>OK</v>
      </c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s="77" customFormat="1" ht="38.5" customHeight="1" x14ac:dyDescent="0.35">
      <c r="A7" s="122">
        <v>2</v>
      </c>
      <c r="B7" s="98">
        <v>4</v>
      </c>
      <c r="C7" s="114" t="s">
        <v>130</v>
      </c>
      <c r="D7" s="99" t="s">
        <v>162</v>
      </c>
      <c r="E7" s="99" t="s">
        <v>138</v>
      </c>
      <c r="F7" s="99" t="s">
        <v>157</v>
      </c>
      <c r="G7" s="99" t="s">
        <v>123</v>
      </c>
      <c r="H7" s="101">
        <v>17.100000000000001</v>
      </c>
      <c r="I7" s="90"/>
      <c r="J7" s="91">
        <f t="shared" si="0"/>
        <v>0</v>
      </c>
      <c r="K7" s="92">
        <f t="shared" si="1"/>
        <v>0</v>
      </c>
      <c r="L7" s="93"/>
      <c r="M7" s="94">
        <f t="shared" si="2"/>
        <v>0</v>
      </c>
      <c r="N7" s="93"/>
      <c r="O7" s="93"/>
      <c r="P7" s="93"/>
      <c r="Q7" s="95">
        <f t="shared" si="3"/>
        <v>0</v>
      </c>
      <c r="R7" s="96" t="str">
        <f t="shared" si="4"/>
        <v>OK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3" s="77" customFormat="1" ht="38.5" customHeight="1" x14ac:dyDescent="0.35">
      <c r="A8" s="122"/>
      <c r="B8" s="98">
        <v>5</v>
      </c>
      <c r="C8" s="114"/>
      <c r="D8" s="99" t="s">
        <v>163</v>
      </c>
      <c r="E8" s="99" t="s">
        <v>138</v>
      </c>
      <c r="F8" s="99" t="s">
        <v>159</v>
      </c>
      <c r="G8" s="99" t="s">
        <v>123</v>
      </c>
      <c r="H8" s="101">
        <v>16.86</v>
      </c>
      <c r="I8" s="90"/>
      <c r="J8" s="91">
        <f t="shared" si="0"/>
        <v>0</v>
      </c>
      <c r="K8" s="92">
        <f t="shared" si="1"/>
        <v>0</v>
      </c>
      <c r="L8" s="93"/>
      <c r="M8" s="94">
        <f t="shared" si="2"/>
        <v>0</v>
      </c>
      <c r="N8" s="93"/>
      <c r="O8" s="93"/>
      <c r="P8" s="93"/>
      <c r="Q8" s="95">
        <f t="shared" si="3"/>
        <v>0</v>
      </c>
      <c r="R8" s="96" t="str">
        <f t="shared" si="4"/>
        <v>OK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</row>
    <row r="9" spans="1:33" s="77" customFormat="1" ht="38.5" customHeight="1" x14ac:dyDescent="0.35">
      <c r="A9" s="122">
        <v>3</v>
      </c>
      <c r="B9" s="98">
        <v>6</v>
      </c>
      <c r="C9" s="114" t="s">
        <v>130</v>
      </c>
      <c r="D9" s="99" t="s">
        <v>164</v>
      </c>
      <c r="E9" s="99" t="s">
        <v>139</v>
      </c>
      <c r="F9" s="99" t="s">
        <v>157</v>
      </c>
      <c r="G9" s="99" t="s">
        <v>123</v>
      </c>
      <c r="H9" s="101">
        <v>16.739999999999998</v>
      </c>
      <c r="I9" s="90">
        <v>600</v>
      </c>
      <c r="J9" s="91">
        <f t="shared" si="0"/>
        <v>0</v>
      </c>
      <c r="K9" s="92">
        <f t="shared" si="1"/>
        <v>0</v>
      </c>
      <c r="L9" s="93"/>
      <c r="M9" s="94">
        <f t="shared" si="2"/>
        <v>150</v>
      </c>
      <c r="N9" s="93"/>
      <c r="O9" s="93"/>
      <c r="P9" s="93"/>
      <c r="Q9" s="95">
        <f t="shared" si="3"/>
        <v>600</v>
      </c>
      <c r="R9" s="96" t="str">
        <f t="shared" si="4"/>
        <v>OK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</row>
    <row r="10" spans="1:33" s="77" customFormat="1" ht="38.5" customHeight="1" x14ac:dyDescent="0.35">
      <c r="A10" s="122"/>
      <c r="B10" s="98">
        <v>7</v>
      </c>
      <c r="C10" s="114"/>
      <c r="D10" s="99" t="s">
        <v>165</v>
      </c>
      <c r="E10" s="99" t="s">
        <v>140</v>
      </c>
      <c r="F10" s="99" t="s">
        <v>159</v>
      </c>
      <c r="G10" s="99" t="s">
        <v>123</v>
      </c>
      <c r="H10" s="101">
        <v>16.95</v>
      </c>
      <c r="I10" s="90">
        <v>18</v>
      </c>
      <c r="J10" s="91">
        <f t="shared" si="0"/>
        <v>0</v>
      </c>
      <c r="K10" s="92">
        <f t="shared" si="1"/>
        <v>0</v>
      </c>
      <c r="L10" s="93"/>
      <c r="M10" s="94">
        <f t="shared" si="2"/>
        <v>4</v>
      </c>
      <c r="N10" s="93"/>
      <c r="O10" s="93"/>
      <c r="P10" s="93"/>
      <c r="Q10" s="95">
        <f t="shared" si="3"/>
        <v>18</v>
      </c>
      <c r="R10" s="96" t="str">
        <f t="shared" si="4"/>
        <v>OK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1" spans="1:33" s="77" customFormat="1" ht="38.5" customHeight="1" x14ac:dyDescent="0.35">
      <c r="A11" s="122">
        <v>4</v>
      </c>
      <c r="B11" s="98">
        <v>8</v>
      </c>
      <c r="C11" s="114" t="s">
        <v>130</v>
      </c>
      <c r="D11" s="99" t="s">
        <v>166</v>
      </c>
      <c r="E11" s="99" t="s">
        <v>141</v>
      </c>
      <c r="F11" s="100" t="s">
        <v>151</v>
      </c>
      <c r="G11" s="99" t="s">
        <v>123</v>
      </c>
      <c r="H11" s="101">
        <v>18.010000000000002</v>
      </c>
      <c r="I11" s="90"/>
      <c r="J11" s="91">
        <f t="shared" si="0"/>
        <v>0</v>
      </c>
      <c r="K11" s="92">
        <f t="shared" si="1"/>
        <v>0</v>
      </c>
      <c r="L11" s="93"/>
      <c r="M11" s="94">
        <f t="shared" si="2"/>
        <v>0</v>
      </c>
      <c r="N11" s="93"/>
      <c r="O11" s="93"/>
      <c r="P11" s="93"/>
      <c r="Q11" s="95">
        <f t="shared" si="3"/>
        <v>0</v>
      </c>
      <c r="R11" s="96" t="str">
        <f t="shared" si="4"/>
        <v>OK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</row>
    <row r="12" spans="1:33" s="77" customFormat="1" ht="38.5" customHeight="1" x14ac:dyDescent="0.35">
      <c r="A12" s="122"/>
      <c r="B12" s="98">
        <v>9</v>
      </c>
      <c r="C12" s="114"/>
      <c r="D12" s="102" t="s">
        <v>167</v>
      </c>
      <c r="E12" s="102" t="s">
        <v>141</v>
      </c>
      <c r="F12" s="102" t="s">
        <v>159</v>
      </c>
      <c r="G12" s="102" t="s">
        <v>123</v>
      </c>
      <c r="H12" s="101">
        <v>16.86</v>
      </c>
      <c r="I12" s="90"/>
      <c r="J12" s="91">
        <f t="shared" si="0"/>
        <v>0</v>
      </c>
      <c r="K12" s="92">
        <f t="shared" si="1"/>
        <v>0</v>
      </c>
      <c r="L12" s="93"/>
      <c r="M12" s="94">
        <f t="shared" si="2"/>
        <v>0</v>
      </c>
      <c r="N12" s="93"/>
      <c r="O12" s="93"/>
      <c r="P12" s="93"/>
      <c r="Q12" s="95">
        <f t="shared" si="3"/>
        <v>0</v>
      </c>
      <c r="R12" s="96" t="str">
        <f t="shared" si="4"/>
        <v>OK</v>
      </c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1:33" s="77" customFormat="1" ht="38.5" customHeight="1" x14ac:dyDescent="0.35">
      <c r="A13" s="97">
        <v>5</v>
      </c>
      <c r="B13" s="98">
        <v>10</v>
      </c>
      <c r="C13" s="103" t="s">
        <v>131</v>
      </c>
      <c r="D13" s="99" t="s">
        <v>168</v>
      </c>
      <c r="E13" s="99" t="s">
        <v>142</v>
      </c>
      <c r="F13" s="100" t="s">
        <v>169</v>
      </c>
      <c r="G13" s="99" t="s">
        <v>123</v>
      </c>
      <c r="H13" s="101">
        <v>24.1</v>
      </c>
      <c r="I13" s="90"/>
      <c r="J13" s="91">
        <f t="shared" si="0"/>
        <v>0</v>
      </c>
      <c r="K13" s="92">
        <f t="shared" si="1"/>
        <v>0</v>
      </c>
      <c r="L13" s="93"/>
      <c r="M13" s="94">
        <f t="shared" si="2"/>
        <v>0</v>
      </c>
      <c r="N13" s="93"/>
      <c r="O13" s="93"/>
      <c r="P13" s="93"/>
      <c r="Q13" s="95">
        <f t="shared" si="3"/>
        <v>0</v>
      </c>
      <c r="R13" s="96" t="str">
        <f t="shared" si="4"/>
        <v>OK</v>
      </c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</row>
    <row r="14" spans="1:33" s="77" customFormat="1" ht="38.5" customHeight="1" x14ac:dyDescent="0.35">
      <c r="A14" s="97">
        <v>6</v>
      </c>
      <c r="B14" s="98">
        <v>11</v>
      </c>
      <c r="C14" s="103" t="s">
        <v>131</v>
      </c>
      <c r="D14" s="99" t="s">
        <v>170</v>
      </c>
      <c r="E14" s="99" t="s">
        <v>142</v>
      </c>
      <c r="F14" s="100" t="s">
        <v>169</v>
      </c>
      <c r="G14" s="99" t="s">
        <v>123</v>
      </c>
      <c r="H14" s="101">
        <v>25.9</v>
      </c>
      <c r="I14" s="90"/>
      <c r="J14" s="91">
        <f t="shared" si="0"/>
        <v>0</v>
      </c>
      <c r="K14" s="92">
        <f t="shared" si="1"/>
        <v>0</v>
      </c>
      <c r="L14" s="93"/>
      <c r="M14" s="94">
        <f t="shared" si="2"/>
        <v>0</v>
      </c>
      <c r="N14" s="93"/>
      <c r="O14" s="93"/>
      <c r="P14" s="93"/>
      <c r="Q14" s="95">
        <f t="shared" si="3"/>
        <v>0</v>
      </c>
      <c r="R14" s="96" t="str">
        <f t="shared" si="4"/>
        <v>OK</v>
      </c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</row>
    <row r="15" spans="1:33" s="77" customFormat="1" ht="38.5" customHeight="1" x14ac:dyDescent="0.35">
      <c r="A15" s="97">
        <v>7</v>
      </c>
      <c r="B15" s="98">
        <v>12</v>
      </c>
      <c r="C15" s="103" t="s">
        <v>131</v>
      </c>
      <c r="D15" s="99" t="s">
        <v>171</v>
      </c>
      <c r="E15" s="99" t="s">
        <v>143</v>
      </c>
      <c r="F15" s="100" t="s">
        <v>169</v>
      </c>
      <c r="G15" s="99" t="s">
        <v>123</v>
      </c>
      <c r="H15" s="101">
        <v>25.9</v>
      </c>
      <c r="I15" s="90">
        <v>216</v>
      </c>
      <c r="J15" s="91">
        <f t="shared" si="0"/>
        <v>0</v>
      </c>
      <c r="K15" s="92">
        <f t="shared" si="1"/>
        <v>0</v>
      </c>
      <c r="L15" s="93"/>
      <c r="M15" s="94">
        <f t="shared" si="2"/>
        <v>54</v>
      </c>
      <c r="N15" s="93"/>
      <c r="O15" s="93"/>
      <c r="P15" s="93"/>
      <c r="Q15" s="95">
        <f t="shared" si="3"/>
        <v>216</v>
      </c>
      <c r="R15" s="96" t="str">
        <f t="shared" si="4"/>
        <v>OK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</row>
    <row r="16" spans="1:33" s="77" customFormat="1" ht="335.25" customHeight="1" x14ac:dyDescent="0.35">
      <c r="A16" s="97">
        <v>8</v>
      </c>
      <c r="B16" s="98">
        <v>13</v>
      </c>
      <c r="C16" s="103" t="s">
        <v>131</v>
      </c>
      <c r="D16" s="99" t="s">
        <v>172</v>
      </c>
      <c r="E16" s="99" t="s">
        <v>143</v>
      </c>
      <c r="F16" s="104" t="s">
        <v>169</v>
      </c>
      <c r="G16" s="102" t="s">
        <v>123</v>
      </c>
      <c r="H16" s="101">
        <v>25.9</v>
      </c>
      <c r="I16" s="90"/>
      <c r="J16" s="91">
        <f t="shared" si="0"/>
        <v>0</v>
      </c>
      <c r="K16" s="92">
        <f t="shared" si="1"/>
        <v>0</v>
      </c>
      <c r="L16" s="93"/>
      <c r="M16" s="94">
        <f t="shared" si="2"/>
        <v>0</v>
      </c>
      <c r="N16" s="93"/>
      <c r="O16" s="93"/>
      <c r="P16" s="93"/>
      <c r="Q16" s="95">
        <f t="shared" si="3"/>
        <v>0</v>
      </c>
      <c r="R16" s="96" t="str">
        <f t="shared" si="4"/>
        <v>OK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</row>
    <row r="17" spans="1:33" s="77" customFormat="1" ht="87" x14ac:dyDescent="0.35">
      <c r="A17" s="97">
        <v>9</v>
      </c>
      <c r="B17" s="98">
        <v>14</v>
      </c>
      <c r="C17" s="103" t="s">
        <v>132</v>
      </c>
      <c r="D17" s="99" t="s">
        <v>173</v>
      </c>
      <c r="E17" s="99" t="s">
        <v>144</v>
      </c>
      <c r="F17" s="103" t="s">
        <v>120</v>
      </c>
      <c r="G17" s="99" t="s">
        <v>123</v>
      </c>
      <c r="H17" s="101">
        <v>4.46</v>
      </c>
      <c r="I17" s="90"/>
      <c r="J17" s="91">
        <f t="shared" si="0"/>
        <v>0</v>
      </c>
      <c r="K17" s="92">
        <f t="shared" si="1"/>
        <v>0</v>
      </c>
      <c r="L17" s="93"/>
      <c r="M17" s="94">
        <f t="shared" si="2"/>
        <v>0</v>
      </c>
      <c r="N17" s="93"/>
      <c r="O17" s="93"/>
      <c r="P17" s="93"/>
      <c r="Q17" s="95">
        <f t="shared" si="3"/>
        <v>0</v>
      </c>
      <c r="R17" s="96" t="str">
        <f t="shared" si="4"/>
        <v>OK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3" s="77" customFormat="1" ht="145" x14ac:dyDescent="0.35">
      <c r="A18" s="97">
        <v>10</v>
      </c>
      <c r="B18" s="98">
        <v>15</v>
      </c>
      <c r="C18" s="103" t="s">
        <v>133</v>
      </c>
      <c r="D18" s="99" t="s">
        <v>174</v>
      </c>
      <c r="E18" s="99" t="s">
        <v>145</v>
      </c>
      <c r="F18" s="103" t="s">
        <v>120</v>
      </c>
      <c r="G18" s="99" t="s">
        <v>123</v>
      </c>
      <c r="H18" s="106">
        <v>5.73</v>
      </c>
      <c r="I18" s="90"/>
      <c r="J18" s="91">
        <f t="shared" si="0"/>
        <v>0</v>
      </c>
      <c r="K18" s="92">
        <f t="shared" si="1"/>
        <v>0</v>
      </c>
      <c r="L18" s="93"/>
      <c r="M18" s="94">
        <f t="shared" si="2"/>
        <v>0</v>
      </c>
      <c r="N18" s="93"/>
      <c r="O18" s="93"/>
      <c r="P18" s="93"/>
      <c r="Q18" s="95">
        <f>I18-(SUM(S18:AG18))+L18</f>
        <v>0</v>
      </c>
      <c r="R18" s="96" t="str">
        <f t="shared" si="4"/>
        <v>OK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</row>
    <row r="19" spans="1:33" s="77" customFormat="1" ht="87" x14ac:dyDescent="0.35">
      <c r="A19" s="97">
        <v>11</v>
      </c>
      <c r="B19" s="98">
        <v>16</v>
      </c>
      <c r="C19" s="103" t="s">
        <v>134</v>
      </c>
      <c r="D19" s="99" t="s">
        <v>175</v>
      </c>
      <c r="E19" s="99" t="s">
        <v>121</v>
      </c>
      <c r="F19" s="103" t="s">
        <v>120</v>
      </c>
      <c r="G19" s="99" t="s">
        <v>123</v>
      </c>
      <c r="H19" s="106">
        <v>4.9000000000000004</v>
      </c>
      <c r="I19" s="90">
        <v>96</v>
      </c>
      <c r="J19" s="91">
        <f t="shared" si="0"/>
        <v>0</v>
      </c>
      <c r="K19" s="92">
        <f t="shared" si="1"/>
        <v>0</v>
      </c>
      <c r="L19" s="93"/>
      <c r="M19" s="94">
        <f t="shared" si="2"/>
        <v>24</v>
      </c>
      <c r="N19" s="93"/>
      <c r="O19" s="93"/>
      <c r="P19" s="93"/>
      <c r="Q19" s="95">
        <f t="shared" ref="Q19:Q31" si="5">I19-(SUM(S19:AG19))+L19</f>
        <v>96</v>
      </c>
      <c r="R19" s="96" t="str">
        <f t="shared" si="4"/>
        <v>OK</v>
      </c>
      <c r="S19" s="109"/>
      <c r="T19" s="109"/>
      <c r="U19" s="108"/>
      <c r="V19" s="108"/>
      <c r="W19" s="108"/>
      <c r="X19" s="108"/>
      <c r="Y19" s="108"/>
      <c r="Z19" s="110"/>
      <c r="AA19" s="108"/>
      <c r="AB19" s="108"/>
      <c r="AC19" s="108"/>
      <c r="AD19" s="108"/>
      <c r="AE19" s="108"/>
      <c r="AF19" s="108"/>
      <c r="AG19" s="108"/>
    </row>
    <row r="20" spans="1:33" ht="145" x14ac:dyDescent="0.35">
      <c r="A20" s="97">
        <v>12</v>
      </c>
      <c r="B20" s="98">
        <v>17</v>
      </c>
      <c r="C20" s="103" t="s">
        <v>133</v>
      </c>
      <c r="D20" s="102" t="s">
        <v>176</v>
      </c>
      <c r="E20" s="102" t="s">
        <v>145</v>
      </c>
      <c r="F20" s="103" t="s">
        <v>120</v>
      </c>
      <c r="G20" s="99" t="s">
        <v>123</v>
      </c>
      <c r="H20" s="107">
        <v>5.83</v>
      </c>
      <c r="I20" s="90"/>
      <c r="J20" s="91">
        <f t="shared" si="0"/>
        <v>0</v>
      </c>
      <c r="K20" s="92">
        <f t="shared" si="1"/>
        <v>0</v>
      </c>
      <c r="L20" s="93"/>
      <c r="M20" s="94">
        <f t="shared" si="2"/>
        <v>0</v>
      </c>
      <c r="N20" s="93"/>
      <c r="O20" s="93"/>
      <c r="P20" s="93"/>
      <c r="Q20" s="95">
        <f t="shared" si="5"/>
        <v>0</v>
      </c>
      <c r="R20" s="96" t="str">
        <f t="shared" si="4"/>
        <v>OK</v>
      </c>
      <c r="S20" s="111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51"/>
      <c r="AG20" s="51"/>
    </row>
    <row r="21" spans="1:33" ht="116" x14ac:dyDescent="0.35">
      <c r="A21" s="97">
        <v>13</v>
      </c>
      <c r="B21" s="98">
        <v>18</v>
      </c>
      <c r="C21" s="103" t="s">
        <v>135</v>
      </c>
      <c r="D21" s="102" t="s">
        <v>177</v>
      </c>
      <c r="E21" s="102" t="s">
        <v>146</v>
      </c>
      <c r="F21" s="103" t="s">
        <v>152</v>
      </c>
      <c r="G21" s="105" t="s">
        <v>124</v>
      </c>
      <c r="H21" s="107">
        <v>134.69999999999999</v>
      </c>
      <c r="I21" s="90"/>
      <c r="J21" s="91">
        <f t="shared" si="0"/>
        <v>0</v>
      </c>
      <c r="K21" s="92">
        <f t="shared" si="1"/>
        <v>0</v>
      </c>
      <c r="L21" s="93"/>
      <c r="M21" s="94">
        <f t="shared" si="2"/>
        <v>0</v>
      </c>
      <c r="N21" s="93"/>
      <c r="O21" s="93"/>
      <c r="P21" s="93"/>
      <c r="Q21" s="95">
        <f t="shared" si="5"/>
        <v>0</v>
      </c>
      <c r="R21" s="96" t="str">
        <f t="shared" si="4"/>
        <v>OK</v>
      </c>
      <c r="S21" s="111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51"/>
      <c r="AG21" s="51"/>
    </row>
    <row r="22" spans="1:33" ht="38.5" customHeight="1" x14ac:dyDescent="0.35">
      <c r="A22" s="97">
        <v>14</v>
      </c>
      <c r="B22" s="98">
        <v>19</v>
      </c>
      <c r="C22" s="103" t="s">
        <v>132</v>
      </c>
      <c r="D22" s="102" t="s">
        <v>178</v>
      </c>
      <c r="E22" s="102" t="s">
        <v>147</v>
      </c>
      <c r="F22" s="103" t="s">
        <v>153</v>
      </c>
      <c r="G22" s="105" t="s">
        <v>123</v>
      </c>
      <c r="H22" s="107">
        <v>5.66</v>
      </c>
      <c r="I22" s="90"/>
      <c r="J22" s="91">
        <f t="shared" si="0"/>
        <v>0</v>
      </c>
      <c r="K22" s="92">
        <f t="shared" si="1"/>
        <v>0</v>
      </c>
      <c r="L22" s="93"/>
      <c r="M22" s="94">
        <f t="shared" si="2"/>
        <v>0</v>
      </c>
      <c r="N22" s="93"/>
      <c r="O22" s="93"/>
      <c r="P22" s="93"/>
      <c r="Q22" s="95">
        <f t="shared" si="5"/>
        <v>0</v>
      </c>
      <c r="R22" s="96" t="str">
        <f t="shared" si="4"/>
        <v>OK</v>
      </c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51"/>
      <c r="AG22" s="51"/>
    </row>
    <row r="23" spans="1:33" ht="38.5" customHeight="1" x14ac:dyDescent="0.35">
      <c r="A23" s="113">
        <v>15</v>
      </c>
      <c r="B23" s="98">
        <v>20</v>
      </c>
      <c r="C23" s="114" t="s">
        <v>136</v>
      </c>
      <c r="D23" s="102" t="s">
        <v>179</v>
      </c>
      <c r="E23" s="102" t="s">
        <v>148</v>
      </c>
      <c r="F23" s="103" t="s">
        <v>154</v>
      </c>
      <c r="G23" s="99" t="s">
        <v>123</v>
      </c>
      <c r="H23" s="107">
        <v>5.29</v>
      </c>
      <c r="I23" s="90"/>
      <c r="J23" s="91">
        <f t="shared" si="0"/>
        <v>0</v>
      </c>
      <c r="K23" s="92">
        <f t="shared" si="1"/>
        <v>0</v>
      </c>
      <c r="L23" s="93"/>
      <c r="M23" s="94">
        <f t="shared" si="2"/>
        <v>0</v>
      </c>
      <c r="N23" s="93"/>
      <c r="O23" s="93"/>
      <c r="P23" s="93"/>
      <c r="Q23" s="95">
        <f t="shared" si="5"/>
        <v>0</v>
      </c>
      <c r="R23" s="96" t="str">
        <f t="shared" si="4"/>
        <v>OK</v>
      </c>
      <c r="S23" s="111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51"/>
      <c r="AG23" s="51"/>
    </row>
    <row r="24" spans="1:33" ht="38.5" customHeight="1" x14ac:dyDescent="0.35">
      <c r="A24" s="113"/>
      <c r="B24" s="98">
        <v>21</v>
      </c>
      <c r="C24" s="114"/>
      <c r="D24" s="102" t="s">
        <v>180</v>
      </c>
      <c r="E24" s="102" t="s">
        <v>148</v>
      </c>
      <c r="F24" s="103" t="s">
        <v>154</v>
      </c>
      <c r="G24" s="99" t="s">
        <v>123</v>
      </c>
      <c r="H24" s="107">
        <v>6.25</v>
      </c>
      <c r="I24" s="90"/>
      <c r="J24" s="91">
        <f t="shared" si="0"/>
        <v>0</v>
      </c>
      <c r="K24" s="92">
        <f t="shared" si="1"/>
        <v>0</v>
      </c>
      <c r="L24" s="93"/>
      <c r="M24" s="94">
        <f t="shared" si="2"/>
        <v>0</v>
      </c>
      <c r="N24" s="93"/>
      <c r="O24" s="93"/>
      <c r="P24" s="93"/>
      <c r="Q24" s="95">
        <f t="shared" si="5"/>
        <v>0</v>
      </c>
      <c r="R24" s="96" t="str">
        <f t="shared" si="4"/>
        <v>OK</v>
      </c>
      <c r="S24" s="111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51"/>
      <c r="AG24" s="51"/>
    </row>
    <row r="25" spans="1:33" ht="38.5" customHeight="1" x14ac:dyDescent="0.35">
      <c r="A25" s="113"/>
      <c r="B25" s="98">
        <v>22</v>
      </c>
      <c r="C25" s="114"/>
      <c r="D25" s="102" t="s">
        <v>181</v>
      </c>
      <c r="E25" s="102" t="s">
        <v>148</v>
      </c>
      <c r="F25" s="103" t="s">
        <v>154</v>
      </c>
      <c r="G25" s="99" t="s">
        <v>123</v>
      </c>
      <c r="H25" s="107">
        <v>6.4</v>
      </c>
      <c r="I25" s="90"/>
      <c r="J25" s="91">
        <f t="shared" si="0"/>
        <v>0</v>
      </c>
      <c r="K25" s="92">
        <f t="shared" si="1"/>
        <v>0</v>
      </c>
      <c r="L25" s="93"/>
      <c r="M25" s="94">
        <f t="shared" si="2"/>
        <v>0</v>
      </c>
      <c r="N25" s="93"/>
      <c r="O25" s="93"/>
      <c r="P25" s="93"/>
      <c r="Q25" s="95">
        <f t="shared" si="5"/>
        <v>0</v>
      </c>
      <c r="R25" s="96" t="str">
        <f t="shared" si="4"/>
        <v>OK</v>
      </c>
      <c r="S25" s="111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51"/>
      <c r="AG25" s="51"/>
    </row>
    <row r="26" spans="1:33" ht="38.5" customHeight="1" x14ac:dyDescent="0.35">
      <c r="A26" s="113"/>
      <c r="B26" s="98">
        <v>23</v>
      </c>
      <c r="C26" s="114"/>
      <c r="D26" s="102" t="s">
        <v>182</v>
      </c>
      <c r="E26" s="102" t="s">
        <v>149</v>
      </c>
      <c r="F26" s="103" t="s">
        <v>155</v>
      </c>
      <c r="G26" s="99" t="s">
        <v>123</v>
      </c>
      <c r="H26" s="107">
        <v>3.82</v>
      </c>
      <c r="I26" s="90"/>
      <c r="J26" s="91">
        <f t="shared" si="0"/>
        <v>0</v>
      </c>
      <c r="K26" s="92">
        <f t="shared" si="1"/>
        <v>0</v>
      </c>
      <c r="L26" s="93"/>
      <c r="M26" s="94">
        <f t="shared" si="2"/>
        <v>0</v>
      </c>
      <c r="N26" s="93"/>
      <c r="O26" s="93"/>
      <c r="P26" s="93"/>
      <c r="Q26" s="95">
        <f t="shared" si="5"/>
        <v>0</v>
      </c>
      <c r="R26" s="96" t="str">
        <f t="shared" si="4"/>
        <v>OK</v>
      </c>
      <c r="S26" s="111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51"/>
      <c r="AG26" s="51"/>
    </row>
    <row r="27" spans="1:33" ht="38.5" customHeight="1" x14ac:dyDescent="0.35">
      <c r="A27" s="113"/>
      <c r="B27" s="98">
        <v>24</v>
      </c>
      <c r="C27" s="114"/>
      <c r="D27" s="102" t="s">
        <v>183</v>
      </c>
      <c r="E27" s="102" t="s">
        <v>149</v>
      </c>
      <c r="F27" s="103" t="s">
        <v>155</v>
      </c>
      <c r="G27" s="99" t="s">
        <v>123</v>
      </c>
      <c r="H27" s="107">
        <v>3.71</v>
      </c>
      <c r="I27" s="90"/>
      <c r="J27" s="91">
        <f t="shared" si="0"/>
        <v>0</v>
      </c>
      <c r="K27" s="92">
        <f t="shared" si="1"/>
        <v>0</v>
      </c>
      <c r="L27" s="93"/>
      <c r="M27" s="94">
        <f t="shared" si="2"/>
        <v>0</v>
      </c>
      <c r="N27" s="93"/>
      <c r="O27" s="93"/>
      <c r="P27" s="93"/>
      <c r="Q27" s="95">
        <f t="shared" si="5"/>
        <v>0</v>
      </c>
      <c r="R27" s="96" t="str">
        <f t="shared" si="4"/>
        <v>OK</v>
      </c>
      <c r="S27" s="111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51"/>
      <c r="AG27" s="51"/>
    </row>
    <row r="28" spans="1:33" ht="38.5" customHeight="1" x14ac:dyDescent="0.35">
      <c r="A28" s="113"/>
      <c r="B28" s="98">
        <v>25</v>
      </c>
      <c r="C28" s="114"/>
      <c r="D28" s="102" t="s">
        <v>184</v>
      </c>
      <c r="E28" s="102" t="s">
        <v>150</v>
      </c>
      <c r="F28" s="103" t="s">
        <v>155</v>
      </c>
      <c r="G28" s="99" t="s">
        <v>123</v>
      </c>
      <c r="H28" s="107">
        <v>3.69</v>
      </c>
      <c r="I28" s="90"/>
      <c r="J28" s="91">
        <f t="shared" si="0"/>
        <v>0</v>
      </c>
      <c r="K28" s="92">
        <f t="shared" si="1"/>
        <v>0</v>
      </c>
      <c r="L28" s="93"/>
      <c r="M28" s="94">
        <f t="shared" si="2"/>
        <v>0</v>
      </c>
      <c r="N28" s="93"/>
      <c r="O28" s="93"/>
      <c r="P28" s="93"/>
      <c r="Q28" s="95">
        <f t="shared" si="5"/>
        <v>0</v>
      </c>
      <c r="R28" s="96" t="str">
        <f t="shared" si="4"/>
        <v>OK</v>
      </c>
      <c r="S28" s="111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51"/>
      <c r="AG28" s="51"/>
    </row>
    <row r="29" spans="1:33" ht="38.5" customHeight="1" x14ac:dyDescent="0.35">
      <c r="A29" s="113"/>
      <c r="B29" s="98">
        <v>26</v>
      </c>
      <c r="C29" s="114"/>
      <c r="D29" s="102" t="s">
        <v>185</v>
      </c>
      <c r="E29" s="102" t="s">
        <v>150</v>
      </c>
      <c r="F29" s="103" t="s">
        <v>155</v>
      </c>
      <c r="G29" s="99" t="s">
        <v>123</v>
      </c>
      <c r="H29" s="107">
        <v>4</v>
      </c>
      <c r="I29" s="90"/>
      <c r="J29" s="91">
        <f t="shared" si="0"/>
        <v>0</v>
      </c>
      <c r="K29" s="92">
        <f t="shared" si="1"/>
        <v>0</v>
      </c>
      <c r="L29" s="93"/>
      <c r="M29" s="94">
        <f t="shared" si="2"/>
        <v>0</v>
      </c>
      <c r="N29" s="93"/>
      <c r="O29" s="93"/>
      <c r="P29" s="93"/>
      <c r="Q29" s="95">
        <f t="shared" si="5"/>
        <v>0</v>
      </c>
      <c r="R29" s="96" t="str">
        <f t="shared" si="4"/>
        <v>OK</v>
      </c>
      <c r="S29" s="111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51"/>
      <c r="AG29" s="51"/>
    </row>
    <row r="30" spans="1:33" ht="38.5" customHeight="1" x14ac:dyDescent="0.35">
      <c r="A30" s="113"/>
      <c r="B30" s="98">
        <v>27</v>
      </c>
      <c r="C30" s="114"/>
      <c r="D30" s="102" t="s">
        <v>186</v>
      </c>
      <c r="E30" s="102" t="s">
        <v>150</v>
      </c>
      <c r="F30" s="103" t="s">
        <v>155</v>
      </c>
      <c r="G30" s="99" t="s">
        <v>123</v>
      </c>
      <c r="H30" s="107">
        <v>5.4</v>
      </c>
      <c r="I30" s="90"/>
      <c r="J30" s="91">
        <f t="shared" si="0"/>
        <v>0</v>
      </c>
      <c r="K30" s="92">
        <f t="shared" si="1"/>
        <v>0</v>
      </c>
      <c r="L30" s="93"/>
      <c r="M30" s="94">
        <f t="shared" si="2"/>
        <v>0</v>
      </c>
      <c r="N30" s="93"/>
      <c r="O30" s="93"/>
      <c r="P30" s="93"/>
      <c r="Q30" s="95">
        <f t="shared" si="5"/>
        <v>0</v>
      </c>
      <c r="R30" s="96" t="str">
        <f t="shared" si="4"/>
        <v>OK</v>
      </c>
      <c r="S30" s="111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51"/>
      <c r="AG30" s="51"/>
    </row>
    <row r="31" spans="1:33" ht="38.5" customHeight="1" x14ac:dyDescent="0.35">
      <c r="A31" s="113"/>
      <c r="B31" s="98">
        <v>28</v>
      </c>
      <c r="C31" s="114"/>
      <c r="D31" s="102" t="s">
        <v>187</v>
      </c>
      <c r="E31" s="102" t="s">
        <v>150</v>
      </c>
      <c r="F31" s="103" t="s">
        <v>155</v>
      </c>
      <c r="G31" s="99" t="s">
        <v>123</v>
      </c>
      <c r="H31" s="107">
        <v>7.74</v>
      </c>
      <c r="I31" s="90"/>
      <c r="J31" s="91">
        <f t="shared" si="0"/>
        <v>0</v>
      </c>
      <c r="K31" s="92">
        <f t="shared" si="1"/>
        <v>0</v>
      </c>
      <c r="L31" s="93"/>
      <c r="M31" s="94">
        <f t="shared" si="2"/>
        <v>0</v>
      </c>
      <c r="N31" s="93"/>
      <c r="O31" s="93"/>
      <c r="P31" s="93"/>
      <c r="Q31" s="95">
        <f t="shared" si="5"/>
        <v>0</v>
      </c>
      <c r="R31" s="96" t="str">
        <f t="shared" si="4"/>
        <v>OK</v>
      </c>
      <c r="S31" s="111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51"/>
      <c r="AG31" s="51"/>
    </row>
    <row r="32" spans="1:33" ht="38.5" customHeight="1" thickBot="1" x14ac:dyDescent="0.4">
      <c r="C32" s="170"/>
      <c r="D32" s="171"/>
      <c r="E32" s="171"/>
      <c r="F32" s="171"/>
      <c r="G32" s="171"/>
      <c r="H32" s="172"/>
      <c r="S32" s="87">
        <f t="shared" ref="S32:AG32" si="6">SUMPRODUCT($H$4:$H$31,S4:S31)</f>
        <v>0</v>
      </c>
      <c r="T32" s="87">
        <f t="shared" si="6"/>
        <v>0</v>
      </c>
      <c r="U32" s="87">
        <f t="shared" si="6"/>
        <v>0</v>
      </c>
      <c r="V32" s="87">
        <f t="shared" si="6"/>
        <v>0</v>
      </c>
      <c r="W32" s="87">
        <f t="shared" si="6"/>
        <v>0</v>
      </c>
      <c r="X32" s="87">
        <f t="shared" si="6"/>
        <v>0</v>
      </c>
      <c r="Y32" s="87">
        <f t="shared" si="6"/>
        <v>0</v>
      </c>
      <c r="Z32" s="87">
        <f t="shared" si="6"/>
        <v>0</v>
      </c>
      <c r="AA32" s="87">
        <f t="shared" si="6"/>
        <v>0</v>
      </c>
      <c r="AB32" s="87">
        <f t="shared" si="6"/>
        <v>0</v>
      </c>
      <c r="AC32" s="87">
        <f t="shared" si="6"/>
        <v>0</v>
      </c>
      <c r="AD32" s="87">
        <f t="shared" si="6"/>
        <v>0</v>
      </c>
      <c r="AE32" s="87">
        <f t="shared" si="6"/>
        <v>0</v>
      </c>
      <c r="AF32" s="87">
        <f t="shared" si="6"/>
        <v>0</v>
      </c>
      <c r="AG32" s="87">
        <f t="shared" si="6"/>
        <v>0</v>
      </c>
    </row>
  </sheetData>
  <mergeCells count="31">
    <mergeCell ref="A11:A12"/>
    <mergeCell ref="C11:C12"/>
    <mergeCell ref="A4:A6"/>
    <mergeCell ref="C4:C6"/>
    <mergeCell ref="A7:A8"/>
    <mergeCell ref="C7:C8"/>
    <mergeCell ref="A9:A10"/>
    <mergeCell ref="C9:C10"/>
    <mergeCell ref="AD1:AD2"/>
    <mergeCell ref="AE1:AE2"/>
    <mergeCell ref="AF1:AF2"/>
    <mergeCell ref="AG1:AG2"/>
    <mergeCell ref="U1:U2"/>
    <mergeCell ref="V1:V2"/>
    <mergeCell ref="W1:W2"/>
    <mergeCell ref="A23:A31"/>
    <mergeCell ref="C23:C31"/>
    <mergeCell ref="C32:H32"/>
    <mergeCell ref="AC1:AC2"/>
    <mergeCell ref="X1:X2"/>
    <mergeCell ref="Y1:Y2"/>
    <mergeCell ref="Z1:Z2"/>
    <mergeCell ref="AA1:AA2"/>
    <mergeCell ref="AB1:AB2"/>
    <mergeCell ref="A1:C1"/>
    <mergeCell ref="T1:T2"/>
    <mergeCell ref="D1:H1"/>
    <mergeCell ref="I1:R1"/>
    <mergeCell ref="S1:S2"/>
    <mergeCell ref="A2:H2"/>
    <mergeCell ref="I2:R2"/>
  </mergeCells>
  <conditionalFormatting sqref="S4:AG17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G32"/>
  <sheetViews>
    <sheetView zoomScale="55" zoomScaleNormal="55" workbookViewId="0">
      <selection activeCell="A3" sqref="A3"/>
    </sheetView>
  </sheetViews>
  <sheetFormatPr defaultColWidth="9.81640625" defaultRowHeight="38.5" customHeight="1" x14ac:dyDescent="0.35"/>
  <cols>
    <col min="1" max="1" width="6.54296875" style="1" customWidth="1"/>
    <col min="2" max="2" width="5.81640625" style="1" customWidth="1"/>
    <col min="3" max="3" width="10.7265625" style="88" customWidth="1"/>
    <col min="4" max="4" width="57.81640625" style="1" customWidth="1"/>
    <col min="5" max="5" width="12.453125" style="1" customWidth="1"/>
    <col min="6" max="6" width="12.7265625" style="1" customWidth="1"/>
    <col min="7" max="7" width="13.81640625" style="1" customWidth="1"/>
    <col min="8" max="8" width="13.1796875" style="13" customWidth="1"/>
    <col min="9" max="9" width="13.26953125" style="13" customWidth="1"/>
    <col min="10" max="10" width="11.1796875" style="4" customWidth="1"/>
    <col min="11" max="11" width="9" style="4" customWidth="1"/>
    <col min="12" max="12" width="9.26953125" style="4" customWidth="1"/>
    <col min="13" max="16" width="6.54296875" style="4" customWidth="1"/>
    <col min="17" max="17" width="8.7265625" style="4" customWidth="1"/>
    <col min="18" max="18" width="6.54296875" style="12" customWidth="1"/>
    <col min="19" max="19" width="14.453125" style="5" customWidth="1"/>
    <col min="20" max="20" width="14.54296875" style="4" customWidth="1"/>
    <col min="21" max="21" width="13.7265625" style="4" customWidth="1"/>
    <col min="22" max="22" width="15.1796875" style="4" customWidth="1"/>
    <col min="23" max="27" width="13.26953125" style="4" customWidth="1"/>
    <col min="28" max="28" width="14.54296875" style="4" customWidth="1"/>
    <col min="29" max="31" width="13.26953125" style="4" customWidth="1"/>
    <col min="32" max="33" width="13.26953125" style="2" customWidth="1"/>
    <col min="34" max="16384" width="9.81640625" style="2"/>
  </cols>
  <sheetData>
    <row r="1" spans="1:33" s="77" customFormat="1" ht="38.5" customHeight="1" x14ac:dyDescent="0.35">
      <c r="A1" s="174" t="s">
        <v>125</v>
      </c>
      <c r="B1" s="175"/>
      <c r="C1" s="176"/>
      <c r="D1" s="177" t="s">
        <v>113</v>
      </c>
      <c r="E1" s="178"/>
      <c r="F1" s="178"/>
      <c r="G1" s="178"/>
      <c r="H1" s="179"/>
      <c r="I1" s="180" t="s">
        <v>126</v>
      </c>
      <c r="J1" s="180"/>
      <c r="K1" s="180"/>
      <c r="L1" s="180"/>
      <c r="M1" s="180"/>
      <c r="N1" s="180"/>
      <c r="O1" s="180"/>
      <c r="P1" s="180"/>
      <c r="Q1" s="180"/>
      <c r="R1" s="180"/>
      <c r="S1" s="173" t="s">
        <v>127</v>
      </c>
      <c r="T1" s="173" t="s">
        <v>127</v>
      </c>
      <c r="U1" s="173" t="s">
        <v>127</v>
      </c>
      <c r="V1" s="173" t="s">
        <v>127</v>
      </c>
      <c r="W1" s="173" t="s">
        <v>127</v>
      </c>
      <c r="X1" s="173" t="s">
        <v>127</v>
      </c>
      <c r="Y1" s="173" t="s">
        <v>127</v>
      </c>
      <c r="Z1" s="173" t="s">
        <v>127</v>
      </c>
      <c r="AA1" s="173" t="s">
        <v>127</v>
      </c>
      <c r="AB1" s="173" t="s">
        <v>127</v>
      </c>
      <c r="AC1" s="173" t="s">
        <v>127</v>
      </c>
      <c r="AD1" s="173" t="s">
        <v>127</v>
      </c>
      <c r="AE1" s="173" t="s">
        <v>127</v>
      </c>
      <c r="AF1" s="173" t="s">
        <v>127</v>
      </c>
      <c r="AG1" s="173" t="s">
        <v>127</v>
      </c>
    </row>
    <row r="2" spans="1:33" s="77" customFormat="1" ht="38.5" customHeight="1" x14ac:dyDescent="0.35">
      <c r="A2" s="181" t="s">
        <v>199</v>
      </c>
      <c r="B2" s="182"/>
      <c r="C2" s="182"/>
      <c r="D2" s="182"/>
      <c r="E2" s="182"/>
      <c r="F2" s="182"/>
      <c r="G2" s="182"/>
      <c r="H2" s="183"/>
      <c r="I2" s="184" t="s">
        <v>114</v>
      </c>
      <c r="J2" s="185"/>
      <c r="K2" s="185"/>
      <c r="L2" s="185"/>
      <c r="M2" s="185"/>
      <c r="N2" s="185"/>
      <c r="O2" s="185"/>
      <c r="P2" s="185"/>
      <c r="Q2" s="185"/>
      <c r="R2" s="186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</row>
    <row r="3" spans="1:33" s="81" customFormat="1" ht="55.5" customHeight="1" x14ac:dyDescent="0.25">
      <c r="A3" s="78" t="s">
        <v>115</v>
      </c>
      <c r="B3" s="78" t="s">
        <v>19</v>
      </c>
      <c r="C3" s="78" t="s">
        <v>5</v>
      </c>
      <c r="D3" s="78" t="s">
        <v>116</v>
      </c>
      <c r="E3" s="78" t="s">
        <v>117</v>
      </c>
      <c r="F3" s="78" t="s">
        <v>9</v>
      </c>
      <c r="G3" s="78" t="s">
        <v>6</v>
      </c>
      <c r="H3" s="89" t="s">
        <v>118</v>
      </c>
      <c r="I3" s="85" t="s">
        <v>119</v>
      </c>
      <c r="J3" s="20" t="s">
        <v>94</v>
      </c>
      <c r="K3" s="20" t="s">
        <v>95</v>
      </c>
      <c r="L3" s="20" t="s">
        <v>90</v>
      </c>
      <c r="M3" s="20" t="s">
        <v>18</v>
      </c>
      <c r="N3" s="20" t="s">
        <v>91</v>
      </c>
      <c r="O3" s="20" t="s">
        <v>92</v>
      </c>
      <c r="P3" s="20" t="s">
        <v>93</v>
      </c>
      <c r="Q3" s="79" t="s">
        <v>0</v>
      </c>
      <c r="R3" s="86" t="s">
        <v>1</v>
      </c>
      <c r="S3" s="80" t="s">
        <v>128</v>
      </c>
      <c r="T3" s="80" t="s">
        <v>128</v>
      </c>
      <c r="U3" s="80" t="s">
        <v>128</v>
      </c>
      <c r="V3" s="80" t="s">
        <v>128</v>
      </c>
      <c r="W3" s="80" t="s">
        <v>128</v>
      </c>
      <c r="X3" s="80" t="s">
        <v>128</v>
      </c>
      <c r="Y3" s="80" t="s">
        <v>128</v>
      </c>
      <c r="Z3" s="80" t="s">
        <v>128</v>
      </c>
      <c r="AA3" s="80" t="s">
        <v>128</v>
      </c>
      <c r="AB3" s="80" t="s">
        <v>128</v>
      </c>
      <c r="AC3" s="80" t="s">
        <v>128</v>
      </c>
      <c r="AD3" s="80" t="s">
        <v>128</v>
      </c>
      <c r="AE3" s="80" t="s">
        <v>128</v>
      </c>
      <c r="AF3" s="80" t="s">
        <v>128</v>
      </c>
      <c r="AG3" s="80" t="s">
        <v>128</v>
      </c>
    </row>
    <row r="4" spans="1:33" s="77" customFormat="1" ht="38.5" customHeight="1" x14ac:dyDescent="0.35">
      <c r="A4" s="122">
        <v>1</v>
      </c>
      <c r="B4" s="98">
        <v>1</v>
      </c>
      <c r="C4" s="114" t="s">
        <v>129</v>
      </c>
      <c r="D4" s="99" t="s">
        <v>156</v>
      </c>
      <c r="E4" s="99" t="s">
        <v>137</v>
      </c>
      <c r="F4" s="99" t="s">
        <v>157</v>
      </c>
      <c r="G4" s="99" t="s">
        <v>123</v>
      </c>
      <c r="H4" s="101">
        <v>14</v>
      </c>
      <c r="I4" s="90"/>
      <c r="J4" s="91">
        <f>IF(SUM(S4:AG4)&gt;I4+L4,I4+L4,SUM(S4:AG4))</f>
        <v>0</v>
      </c>
      <c r="K4" s="92">
        <f>(SUM(S4:AG4))</f>
        <v>0</v>
      </c>
      <c r="L4" s="93"/>
      <c r="M4" s="94">
        <f>ROUND(IF(I4*0.25-0.5&lt;0,0,I4*0.25-0.5),0)-P4-N4</f>
        <v>0</v>
      </c>
      <c r="N4" s="93"/>
      <c r="O4" s="93"/>
      <c r="P4" s="93"/>
      <c r="Q4" s="95">
        <f>I4-(SUM(S4:AG4))+L4</f>
        <v>0</v>
      </c>
      <c r="R4" s="96" t="str">
        <f>IF(Q4&lt;0,"ATENÇÃO","OK")</f>
        <v>OK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</row>
    <row r="5" spans="1:33" s="77" customFormat="1" ht="38.5" customHeight="1" x14ac:dyDescent="0.35">
      <c r="A5" s="122"/>
      <c r="B5" s="98">
        <v>2</v>
      </c>
      <c r="C5" s="114"/>
      <c r="D5" s="99" t="s">
        <v>158</v>
      </c>
      <c r="E5" s="99" t="s">
        <v>137</v>
      </c>
      <c r="F5" s="99" t="s">
        <v>159</v>
      </c>
      <c r="G5" s="99" t="s">
        <v>123</v>
      </c>
      <c r="H5" s="101">
        <v>11</v>
      </c>
      <c r="I5" s="90">
        <v>100</v>
      </c>
      <c r="J5" s="91">
        <f t="shared" ref="J5:J31" si="0">IF(SUM(S5:AG5)&gt;I5+L5,I5+L5,SUM(S5:AG5))</f>
        <v>0</v>
      </c>
      <c r="K5" s="92">
        <f t="shared" ref="K5:K31" si="1">(SUM(S5:AG5))</f>
        <v>0</v>
      </c>
      <c r="L5" s="93"/>
      <c r="M5" s="94">
        <f t="shared" ref="M5:M31" si="2">ROUND(IF(I5*0.25-0.5&lt;0,0,I5*0.25-0.5),0)-P5-N5</f>
        <v>25</v>
      </c>
      <c r="N5" s="93"/>
      <c r="O5" s="93"/>
      <c r="P5" s="93"/>
      <c r="Q5" s="95">
        <f t="shared" ref="Q5:Q17" si="3">I5-(SUM(S5:AG5))+L5</f>
        <v>100</v>
      </c>
      <c r="R5" s="96" t="str">
        <f t="shared" ref="R5:R31" si="4">IF(Q5&lt;0,"ATENÇÃO","OK")</f>
        <v>OK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77" customFormat="1" ht="38.5" customHeight="1" x14ac:dyDescent="0.35">
      <c r="A6" s="122"/>
      <c r="B6" s="98">
        <v>3</v>
      </c>
      <c r="C6" s="114"/>
      <c r="D6" s="99" t="s">
        <v>160</v>
      </c>
      <c r="E6" s="99" t="s">
        <v>137</v>
      </c>
      <c r="F6" s="99" t="s">
        <v>161</v>
      </c>
      <c r="G6" s="99" t="s">
        <v>123</v>
      </c>
      <c r="H6" s="101">
        <v>12</v>
      </c>
      <c r="I6" s="90"/>
      <c r="J6" s="91">
        <f t="shared" si="0"/>
        <v>0</v>
      </c>
      <c r="K6" s="92">
        <f t="shared" si="1"/>
        <v>0</v>
      </c>
      <c r="L6" s="93"/>
      <c r="M6" s="94">
        <f t="shared" si="2"/>
        <v>0</v>
      </c>
      <c r="N6" s="93"/>
      <c r="O6" s="93"/>
      <c r="P6" s="93"/>
      <c r="Q6" s="95">
        <f t="shared" si="3"/>
        <v>0</v>
      </c>
      <c r="R6" s="96" t="str">
        <f t="shared" si="4"/>
        <v>OK</v>
      </c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s="77" customFormat="1" ht="38.5" customHeight="1" x14ac:dyDescent="0.35">
      <c r="A7" s="122">
        <v>2</v>
      </c>
      <c r="B7" s="98">
        <v>4</v>
      </c>
      <c r="C7" s="114" t="s">
        <v>130</v>
      </c>
      <c r="D7" s="99" t="s">
        <v>162</v>
      </c>
      <c r="E7" s="99" t="s">
        <v>138</v>
      </c>
      <c r="F7" s="99" t="s">
        <v>157</v>
      </c>
      <c r="G7" s="99" t="s">
        <v>123</v>
      </c>
      <c r="H7" s="101">
        <v>17.100000000000001</v>
      </c>
      <c r="I7" s="90"/>
      <c r="J7" s="91">
        <f t="shared" si="0"/>
        <v>0</v>
      </c>
      <c r="K7" s="92">
        <f t="shared" si="1"/>
        <v>0</v>
      </c>
      <c r="L7" s="93"/>
      <c r="M7" s="94">
        <f t="shared" si="2"/>
        <v>0</v>
      </c>
      <c r="N7" s="93"/>
      <c r="O7" s="93"/>
      <c r="P7" s="93"/>
      <c r="Q7" s="95">
        <f t="shared" si="3"/>
        <v>0</v>
      </c>
      <c r="R7" s="96" t="str">
        <f t="shared" si="4"/>
        <v>OK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3" s="77" customFormat="1" ht="38.5" customHeight="1" x14ac:dyDescent="0.35">
      <c r="A8" s="122"/>
      <c r="B8" s="98">
        <v>5</v>
      </c>
      <c r="C8" s="114"/>
      <c r="D8" s="99" t="s">
        <v>163</v>
      </c>
      <c r="E8" s="99" t="s">
        <v>138</v>
      </c>
      <c r="F8" s="99" t="s">
        <v>159</v>
      </c>
      <c r="G8" s="99" t="s">
        <v>123</v>
      </c>
      <c r="H8" s="101">
        <v>16.86</v>
      </c>
      <c r="I8" s="90"/>
      <c r="J8" s="91">
        <f t="shared" si="0"/>
        <v>0</v>
      </c>
      <c r="K8" s="92">
        <f t="shared" si="1"/>
        <v>0</v>
      </c>
      <c r="L8" s="93"/>
      <c r="M8" s="94">
        <f t="shared" si="2"/>
        <v>0</v>
      </c>
      <c r="N8" s="93"/>
      <c r="O8" s="93"/>
      <c r="P8" s="93"/>
      <c r="Q8" s="95">
        <f t="shared" si="3"/>
        <v>0</v>
      </c>
      <c r="R8" s="96" t="str">
        <f t="shared" si="4"/>
        <v>OK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</row>
    <row r="9" spans="1:33" s="77" customFormat="1" ht="38.5" customHeight="1" x14ac:dyDescent="0.35">
      <c r="A9" s="122">
        <v>3</v>
      </c>
      <c r="B9" s="98">
        <v>6</v>
      </c>
      <c r="C9" s="114" t="s">
        <v>130</v>
      </c>
      <c r="D9" s="99" t="s">
        <v>164</v>
      </c>
      <c r="E9" s="99" t="s">
        <v>139</v>
      </c>
      <c r="F9" s="99" t="s">
        <v>157</v>
      </c>
      <c r="G9" s="99" t="s">
        <v>123</v>
      </c>
      <c r="H9" s="101">
        <v>16.739999999999998</v>
      </c>
      <c r="I9" s="90"/>
      <c r="J9" s="91">
        <f t="shared" si="0"/>
        <v>0</v>
      </c>
      <c r="K9" s="92">
        <f t="shared" si="1"/>
        <v>0</v>
      </c>
      <c r="L9" s="93"/>
      <c r="M9" s="94">
        <f t="shared" si="2"/>
        <v>0</v>
      </c>
      <c r="N9" s="93"/>
      <c r="O9" s="93"/>
      <c r="P9" s="93"/>
      <c r="Q9" s="95">
        <f t="shared" si="3"/>
        <v>0</v>
      </c>
      <c r="R9" s="96" t="str">
        <f t="shared" si="4"/>
        <v>OK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</row>
    <row r="10" spans="1:33" s="77" customFormat="1" ht="38.5" customHeight="1" x14ac:dyDescent="0.35">
      <c r="A10" s="122"/>
      <c r="B10" s="98">
        <v>7</v>
      </c>
      <c r="C10" s="114"/>
      <c r="D10" s="99" t="s">
        <v>165</v>
      </c>
      <c r="E10" s="99" t="s">
        <v>140</v>
      </c>
      <c r="F10" s="99" t="s">
        <v>159</v>
      </c>
      <c r="G10" s="99" t="s">
        <v>123</v>
      </c>
      <c r="H10" s="101">
        <v>16.95</v>
      </c>
      <c r="I10" s="90"/>
      <c r="J10" s="91">
        <f t="shared" si="0"/>
        <v>0</v>
      </c>
      <c r="K10" s="92">
        <f t="shared" si="1"/>
        <v>0</v>
      </c>
      <c r="L10" s="93"/>
      <c r="M10" s="94">
        <f t="shared" si="2"/>
        <v>0</v>
      </c>
      <c r="N10" s="93"/>
      <c r="O10" s="93"/>
      <c r="P10" s="93"/>
      <c r="Q10" s="95">
        <f t="shared" si="3"/>
        <v>0</v>
      </c>
      <c r="R10" s="96" t="str">
        <f t="shared" si="4"/>
        <v>OK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1" spans="1:33" s="77" customFormat="1" ht="38.5" customHeight="1" x14ac:dyDescent="0.35">
      <c r="A11" s="122">
        <v>4</v>
      </c>
      <c r="B11" s="98">
        <v>8</v>
      </c>
      <c r="C11" s="114" t="s">
        <v>130</v>
      </c>
      <c r="D11" s="99" t="s">
        <v>166</v>
      </c>
      <c r="E11" s="99" t="s">
        <v>141</v>
      </c>
      <c r="F11" s="100" t="s">
        <v>151</v>
      </c>
      <c r="G11" s="99" t="s">
        <v>123</v>
      </c>
      <c r="H11" s="101">
        <v>18.010000000000002</v>
      </c>
      <c r="I11" s="90"/>
      <c r="J11" s="91">
        <f t="shared" si="0"/>
        <v>0</v>
      </c>
      <c r="K11" s="92">
        <f t="shared" si="1"/>
        <v>0</v>
      </c>
      <c r="L11" s="93"/>
      <c r="M11" s="94">
        <f t="shared" si="2"/>
        <v>0</v>
      </c>
      <c r="N11" s="93"/>
      <c r="O11" s="93"/>
      <c r="P11" s="93"/>
      <c r="Q11" s="95">
        <f t="shared" si="3"/>
        <v>0</v>
      </c>
      <c r="R11" s="96" t="str">
        <f t="shared" si="4"/>
        <v>OK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</row>
    <row r="12" spans="1:33" s="77" customFormat="1" ht="38.5" customHeight="1" x14ac:dyDescent="0.35">
      <c r="A12" s="122"/>
      <c r="B12" s="98">
        <v>9</v>
      </c>
      <c r="C12" s="114"/>
      <c r="D12" s="102" t="s">
        <v>167</v>
      </c>
      <c r="E12" s="102" t="s">
        <v>141</v>
      </c>
      <c r="F12" s="102" t="s">
        <v>159</v>
      </c>
      <c r="G12" s="102" t="s">
        <v>123</v>
      </c>
      <c r="H12" s="101">
        <v>16.86</v>
      </c>
      <c r="I12" s="90"/>
      <c r="J12" s="91">
        <f t="shared" si="0"/>
        <v>0</v>
      </c>
      <c r="K12" s="92">
        <f t="shared" si="1"/>
        <v>0</v>
      </c>
      <c r="L12" s="93"/>
      <c r="M12" s="94">
        <f t="shared" si="2"/>
        <v>0</v>
      </c>
      <c r="N12" s="93"/>
      <c r="O12" s="93"/>
      <c r="P12" s="93"/>
      <c r="Q12" s="95">
        <f t="shared" si="3"/>
        <v>0</v>
      </c>
      <c r="R12" s="96" t="str">
        <f t="shared" si="4"/>
        <v>OK</v>
      </c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1:33" s="77" customFormat="1" ht="38.5" customHeight="1" x14ac:dyDescent="0.35">
      <c r="A13" s="97">
        <v>5</v>
      </c>
      <c r="B13" s="98">
        <v>10</v>
      </c>
      <c r="C13" s="103" t="s">
        <v>131</v>
      </c>
      <c r="D13" s="99" t="s">
        <v>168</v>
      </c>
      <c r="E13" s="99" t="s">
        <v>142</v>
      </c>
      <c r="F13" s="100" t="s">
        <v>169</v>
      </c>
      <c r="G13" s="99" t="s">
        <v>123</v>
      </c>
      <c r="H13" s="101">
        <v>24.1</v>
      </c>
      <c r="I13" s="90">
        <v>177</v>
      </c>
      <c r="J13" s="91">
        <f t="shared" si="0"/>
        <v>0</v>
      </c>
      <c r="K13" s="92">
        <f t="shared" si="1"/>
        <v>0</v>
      </c>
      <c r="L13" s="93"/>
      <c r="M13" s="94">
        <f t="shared" si="2"/>
        <v>44</v>
      </c>
      <c r="N13" s="93"/>
      <c r="O13" s="93"/>
      <c r="P13" s="93"/>
      <c r="Q13" s="95">
        <f t="shared" si="3"/>
        <v>177</v>
      </c>
      <c r="R13" s="96" t="str">
        <f t="shared" si="4"/>
        <v>OK</v>
      </c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</row>
    <row r="14" spans="1:33" s="77" customFormat="1" ht="38.5" customHeight="1" x14ac:dyDescent="0.35">
      <c r="A14" s="97">
        <v>6</v>
      </c>
      <c r="B14" s="98">
        <v>11</v>
      </c>
      <c r="C14" s="103" t="s">
        <v>131</v>
      </c>
      <c r="D14" s="99" t="s">
        <v>170</v>
      </c>
      <c r="E14" s="99" t="s">
        <v>142</v>
      </c>
      <c r="F14" s="100" t="s">
        <v>169</v>
      </c>
      <c r="G14" s="99" t="s">
        <v>123</v>
      </c>
      <c r="H14" s="101">
        <v>25.9</v>
      </c>
      <c r="I14" s="90"/>
      <c r="J14" s="91">
        <f t="shared" si="0"/>
        <v>0</v>
      </c>
      <c r="K14" s="92">
        <f t="shared" si="1"/>
        <v>0</v>
      </c>
      <c r="L14" s="93"/>
      <c r="M14" s="94">
        <f t="shared" si="2"/>
        <v>0</v>
      </c>
      <c r="N14" s="93"/>
      <c r="O14" s="93"/>
      <c r="P14" s="93"/>
      <c r="Q14" s="95">
        <f t="shared" si="3"/>
        <v>0</v>
      </c>
      <c r="R14" s="96" t="str">
        <f t="shared" si="4"/>
        <v>OK</v>
      </c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</row>
    <row r="15" spans="1:33" s="77" customFormat="1" ht="38.5" customHeight="1" x14ac:dyDescent="0.35">
      <c r="A15" s="97">
        <v>7</v>
      </c>
      <c r="B15" s="98">
        <v>12</v>
      </c>
      <c r="C15" s="103" t="s">
        <v>131</v>
      </c>
      <c r="D15" s="99" t="s">
        <v>171</v>
      </c>
      <c r="E15" s="99" t="s">
        <v>143</v>
      </c>
      <c r="F15" s="100" t="s">
        <v>169</v>
      </c>
      <c r="G15" s="99" t="s">
        <v>123</v>
      </c>
      <c r="H15" s="101">
        <v>25.9</v>
      </c>
      <c r="I15" s="90"/>
      <c r="J15" s="91">
        <f t="shared" si="0"/>
        <v>0</v>
      </c>
      <c r="K15" s="92">
        <f t="shared" si="1"/>
        <v>0</v>
      </c>
      <c r="L15" s="93"/>
      <c r="M15" s="94">
        <f t="shared" si="2"/>
        <v>0</v>
      </c>
      <c r="N15" s="93"/>
      <c r="O15" s="93"/>
      <c r="P15" s="93"/>
      <c r="Q15" s="95">
        <f t="shared" si="3"/>
        <v>0</v>
      </c>
      <c r="R15" s="96" t="str">
        <f t="shared" si="4"/>
        <v>OK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</row>
    <row r="16" spans="1:33" s="77" customFormat="1" ht="335.25" customHeight="1" x14ac:dyDescent="0.35">
      <c r="A16" s="97">
        <v>8</v>
      </c>
      <c r="B16" s="98">
        <v>13</v>
      </c>
      <c r="C16" s="103" t="s">
        <v>131</v>
      </c>
      <c r="D16" s="99" t="s">
        <v>172</v>
      </c>
      <c r="E16" s="99" t="s">
        <v>143</v>
      </c>
      <c r="F16" s="104" t="s">
        <v>169</v>
      </c>
      <c r="G16" s="102" t="s">
        <v>123</v>
      </c>
      <c r="H16" s="101">
        <v>25.9</v>
      </c>
      <c r="I16" s="90"/>
      <c r="J16" s="91">
        <f t="shared" si="0"/>
        <v>0</v>
      </c>
      <c r="K16" s="92">
        <f t="shared" si="1"/>
        <v>0</v>
      </c>
      <c r="L16" s="93"/>
      <c r="M16" s="94">
        <f t="shared" si="2"/>
        <v>0</v>
      </c>
      <c r="N16" s="93"/>
      <c r="O16" s="93"/>
      <c r="P16" s="93"/>
      <c r="Q16" s="95">
        <f t="shared" si="3"/>
        <v>0</v>
      </c>
      <c r="R16" s="96" t="str">
        <f t="shared" si="4"/>
        <v>OK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</row>
    <row r="17" spans="1:33" s="77" customFormat="1" ht="87" x14ac:dyDescent="0.35">
      <c r="A17" s="97">
        <v>9</v>
      </c>
      <c r="B17" s="98">
        <v>14</v>
      </c>
      <c r="C17" s="103" t="s">
        <v>132</v>
      </c>
      <c r="D17" s="99" t="s">
        <v>173</v>
      </c>
      <c r="E17" s="99" t="s">
        <v>144</v>
      </c>
      <c r="F17" s="103" t="s">
        <v>120</v>
      </c>
      <c r="G17" s="99" t="s">
        <v>123</v>
      </c>
      <c r="H17" s="101">
        <v>4.46</v>
      </c>
      <c r="I17" s="90">
        <v>105</v>
      </c>
      <c r="J17" s="91">
        <f t="shared" si="0"/>
        <v>0</v>
      </c>
      <c r="K17" s="92">
        <f t="shared" si="1"/>
        <v>0</v>
      </c>
      <c r="L17" s="93"/>
      <c r="M17" s="94">
        <f t="shared" si="2"/>
        <v>26</v>
      </c>
      <c r="N17" s="93"/>
      <c r="O17" s="93"/>
      <c r="P17" s="93"/>
      <c r="Q17" s="95">
        <f t="shared" si="3"/>
        <v>105</v>
      </c>
      <c r="R17" s="96" t="str">
        <f t="shared" si="4"/>
        <v>OK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3" s="77" customFormat="1" ht="145" x14ac:dyDescent="0.35">
      <c r="A18" s="97">
        <v>10</v>
      </c>
      <c r="B18" s="98">
        <v>15</v>
      </c>
      <c r="C18" s="103" t="s">
        <v>133</v>
      </c>
      <c r="D18" s="99" t="s">
        <v>174</v>
      </c>
      <c r="E18" s="99" t="s">
        <v>145</v>
      </c>
      <c r="F18" s="103" t="s">
        <v>120</v>
      </c>
      <c r="G18" s="99" t="s">
        <v>123</v>
      </c>
      <c r="H18" s="106">
        <v>5.73</v>
      </c>
      <c r="I18" s="90"/>
      <c r="J18" s="91">
        <f t="shared" si="0"/>
        <v>0</v>
      </c>
      <c r="K18" s="92">
        <f t="shared" si="1"/>
        <v>0</v>
      </c>
      <c r="L18" s="93"/>
      <c r="M18" s="94">
        <f t="shared" si="2"/>
        <v>0</v>
      </c>
      <c r="N18" s="93"/>
      <c r="O18" s="93"/>
      <c r="P18" s="93"/>
      <c r="Q18" s="95">
        <f>I18-(SUM(S18:AG18))+L18</f>
        <v>0</v>
      </c>
      <c r="R18" s="96" t="str">
        <f t="shared" si="4"/>
        <v>OK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</row>
    <row r="19" spans="1:33" s="77" customFormat="1" ht="87" x14ac:dyDescent="0.35">
      <c r="A19" s="97">
        <v>11</v>
      </c>
      <c r="B19" s="98">
        <v>16</v>
      </c>
      <c r="C19" s="103" t="s">
        <v>134</v>
      </c>
      <c r="D19" s="99" t="s">
        <v>175</v>
      </c>
      <c r="E19" s="99" t="s">
        <v>121</v>
      </c>
      <c r="F19" s="103" t="s">
        <v>120</v>
      </c>
      <c r="G19" s="99" t="s">
        <v>123</v>
      </c>
      <c r="H19" s="106">
        <v>4.9000000000000004</v>
      </c>
      <c r="I19" s="90"/>
      <c r="J19" s="91">
        <f t="shared" si="0"/>
        <v>0</v>
      </c>
      <c r="K19" s="92">
        <f t="shared" si="1"/>
        <v>0</v>
      </c>
      <c r="L19" s="93"/>
      <c r="M19" s="94">
        <f t="shared" si="2"/>
        <v>0</v>
      </c>
      <c r="N19" s="93"/>
      <c r="O19" s="93"/>
      <c r="P19" s="93"/>
      <c r="Q19" s="95">
        <f t="shared" ref="Q19:Q31" si="5">I19-(SUM(S19:AG19))+L19</f>
        <v>0</v>
      </c>
      <c r="R19" s="96" t="str">
        <f t="shared" si="4"/>
        <v>OK</v>
      </c>
      <c r="S19" s="109"/>
      <c r="T19" s="109"/>
      <c r="U19" s="108"/>
      <c r="V19" s="108"/>
      <c r="W19" s="108"/>
      <c r="X19" s="108"/>
      <c r="Y19" s="108"/>
      <c r="Z19" s="110"/>
      <c r="AA19" s="108"/>
      <c r="AB19" s="108"/>
      <c r="AC19" s="108"/>
      <c r="AD19" s="108"/>
      <c r="AE19" s="108"/>
      <c r="AF19" s="108"/>
      <c r="AG19" s="108"/>
    </row>
    <row r="20" spans="1:33" ht="145" x14ac:dyDescent="0.35">
      <c r="A20" s="97">
        <v>12</v>
      </c>
      <c r="B20" s="98">
        <v>17</v>
      </c>
      <c r="C20" s="103" t="s">
        <v>133</v>
      </c>
      <c r="D20" s="102" t="s">
        <v>176</v>
      </c>
      <c r="E20" s="102" t="s">
        <v>145</v>
      </c>
      <c r="F20" s="103" t="s">
        <v>120</v>
      </c>
      <c r="G20" s="99" t="s">
        <v>123</v>
      </c>
      <c r="H20" s="107">
        <v>5.83</v>
      </c>
      <c r="I20" s="90"/>
      <c r="J20" s="91">
        <f t="shared" si="0"/>
        <v>0</v>
      </c>
      <c r="K20" s="92">
        <f t="shared" si="1"/>
        <v>0</v>
      </c>
      <c r="L20" s="93"/>
      <c r="M20" s="94">
        <f t="shared" si="2"/>
        <v>0</v>
      </c>
      <c r="N20" s="93"/>
      <c r="O20" s="93"/>
      <c r="P20" s="93"/>
      <c r="Q20" s="95">
        <f t="shared" si="5"/>
        <v>0</v>
      </c>
      <c r="R20" s="96" t="str">
        <f t="shared" si="4"/>
        <v>OK</v>
      </c>
      <c r="S20" s="111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51"/>
      <c r="AG20" s="51"/>
    </row>
    <row r="21" spans="1:33" ht="116" x14ac:dyDescent="0.35">
      <c r="A21" s="97">
        <v>13</v>
      </c>
      <c r="B21" s="98">
        <v>18</v>
      </c>
      <c r="C21" s="103" t="s">
        <v>135</v>
      </c>
      <c r="D21" s="102" t="s">
        <v>177</v>
      </c>
      <c r="E21" s="102" t="s">
        <v>146</v>
      </c>
      <c r="F21" s="103" t="s">
        <v>152</v>
      </c>
      <c r="G21" s="105" t="s">
        <v>124</v>
      </c>
      <c r="H21" s="107">
        <v>134.69999999999999</v>
      </c>
      <c r="I21" s="90"/>
      <c r="J21" s="91">
        <f t="shared" si="0"/>
        <v>0</v>
      </c>
      <c r="K21" s="92">
        <f t="shared" si="1"/>
        <v>0</v>
      </c>
      <c r="L21" s="93"/>
      <c r="M21" s="94">
        <f t="shared" si="2"/>
        <v>0</v>
      </c>
      <c r="N21" s="93"/>
      <c r="O21" s="93"/>
      <c r="P21" s="93"/>
      <c r="Q21" s="95">
        <f t="shared" si="5"/>
        <v>0</v>
      </c>
      <c r="R21" s="96" t="str">
        <f t="shared" si="4"/>
        <v>OK</v>
      </c>
      <c r="S21" s="111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51"/>
      <c r="AG21" s="51"/>
    </row>
    <row r="22" spans="1:33" ht="38.5" customHeight="1" x14ac:dyDescent="0.35">
      <c r="A22" s="97">
        <v>14</v>
      </c>
      <c r="B22" s="98">
        <v>19</v>
      </c>
      <c r="C22" s="103" t="s">
        <v>132</v>
      </c>
      <c r="D22" s="102" t="s">
        <v>178</v>
      </c>
      <c r="E22" s="102" t="s">
        <v>147</v>
      </c>
      <c r="F22" s="103" t="s">
        <v>153</v>
      </c>
      <c r="G22" s="105" t="s">
        <v>123</v>
      </c>
      <c r="H22" s="107">
        <v>5.66</v>
      </c>
      <c r="I22" s="90">
        <v>300</v>
      </c>
      <c r="J22" s="91">
        <f t="shared" si="0"/>
        <v>0</v>
      </c>
      <c r="K22" s="92">
        <f t="shared" si="1"/>
        <v>0</v>
      </c>
      <c r="L22" s="93"/>
      <c r="M22" s="94">
        <f t="shared" si="2"/>
        <v>75</v>
      </c>
      <c r="N22" s="93"/>
      <c r="O22" s="93"/>
      <c r="P22" s="93"/>
      <c r="Q22" s="95">
        <f t="shared" si="5"/>
        <v>300</v>
      </c>
      <c r="R22" s="96" t="str">
        <f t="shared" si="4"/>
        <v>OK</v>
      </c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51"/>
      <c r="AG22" s="51"/>
    </row>
    <row r="23" spans="1:33" ht="38.5" customHeight="1" x14ac:dyDescent="0.35">
      <c r="A23" s="113">
        <v>15</v>
      </c>
      <c r="B23" s="98">
        <v>20</v>
      </c>
      <c r="C23" s="114" t="s">
        <v>136</v>
      </c>
      <c r="D23" s="102" t="s">
        <v>179</v>
      </c>
      <c r="E23" s="102" t="s">
        <v>148</v>
      </c>
      <c r="F23" s="103" t="s">
        <v>154</v>
      </c>
      <c r="G23" s="99" t="s">
        <v>123</v>
      </c>
      <c r="H23" s="107">
        <v>5.29</v>
      </c>
      <c r="I23" s="90"/>
      <c r="J23" s="91">
        <f t="shared" si="0"/>
        <v>0</v>
      </c>
      <c r="K23" s="92">
        <f t="shared" si="1"/>
        <v>0</v>
      </c>
      <c r="L23" s="93"/>
      <c r="M23" s="94">
        <f t="shared" si="2"/>
        <v>0</v>
      </c>
      <c r="N23" s="93"/>
      <c r="O23" s="93"/>
      <c r="P23" s="93"/>
      <c r="Q23" s="95">
        <f t="shared" si="5"/>
        <v>0</v>
      </c>
      <c r="R23" s="96" t="str">
        <f t="shared" si="4"/>
        <v>OK</v>
      </c>
      <c r="S23" s="111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51"/>
      <c r="AG23" s="51"/>
    </row>
    <row r="24" spans="1:33" ht="38.5" customHeight="1" x14ac:dyDescent="0.35">
      <c r="A24" s="113"/>
      <c r="B24" s="98">
        <v>21</v>
      </c>
      <c r="C24" s="114"/>
      <c r="D24" s="102" t="s">
        <v>180</v>
      </c>
      <c r="E24" s="102" t="s">
        <v>148</v>
      </c>
      <c r="F24" s="103" t="s">
        <v>154</v>
      </c>
      <c r="G24" s="99" t="s">
        <v>123</v>
      </c>
      <c r="H24" s="107">
        <v>6.25</v>
      </c>
      <c r="I24" s="90"/>
      <c r="J24" s="91">
        <f t="shared" si="0"/>
        <v>0</v>
      </c>
      <c r="K24" s="92">
        <f t="shared" si="1"/>
        <v>0</v>
      </c>
      <c r="L24" s="93"/>
      <c r="M24" s="94">
        <f t="shared" si="2"/>
        <v>0</v>
      </c>
      <c r="N24" s="93"/>
      <c r="O24" s="93"/>
      <c r="P24" s="93"/>
      <c r="Q24" s="95">
        <f t="shared" si="5"/>
        <v>0</v>
      </c>
      <c r="R24" s="96" t="str">
        <f t="shared" si="4"/>
        <v>OK</v>
      </c>
      <c r="S24" s="111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51"/>
      <c r="AG24" s="51"/>
    </row>
    <row r="25" spans="1:33" ht="38.5" customHeight="1" x14ac:dyDescent="0.35">
      <c r="A25" s="113"/>
      <c r="B25" s="98">
        <v>22</v>
      </c>
      <c r="C25" s="114"/>
      <c r="D25" s="102" t="s">
        <v>181</v>
      </c>
      <c r="E25" s="102" t="s">
        <v>148</v>
      </c>
      <c r="F25" s="103" t="s">
        <v>154</v>
      </c>
      <c r="G25" s="99" t="s">
        <v>123</v>
      </c>
      <c r="H25" s="107">
        <v>6.4</v>
      </c>
      <c r="I25" s="90"/>
      <c r="J25" s="91">
        <f t="shared" si="0"/>
        <v>0</v>
      </c>
      <c r="K25" s="92">
        <f t="shared" si="1"/>
        <v>0</v>
      </c>
      <c r="L25" s="93"/>
      <c r="M25" s="94">
        <f t="shared" si="2"/>
        <v>0</v>
      </c>
      <c r="N25" s="93"/>
      <c r="O25" s="93"/>
      <c r="P25" s="93"/>
      <c r="Q25" s="95">
        <f t="shared" si="5"/>
        <v>0</v>
      </c>
      <c r="R25" s="96" t="str">
        <f t="shared" si="4"/>
        <v>OK</v>
      </c>
      <c r="S25" s="111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51"/>
      <c r="AG25" s="51"/>
    </row>
    <row r="26" spans="1:33" ht="38.5" customHeight="1" x14ac:dyDescent="0.35">
      <c r="A26" s="113"/>
      <c r="B26" s="98">
        <v>23</v>
      </c>
      <c r="C26" s="114"/>
      <c r="D26" s="102" t="s">
        <v>182</v>
      </c>
      <c r="E26" s="102" t="s">
        <v>149</v>
      </c>
      <c r="F26" s="103" t="s">
        <v>155</v>
      </c>
      <c r="G26" s="99" t="s">
        <v>123</v>
      </c>
      <c r="H26" s="107">
        <v>3.82</v>
      </c>
      <c r="I26" s="90"/>
      <c r="J26" s="91">
        <f t="shared" si="0"/>
        <v>0</v>
      </c>
      <c r="K26" s="92">
        <f t="shared" si="1"/>
        <v>0</v>
      </c>
      <c r="L26" s="93"/>
      <c r="M26" s="94">
        <f t="shared" si="2"/>
        <v>0</v>
      </c>
      <c r="N26" s="93"/>
      <c r="O26" s="93"/>
      <c r="P26" s="93"/>
      <c r="Q26" s="95">
        <f t="shared" si="5"/>
        <v>0</v>
      </c>
      <c r="R26" s="96" t="str">
        <f t="shared" si="4"/>
        <v>OK</v>
      </c>
      <c r="S26" s="111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51"/>
      <c r="AG26" s="51"/>
    </row>
    <row r="27" spans="1:33" ht="38.5" customHeight="1" x14ac:dyDescent="0.35">
      <c r="A27" s="113"/>
      <c r="B27" s="98">
        <v>24</v>
      </c>
      <c r="C27" s="114"/>
      <c r="D27" s="102" t="s">
        <v>183</v>
      </c>
      <c r="E27" s="102" t="s">
        <v>149</v>
      </c>
      <c r="F27" s="103" t="s">
        <v>155</v>
      </c>
      <c r="G27" s="99" t="s">
        <v>123</v>
      </c>
      <c r="H27" s="107">
        <v>3.71</v>
      </c>
      <c r="I27" s="90"/>
      <c r="J27" s="91">
        <f t="shared" si="0"/>
        <v>0</v>
      </c>
      <c r="K27" s="92">
        <f t="shared" si="1"/>
        <v>0</v>
      </c>
      <c r="L27" s="93"/>
      <c r="M27" s="94">
        <f t="shared" si="2"/>
        <v>0</v>
      </c>
      <c r="N27" s="93"/>
      <c r="O27" s="93"/>
      <c r="P27" s="93"/>
      <c r="Q27" s="95">
        <f t="shared" si="5"/>
        <v>0</v>
      </c>
      <c r="R27" s="96" t="str">
        <f t="shared" si="4"/>
        <v>OK</v>
      </c>
      <c r="S27" s="111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51"/>
      <c r="AG27" s="51"/>
    </row>
    <row r="28" spans="1:33" ht="38.5" customHeight="1" x14ac:dyDescent="0.35">
      <c r="A28" s="113"/>
      <c r="B28" s="98">
        <v>25</v>
      </c>
      <c r="C28" s="114"/>
      <c r="D28" s="102" t="s">
        <v>184</v>
      </c>
      <c r="E28" s="102" t="s">
        <v>150</v>
      </c>
      <c r="F28" s="103" t="s">
        <v>155</v>
      </c>
      <c r="G28" s="99" t="s">
        <v>123</v>
      </c>
      <c r="H28" s="107">
        <v>3.69</v>
      </c>
      <c r="I28" s="90"/>
      <c r="J28" s="91">
        <f t="shared" si="0"/>
        <v>0</v>
      </c>
      <c r="K28" s="92">
        <f t="shared" si="1"/>
        <v>0</v>
      </c>
      <c r="L28" s="93"/>
      <c r="M28" s="94">
        <f t="shared" si="2"/>
        <v>0</v>
      </c>
      <c r="N28" s="93"/>
      <c r="O28" s="93"/>
      <c r="P28" s="93"/>
      <c r="Q28" s="95">
        <f t="shared" si="5"/>
        <v>0</v>
      </c>
      <c r="R28" s="96" t="str">
        <f t="shared" si="4"/>
        <v>OK</v>
      </c>
      <c r="S28" s="111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51"/>
      <c r="AG28" s="51"/>
    </row>
    <row r="29" spans="1:33" ht="38.5" customHeight="1" x14ac:dyDescent="0.35">
      <c r="A29" s="113"/>
      <c r="B29" s="98">
        <v>26</v>
      </c>
      <c r="C29" s="114"/>
      <c r="D29" s="102" t="s">
        <v>185</v>
      </c>
      <c r="E29" s="102" t="s">
        <v>150</v>
      </c>
      <c r="F29" s="103" t="s">
        <v>155</v>
      </c>
      <c r="G29" s="99" t="s">
        <v>123</v>
      </c>
      <c r="H29" s="107">
        <v>4</v>
      </c>
      <c r="I29" s="90"/>
      <c r="J29" s="91">
        <f t="shared" si="0"/>
        <v>0</v>
      </c>
      <c r="K29" s="92">
        <f t="shared" si="1"/>
        <v>0</v>
      </c>
      <c r="L29" s="93"/>
      <c r="M29" s="94">
        <f t="shared" si="2"/>
        <v>0</v>
      </c>
      <c r="N29" s="93"/>
      <c r="O29" s="93"/>
      <c r="P29" s="93"/>
      <c r="Q29" s="95">
        <f t="shared" si="5"/>
        <v>0</v>
      </c>
      <c r="R29" s="96" t="str">
        <f t="shared" si="4"/>
        <v>OK</v>
      </c>
      <c r="S29" s="111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51"/>
      <c r="AG29" s="51"/>
    </row>
    <row r="30" spans="1:33" ht="38.5" customHeight="1" x14ac:dyDescent="0.35">
      <c r="A30" s="113"/>
      <c r="B30" s="98">
        <v>27</v>
      </c>
      <c r="C30" s="114"/>
      <c r="D30" s="102" t="s">
        <v>186</v>
      </c>
      <c r="E30" s="102" t="s">
        <v>150</v>
      </c>
      <c r="F30" s="103" t="s">
        <v>155</v>
      </c>
      <c r="G30" s="99" t="s">
        <v>123</v>
      </c>
      <c r="H30" s="107">
        <v>5.4</v>
      </c>
      <c r="I30" s="90"/>
      <c r="J30" s="91">
        <f t="shared" si="0"/>
        <v>0</v>
      </c>
      <c r="K30" s="92">
        <f t="shared" si="1"/>
        <v>0</v>
      </c>
      <c r="L30" s="93"/>
      <c r="M30" s="94">
        <f t="shared" si="2"/>
        <v>0</v>
      </c>
      <c r="N30" s="93"/>
      <c r="O30" s="93"/>
      <c r="P30" s="93"/>
      <c r="Q30" s="95">
        <f t="shared" si="5"/>
        <v>0</v>
      </c>
      <c r="R30" s="96" t="str">
        <f t="shared" si="4"/>
        <v>OK</v>
      </c>
      <c r="S30" s="111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51"/>
      <c r="AG30" s="51"/>
    </row>
    <row r="31" spans="1:33" ht="38.5" customHeight="1" x14ac:dyDescent="0.35">
      <c r="A31" s="113"/>
      <c r="B31" s="98">
        <v>28</v>
      </c>
      <c r="C31" s="114"/>
      <c r="D31" s="102" t="s">
        <v>187</v>
      </c>
      <c r="E31" s="102" t="s">
        <v>150</v>
      </c>
      <c r="F31" s="103" t="s">
        <v>155</v>
      </c>
      <c r="G31" s="99" t="s">
        <v>123</v>
      </c>
      <c r="H31" s="107">
        <v>7.74</v>
      </c>
      <c r="I31" s="90"/>
      <c r="J31" s="91">
        <f t="shared" si="0"/>
        <v>0</v>
      </c>
      <c r="K31" s="92">
        <f t="shared" si="1"/>
        <v>0</v>
      </c>
      <c r="L31" s="93"/>
      <c r="M31" s="94">
        <f t="shared" si="2"/>
        <v>0</v>
      </c>
      <c r="N31" s="93"/>
      <c r="O31" s="93"/>
      <c r="P31" s="93"/>
      <c r="Q31" s="95">
        <f t="shared" si="5"/>
        <v>0</v>
      </c>
      <c r="R31" s="96" t="str">
        <f t="shared" si="4"/>
        <v>OK</v>
      </c>
      <c r="S31" s="111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51"/>
      <c r="AG31" s="51"/>
    </row>
    <row r="32" spans="1:33" ht="38.5" customHeight="1" thickBot="1" x14ac:dyDescent="0.4">
      <c r="C32" s="170"/>
      <c r="D32" s="171"/>
      <c r="E32" s="171"/>
      <c r="F32" s="171"/>
      <c r="G32" s="171"/>
      <c r="H32" s="172"/>
      <c r="S32" s="87">
        <f t="shared" ref="S32:AG32" si="6">SUMPRODUCT($H$4:$H$31,S4:S31)</f>
        <v>0</v>
      </c>
      <c r="T32" s="87">
        <f t="shared" si="6"/>
        <v>0</v>
      </c>
      <c r="U32" s="87">
        <f t="shared" si="6"/>
        <v>0</v>
      </c>
      <c r="V32" s="87">
        <f t="shared" si="6"/>
        <v>0</v>
      </c>
      <c r="W32" s="87">
        <f t="shared" si="6"/>
        <v>0</v>
      </c>
      <c r="X32" s="87">
        <f t="shared" si="6"/>
        <v>0</v>
      </c>
      <c r="Y32" s="87">
        <f t="shared" si="6"/>
        <v>0</v>
      </c>
      <c r="Z32" s="87">
        <f t="shared" si="6"/>
        <v>0</v>
      </c>
      <c r="AA32" s="87">
        <f t="shared" si="6"/>
        <v>0</v>
      </c>
      <c r="AB32" s="87">
        <f t="shared" si="6"/>
        <v>0</v>
      </c>
      <c r="AC32" s="87">
        <f t="shared" si="6"/>
        <v>0</v>
      </c>
      <c r="AD32" s="87">
        <f t="shared" si="6"/>
        <v>0</v>
      </c>
      <c r="AE32" s="87">
        <f t="shared" si="6"/>
        <v>0</v>
      </c>
      <c r="AF32" s="87">
        <f t="shared" si="6"/>
        <v>0</v>
      </c>
      <c r="AG32" s="87">
        <f t="shared" si="6"/>
        <v>0</v>
      </c>
    </row>
  </sheetData>
  <mergeCells count="31">
    <mergeCell ref="A11:A12"/>
    <mergeCell ref="C11:C12"/>
    <mergeCell ref="A4:A6"/>
    <mergeCell ref="C4:C6"/>
    <mergeCell ref="A7:A8"/>
    <mergeCell ref="C7:C8"/>
    <mergeCell ref="A9:A10"/>
    <mergeCell ref="C9:C10"/>
    <mergeCell ref="A1:C1"/>
    <mergeCell ref="T1:T2"/>
    <mergeCell ref="D1:H1"/>
    <mergeCell ref="I1:R1"/>
    <mergeCell ref="S1:S2"/>
    <mergeCell ref="A2:H2"/>
    <mergeCell ref="I2:R2"/>
    <mergeCell ref="A23:A31"/>
    <mergeCell ref="C23:C31"/>
    <mergeCell ref="C32:H32"/>
    <mergeCell ref="AG1:AG2"/>
    <mergeCell ref="AF1:AF2"/>
    <mergeCell ref="AA1:AA2"/>
    <mergeCell ref="AB1:AB2"/>
    <mergeCell ref="AC1:AC2"/>
    <mergeCell ref="AD1:AD2"/>
    <mergeCell ref="Y1:Y2"/>
    <mergeCell ref="Z1:Z2"/>
    <mergeCell ref="V1:V2"/>
    <mergeCell ref="U1:U2"/>
    <mergeCell ref="AE1:AE2"/>
    <mergeCell ref="W1:W2"/>
    <mergeCell ref="X1:X2"/>
  </mergeCells>
  <conditionalFormatting sqref="S4:AG17">
    <cfRule type="cellIs" dxfId="17" priority="1" stopIfTrue="1" operator="greaterThan">
      <formula>0</formula>
    </cfRule>
    <cfRule type="cellIs" dxfId="16" priority="2" stopIfTrue="1" operator="greaterThan">
      <formula>0</formula>
    </cfRule>
    <cfRule type="cellIs" dxfId="15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7E5C7-C334-47FF-99EB-B795B05DE9C5}">
  <sheetPr>
    <tabColor rgb="FF92D050"/>
  </sheetPr>
  <dimension ref="A1:AG32"/>
  <sheetViews>
    <sheetView zoomScale="60" zoomScaleNormal="60" workbookViewId="0">
      <selection activeCell="A3" sqref="A3"/>
    </sheetView>
  </sheetViews>
  <sheetFormatPr defaultColWidth="9.81640625" defaultRowHeight="38.5" customHeight="1" x14ac:dyDescent="0.35"/>
  <cols>
    <col min="1" max="1" width="6.54296875" style="1" customWidth="1"/>
    <col min="2" max="2" width="5.81640625" style="1" customWidth="1"/>
    <col min="3" max="3" width="10.7265625" style="88" customWidth="1"/>
    <col min="4" max="4" width="57.81640625" style="1" customWidth="1"/>
    <col min="5" max="5" width="12.453125" style="1" customWidth="1"/>
    <col min="6" max="6" width="12.7265625" style="1" customWidth="1"/>
    <col min="7" max="7" width="13.81640625" style="1" customWidth="1"/>
    <col min="8" max="8" width="13.1796875" style="13" customWidth="1"/>
    <col min="9" max="9" width="11" style="13" customWidth="1"/>
    <col min="10" max="10" width="11.1796875" style="4" customWidth="1"/>
    <col min="11" max="11" width="9" style="4" customWidth="1"/>
    <col min="12" max="12" width="9.26953125" style="4" customWidth="1"/>
    <col min="13" max="16" width="6.54296875" style="4" customWidth="1"/>
    <col min="17" max="17" width="8.7265625" style="4" customWidth="1"/>
    <col min="18" max="18" width="6.54296875" style="12" customWidth="1"/>
    <col min="19" max="19" width="14.453125" style="5" customWidth="1"/>
    <col min="20" max="20" width="14.54296875" style="4" customWidth="1"/>
    <col min="21" max="21" width="13.7265625" style="4" customWidth="1"/>
    <col min="22" max="22" width="15.1796875" style="4" customWidth="1"/>
    <col min="23" max="27" width="13.26953125" style="4" customWidth="1"/>
    <col min="28" max="28" width="14.54296875" style="4" customWidth="1"/>
    <col min="29" max="31" width="13.26953125" style="4" customWidth="1"/>
    <col min="32" max="33" width="13.26953125" style="2" customWidth="1"/>
    <col min="34" max="16384" width="9.81640625" style="2"/>
  </cols>
  <sheetData>
    <row r="1" spans="1:33" s="77" customFormat="1" ht="38.5" customHeight="1" x14ac:dyDescent="0.35">
      <c r="A1" s="174" t="s">
        <v>125</v>
      </c>
      <c r="B1" s="175"/>
      <c r="C1" s="176"/>
      <c r="D1" s="177" t="s">
        <v>113</v>
      </c>
      <c r="E1" s="178"/>
      <c r="F1" s="178"/>
      <c r="G1" s="178"/>
      <c r="H1" s="179"/>
      <c r="I1" s="180" t="s">
        <v>126</v>
      </c>
      <c r="J1" s="180"/>
      <c r="K1" s="180"/>
      <c r="L1" s="180"/>
      <c r="M1" s="180"/>
      <c r="N1" s="180"/>
      <c r="O1" s="180"/>
      <c r="P1" s="180"/>
      <c r="Q1" s="180"/>
      <c r="R1" s="180"/>
      <c r="S1" s="173" t="s">
        <v>127</v>
      </c>
      <c r="T1" s="173" t="s">
        <v>127</v>
      </c>
      <c r="U1" s="173" t="s">
        <v>127</v>
      </c>
      <c r="V1" s="173" t="s">
        <v>127</v>
      </c>
      <c r="W1" s="173" t="s">
        <v>127</v>
      </c>
      <c r="X1" s="173" t="s">
        <v>127</v>
      </c>
      <c r="Y1" s="173" t="s">
        <v>127</v>
      </c>
      <c r="Z1" s="173" t="s">
        <v>127</v>
      </c>
      <c r="AA1" s="173" t="s">
        <v>127</v>
      </c>
      <c r="AB1" s="173" t="s">
        <v>127</v>
      </c>
      <c r="AC1" s="173" t="s">
        <v>127</v>
      </c>
      <c r="AD1" s="173" t="s">
        <v>127</v>
      </c>
      <c r="AE1" s="173" t="s">
        <v>127</v>
      </c>
      <c r="AF1" s="173" t="s">
        <v>127</v>
      </c>
      <c r="AG1" s="173" t="s">
        <v>127</v>
      </c>
    </row>
    <row r="2" spans="1:33" s="77" customFormat="1" ht="38.5" customHeight="1" x14ac:dyDescent="0.35">
      <c r="A2" s="181" t="s">
        <v>200</v>
      </c>
      <c r="B2" s="182"/>
      <c r="C2" s="182"/>
      <c r="D2" s="182"/>
      <c r="E2" s="182"/>
      <c r="F2" s="182"/>
      <c r="G2" s="182"/>
      <c r="H2" s="183"/>
      <c r="I2" s="184" t="s">
        <v>114</v>
      </c>
      <c r="J2" s="185"/>
      <c r="K2" s="185"/>
      <c r="L2" s="185"/>
      <c r="M2" s="185"/>
      <c r="N2" s="185"/>
      <c r="O2" s="185"/>
      <c r="P2" s="185"/>
      <c r="Q2" s="185"/>
      <c r="R2" s="186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</row>
    <row r="3" spans="1:33" s="81" customFormat="1" ht="55.5" customHeight="1" x14ac:dyDescent="0.25">
      <c r="A3" s="78" t="s">
        <v>115</v>
      </c>
      <c r="B3" s="78" t="s">
        <v>19</v>
      </c>
      <c r="C3" s="78" t="s">
        <v>5</v>
      </c>
      <c r="D3" s="78" t="s">
        <v>116</v>
      </c>
      <c r="E3" s="78" t="s">
        <v>117</v>
      </c>
      <c r="F3" s="78" t="s">
        <v>9</v>
      </c>
      <c r="G3" s="78" t="s">
        <v>6</v>
      </c>
      <c r="H3" s="89" t="s">
        <v>118</v>
      </c>
      <c r="I3" s="85" t="s">
        <v>119</v>
      </c>
      <c r="J3" s="20" t="s">
        <v>94</v>
      </c>
      <c r="K3" s="20" t="s">
        <v>95</v>
      </c>
      <c r="L3" s="20" t="s">
        <v>90</v>
      </c>
      <c r="M3" s="20" t="s">
        <v>18</v>
      </c>
      <c r="N3" s="20" t="s">
        <v>91</v>
      </c>
      <c r="O3" s="20" t="s">
        <v>92</v>
      </c>
      <c r="P3" s="20" t="s">
        <v>93</v>
      </c>
      <c r="Q3" s="79" t="s">
        <v>0</v>
      </c>
      <c r="R3" s="86" t="s">
        <v>1</v>
      </c>
      <c r="S3" s="80" t="s">
        <v>128</v>
      </c>
      <c r="T3" s="80" t="s">
        <v>128</v>
      </c>
      <c r="U3" s="80" t="s">
        <v>128</v>
      </c>
      <c r="V3" s="80" t="s">
        <v>128</v>
      </c>
      <c r="W3" s="80" t="s">
        <v>128</v>
      </c>
      <c r="X3" s="80" t="s">
        <v>128</v>
      </c>
      <c r="Y3" s="80" t="s">
        <v>128</v>
      </c>
      <c r="Z3" s="80" t="s">
        <v>128</v>
      </c>
      <c r="AA3" s="80" t="s">
        <v>128</v>
      </c>
      <c r="AB3" s="80" t="s">
        <v>128</v>
      </c>
      <c r="AC3" s="80" t="s">
        <v>128</v>
      </c>
      <c r="AD3" s="80" t="s">
        <v>128</v>
      </c>
      <c r="AE3" s="80" t="s">
        <v>128</v>
      </c>
      <c r="AF3" s="80" t="s">
        <v>128</v>
      </c>
      <c r="AG3" s="80" t="s">
        <v>128</v>
      </c>
    </row>
    <row r="4" spans="1:33" s="77" customFormat="1" ht="38.5" customHeight="1" x14ac:dyDescent="0.35">
      <c r="A4" s="122">
        <v>1</v>
      </c>
      <c r="B4" s="98">
        <v>1</v>
      </c>
      <c r="C4" s="114" t="s">
        <v>129</v>
      </c>
      <c r="D4" s="99" t="s">
        <v>156</v>
      </c>
      <c r="E4" s="99" t="s">
        <v>137</v>
      </c>
      <c r="F4" s="99" t="s">
        <v>157</v>
      </c>
      <c r="G4" s="99" t="s">
        <v>123</v>
      </c>
      <c r="H4" s="101">
        <v>14</v>
      </c>
      <c r="I4" s="90">
        <v>650</v>
      </c>
      <c r="J4" s="91">
        <f>IF(SUM(S4:AG4)&gt;I4+L4,I4+L4,SUM(S4:AG4))</f>
        <v>0</v>
      </c>
      <c r="K4" s="92">
        <f>(SUM(S4:AG4))</f>
        <v>0</v>
      </c>
      <c r="L4" s="93"/>
      <c r="M4" s="94">
        <f>ROUND(IF(I4*0.25-0.5&lt;0,0,I4*0.25-0.5),0)-P4-N4</f>
        <v>162</v>
      </c>
      <c r="N4" s="93"/>
      <c r="O4" s="93"/>
      <c r="P4" s="93"/>
      <c r="Q4" s="95">
        <f>I4-(SUM(S4:AG4))+L4</f>
        <v>650</v>
      </c>
      <c r="R4" s="96" t="str">
        <f>IF(Q4&lt;0,"ATENÇÃO","OK")</f>
        <v>OK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</row>
    <row r="5" spans="1:33" s="77" customFormat="1" ht="38.5" customHeight="1" x14ac:dyDescent="0.35">
      <c r="A5" s="122"/>
      <c r="B5" s="98">
        <v>2</v>
      </c>
      <c r="C5" s="114"/>
      <c r="D5" s="99" t="s">
        <v>158</v>
      </c>
      <c r="E5" s="99" t="s">
        <v>137</v>
      </c>
      <c r="F5" s="99" t="s">
        <v>159</v>
      </c>
      <c r="G5" s="99" t="s">
        <v>123</v>
      </c>
      <c r="H5" s="101">
        <v>11</v>
      </c>
      <c r="I5" s="90">
        <v>120</v>
      </c>
      <c r="J5" s="91">
        <f t="shared" ref="J5:J31" si="0">IF(SUM(S5:AG5)&gt;I5+L5,I5+L5,SUM(S5:AG5))</f>
        <v>0</v>
      </c>
      <c r="K5" s="92">
        <f t="shared" ref="K5:K31" si="1">(SUM(S5:AG5))</f>
        <v>0</v>
      </c>
      <c r="L5" s="93"/>
      <c r="M5" s="94">
        <f t="shared" ref="M5:M31" si="2">ROUND(IF(I5*0.25-0.5&lt;0,0,I5*0.25-0.5),0)-P5-N5</f>
        <v>30</v>
      </c>
      <c r="N5" s="93"/>
      <c r="O5" s="93"/>
      <c r="P5" s="93"/>
      <c r="Q5" s="95">
        <f t="shared" ref="Q5:Q17" si="3">I5-(SUM(S5:AG5))+L5</f>
        <v>120</v>
      </c>
      <c r="R5" s="96" t="str">
        <f t="shared" ref="R5:R31" si="4">IF(Q5&lt;0,"ATENÇÃO","OK")</f>
        <v>OK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77" customFormat="1" ht="38.5" customHeight="1" x14ac:dyDescent="0.35">
      <c r="A6" s="122"/>
      <c r="B6" s="98">
        <v>3</v>
      </c>
      <c r="C6" s="114"/>
      <c r="D6" s="99" t="s">
        <v>160</v>
      </c>
      <c r="E6" s="99" t="s">
        <v>137</v>
      </c>
      <c r="F6" s="99" t="s">
        <v>161</v>
      </c>
      <c r="G6" s="99" t="s">
        <v>123</v>
      </c>
      <c r="H6" s="101">
        <v>12</v>
      </c>
      <c r="I6" s="90">
        <v>8</v>
      </c>
      <c r="J6" s="91">
        <f t="shared" si="0"/>
        <v>0</v>
      </c>
      <c r="K6" s="92">
        <f t="shared" si="1"/>
        <v>0</v>
      </c>
      <c r="L6" s="93"/>
      <c r="M6" s="94">
        <f t="shared" si="2"/>
        <v>2</v>
      </c>
      <c r="N6" s="93"/>
      <c r="O6" s="93"/>
      <c r="P6" s="93"/>
      <c r="Q6" s="95">
        <f t="shared" si="3"/>
        <v>8</v>
      </c>
      <c r="R6" s="96" t="str">
        <f t="shared" si="4"/>
        <v>OK</v>
      </c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s="77" customFormat="1" ht="38.5" customHeight="1" x14ac:dyDescent="0.35">
      <c r="A7" s="122">
        <v>2</v>
      </c>
      <c r="B7" s="98">
        <v>4</v>
      </c>
      <c r="C7" s="114" t="s">
        <v>130</v>
      </c>
      <c r="D7" s="99" t="s">
        <v>162</v>
      </c>
      <c r="E7" s="99" t="s">
        <v>138</v>
      </c>
      <c r="F7" s="99" t="s">
        <v>157</v>
      </c>
      <c r="G7" s="99" t="s">
        <v>123</v>
      </c>
      <c r="H7" s="101">
        <v>17.100000000000001</v>
      </c>
      <c r="I7" s="90"/>
      <c r="J7" s="91">
        <f t="shared" si="0"/>
        <v>0</v>
      </c>
      <c r="K7" s="92">
        <f t="shared" si="1"/>
        <v>0</v>
      </c>
      <c r="L7" s="93"/>
      <c r="M7" s="94">
        <f t="shared" si="2"/>
        <v>0</v>
      </c>
      <c r="N7" s="93"/>
      <c r="O7" s="93"/>
      <c r="P7" s="93"/>
      <c r="Q7" s="95">
        <f t="shared" si="3"/>
        <v>0</v>
      </c>
      <c r="R7" s="96" t="str">
        <f t="shared" si="4"/>
        <v>OK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3" s="77" customFormat="1" ht="38.5" customHeight="1" x14ac:dyDescent="0.35">
      <c r="A8" s="122"/>
      <c r="B8" s="98">
        <v>5</v>
      </c>
      <c r="C8" s="114"/>
      <c r="D8" s="99" t="s">
        <v>163</v>
      </c>
      <c r="E8" s="99" t="s">
        <v>138</v>
      </c>
      <c r="F8" s="99" t="s">
        <v>159</v>
      </c>
      <c r="G8" s="99" t="s">
        <v>123</v>
      </c>
      <c r="H8" s="101">
        <v>16.86</v>
      </c>
      <c r="I8" s="90"/>
      <c r="J8" s="91">
        <f t="shared" si="0"/>
        <v>0</v>
      </c>
      <c r="K8" s="92">
        <f t="shared" si="1"/>
        <v>0</v>
      </c>
      <c r="L8" s="93"/>
      <c r="M8" s="94">
        <f t="shared" si="2"/>
        <v>0</v>
      </c>
      <c r="N8" s="93"/>
      <c r="O8" s="93"/>
      <c r="P8" s="93"/>
      <c r="Q8" s="95">
        <f t="shared" si="3"/>
        <v>0</v>
      </c>
      <c r="R8" s="96" t="str">
        <f t="shared" si="4"/>
        <v>OK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</row>
    <row r="9" spans="1:33" s="77" customFormat="1" ht="38.5" customHeight="1" x14ac:dyDescent="0.35">
      <c r="A9" s="122">
        <v>3</v>
      </c>
      <c r="B9" s="98">
        <v>6</v>
      </c>
      <c r="C9" s="114" t="s">
        <v>130</v>
      </c>
      <c r="D9" s="99" t="s">
        <v>164</v>
      </c>
      <c r="E9" s="99" t="s">
        <v>139</v>
      </c>
      <c r="F9" s="99" t="s">
        <v>157</v>
      </c>
      <c r="G9" s="99" t="s">
        <v>123</v>
      </c>
      <c r="H9" s="101">
        <v>16.739999999999998</v>
      </c>
      <c r="I9" s="90"/>
      <c r="J9" s="91">
        <f t="shared" si="0"/>
        <v>0</v>
      </c>
      <c r="K9" s="92">
        <f t="shared" si="1"/>
        <v>0</v>
      </c>
      <c r="L9" s="93"/>
      <c r="M9" s="94">
        <f t="shared" si="2"/>
        <v>0</v>
      </c>
      <c r="N9" s="93"/>
      <c r="O9" s="93"/>
      <c r="P9" s="93"/>
      <c r="Q9" s="95">
        <f t="shared" si="3"/>
        <v>0</v>
      </c>
      <c r="R9" s="96" t="str">
        <f t="shared" si="4"/>
        <v>OK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</row>
    <row r="10" spans="1:33" s="77" customFormat="1" ht="38.5" customHeight="1" x14ac:dyDescent="0.35">
      <c r="A10" s="122"/>
      <c r="B10" s="98">
        <v>7</v>
      </c>
      <c r="C10" s="114"/>
      <c r="D10" s="99" t="s">
        <v>165</v>
      </c>
      <c r="E10" s="99" t="s">
        <v>140</v>
      </c>
      <c r="F10" s="99" t="s">
        <v>159</v>
      </c>
      <c r="G10" s="99" t="s">
        <v>123</v>
      </c>
      <c r="H10" s="101">
        <v>16.95</v>
      </c>
      <c r="I10" s="90"/>
      <c r="J10" s="91">
        <f t="shared" si="0"/>
        <v>0</v>
      </c>
      <c r="K10" s="92">
        <f t="shared" si="1"/>
        <v>0</v>
      </c>
      <c r="L10" s="93"/>
      <c r="M10" s="94">
        <f t="shared" si="2"/>
        <v>0</v>
      </c>
      <c r="N10" s="93"/>
      <c r="O10" s="93"/>
      <c r="P10" s="93"/>
      <c r="Q10" s="95">
        <f t="shared" si="3"/>
        <v>0</v>
      </c>
      <c r="R10" s="96" t="str">
        <f t="shared" si="4"/>
        <v>OK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1" spans="1:33" s="77" customFormat="1" ht="38.5" customHeight="1" x14ac:dyDescent="0.35">
      <c r="A11" s="122">
        <v>4</v>
      </c>
      <c r="B11" s="98">
        <v>8</v>
      </c>
      <c r="C11" s="114" t="s">
        <v>130</v>
      </c>
      <c r="D11" s="99" t="s">
        <v>166</v>
      </c>
      <c r="E11" s="99" t="s">
        <v>141</v>
      </c>
      <c r="F11" s="100" t="s">
        <v>151</v>
      </c>
      <c r="G11" s="99" t="s">
        <v>123</v>
      </c>
      <c r="H11" s="101">
        <v>18.010000000000002</v>
      </c>
      <c r="I11" s="90"/>
      <c r="J11" s="91">
        <f t="shared" si="0"/>
        <v>0</v>
      </c>
      <c r="K11" s="92">
        <f t="shared" si="1"/>
        <v>0</v>
      </c>
      <c r="L11" s="93"/>
      <c r="M11" s="94">
        <f t="shared" si="2"/>
        <v>0</v>
      </c>
      <c r="N11" s="93"/>
      <c r="O11" s="93"/>
      <c r="P11" s="93"/>
      <c r="Q11" s="95">
        <f t="shared" si="3"/>
        <v>0</v>
      </c>
      <c r="R11" s="96" t="str">
        <f t="shared" si="4"/>
        <v>OK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</row>
    <row r="12" spans="1:33" s="77" customFormat="1" ht="38.5" customHeight="1" x14ac:dyDescent="0.35">
      <c r="A12" s="122"/>
      <c r="B12" s="98">
        <v>9</v>
      </c>
      <c r="C12" s="114"/>
      <c r="D12" s="102" t="s">
        <v>167</v>
      </c>
      <c r="E12" s="102" t="s">
        <v>141</v>
      </c>
      <c r="F12" s="102" t="s">
        <v>159</v>
      </c>
      <c r="G12" s="102" t="s">
        <v>123</v>
      </c>
      <c r="H12" s="101">
        <v>16.86</v>
      </c>
      <c r="I12" s="90"/>
      <c r="J12" s="91">
        <f t="shared" si="0"/>
        <v>0</v>
      </c>
      <c r="K12" s="92">
        <f t="shared" si="1"/>
        <v>0</v>
      </c>
      <c r="L12" s="93"/>
      <c r="M12" s="94">
        <f t="shared" si="2"/>
        <v>0</v>
      </c>
      <c r="N12" s="93"/>
      <c r="O12" s="93"/>
      <c r="P12" s="93"/>
      <c r="Q12" s="95">
        <f t="shared" si="3"/>
        <v>0</v>
      </c>
      <c r="R12" s="96" t="str">
        <f t="shared" si="4"/>
        <v>OK</v>
      </c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1:33" s="77" customFormat="1" ht="38.5" customHeight="1" x14ac:dyDescent="0.35">
      <c r="A13" s="97">
        <v>5</v>
      </c>
      <c r="B13" s="98">
        <v>10</v>
      </c>
      <c r="C13" s="103" t="s">
        <v>131</v>
      </c>
      <c r="D13" s="99" t="s">
        <v>168</v>
      </c>
      <c r="E13" s="99" t="s">
        <v>142</v>
      </c>
      <c r="F13" s="100" t="s">
        <v>169</v>
      </c>
      <c r="G13" s="99" t="s">
        <v>123</v>
      </c>
      <c r="H13" s="101">
        <v>24.1</v>
      </c>
      <c r="I13" s="90">
        <v>450</v>
      </c>
      <c r="J13" s="91">
        <f t="shared" si="0"/>
        <v>0</v>
      </c>
      <c r="K13" s="92">
        <f t="shared" si="1"/>
        <v>0</v>
      </c>
      <c r="L13" s="93"/>
      <c r="M13" s="94">
        <f t="shared" si="2"/>
        <v>112</v>
      </c>
      <c r="N13" s="93"/>
      <c r="O13" s="93"/>
      <c r="P13" s="93"/>
      <c r="Q13" s="95">
        <f t="shared" si="3"/>
        <v>450</v>
      </c>
      <c r="R13" s="96" t="str">
        <f t="shared" si="4"/>
        <v>OK</v>
      </c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</row>
    <row r="14" spans="1:33" s="77" customFormat="1" ht="38.5" customHeight="1" x14ac:dyDescent="0.35">
      <c r="A14" s="97">
        <v>6</v>
      </c>
      <c r="B14" s="98">
        <v>11</v>
      </c>
      <c r="C14" s="103" t="s">
        <v>131</v>
      </c>
      <c r="D14" s="99" t="s">
        <v>170</v>
      </c>
      <c r="E14" s="99" t="s">
        <v>142</v>
      </c>
      <c r="F14" s="100" t="s">
        <v>169</v>
      </c>
      <c r="G14" s="99" t="s">
        <v>123</v>
      </c>
      <c r="H14" s="101">
        <v>25.9</v>
      </c>
      <c r="I14" s="90"/>
      <c r="J14" s="91">
        <f t="shared" si="0"/>
        <v>0</v>
      </c>
      <c r="K14" s="92">
        <f t="shared" si="1"/>
        <v>0</v>
      </c>
      <c r="L14" s="93"/>
      <c r="M14" s="94">
        <f t="shared" si="2"/>
        <v>0</v>
      </c>
      <c r="N14" s="93"/>
      <c r="O14" s="93"/>
      <c r="P14" s="93"/>
      <c r="Q14" s="95">
        <f t="shared" si="3"/>
        <v>0</v>
      </c>
      <c r="R14" s="96" t="str">
        <f t="shared" si="4"/>
        <v>OK</v>
      </c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</row>
    <row r="15" spans="1:33" s="77" customFormat="1" ht="38.5" customHeight="1" x14ac:dyDescent="0.35">
      <c r="A15" s="97">
        <v>7</v>
      </c>
      <c r="B15" s="98">
        <v>12</v>
      </c>
      <c r="C15" s="103" t="s">
        <v>131</v>
      </c>
      <c r="D15" s="99" t="s">
        <v>171</v>
      </c>
      <c r="E15" s="99" t="s">
        <v>143</v>
      </c>
      <c r="F15" s="100" t="s">
        <v>169</v>
      </c>
      <c r="G15" s="99" t="s">
        <v>123</v>
      </c>
      <c r="H15" s="101">
        <v>25.9</v>
      </c>
      <c r="I15" s="90"/>
      <c r="J15" s="91">
        <f t="shared" si="0"/>
        <v>0</v>
      </c>
      <c r="K15" s="92">
        <f t="shared" si="1"/>
        <v>0</v>
      </c>
      <c r="L15" s="93"/>
      <c r="M15" s="94">
        <f t="shared" si="2"/>
        <v>0</v>
      </c>
      <c r="N15" s="93"/>
      <c r="O15" s="93"/>
      <c r="P15" s="93"/>
      <c r="Q15" s="95">
        <f t="shared" si="3"/>
        <v>0</v>
      </c>
      <c r="R15" s="96" t="str">
        <f t="shared" si="4"/>
        <v>OK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</row>
    <row r="16" spans="1:33" s="77" customFormat="1" ht="335.25" customHeight="1" x14ac:dyDescent="0.35">
      <c r="A16" s="97">
        <v>8</v>
      </c>
      <c r="B16" s="98">
        <v>13</v>
      </c>
      <c r="C16" s="103" t="s">
        <v>131</v>
      </c>
      <c r="D16" s="99" t="s">
        <v>172</v>
      </c>
      <c r="E16" s="99" t="s">
        <v>143</v>
      </c>
      <c r="F16" s="104" t="s">
        <v>169</v>
      </c>
      <c r="G16" s="102" t="s">
        <v>123</v>
      </c>
      <c r="H16" s="101">
        <v>25.9</v>
      </c>
      <c r="I16" s="90"/>
      <c r="J16" s="91">
        <f t="shared" si="0"/>
        <v>0</v>
      </c>
      <c r="K16" s="92">
        <f t="shared" si="1"/>
        <v>0</v>
      </c>
      <c r="L16" s="93"/>
      <c r="M16" s="94">
        <f t="shared" si="2"/>
        <v>0</v>
      </c>
      <c r="N16" s="93"/>
      <c r="O16" s="93"/>
      <c r="P16" s="93"/>
      <c r="Q16" s="95">
        <f t="shared" si="3"/>
        <v>0</v>
      </c>
      <c r="R16" s="96" t="str">
        <f t="shared" si="4"/>
        <v>OK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</row>
    <row r="17" spans="1:33" s="77" customFormat="1" ht="87" x14ac:dyDescent="0.35">
      <c r="A17" s="97">
        <v>9</v>
      </c>
      <c r="B17" s="98">
        <v>14</v>
      </c>
      <c r="C17" s="103" t="s">
        <v>132</v>
      </c>
      <c r="D17" s="99" t="s">
        <v>173</v>
      </c>
      <c r="E17" s="99" t="s">
        <v>144</v>
      </c>
      <c r="F17" s="103" t="s">
        <v>120</v>
      </c>
      <c r="G17" s="99" t="s">
        <v>123</v>
      </c>
      <c r="H17" s="101">
        <v>4.46</v>
      </c>
      <c r="I17" s="90">
        <v>250</v>
      </c>
      <c r="J17" s="91">
        <f t="shared" si="0"/>
        <v>0</v>
      </c>
      <c r="K17" s="92">
        <f t="shared" si="1"/>
        <v>0</v>
      </c>
      <c r="L17" s="93"/>
      <c r="M17" s="94">
        <f t="shared" si="2"/>
        <v>62</v>
      </c>
      <c r="N17" s="93"/>
      <c r="O17" s="93"/>
      <c r="P17" s="93"/>
      <c r="Q17" s="95">
        <f t="shared" si="3"/>
        <v>250</v>
      </c>
      <c r="R17" s="96" t="str">
        <f t="shared" si="4"/>
        <v>OK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3" s="77" customFormat="1" ht="145" x14ac:dyDescent="0.35">
      <c r="A18" s="97">
        <v>10</v>
      </c>
      <c r="B18" s="98">
        <v>15</v>
      </c>
      <c r="C18" s="103" t="s">
        <v>133</v>
      </c>
      <c r="D18" s="99" t="s">
        <v>174</v>
      </c>
      <c r="E18" s="99" t="s">
        <v>145</v>
      </c>
      <c r="F18" s="103" t="s">
        <v>120</v>
      </c>
      <c r="G18" s="99" t="s">
        <v>123</v>
      </c>
      <c r="H18" s="106">
        <v>5.73</v>
      </c>
      <c r="I18" s="90"/>
      <c r="J18" s="91">
        <f t="shared" si="0"/>
        <v>0</v>
      </c>
      <c r="K18" s="92">
        <f t="shared" si="1"/>
        <v>0</v>
      </c>
      <c r="L18" s="93"/>
      <c r="M18" s="94">
        <f t="shared" si="2"/>
        <v>0</v>
      </c>
      <c r="N18" s="93"/>
      <c r="O18" s="93"/>
      <c r="P18" s="93"/>
      <c r="Q18" s="95">
        <f>I18-(SUM(S18:AG18))+L18</f>
        <v>0</v>
      </c>
      <c r="R18" s="96" t="str">
        <f t="shared" si="4"/>
        <v>OK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</row>
    <row r="19" spans="1:33" s="77" customFormat="1" ht="87" x14ac:dyDescent="0.35">
      <c r="A19" s="97">
        <v>11</v>
      </c>
      <c r="B19" s="98">
        <v>16</v>
      </c>
      <c r="C19" s="103" t="s">
        <v>134</v>
      </c>
      <c r="D19" s="99" t="s">
        <v>175</v>
      </c>
      <c r="E19" s="99" t="s">
        <v>121</v>
      </c>
      <c r="F19" s="103" t="s">
        <v>120</v>
      </c>
      <c r="G19" s="99" t="s">
        <v>123</v>
      </c>
      <c r="H19" s="106">
        <v>4.9000000000000004</v>
      </c>
      <c r="I19" s="90"/>
      <c r="J19" s="91">
        <f t="shared" si="0"/>
        <v>0</v>
      </c>
      <c r="K19" s="92">
        <f t="shared" si="1"/>
        <v>0</v>
      </c>
      <c r="L19" s="93"/>
      <c r="M19" s="94">
        <f t="shared" si="2"/>
        <v>0</v>
      </c>
      <c r="N19" s="93"/>
      <c r="O19" s="93"/>
      <c r="P19" s="93"/>
      <c r="Q19" s="95">
        <f t="shared" ref="Q19:Q31" si="5">I19-(SUM(S19:AG19))+L19</f>
        <v>0</v>
      </c>
      <c r="R19" s="96" t="str">
        <f t="shared" si="4"/>
        <v>OK</v>
      </c>
      <c r="S19" s="109"/>
      <c r="T19" s="109"/>
      <c r="U19" s="108"/>
      <c r="V19" s="108"/>
      <c r="W19" s="108"/>
      <c r="X19" s="108"/>
      <c r="Y19" s="108"/>
      <c r="Z19" s="110"/>
      <c r="AA19" s="108"/>
      <c r="AB19" s="108"/>
      <c r="AC19" s="108"/>
      <c r="AD19" s="108"/>
      <c r="AE19" s="108"/>
      <c r="AF19" s="108"/>
      <c r="AG19" s="108"/>
    </row>
    <row r="20" spans="1:33" ht="145" x14ac:dyDescent="0.35">
      <c r="A20" s="97">
        <v>12</v>
      </c>
      <c r="B20" s="98">
        <v>17</v>
      </c>
      <c r="C20" s="103" t="s">
        <v>133</v>
      </c>
      <c r="D20" s="102" t="s">
        <v>176</v>
      </c>
      <c r="E20" s="102" t="s">
        <v>145</v>
      </c>
      <c r="F20" s="103" t="s">
        <v>120</v>
      </c>
      <c r="G20" s="99" t="s">
        <v>123</v>
      </c>
      <c r="H20" s="107">
        <v>5.83</v>
      </c>
      <c r="I20" s="90"/>
      <c r="J20" s="91">
        <f t="shared" si="0"/>
        <v>0</v>
      </c>
      <c r="K20" s="92">
        <f t="shared" si="1"/>
        <v>0</v>
      </c>
      <c r="L20" s="93"/>
      <c r="M20" s="94">
        <f t="shared" si="2"/>
        <v>0</v>
      </c>
      <c r="N20" s="93"/>
      <c r="O20" s="93"/>
      <c r="P20" s="93"/>
      <c r="Q20" s="95">
        <f t="shared" si="5"/>
        <v>0</v>
      </c>
      <c r="R20" s="96" t="str">
        <f t="shared" si="4"/>
        <v>OK</v>
      </c>
      <c r="S20" s="111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51"/>
      <c r="AG20" s="51"/>
    </row>
    <row r="21" spans="1:33" ht="116" x14ac:dyDescent="0.35">
      <c r="A21" s="97">
        <v>13</v>
      </c>
      <c r="B21" s="98">
        <v>18</v>
      </c>
      <c r="C21" s="103" t="s">
        <v>135</v>
      </c>
      <c r="D21" s="102" t="s">
        <v>177</v>
      </c>
      <c r="E21" s="102" t="s">
        <v>146</v>
      </c>
      <c r="F21" s="103" t="s">
        <v>152</v>
      </c>
      <c r="G21" s="105" t="s">
        <v>124</v>
      </c>
      <c r="H21" s="107">
        <v>134.69999999999999</v>
      </c>
      <c r="I21" s="90"/>
      <c r="J21" s="91">
        <f t="shared" si="0"/>
        <v>0</v>
      </c>
      <c r="K21" s="92">
        <f t="shared" si="1"/>
        <v>0</v>
      </c>
      <c r="L21" s="93"/>
      <c r="M21" s="94">
        <f t="shared" si="2"/>
        <v>0</v>
      </c>
      <c r="N21" s="93"/>
      <c r="O21" s="93"/>
      <c r="P21" s="93"/>
      <c r="Q21" s="95">
        <f t="shared" si="5"/>
        <v>0</v>
      </c>
      <c r="R21" s="96" t="str">
        <f t="shared" si="4"/>
        <v>OK</v>
      </c>
      <c r="S21" s="111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51"/>
      <c r="AG21" s="51"/>
    </row>
    <row r="22" spans="1:33" ht="38.5" customHeight="1" x14ac:dyDescent="0.35">
      <c r="A22" s="97">
        <v>14</v>
      </c>
      <c r="B22" s="98">
        <v>19</v>
      </c>
      <c r="C22" s="103" t="s">
        <v>132</v>
      </c>
      <c r="D22" s="102" t="s">
        <v>178</v>
      </c>
      <c r="E22" s="102" t="s">
        <v>147</v>
      </c>
      <c r="F22" s="103" t="s">
        <v>153</v>
      </c>
      <c r="G22" s="105" t="s">
        <v>123</v>
      </c>
      <c r="H22" s="107">
        <v>5.66</v>
      </c>
      <c r="I22" s="90"/>
      <c r="J22" s="91">
        <f t="shared" si="0"/>
        <v>0</v>
      </c>
      <c r="K22" s="92">
        <f t="shared" si="1"/>
        <v>0</v>
      </c>
      <c r="L22" s="93"/>
      <c r="M22" s="94">
        <f t="shared" si="2"/>
        <v>0</v>
      </c>
      <c r="N22" s="93"/>
      <c r="O22" s="93"/>
      <c r="P22" s="93"/>
      <c r="Q22" s="95">
        <f t="shared" si="5"/>
        <v>0</v>
      </c>
      <c r="R22" s="96" t="str">
        <f t="shared" si="4"/>
        <v>OK</v>
      </c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51"/>
      <c r="AG22" s="51"/>
    </row>
    <row r="23" spans="1:33" ht="38.5" customHeight="1" x14ac:dyDescent="0.35">
      <c r="A23" s="113">
        <v>15</v>
      </c>
      <c r="B23" s="98">
        <v>20</v>
      </c>
      <c r="C23" s="114" t="s">
        <v>136</v>
      </c>
      <c r="D23" s="102" t="s">
        <v>179</v>
      </c>
      <c r="E23" s="102" t="s">
        <v>148</v>
      </c>
      <c r="F23" s="103" t="s">
        <v>154</v>
      </c>
      <c r="G23" s="99" t="s">
        <v>123</v>
      </c>
      <c r="H23" s="107">
        <v>5.29</v>
      </c>
      <c r="I23" s="90"/>
      <c r="J23" s="91">
        <f t="shared" si="0"/>
        <v>0</v>
      </c>
      <c r="K23" s="92">
        <f t="shared" si="1"/>
        <v>0</v>
      </c>
      <c r="L23" s="93"/>
      <c r="M23" s="94">
        <f t="shared" si="2"/>
        <v>0</v>
      </c>
      <c r="N23" s="93"/>
      <c r="O23" s="93"/>
      <c r="P23" s="93"/>
      <c r="Q23" s="95">
        <f t="shared" si="5"/>
        <v>0</v>
      </c>
      <c r="R23" s="96" t="str">
        <f t="shared" si="4"/>
        <v>OK</v>
      </c>
      <c r="S23" s="111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51"/>
      <c r="AG23" s="51"/>
    </row>
    <row r="24" spans="1:33" ht="38.5" customHeight="1" x14ac:dyDescent="0.35">
      <c r="A24" s="113"/>
      <c r="B24" s="98">
        <v>21</v>
      </c>
      <c r="C24" s="114"/>
      <c r="D24" s="102" t="s">
        <v>180</v>
      </c>
      <c r="E24" s="102" t="s">
        <v>148</v>
      </c>
      <c r="F24" s="103" t="s">
        <v>154</v>
      </c>
      <c r="G24" s="99" t="s">
        <v>123</v>
      </c>
      <c r="H24" s="107">
        <v>6.25</v>
      </c>
      <c r="I24" s="90"/>
      <c r="J24" s="91">
        <f t="shared" si="0"/>
        <v>0</v>
      </c>
      <c r="K24" s="92">
        <f t="shared" si="1"/>
        <v>0</v>
      </c>
      <c r="L24" s="93"/>
      <c r="M24" s="94">
        <f t="shared" si="2"/>
        <v>0</v>
      </c>
      <c r="N24" s="93"/>
      <c r="O24" s="93"/>
      <c r="P24" s="93"/>
      <c r="Q24" s="95">
        <f t="shared" si="5"/>
        <v>0</v>
      </c>
      <c r="R24" s="96" t="str">
        <f t="shared" si="4"/>
        <v>OK</v>
      </c>
      <c r="S24" s="111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51"/>
      <c r="AG24" s="51"/>
    </row>
    <row r="25" spans="1:33" ht="38.5" customHeight="1" x14ac:dyDescent="0.35">
      <c r="A25" s="113"/>
      <c r="B25" s="98">
        <v>22</v>
      </c>
      <c r="C25" s="114"/>
      <c r="D25" s="102" t="s">
        <v>181</v>
      </c>
      <c r="E25" s="102" t="s">
        <v>148</v>
      </c>
      <c r="F25" s="103" t="s">
        <v>154</v>
      </c>
      <c r="G25" s="99" t="s">
        <v>123</v>
      </c>
      <c r="H25" s="107">
        <v>6.4</v>
      </c>
      <c r="I25" s="90"/>
      <c r="J25" s="91">
        <f t="shared" si="0"/>
        <v>0</v>
      </c>
      <c r="K25" s="92">
        <f t="shared" si="1"/>
        <v>0</v>
      </c>
      <c r="L25" s="93"/>
      <c r="M25" s="94">
        <f t="shared" si="2"/>
        <v>0</v>
      </c>
      <c r="N25" s="93"/>
      <c r="O25" s="93"/>
      <c r="P25" s="93"/>
      <c r="Q25" s="95">
        <f t="shared" si="5"/>
        <v>0</v>
      </c>
      <c r="R25" s="96" t="str">
        <f t="shared" si="4"/>
        <v>OK</v>
      </c>
      <c r="S25" s="111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51"/>
      <c r="AG25" s="51"/>
    </row>
    <row r="26" spans="1:33" ht="38.5" customHeight="1" x14ac:dyDescent="0.35">
      <c r="A26" s="113"/>
      <c r="B26" s="98">
        <v>23</v>
      </c>
      <c r="C26" s="114"/>
      <c r="D26" s="102" t="s">
        <v>182</v>
      </c>
      <c r="E26" s="102" t="s">
        <v>149</v>
      </c>
      <c r="F26" s="103" t="s">
        <v>155</v>
      </c>
      <c r="G26" s="99" t="s">
        <v>123</v>
      </c>
      <c r="H26" s="107">
        <v>3.82</v>
      </c>
      <c r="I26" s="90"/>
      <c r="J26" s="91">
        <f t="shared" si="0"/>
        <v>0</v>
      </c>
      <c r="K26" s="92">
        <f t="shared" si="1"/>
        <v>0</v>
      </c>
      <c r="L26" s="93"/>
      <c r="M26" s="94">
        <f t="shared" si="2"/>
        <v>0</v>
      </c>
      <c r="N26" s="93"/>
      <c r="O26" s="93"/>
      <c r="P26" s="93"/>
      <c r="Q26" s="95">
        <f t="shared" si="5"/>
        <v>0</v>
      </c>
      <c r="R26" s="96" t="str">
        <f t="shared" si="4"/>
        <v>OK</v>
      </c>
      <c r="S26" s="111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51"/>
      <c r="AG26" s="51"/>
    </row>
    <row r="27" spans="1:33" ht="38.5" customHeight="1" x14ac:dyDescent="0.35">
      <c r="A27" s="113"/>
      <c r="B27" s="98">
        <v>24</v>
      </c>
      <c r="C27" s="114"/>
      <c r="D27" s="102" t="s">
        <v>183</v>
      </c>
      <c r="E27" s="102" t="s">
        <v>149</v>
      </c>
      <c r="F27" s="103" t="s">
        <v>155</v>
      </c>
      <c r="G27" s="99" t="s">
        <v>123</v>
      </c>
      <c r="H27" s="107">
        <v>3.71</v>
      </c>
      <c r="I27" s="90"/>
      <c r="J27" s="91">
        <f t="shared" si="0"/>
        <v>0</v>
      </c>
      <c r="K27" s="92">
        <f t="shared" si="1"/>
        <v>0</v>
      </c>
      <c r="L27" s="93"/>
      <c r="M27" s="94">
        <f t="shared" si="2"/>
        <v>0</v>
      </c>
      <c r="N27" s="93"/>
      <c r="O27" s="93"/>
      <c r="P27" s="93"/>
      <c r="Q27" s="95">
        <f t="shared" si="5"/>
        <v>0</v>
      </c>
      <c r="R27" s="96" t="str">
        <f t="shared" si="4"/>
        <v>OK</v>
      </c>
      <c r="S27" s="111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51"/>
      <c r="AG27" s="51"/>
    </row>
    <row r="28" spans="1:33" ht="38.5" customHeight="1" x14ac:dyDescent="0.35">
      <c r="A28" s="113"/>
      <c r="B28" s="98">
        <v>25</v>
      </c>
      <c r="C28" s="114"/>
      <c r="D28" s="102" t="s">
        <v>184</v>
      </c>
      <c r="E28" s="102" t="s">
        <v>150</v>
      </c>
      <c r="F28" s="103" t="s">
        <v>155</v>
      </c>
      <c r="G28" s="99" t="s">
        <v>123</v>
      </c>
      <c r="H28" s="107">
        <v>3.69</v>
      </c>
      <c r="I28" s="90"/>
      <c r="J28" s="91">
        <f t="shared" si="0"/>
        <v>0</v>
      </c>
      <c r="K28" s="92">
        <f t="shared" si="1"/>
        <v>0</v>
      </c>
      <c r="L28" s="93"/>
      <c r="M28" s="94">
        <f t="shared" si="2"/>
        <v>0</v>
      </c>
      <c r="N28" s="93"/>
      <c r="O28" s="93"/>
      <c r="P28" s="93"/>
      <c r="Q28" s="95">
        <f t="shared" si="5"/>
        <v>0</v>
      </c>
      <c r="R28" s="96" t="str">
        <f t="shared" si="4"/>
        <v>OK</v>
      </c>
      <c r="S28" s="111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51"/>
      <c r="AG28" s="51"/>
    </row>
    <row r="29" spans="1:33" ht="38.5" customHeight="1" x14ac:dyDescent="0.35">
      <c r="A29" s="113"/>
      <c r="B29" s="98">
        <v>26</v>
      </c>
      <c r="C29" s="114"/>
      <c r="D29" s="102" t="s">
        <v>185</v>
      </c>
      <c r="E29" s="102" t="s">
        <v>150</v>
      </c>
      <c r="F29" s="103" t="s">
        <v>155</v>
      </c>
      <c r="G29" s="99" t="s">
        <v>123</v>
      </c>
      <c r="H29" s="107">
        <v>4</v>
      </c>
      <c r="I29" s="90"/>
      <c r="J29" s="91">
        <f t="shared" si="0"/>
        <v>0</v>
      </c>
      <c r="K29" s="92">
        <f t="shared" si="1"/>
        <v>0</v>
      </c>
      <c r="L29" s="93"/>
      <c r="M29" s="94">
        <f t="shared" si="2"/>
        <v>0</v>
      </c>
      <c r="N29" s="93"/>
      <c r="O29" s="93"/>
      <c r="P29" s="93"/>
      <c r="Q29" s="95">
        <f t="shared" si="5"/>
        <v>0</v>
      </c>
      <c r="R29" s="96" t="str">
        <f t="shared" si="4"/>
        <v>OK</v>
      </c>
      <c r="S29" s="111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51"/>
      <c r="AG29" s="51"/>
    </row>
    <row r="30" spans="1:33" ht="38.5" customHeight="1" x14ac:dyDescent="0.35">
      <c r="A30" s="113"/>
      <c r="B30" s="98">
        <v>27</v>
      </c>
      <c r="C30" s="114"/>
      <c r="D30" s="102" t="s">
        <v>186</v>
      </c>
      <c r="E30" s="102" t="s">
        <v>150</v>
      </c>
      <c r="F30" s="103" t="s">
        <v>155</v>
      </c>
      <c r="G30" s="99" t="s">
        <v>123</v>
      </c>
      <c r="H30" s="107">
        <v>5.4</v>
      </c>
      <c r="I30" s="90"/>
      <c r="J30" s="91">
        <f t="shared" si="0"/>
        <v>0</v>
      </c>
      <c r="K30" s="92">
        <f t="shared" si="1"/>
        <v>0</v>
      </c>
      <c r="L30" s="93"/>
      <c r="M30" s="94">
        <f t="shared" si="2"/>
        <v>0</v>
      </c>
      <c r="N30" s="93"/>
      <c r="O30" s="93"/>
      <c r="P30" s="93"/>
      <c r="Q30" s="95">
        <f t="shared" si="5"/>
        <v>0</v>
      </c>
      <c r="R30" s="96" t="str">
        <f t="shared" si="4"/>
        <v>OK</v>
      </c>
      <c r="S30" s="111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51"/>
      <c r="AG30" s="51"/>
    </row>
    <row r="31" spans="1:33" ht="38.5" customHeight="1" x14ac:dyDescent="0.35">
      <c r="A31" s="113"/>
      <c r="B31" s="98">
        <v>28</v>
      </c>
      <c r="C31" s="114"/>
      <c r="D31" s="102" t="s">
        <v>187</v>
      </c>
      <c r="E31" s="102" t="s">
        <v>150</v>
      </c>
      <c r="F31" s="103" t="s">
        <v>155</v>
      </c>
      <c r="G31" s="99" t="s">
        <v>123</v>
      </c>
      <c r="H31" s="107">
        <v>7.74</v>
      </c>
      <c r="I31" s="90"/>
      <c r="J31" s="91">
        <f t="shared" si="0"/>
        <v>0</v>
      </c>
      <c r="K31" s="92">
        <f t="shared" si="1"/>
        <v>0</v>
      </c>
      <c r="L31" s="93"/>
      <c r="M31" s="94">
        <f t="shared" si="2"/>
        <v>0</v>
      </c>
      <c r="N31" s="93"/>
      <c r="O31" s="93"/>
      <c r="P31" s="93"/>
      <c r="Q31" s="95">
        <f t="shared" si="5"/>
        <v>0</v>
      </c>
      <c r="R31" s="96" t="str">
        <f t="shared" si="4"/>
        <v>OK</v>
      </c>
      <c r="S31" s="111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51"/>
      <c r="AG31" s="51"/>
    </row>
    <row r="32" spans="1:33" ht="38.5" customHeight="1" thickBot="1" x14ac:dyDescent="0.4">
      <c r="C32" s="170"/>
      <c r="D32" s="171"/>
      <c r="E32" s="171"/>
      <c r="F32" s="171"/>
      <c r="G32" s="171"/>
      <c r="H32" s="172"/>
      <c r="S32" s="87">
        <f t="shared" ref="S32:AG32" si="6">SUMPRODUCT($H$4:$H$31,S4:S31)</f>
        <v>0</v>
      </c>
      <c r="T32" s="87">
        <f t="shared" si="6"/>
        <v>0</v>
      </c>
      <c r="U32" s="87">
        <f t="shared" si="6"/>
        <v>0</v>
      </c>
      <c r="V32" s="87">
        <f t="shared" si="6"/>
        <v>0</v>
      </c>
      <c r="W32" s="87">
        <f t="shared" si="6"/>
        <v>0</v>
      </c>
      <c r="X32" s="87">
        <f t="shared" si="6"/>
        <v>0</v>
      </c>
      <c r="Y32" s="87">
        <f t="shared" si="6"/>
        <v>0</v>
      </c>
      <c r="Z32" s="87">
        <f t="shared" si="6"/>
        <v>0</v>
      </c>
      <c r="AA32" s="87">
        <f t="shared" si="6"/>
        <v>0</v>
      </c>
      <c r="AB32" s="87">
        <f t="shared" si="6"/>
        <v>0</v>
      </c>
      <c r="AC32" s="87">
        <f t="shared" si="6"/>
        <v>0</v>
      </c>
      <c r="AD32" s="87">
        <f t="shared" si="6"/>
        <v>0</v>
      </c>
      <c r="AE32" s="87">
        <f t="shared" si="6"/>
        <v>0</v>
      </c>
      <c r="AF32" s="87">
        <f t="shared" si="6"/>
        <v>0</v>
      </c>
      <c r="AG32" s="87">
        <f t="shared" si="6"/>
        <v>0</v>
      </c>
    </row>
  </sheetData>
  <mergeCells count="31">
    <mergeCell ref="AG1:AG2"/>
    <mergeCell ref="A1:C1"/>
    <mergeCell ref="T1:T2"/>
    <mergeCell ref="D1:H1"/>
    <mergeCell ref="I1:R1"/>
    <mergeCell ref="S1:S2"/>
    <mergeCell ref="A2:H2"/>
    <mergeCell ref="I2:R2"/>
    <mergeCell ref="AB1:AB2"/>
    <mergeCell ref="AC1:AC2"/>
    <mergeCell ref="AD1:AD2"/>
    <mergeCell ref="AE1:AE2"/>
    <mergeCell ref="AF1:AF2"/>
    <mergeCell ref="W1:W2"/>
    <mergeCell ref="X1:X2"/>
    <mergeCell ref="Y1:Y2"/>
    <mergeCell ref="Z1:Z2"/>
    <mergeCell ref="AA1:AA2"/>
    <mergeCell ref="A23:A31"/>
    <mergeCell ref="C23:C31"/>
    <mergeCell ref="C32:H32"/>
    <mergeCell ref="V1:V2"/>
    <mergeCell ref="U1:U2"/>
    <mergeCell ref="A4:A6"/>
    <mergeCell ref="C4:C6"/>
    <mergeCell ref="A7:A8"/>
    <mergeCell ref="C7:C8"/>
    <mergeCell ref="A9:A10"/>
    <mergeCell ref="C9:C10"/>
    <mergeCell ref="A11:A12"/>
    <mergeCell ref="C11:C12"/>
  </mergeCells>
  <conditionalFormatting sqref="S4:AG17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80B7-F7A0-4CCE-9945-1297BBF86082}">
  <sheetPr>
    <tabColor rgb="FF92D050"/>
  </sheetPr>
  <dimension ref="A1:AG32"/>
  <sheetViews>
    <sheetView zoomScale="70" zoomScaleNormal="70" workbookViewId="0">
      <selection activeCell="A3" sqref="A3"/>
    </sheetView>
  </sheetViews>
  <sheetFormatPr defaultColWidth="9.81640625" defaultRowHeight="38.5" customHeight="1" x14ac:dyDescent="0.35"/>
  <cols>
    <col min="1" max="1" width="6.54296875" style="1" customWidth="1"/>
    <col min="2" max="2" width="5.81640625" style="1" customWidth="1"/>
    <col min="3" max="3" width="10.7265625" style="88" customWidth="1"/>
    <col min="4" max="4" width="57.81640625" style="1" customWidth="1"/>
    <col min="5" max="5" width="12.453125" style="1" customWidth="1"/>
    <col min="6" max="6" width="12.7265625" style="1" customWidth="1"/>
    <col min="7" max="7" width="13.81640625" style="1" customWidth="1"/>
    <col min="8" max="8" width="13.1796875" style="13" customWidth="1"/>
    <col min="9" max="9" width="14.26953125" style="13" customWidth="1"/>
    <col min="10" max="10" width="11.1796875" style="4" customWidth="1"/>
    <col min="11" max="11" width="9" style="4" customWidth="1"/>
    <col min="12" max="12" width="9.26953125" style="4" customWidth="1"/>
    <col min="13" max="16" width="6.54296875" style="4" customWidth="1"/>
    <col min="17" max="17" width="8.7265625" style="4" customWidth="1"/>
    <col min="18" max="18" width="6.54296875" style="12" customWidth="1"/>
    <col min="19" max="19" width="14.453125" style="5" customWidth="1"/>
    <col min="20" max="20" width="14.54296875" style="4" customWidth="1"/>
    <col min="21" max="21" width="13.7265625" style="4" customWidth="1"/>
    <col min="22" max="22" width="15.1796875" style="4" customWidth="1"/>
    <col min="23" max="27" width="13.26953125" style="4" customWidth="1"/>
    <col min="28" max="28" width="14.54296875" style="4" customWidth="1"/>
    <col min="29" max="31" width="13.26953125" style="4" customWidth="1"/>
    <col min="32" max="33" width="13.26953125" style="2" customWidth="1"/>
    <col min="34" max="16384" width="9.81640625" style="2"/>
  </cols>
  <sheetData>
    <row r="1" spans="1:33" s="77" customFormat="1" ht="38.5" customHeight="1" x14ac:dyDescent="0.35">
      <c r="A1" s="174" t="s">
        <v>125</v>
      </c>
      <c r="B1" s="175"/>
      <c r="C1" s="176"/>
      <c r="D1" s="177" t="s">
        <v>113</v>
      </c>
      <c r="E1" s="178"/>
      <c r="F1" s="178"/>
      <c r="G1" s="178"/>
      <c r="H1" s="179"/>
      <c r="I1" s="180" t="s">
        <v>126</v>
      </c>
      <c r="J1" s="180"/>
      <c r="K1" s="180"/>
      <c r="L1" s="180"/>
      <c r="M1" s="180"/>
      <c r="N1" s="180"/>
      <c r="O1" s="180"/>
      <c r="P1" s="180"/>
      <c r="Q1" s="180"/>
      <c r="R1" s="180"/>
      <c r="S1" s="173" t="s">
        <v>127</v>
      </c>
      <c r="T1" s="173" t="s">
        <v>127</v>
      </c>
      <c r="U1" s="173" t="s">
        <v>127</v>
      </c>
      <c r="V1" s="173" t="s">
        <v>127</v>
      </c>
      <c r="W1" s="173" t="s">
        <v>127</v>
      </c>
      <c r="X1" s="173" t="s">
        <v>127</v>
      </c>
      <c r="Y1" s="173" t="s">
        <v>127</v>
      </c>
      <c r="Z1" s="173" t="s">
        <v>127</v>
      </c>
      <c r="AA1" s="173" t="s">
        <v>127</v>
      </c>
      <c r="AB1" s="173" t="s">
        <v>127</v>
      </c>
      <c r="AC1" s="173" t="s">
        <v>127</v>
      </c>
      <c r="AD1" s="173" t="s">
        <v>127</v>
      </c>
      <c r="AE1" s="173" t="s">
        <v>127</v>
      </c>
      <c r="AF1" s="173" t="s">
        <v>127</v>
      </c>
      <c r="AG1" s="173" t="s">
        <v>127</v>
      </c>
    </row>
    <row r="2" spans="1:33" s="77" customFormat="1" ht="38.5" customHeight="1" x14ac:dyDescent="0.35">
      <c r="A2" s="181" t="s">
        <v>201</v>
      </c>
      <c r="B2" s="182"/>
      <c r="C2" s="182"/>
      <c r="D2" s="182"/>
      <c r="E2" s="182"/>
      <c r="F2" s="182"/>
      <c r="G2" s="182"/>
      <c r="H2" s="183"/>
      <c r="I2" s="184" t="s">
        <v>114</v>
      </c>
      <c r="J2" s="185"/>
      <c r="K2" s="185"/>
      <c r="L2" s="185"/>
      <c r="M2" s="185"/>
      <c r="N2" s="185"/>
      <c r="O2" s="185"/>
      <c r="P2" s="185"/>
      <c r="Q2" s="185"/>
      <c r="R2" s="186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</row>
    <row r="3" spans="1:33" s="81" customFormat="1" ht="55.5" customHeight="1" x14ac:dyDescent="0.25">
      <c r="A3" s="78" t="s">
        <v>115</v>
      </c>
      <c r="B3" s="78" t="s">
        <v>19</v>
      </c>
      <c r="C3" s="78" t="s">
        <v>5</v>
      </c>
      <c r="D3" s="78" t="s">
        <v>116</v>
      </c>
      <c r="E3" s="78" t="s">
        <v>117</v>
      </c>
      <c r="F3" s="78" t="s">
        <v>9</v>
      </c>
      <c r="G3" s="78" t="s">
        <v>6</v>
      </c>
      <c r="H3" s="89" t="s">
        <v>118</v>
      </c>
      <c r="I3" s="85" t="s">
        <v>119</v>
      </c>
      <c r="J3" s="20" t="s">
        <v>94</v>
      </c>
      <c r="K3" s="20" t="s">
        <v>95</v>
      </c>
      <c r="L3" s="20" t="s">
        <v>90</v>
      </c>
      <c r="M3" s="20" t="s">
        <v>18</v>
      </c>
      <c r="N3" s="20" t="s">
        <v>91</v>
      </c>
      <c r="O3" s="20" t="s">
        <v>92</v>
      </c>
      <c r="P3" s="20" t="s">
        <v>93</v>
      </c>
      <c r="Q3" s="79" t="s">
        <v>0</v>
      </c>
      <c r="R3" s="86" t="s">
        <v>1</v>
      </c>
      <c r="S3" s="80" t="s">
        <v>128</v>
      </c>
      <c r="T3" s="80" t="s">
        <v>128</v>
      </c>
      <c r="U3" s="80" t="s">
        <v>128</v>
      </c>
      <c r="V3" s="80" t="s">
        <v>128</v>
      </c>
      <c r="W3" s="80" t="s">
        <v>128</v>
      </c>
      <c r="X3" s="80" t="s">
        <v>128</v>
      </c>
      <c r="Y3" s="80" t="s">
        <v>128</v>
      </c>
      <c r="Z3" s="80" t="s">
        <v>128</v>
      </c>
      <c r="AA3" s="80" t="s">
        <v>128</v>
      </c>
      <c r="AB3" s="80" t="s">
        <v>128</v>
      </c>
      <c r="AC3" s="80" t="s">
        <v>128</v>
      </c>
      <c r="AD3" s="80" t="s">
        <v>128</v>
      </c>
      <c r="AE3" s="80" t="s">
        <v>128</v>
      </c>
      <c r="AF3" s="80" t="s">
        <v>128</v>
      </c>
      <c r="AG3" s="80" t="s">
        <v>128</v>
      </c>
    </row>
    <row r="4" spans="1:33" s="77" customFormat="1" ht="38.5" customHeight="1" x14ac:dyDescent="0.35">
      <c r="A4" s="122">
        <v>1</v>
      </c>
      <c r="B4" s="98">
        <v>1</v>
      </c>
      <c r="C4" s="114" t="s">
        <v>129</v>
      </c>
      <c r="D4" s="99" t="s">
        <v>156</v>
      </c>
      <c r="E4" s="99" t="s">
        <v>137</v>
      </c>
      <c r="F4" s="99" t="s">
        <v>157</v>
      </c>
      <c r="G4" s="99" t="s">
        <v>123</v>
      </c>
      <c r="H4" s="101">
        <v>14</v>
      </c>
      <c r="I4" s="90">
        <v>430</v>
      </c>
      <c r="J4" s="91">
        <f>IF(SUM(S4:AG4)&gt;I4+L4,I4+L4,SUM(S4:AG4))</f>
        <v>0</v>
      </c>
      <c r="K4" s="92">
        <f>(SUM(S4:AG4))</f>
        <v>0</v>
      </c>
      <c r="L4" s="93"/>
      <c r="M4" s="94">
        <f>ROUND(IF(I4*0.25-0.5&lt;0,0,I4*0.25-0.5),0)-P4-N4</f>
        <v>107</v>
      </c>
      <c r="N4" s="93"/>
      <c r="O4" s="93"/>
      <c r="P4" s="93"/>
      <c r="Q4" s="95">
        <f>I4-(SUM(S4:AG4))+L4</f>
        <v>430</v>
      </c>
      <c r="R4" s="96" t="str">
        <f>IF(Q4&lt;0,"ATENÇÃO","OK")</f>
        <v>OK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</row>
    <row r="5" spans="1:33" s="77" customFormat="1" ht="38.5" customHeight="1" x14ac:dyDescent="0.35">
      <c r="A5" s="122"/>
      <c r="B5" s="98">
        <v>2</v>
      </c>
      <c r="C5" s="114"/>
      <c r="D5" s="99" t="s">
        <v>158</v>
      </c>
      <c r="E5" s="99" t="s">
        <v>137</v>
      </c>
      <c r="F5" s="99" t="s">
        <v>159</v>
      </c>
      <c r="G5" s="99" t="s">
        <v>123</v>
      </c>
      <c r="H5" s="101">
        <v>11</v>
      </c>
      <c r="I5" s="90">
        <v>200</v>
      </c>
      <c r="J5" s="91">
        <f t="shared" ref="J5:J31" si="0">IF(SUM(S5:AG5)&gt;I5+L5,I5+L5,SUM(S5:AG5))</f>
        <v>0</v>
      </c>
      <c r="K5" s="92">
        <f t="shared" ref="K5:K31" si="1">(SUM(S5:AG5))</f>
        <v>0</v>
      </c>
      <c r="L5" s="93"/>
      <c r="M5" s="94">
        <f t="shared" ref="M5:M31" si="2">ROUND(IF(I5*0.25-0.5&lt;0,0,I5*0.25-0.5),0)-P5-N5</f>
        <v>50</v>
      </c>
      <c r="N5" s="93"/>
      <c r="O5" s="93"/>
      <c r="P5" s="93"/>
      <c r="Q5" s="95">
        <f t="shared" ref="Q5:Q17" si="3">I5-(SUM(S5:AG5))+L5</f>
        <v>200</v>
      </c>
      <c r="R5" s="96" t="str">
        <f t="shared" ref="R5:R31" si="4">IF(Q5&lt;0,"ATENÇÃO","OK")</f>
        <v>OK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77" customFormat="1" ht="38.5" customHeight="1" x14ac:dyDescent="0.35">
      <c r="A6" s="122"/>
      <c r="B6" s="98">
        <v>3</v>
      </c>
      <c r="C6" s="114"/>
      <c r="D6" s="99" t="s">
        <v>160</v>
      </c>
      <c r="E6" s="99" t="s">
        <v>137</v>
      </c>
      <c r="F6" s="99" t="s">
        <v>161</v>
      </c>
      <c r="G6" s="99" t="s">
        <v>123</v>
      </c>
      <c r="H6" s="101">
        <v>12</v>
      </c>
      <c r="I6" s="90"/>
      <c r="J6" s="91">
        <f t="shared" si="0"/>
        <v>0</v>
      </c>
      <c r="K6" s="92">
        <f t="shared" si="1"/>
        <v>0</v>
      </c>
      <c r="L6" s="93"/>
      <c r="M6" s="94">
        <f t="shared" si="2"/>
        <v>0</v>
      </c>
      <c r="N6" s="93"/>
      <c r="O6" s="93"/>
      <c r="P6" s="93"/>
      <c r="Q6" s="95">
        <f t="shared" si="3"/>
        <v>0</v>
      </c>
      <c r="R6" s="96" t="str">
        <f t="shared" si="4"/>
        <v>OK</v>
      </c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s="77" customFormat="1" ht="38.5" customHeight="1" x14ac:dyDescent="0.35">
      <c r="A7" s="122">
        <v>2</v>
      </c>
      <c r="B7" s="98">
        <v>4</v>
      </c>
      <c r="C7" s="114" t="s">
        <v>130</v>
      </c>
      <c r="D7" s="99" t="s">
        <v>162</v>
      </c>
      <c r="E7" s="99" t="s">
        <v>138</v>
      </c>
      <c r="F7" s="99" t="s">
        <v>157</v>
      </c>
      <c r="G7" s="99" t="s">
        <v>123</v>
      </c>
      <c r="H7" s="101">
        <v>17.100000000000001</v>
      </c>
      <c r="I7" s="90"/>
      <c r="J7" s="91">
        <f t="shared" si="0"/>
        <v>0</v>
      </c>
      <c r="K7" s="92">
        <f t="shared" si="1"/>
        <v>0</v>
      </c>
      <c r="L7" s="93"/>
      <c r="M7" s="94">
        <f t="shared" si="2"/>
        <v>0</v>
      </c>
      <c r="N7" s="93"/>
      <c r="O7" s="93"/>
      <c r="P7" s="93"/>
      <c r="Q7" s="95">
        <f t="shared" si="3"/>
        <v>0</v>
      </c>
      <c r="R7" s="96" t="str">
        <f t="shared" si="4"/>
        <v>OK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3" s="77" customFormat="1" ht="38.5" customHeight="1" x14ac:dyDescent="0.35">
      <c r="A8" s="122"/>
      <c r="B8" s="98">
        <v>5</v>
      </c>
      <c r="C8" s="114"/>
      <c r="D8" s="99" t="s">
        <v>163</v>
      </c>
      <c r="E8" s="99" t="s">
        <v>138</v>
      </c>
      <c r="F8" s="99" t="s">
        <v>159</v>
      </c>
      <c r="G8" s="99" t="s">
        <v>123</v>
      </c>
      <c r="H8" s="101">
        <v>16.86</v>
      </c>
      <c r="I8" s="90"/>
      <c r="J8" s="91">
        <f t="shared" si="0"/>
        <v>0</v>
      </c>
      <c r="K8" s="92">
        <f t="shared" si="1"/>
        <v>0</v>
      </c>
      <c r="L8" s="93"/>
      <c r="M8" s="94">
        <f t="shared" si="2"/>
        <v>0</v>
      </c>
      <c r="N8" s="93"/>
      <c r="O8" s="93"/>
      <c r="P8" s="93"/>
      <c r="Q8" s="95">
        <f t="shared" si="3"/>
        <v>0</v>
      </c>
      <c r="R8" s="96" t="str">
        <f t="shared" si="4"/>
        <v>OK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</row>
    <row r="9" spans="1:33" s="77" customFormat="1" ht="38.5" customHeight="1" x14ac:dyDescent="0.35">
      <c r="A9" s="122">
        <v>3</v>
      </c>
      <c r="B9" s="98">
        <v>6</v>
      </c>
      <c r="C9" s="114" t="s">
        <v>130</v>
      </c>
      <c r="D9" s="99" t="s">
        <v>164</v>
      </c>
      <c r="E9" s="99" t="s">
        <v>139</v>
      </c>
      <c r="F9" s="99" t="s">
        <v>157</v>
      </c>
      <c r="G9" s="99" t="s">
        <v>123</v>
      </c>
      <c r="H9" s="101">
        <v>16.739999999999998</v>
      </c>
      <c r="I9" s="90"/>
      <c r="J9" s="91">
        <f t="shared" si="0"/>
        <v>0</v>
      </c>
      <c r="K9" s="92">
        <f t="shared" si="1"/>
        <v>0</v>
      </c>
      <c r="L9" s="93"/>
      <c r="M9" s="94">
        <f t="shared" si="2"/>
        <v>0</v>
      </c>
      <c r="N9" s="93"/>
      <c r="O9" s="93"/>
      <c r="P9" s="93"/>
      <c r="Q9" s="95">
        <f t="shared" si="3"/>
        <v>0</v>
      </c>
      <c r="R9" s="96" t="str">
        <f t="shared" si="4"/>
        <v>OK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</row>
    <row r="10" spans="1:33" s="77" customFormat="1" ht="38.5" customHeight="1" x14ac:dyDescent="0.35">
      <c r="A10" s="122"/>
      <c r="B10" s="98">
        <v>7</v>
      </c>
      <c r="C10" s="114"/>
      <c r="D10" s="99" t="s">
        <v>165</v>
      </c>
      <c r="E10" s="99" t="s">
        <v>140</v>
      </c>
      <c r="F10" s="99" t="s">
        <v>159</v>
      </c>
      <c r="G10" s="99" t="s">
        <v>123</v>
      </c>
      <c r="H10" s="101">
        <v>16.95</v>
      </c>
      <c r="I10" s="90"/>
      <c r="J10" s="91">
        <f t="shared" si="0"/>
        <v>0</v>
      </c>
      <c r="K10" s="92">
        <f t="shared" si="1"/>
        <v>0</v>
      </c>
      <c r="L10" s="93"/>
      <c r="M10" s="94">
        <f t="shared" si="2"/>
        <v>0</v>
      </c>
      <c r="N10" s="93"/>
      <c r="O10" s="93"/>
      <c r="P10" s="93"/>
      <c r="Q10" s="95">
        <f t="shared" si="3"/>
        <v>0</v>
      </c>
      <c r="R10" s="96" t="str">
        <f t="shared" si="4"/>
        <v>OK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1" spans="1:33" s="77" customFormat="1" ht="38.5" customHeight="1" x14ac:dyDescent="0.35">
      <c r="A11" s="122">
        <v>4</v>
      </c>
      <c r="B11" s="98">
        <v>8</v>
      </c>
      <c r="C11" s="114" t="s">
        <v>130</v>
      </c>
      <c r="D11" s="99" t="s">
        <v>166</v>
      </c>
      <c r="E11" s="99" t="s">
        <v>141</v>
      </c>
      <c r="F11" s="100" t="s">
        <v>151</v>
      </c>
      <c r="G11" s="99" t="s">
        <v>123</v>
      </c>
      <c r="H11" s="101">
        <v>18.010000000000002</v>
      </c>
      <c r="I11" s="90"/>
      <c r="J11" s="91">
        <f t="shared" si="0"/>
        <v>0</v>
      </c>
      <c r="K11" s="92">
        <f t="shared" si="1"/>
        <v>0</v>
      </c>
      <c r="L11" s="93"/>
      <c r="M11" s="94">
        <f t="shared" si="2"/>
        <v>0</v>
      </c>
      <c r="N11" s="93"/>
      <c r="O11" s="93"/>
      <c r="P11" s="93"/>
      <c r="Q11" s="95">
        <f t="shared" si="3"/>
        <v>0</v>
      </c>
      <c r="R11" s="96" t="str">
        <f t="shared" si="4"/>
        <v>OK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</row>
    <row r="12" spans="1:33" s="77" customFormat="1" ht="38.5" customHeight="1" x14ac:dyDescent="0.35">
      <c r="A12" s="122"/>
      <c r="B12" s="98">
        <v>9</v>
      </c>
      <c r="C12" s="114"/>
      <c r="D12" s="102" t="s">
        <v>167</v>
      </c>
      <c r="E12" s="102" t="s">
        <v>141</v>
      </c>
      <c r="F12" s="102" t="s">
        <v>159</v>
      </c>
      <c r="G12" s="102" t="s">
        <v>123</v>
      </c>
      <c r="H12" s="101">
        <v>16.86</v>
      </c>
      <c r="I12" s="90"/>
      <c r="J12" s="91">
        <f t="shared" si="0"/>
        <v>0</v>
      </c>
      <c r="K12" s="92">
        <f t="shared" si="1"/>
        <v>0</v>
      </c>
      <c r="L12" s="93"/>
      <c r="M12" s="94">
        <f t="shared" si="2"/>
        <v>0</v>
      </c>
      <c r="N12" s="93"/>
      <c r="O12" s="93"/>
      <c r="P12" s="93"/>
      <c r="Q12" s="95">
        <f t="shared" si="3"/>
        <v>0</v>
      </c>
      <c r="R12" s="96" t="str">
        <f t="shared" si="4"/>
        <v>OK</v>
      </c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1:33" s="77" customFormat="1" ht="38.5" customHeight="1" x14ac:dyDescent="0.35">
      <c r="A13" s="97">
        <v>5</v>
      </c>
      <c r="B13" s="98">
        <v>10</v>
      </c>
      <c r="C13" s="103" t="s">
        <v>131</v>
      </c>
      <c r="D13" s="99" t="s">
        <v>168</v>
      </c>
      <c r="E13" s="99" t="s">
        <v>142</v>
      </c>
      <c r="F13" s="100" t="s">
        <v>169</v>
      </c>
      <c r="G13" s="99" t="s">
        <v>123</v>
      </c>
      <c r="H13" s="101">
        <v>24.1</v>
      </c>
      <c r="I13" s="90">
        <v>600</v>
      </c>
      <c r="J13" s="91">
        <f t="shared" si="0"/>
        <v>0</v>
      </c>
      <c r="K13" s="92">
        <f t="shared" si="1"/>
        <v>0</v>
      </c>
      <c r="L13" s="93"/>
      <c r="M13" s="94">
        <f t="shared" si="2"/>
        <v>150</v>
      </c>
      <c r="N13" s="93"/>
      <c r="O13" s="93"/>
      <c r="P13" s="93"/>
      <c r="Q13" s="95">
        <f t="shared" si="3"/>
        <v>600</v>
      </c>
      <c r="R13" s="96" t="str">
        <f t="shared" si="4"/>
        <v>OK</v>
      </c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</row>
    <row r="14" spans="1:33" s="77" customFormat="1" ht="38.5" customHeight="1" x14ac:dyDescent="0.35">
      <c r="A14" s="97">
        <v>6</v>
      </c>
      <c r="B14" s="98">
        <v>11</v>
      </c>
      <c r="C14" s="103" t="s">
        <v>131</v>
      </c>
      <c r="D14" s="99" t="s">
        <v>170</v>
      </c>
      <c r="E14" s="99" t="s">
        <v>142</v>
      </c>
      <c r="F14" s="100" t="s">
        <v>169</v>
      </c>
      <c r="G14" s="99" t="s">
        <v>123</v>
      </c>
      <c r="H14" s="101">
        <v>25.9</v>
      </c>
      <c r="I14" s="90"/>
      <c r="J14" s="91">
        <f t="shared" si="0"/>
        <v>0</v>
      </c>
      <c r="K14" s="92">
        <f t="shared" si="1"/>
        <v>0</v>
      </c>
      <c r="L14" s="93"/>
      <c r="M14" s="94">
        <f t="shared" si="2"/>
        <v>0</v>
      </c>
      <c r="N14" s="93"/>
      <c r="O14" s="93"/>
      <c r="P14" s="93"/>
      <c r="Q14" s="95">
        <f t="shared" si="3"/>
        <v>0</v>
      </c>
      <c r="R14" s="96" t="str">
        <f t="shared" si="4"/>
        <v>OK</v>
      </c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</row>
    <row r="15" spans="1:33" s="77" customFormat="1" ht="38.5" customHeight="1" x14ac:dyDescent="0.35">
      <c r="A15" s="97">
        <v>7</v>
      </c>
      <c r="B15" s="98">
        <v>12</v>
      </c>
      <c r="C15" s="103" t="s">
        <v>131</v>
      </c>
      <c r="D15" s="99" t="s">
        <v>171</v>
      </c>
      <c r="E15" s="99" t="s">
        <v>143</v>
      </c>
      <c r="F15" s="100" t="s">
        <v>169</v>
      </c>
      <c r="G15" s="99" t="s">
        <v>123</v>
      </c>
      <c r="H15" s="101">
        <v>25.9</v>
      </c>
      <c r="I15" s="90"/>
      <c r="J15" s="91">
        <f t="shared" si="0"/>
        <v>0</v>
      </c>
      <c r="K15" s="92">
        <f t="shared" si="1"/>
        <v>0</v>
      </c>
      <c r="L15" s="93"/>
      <c r="M15" s="94">
        <f t="shared" si="2"/>
        <v>0</v>
      </c>
      <c r="N15" s="93"/>
      <c r="O15" s="93"/>
      <c r="P15" s="93"/>
      <c r="Q15" s="95">
        <f t="shared" si="3"/>
        <v>0</v>
      </c>
      <c r="R15" s="96" t="str">
        <f t="shared" si="4"/>
        <v>OK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</row>
    <row r="16" spans="1:33" s="77" customFormat="1" ht="335.25" customHeight="1" x14ac:dyDescent="0.35">
      <c r="A16" s="97">
        <v>8</v>
      </c>
      <c r="B16" s="98">
        <v>13</v>
      </c>
      <c r="C16" s="103" t="s">
        <v>131</v>
      </c>
      <c r="D16" s="99" t="s">
        <v>172</v>
      </c>
      <c r="E16" s="99" t="s">
        <v>143</v>
      </c>
      <c r="F16" s="104" t="s">
        <v>169</v>
      </c>
      <c r="G16" s="102" t="s">
        <v>123</v>
      </c>
      <c r="H16" s="101">
        <v>25.9</v>
      </c>
      <c r="I16" s="90"/>
      <c r="J16" s="91">
        <f t="shared" si="0"/>
        <v>0</v>
      </c>
      <c r="K16" s="92">
        <f t="shared" si="1"/>
        <v>0</v>
      </c>
      <c r="L16" s="93"/>
      <c r="M16" s="94">
        <f t="shared" si="2"/>
        <v>0</v>
      </c>
      <c r="N16" s="93"/>
      <c r="O16" s="93"/>
      <c r="P16" s="93"/>
      <c r="Q16" s="95">
        <f t="shared" si="3"/>
        <v>0</v>
      </c>
      <c r="R16" s="96" t="str">
        <f t="shared" si="4"/>
        <v>OK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</row>
    <row r="17" spans="1:33" s="77" customFormat="1" ht="87" x14ac:dyDescent="0.35">
      <c r="A17" s="97">
        <v>9</v>
      </c>
      <c r="B17" s="98">
        <v>14</v>
      </c>
      <c r="C17" s="103" t="s">
        <v>132</v>
      </c>
      <c r="D17" s="99" t="s">
        <v>173</v>
      </c>
      <c r="E17" s="99" t="s">
        <v>144</v>
      </c>
      <c r="F17" s="103" t="s">
        <v>120</v>
      </c>
      <c r="G17" s="99" t="s">
        <v>123</v>
      </c>
      <c r="H17" s="101">
        <v>4.46</v>
      </c>
      <c r="I17" s="90">
        <v>220</v>
      </c>
      <c r="J17" s="91">
        <f t="shared" si="0"/>
        <v>0</v>
      </c>
      <c r="K17" s="92">
        <f t="shared" si="1"/>
        <v>0</v>
      </c>
      <c r="L17" s="93"/>
      <c r="M17" s="94">
        <f t="shared" si="2"/>
        <v>55</v>
      </c>
      <c r="N17" s="93"/>
      <c r="O17" s="93"/>
      <c r="P17" s="93"/>
      <c r="Q17" s="95">
        <f t="shared" si="3"/>
        <v>220</v>
      </c>
      <c r="R17" s="96" t="str">
        <f t="shared" si="4"/>
        <v>OK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3" s="77" customFormat="1" ht="145" x14ac:dyDescent="0.35">
      <c r="A18" s="97">
        <v>10</v>
      </c>
      <c r="B18" s="98">
        <v>15</v>
      </c>
      <c r="C18" s="103" t="s">
        <v>133</v>
      </c>
      <c r="D18" s="99" t="s">
        <v>174</v>
      </c>
      <c r="E18" s="99" t="s">
        <v>145</v>
      </c>
      <c r="F18" s="103" t="s">
        <v>120</v>
      </c>
      <c r="G18" s="99" t="s">
        <v>123</v>
      </c>
      <c r="H18" s="106">
        <v>5.73</v>
      </c>
      <c r="I18" s="90"/>
      <c r="J18" s="91">
        <f t="shared" si="0"/>
        <v>0</v>
      </c>
      <c r="K18" s="92">
        <f t="shared" si="1"/>
        <v>0</v>
      </c>
      <c r="L18" s="93"/>
      <c r="M18" s="94">
        <f t="shared" si="2"/>
        <v>0</v>
      </c>
      <c r="N18" s="93"/>
      <c r="O18" s="93"/>
      <c r="P18" s="93"/>
      <c r="Q18" s="95">
        <f>I18-(SUM(S18:AG18))+L18</f>
        <v>0</v>
      </c>
      <c r="R18" s="96" t="str">
        <f t="shared" si="4"/>
        <v>OK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</row>
    <row r="19" spans="1:33" s="77" customFormat="1" ht="87" x14ac:dyDescent="0.35">
      <c r="A19" s="97">
        <v>11</v>
      </c>
      <c r="B19" s="98">
        <v>16</v>
      </c>
      <c r="C19" s="103" t="s">
        <v>134</v>
      </c>
      <c r="D19" s="99" t="s">
        <v>175</v>
      </c>
      <c r="E19" s="99" t="s">
        <v>121</v>
      </c>
      <c r="F19" s="103" t="s">
        <v>120</v>
      </c>
      <c r="G19" s="99" t="s">
        <v>123</v>
      </c>
      <c r="H19" s="106">
        <v>4.9000000000000004</v>
      </c>
      <c r="I19" s="90"/>
      <c r="J19" s="91">
        <f t="shared" si="0"/>
        <v>0</v>
      </c>
      <c r="K19" s="92">
        <f t="shared" si="1"/>
        <v>0</v>
      </c>
      <c r="L19" s="93"/>
      <c r="M19" s="94">
        <f t="shared" si="2"/>
        <v>0</v>
      </c>
      <c r="N19" s="93"/>
      <c r="O19" s="93"/>
      <c r="P19" s="93"/>
      <c r="Q19" s="95">
        <f t="shared" ref="Q19:Q31" si="5">I19-(SUM(S19:AG19))+L19</f>
        <v>0</v>
      </c>
      <c r="R19" s="96" t="str">
        <f t="shared" si="4"/>
        <v>OK</v>
      </c>
      <c r="S19" s="109"/>
      <c r="T19" s="109"/>
      <c r="U19" s="108"/>
      <c r="V19" s="108"/>
      <c r="W19" s="108"/>
      <c r="X19" s="108"/>
      <c r="Y19" s="108"/>
      <c r="Z19" s="110"/>
      <c r="AA19" s="108"/>
      <c r="AB19" s="108"/>
      <c r="AC19" s="108"/>
      <c r="AD19" s="108"/>
      <c r="AE19" s="108"/>
      <c r="AF19" s="108"/>
      <c r="AG19" s="108"/>
    </row>
    <row r="20" spans="1:33" ht="145" x14ac:dyDescent="0.35">
      <c r="A20" s="97">
        <v>12</v>
      </c>
      <c r="B20" s="98">
        <v>17</v>
      </c>
      <c r="C20" s="103" t="s">
        <v>133</v>
      </c>
      <c r="D20" s="102" t="s">
        <v>176</v>
      </c>
      <c r="E20" s="102" t="s">
        <v>145</v>
      </c>
      <c r="F20" s="103" t="s">
        <v>120</v>
      </c>
      <c r="G20" s="99" t="s">
        <v>123</v>
      </c>
      <c r="H20" s="107">
        <v>5.83</v>
      </c>
      <c r="I20" s="90"/>
      <c r="J20" s="91">
        <f t="shared" si="0"/>
        <v>0</v>
      </c>
      <c r="K20" s="92">
        <f t="shared" si="1"/>
        <v>0</v>
      </c>
      <c r="L20" s="93"/>
      <c r="M20" s="94">
        <f t="shared" si="2"/>
        <v>0</v>
      </c>
      <c r="N20" s="93"/>
      <c r="O20" s="93"/>
      <c r="P20" s="93"/>
      <c r="Q20" s="95">
        <f t="shared" si="5"/>
        <v>0</v>
      </c>
      <c r="R20" s="96" t="str">
        <f t="shared" si="4"/>
        <v>OK</v>
      </c>
      <c r="S20" s="111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51"/>
      <c r="AG20" s="51"/>
    </row>
    <row r="21" spans="1:33" ht="116" x14ac:dyDescent="0.35">
      <c r="A21" s="97">
        <v>13</v>
      </c>
      <c r="B21" s="98">
        <v>18</v>
      </c>
      <c r="C21" s="103" t="s">
        <v>135</v>
      </c>
      <c r="D21" s="102" t="s">
        <v>177</v>
      </c>
      <c r="E21" s="102" t="s">
        <v>146</v>
      </c>
      <c r="F21" s="103" t="s">
        <v>152</v>
      </c>
      <c r="G21" s="105" t="s">
        <v>124</v>
      </c>
      <c r="H21" s="107">
        <v>134.69999999999999</v>
      </c>
      <c r="I21" s="90"/>
      <c r="J21" s="91">
        <f t="shared" si="0"/>
        <v>0</v>
      </c>
      <c r="K21" s="92">
        <f t="shared" si="1"/>
        <v>0</v>
      </c>
      <c r="L21" s="93"/>
      <c r="M21" s="94">
        <f t="shared" si="2"/>
        <v>0</v>
      </c>
      <c r="N21" s="93"/>
      <c r="O21" s="93"/>
      <c r="P21" s="93"/>
      <c r="Q21" s="95">
        <f t="shared" si="5"/>
        <v>0</v>
      </c>
      <c r="R21" s="96" t="str">
        <f t="shared" si="4"/>
        <v>OK</v>
      </c>
      <c r="S21" s="111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51"/>
      <c r="AG21" s="51"/>
    </row>
    <row r="22" spans="1:33" ht="38.5" customHeight="1" x14ac:dyDescent="0.35">
      <c r="A22" s="97">
        <v>14</v>
      </c>
      <c r="B22" s="98">
        <v>19</v>
      </c>
      <c r="C22" s="103" t="s">
        <v>132</v>
      </c>
      <c r="D22" s="102" t="s">
        <v>178</v>
      </c>
      <c r="E22" s="102" t="s">
        <v>147</v>
      </c>
      <c r="F22" s="103" t="s">
        <v>153</v>
      </c>
      <c r="G22" s="105" t="s">
        <v>123</v>
      </c>
      <c r="H22" s="107">
        <v>5.66</v>
      </c>
      <c r="I22" s="90"/>
      <c r="J22" s="91">
        <f t="shared" si="0"/>
        <v>0</v>
      </c>
      <c r="K22" s="92">
        <f t="shared" si="1"/>
        <v>0</v>
      </c>
      <c r="L22" s="93"/>
      <c r="M22" s="94">
        <f t="shared" si="2"/>
        <v>0</v>
      </c>
      <c r="N22" s="93"/>
      <c r="O22" s="93"/>
      <c r="P22" s="93"/>
      <c r="Q22" s="95">
        <f t="shared" si="5"/>
        <v>0</v>
      </c>
      <c r="R22" s="96" t="str">
        <f t="shared" si="4"/>
        <v>OK</v>
      </c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51"/>
      <c r="AG22" s="51"/>
    </row>
    <row r="23" spans="1:33" ht="38.5" customHeight="1" x14ac:dyDescent="0.35">
      <c r="A23" s="113">
        <v>15</v>
      </c>
      <c r="B23" s="98">
        <v>20</v>
      </c>
      <c r="C23" s="114" t="s">
        <v>136</v>
      </c>
      <c r="D23" s="102" t="s">
        <v>179</v>
      </c>
      <c r="E23" s="102" t="s">
        <v>148</v>
      </c>
      <c r="F23" s="103" t="s">
        <v>154</v>
      </c>
      <c r="G23" s="99" t="s">
        <v>123</v>
      </c>
      <c r="H23" s="107">
        <v>5.29</v>
      </c>
      <c r="I23" s="90"/>
      <c r="J23" s="91">
        <f t="shared" si="0"/>
        <v>0</v>
      </c>
      <c r="K23" s="92">
        <f t="shared" si="1"/>
        <v>0</v>
      </c>
      <c r="L23" s="93"/>
      <c r="M23" s="94">
        <f t="shared" si="2"/>
        <v>0</v>
      </c>
      <c r="N23" s="93"/>
      <c r="O23" s="93"/>
      <c r="P23" s="93"/>
      <c r="Q23" s="95">
        <f t="shared" si="5"/>
        <v>0</v>
      </c>
      <c r="R23" s="96" t="str">
        <f t="shared" si="4"/>
        <v>OK</v>
      </c>
      <c r="S23" s="111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51"/>
      <c r="AG23" s="51"/>
    </row>
    <row r="24" spans="1:33" ht="38.5" customHeight="1" x14ac:dyDescent="0.35">
      <c r="A24" s="113"/>
      <c r="B24" s="98">
        <v>21</v>
      </c>
      <c r="C24" s="114"/>
      <c r="D24" s="102" t="s">
        <v>180</v>
      </c>
      <c r="E24" s="102" t="s">
        <v>148</v>
      </c>
      <c r="F24" s="103" t="s">
        <v>154</v>
      </c>
      <c r="G24" s="99" t="s">
        <v>123</v>
      </c>
      <c r="H24" s="107">
        <v>6.25</v>
      </c>
      <c r="I24" s="90"/>
      <c r="J24" s="91">
        <f t="shared" si="0"/>
        <v>0</v>
      </c>
      <c r="K24" s="92">
        <f t="shared" si="1"/>
        <v>0</v>
      </c>
      <c r="L24" s="93"/>
      <c r="M24" s="94">
        <f t="shared" si="2"/>
        <v>0</v>
      </c>
      <c r="N24" s="93"/>
      <c r="O24" s="93"/>
      <c r="P24" s="93"/>
      <c r="Q24" s="95">
        <f t="shared" si="5"/>
        <v>0</v>
      </c>
      <c r="R24" s="96" t="str">
        <f t="shared" si="4"/>
        <v>OK</v>
      </c>
      <c r="S24" s="111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51"/>
      <c r="AG24" s="51"/>
    </row>
    <row r="25" spans="1:33" ht="38.5" customHeight="1" x14ac:dyDescent="0.35">
      <c r="A25" s="113"/>
      <c r="B25" s="98">
        <v>22</v>
      </c>
      <c r="C25" s="114"/>
      <c r="D25" s="102" t="s">
        <v>181</v>
      </c>
      <c r="E25" s="102" t="s">
        <v>148</v>
      </c>
      <c r="F25" s="103" t="s">
        <v>154</v>
      </c>
      <c r="G25" s="99" t="s">
        <v>123</v>
      </c>
      <c r="H25" s="107">
        <v>6.4</v>
      </c>
      <c r="I25" s="90"/>
      <c r="J25" s="91">
        <f t="shared" si="0"/>
        <v>0</v>
      </c>
      <c r="K25" s="92">
        <f t="shared" si="1"/>
        <v>0</v>
      </c>
      <c r="L25" s="93"/>
      <c r="M25" s="94">
        <f t="shared" si="2"/>
        <v>0</v>
      </c>
      <c r="N25" s="93"/>
      <c r="O25" s="93"/>
      <c r="P25" s="93"/>
      <c r="Q25" s="95">
        <f t="shared" si="5"/>
        <v>0</v>
      </c>
      <c r="R25" s="96" t="str">
        <f t="shared" si="4"/>
        <v>OK</v>
      </c>
      <c r="S25" s="111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51"/>
      <c r="AG25" s="51"/>
    </row>
    <row r="26" spans="1:33" ht="38.5" customHeight="1" x14ac:dyDescent="0.35">
      <c r="A26" s="113"/>
      <c r="B26" s="98">
        <v>23</v>
      </c>
      <c r="C26" s="114"/>
      <c r="D26" s="102" t="s">
        <v>182</v>
      </c>
      <c r="E26" s="102" t="s">
        <v>149</v>
      </c>
      <c r="F26" s="103" t="s">
        <v>155</v>
      </c>
      <c r="G26" s="99" t="s">
        <v>123</v>
      </c>
      <c r="H26" s="107">
        <v>3.82</v>
      </c>
      <c r="I26" s="90"/>
      <c r="J26" s="91">
        <f t="shared" si="0"/>
        <v>0</v>
      </c>
      <c r="K26" s="92">
        <f t="shared" si="1"/>
        <v>0</v>
      </c>
      <c r="L26" s="93"/>
      <c r="M26" s="94">
        <f t="shared" si="2"/>
        <v>0</v>
      </c>
      <c r="N26" s="93"/>
      <c r="O26" s="93"/>
      <c r="P26" s="93"/>
      <c r="Q26" s="95">
        <f t="shared" si="5"/>
        <v>0</v>
      </c>
      <c r="R26" s="96" t="str">
        <f t="shared" si="4"/>
        <v>OK</v>
      </c>
      <c r="S26" s="111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51"/>
      <c r="AG26" s="51"/>
    </row>
    <row r="27" spans="1:33" ht="38.5" customHeight="1" x14ac:dyDescent="0.35">
      <c r="A27" s="113"/>
      <c r="B27" s="98">
        <v>24</v>
      </c>
      <c r="C27" s="114"/>
      <c r="D27" s="102" t="s">
        <v>183</v>
      </c>
      <c r="E27" s="102" t="s">
        <v>149</v>
      </c>
      <c r="F27" s="103" t="s">
        <v>155</v>
      </c>
      <c r="G27" s="99" t="s">
        <v>123</v>
      </c>
      <c r="H27" s="107">
        <v>3.71</v>
      </c>
      <c r="I27" s="90"/>
      <c r="J27" s="91">
        <f t="shared" si="0"/>
        <v>0</v>
      </c>
      <c r="K27" s="92">
        <f t="shared" si="1"/>
        <v>0</v>
      </c>
      <c r="L27" s="93"/>
      <c r="M27" s="94">
        <f t="shared" si="2"/>
        <v>0</v>
      </c>
      <c r="N27" s="93"/>
      <c r="O27" s="93"/>
      <c r="P27" s="93"/>
      <c r="Q27" s="95">
        <f t="shared" si="5"/>
        <v>0</v>
      </c>
      <c r="R27" s="96" t="str">
        <f t="shared" si="4"/>
        <v>OK</v>
      </c>
      <c r="S27" s="111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51"/>
      <c r="AG27" s="51"/>
    </row>
    <row r="28" spans="1:33" ht="38.5" customHeight="1" x14ac:dyDescent="0.35">
      <c r="A28" s="113"/>
      <c r="B28" s="98">
        <v>25</v>
      </c>
      <c r="C28" s="114"/>
      <c r="D28" s="102" t="s">
        <v>184</v>
      </c>
      <c r="E28" s="102" t="s">
        <v>150</v>
      </c>
      <c r="F28" s="103" t="s">
        <v>155</v>
      </c>
      <c r="G28" s="99" t="s">
        <v>123</v>
      </c>
      <c r="H28" s="107">
        <v>3.69</v>
      </c>
      <c r="I28" s="90"/>
      <c r="J28" s="91">
        <f t="shared" si="0"/>
        <v>0</v>
      </c>
      <c r="K28" s="92">
        <f t="shared" si="1"/>
        <v>0</v>
      </c>
      <c r="L28" s="93"/>
      <c r="M28" s="94">
        <f t="shared" si="2"/>
        <v>0</v>
      </c>
      <c r="N28" s="93"/>
      <c r="O28" s="93"/>
      <c r="P28" s="93"/>
      <c r="Q28" s="95">
        <f t="shared" si="5"/>
        <v>0</v>
      </c>
      <c r="R28" s="96" t="str">
        <f t="shared" si="4"/>
        <v>OK</v>
      </c>
      <c r="S28" s="111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51"/>
      <c r="AG28" s="51"/>
    </row>
    <row r="29" spans="1:33" ht="38.5" customHeight="1" x14ac:dyDescent="0.35">
      <c r="A29" s="113"/>
      <c r="B29" s="98">
        <v>26</v>
      </c>
      <c r="C29" s="114"/>
      <c r="D29" s="102" t="s">
        <v>185</v>
      </c>
      <c r="E29" s="102" t="s">
        <v>150</v>
      </c>
      <c r="F29" s="103" t="s">
        <v>155</v>
      </c>
      <c r="G29" s="99" t="s">
        <v>123</v>
      </c>
      <c r="H29" s="107">
        <v>4</v>
      </c>
      <c r="I29" s="90"/>
      <c r="J29" s="91">
        <f t="shared" si="0"/>
        <v>0</v>
      </c>
      <c r="K29" s="92">
        <f t="shared" si="1"/>
        <v>0</v>
      </c>
      <c r="L29" s="93"/>
      <c r="M29" s="94">
        <f t="shared" si="2"/>
        <v>0</v>
      </c>
      <c r="N29" s="93"/>
      <c r="O29" s="93"/>
      <c r="P29" s="93"/>
      <c r="Q29" s="95">
        <f t="shared" si="5"/>
        <v>0</v>
      </c>
      <c r="R29" s="96" t="str">
        <f t="shared" si="4"/>
        <v>OK</v>
      </c>
      <c r="S29" s="111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51"/>
      <c r="AG29" s="51"/>
    </row>
    <row r="30" spans="1:33" ht="38.5" customHeight="1" x14ac:dyDescent="0.35">
      <c r="A30" s="113"/>
      <c r="B30" s="98">
        <v>27</v>
      </c>
      <c r="C30" s="114"/>
      <c r="D30" s="102" t="s">
        <v>186</v>
      </c>
      <c r="E30" s="102" t="s">
        <v>150</v>
      </c>
      <c r="F30" s="103" t="s">
        <v>155</v>
      </c>
      <c r="G30" s="99" t="s">
        <v>123</v>
      </c>
      <c r="H30" s="107">
        <v>5.4</v>
      </c>
      <c r="I30" s="90"/>
      <c r="J30" s="91">
        <f t="shared" si="0"/>
        <v>0</v>
      </c>
      <c r="K30" s="92">
        <f t="shared" si="1"/>
        <v>0</v>
      </c>
      <c r="L30" s="93"/>
      <c r="M30" s="94">
        <f t="shared" si="2"/>
        <v>0</v>
      </c>
      <c r="N30" s="93"/>
      <c r="O30" s="93"/>
      <c r="P30" s="93"/>
      <c r="Q30" s="95">
        <f t="shared" si="5"/>
        <v>0</v>
      </c>
      <c r="R30" s="96" t="str">
        <f t="shared" si="4"/>
        <v>OK</v>
      </c>
      <c r="S30" s="111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51"/>
      <c r="AG30" s="51"/>
    </row>
    <row r="31" spans="1:33" ht="38.5" customHeight="1" x14ac:dyDescent="0.35">
      <c r="A31" s="113"/>
      <c r="B31" s="98">
        <v>28</v>
      </c>
      <c r="C31" s="114"/>
      <c r="D31" s="102" t="s">
        <v>187</v>
      </c>
      <c r="E31" s="102" t="s">
        <v>150</v>
      </c>
      <c r="F31" s="103" t="s">
        <v>155</v>
      </c>
      <c r="G31" s="99" t="s">
        <v>123</v>
      </c>
      <c r="H31" s="107">
        <v>7.74</v>
      </c>
      <c r="I31" s="90"/>
      <c r="J31" s="91">
        <f t="shared" si="0"/>
        <v>0</v>
      </c>
      <c r="K31" s="92">
        <f t="shared" si="1"/>
        <v>0</v>
      </c>
      <c r="L31" s="93"/>
      <c r="M31" s="94">
        <f t="shared" si="2"/>
        <v>0</v>
      </c>
      <c r="N31" s="93"/>
      <c r="O31" s="93"/>
      <c r="P31" s="93"/>
      <c r="Q31" s="95">
        <f t="shared" si="5"/>
        <v>0</v>
      </c>
      <c r="R31" s="96" t="str">
        <f t="shared" si="4"/>
        <v>OK</v>
      </c>
      <c r="S31" s="111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51"/>
      <c r="AG31" s="51"/>
    </row>
    <row r="32" spans="1:33" ht="38.5" customHeight="1" thickBot="1" x14ac:dyDescent="0.4">
      <c r="C32" s="170"/>
      <c r="D32" s="171"/>
      <c r="E32" s="171"/>
      <c r="F32" s="171"/>
      <c r="G32" s="171"/>
      <c r="H32" s="172"/>
      <c r="S32" s="87">
        <f t="shared" ref="S32:AG32" si="6">SUMPRODUCT($H$4:$H$31,S4:S31)</f>
        <v>0</v>
      </c>
      <c r="T32" s="87">
        <f t="shared" si="6"/>
        <v>0</v>
      </c>
      <c r="U32" s="87">
        <f t="shared" si="6"/>
        <v>0</v>
      </c>
      <c r="V32" s="87">
        <f t="shared" si="6"/>
        <v>0</v>
      </c>
      <c r="W32" s="87">
        <f t="shared" si="6"/>
        <v>0</v>
      </c>
      <c r="X32" s="87">
        <f t="shared" si="6"/>
        <v>0</v>
      </c>
      <c r="Y32" s="87">
        <f t="shared" si="6"/>
        <v>0</v>
      </c>
      <c r="Z32" s="87">
        <f t="shared" si="6"/>
        <v>0</v>
      </c>
      <c r="AA32" s="87">
        <f t="shared" si="6"/>
        <v>0</v>
      </c>
      <c r="AB32" s="87">
        <f t="shared" si="6"/>
        <v>0</v>
      </c>
      <c r="AC32" s="87">
        <f t="shared" si="6"/>
        <v>0</v>
      </c>
      <c r="AD32" s="87">
        <f t="shared" si="6"/>
        <v>0</v>
      </c>
      <c r="AE32" s="87">
        <f t="shared" si="6"/>
        <v>0</v>
      </c>
      <c r="AF32" s="87">
        <f t="shared" si="6"/>
        <v>0</v>
      </c>
      <c r="AG32" s="87">
        <f t="shared" si="6"/>
        <v>0</v>
      </c>
    </row>
  </sheetData>
  <mergeCells count="31">
    <mergeCell ref="C7:C8"/>
    <mergeCell ref="A9:A10"/>
    <mergeCell ref="C9:C10"/>
    <mergeCell ref="A11:A12"/>
    <mergeCell ref="C11:C12"/>
    <mergeCell ref="AE1:AE2"/>
    <mergeCell ref="AF1:AF2"/>
    <mergeCell ref="AG1:AG2"/>
    <mergeCell ref="AB1:AB2"/>
    <mergeCell ref="V1:V2"/>
    <mergeCell ref="Y1:Y2"/>
    <mergeCell ref="Z1:Z2"/>
    <mergeCell ref="AA1:AA2"/>
    <mergeCell ref="AC1:AC2"/>
    <mergeCell ref="AD1:AD2"/>
    <mergeCell ref="A23:A31"/>
    <mergeCell ref="C23:C31"/>
    <mergeCell ref="C32:H32"/>
    <mergeCell ref="W1:W2"/>
    <mergeCell ref="X1:X2"/>
    <mergeCell ref="U1:U2"/>
    <mergeCell ref="A1:C1"/>
    <mergeCell ref="T1:T2"/>
    <mergeCell ref="D1:H1"/>
    <mergeCell ref="I1:R1"/>
    <mergeCell ref="S1:S2"/>
    <mergeCell ref="A2:H2"/>
    <mergeCell ref="I2:R2"/>
    <mergeCell ref="A4:A6"/>
    <mergeCell ref="C4:C6"/>
    <mergeCell ref="A7:A8"/>
  </mergeCells>
  <conditionalFormatting sqref="S4:AG17">
    <cfRule type="cellIs" dxfId="11" priority="1" stopIfTrue="1" operator="greaterThan">
      <formula>0</formula>
    </cfRule>
    <cfRule type="cellIs" dxfId="10" priority="2" stopIfTrue="1" operator="greaterThan">
      <formula>0</formula>
    </cfRule>
    <cfRule type="cellIs" dxfId="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AA97-F514-4AD5-A2E2-8A4D74C50C54}">
  <sheetPr>
    <tabColor rgb="FF92D050"/>
  </sheetPr>
  <dimension ref="A1:AG32"/>
  <sheetViews>
    <sheetView zoomScale="70" zoomScaleNormal="70" workbookViewId="0">
      <selection activeCell="A3" sqref="A3"/>
    </sheetView>
  </sheetViews>
  <sheetFormatPr defaultColWidth="9.81640625" defaultRowHeight="38.5" customHeight="1" x14ac:dyDescent="0.35"/>
  <cols>
    <col min="1" max="1" width="6.54296875" style="1" customWidth="1"/>
    <col min="2" max="2" width="5.81640625" style="1" customWidth="1"/>
    <col min="3" max="3" width="10.7265625" style="88" customWidth="1"/>
    <col min="4" max="4" width="57.81640625" style="1" customWidth="1"/>
    <col min="5" max="5" width="12.453125" style="1" customWidth="1"/>
    <col min="6" max="6" width="12.7265625" style="1" customWidth="1"/>
    <col min="7" max="7" width="13.81640625" style="1" customWidth="1"/>
    <col min="8" max="8" width="13.1796875" style="13" customWidth="1"/>
    <col min="9" max="9" width="11" style="13" customWidth="1"/>
    <col min="10" max="10" width="11.1796875" style="4" customWidth="1"/>
    <col min="11" max="11" width="9" style="4" customWidth="1"/>
    <col min="12" max="12" width="9.26953125" style="4" customWidth="1"/>
    <col min="13" max="16" width="6.54296875" style="4" customWidth="1"/>
    <col min="17" max="17" width="8.7265625" style="4" customWidth="1"/>
    <col min="18" max="18" width="6.54296875" style="12" customWidth="1"/>
    <col min="19" max="19" width="14.453125" style="5" customWidth="1"/>
    <col min="20" max="20" width="14.54296875" style="4" customWidth="1"/>
    <col min="21" max="21" width="13.7265625" style="4" customWidth="1"/>
    <col min="22" max="22" width="15.1796875" style="4" customWidth="1"/>
    <col min="23" max="27" width="13.26953125" style="4" customWidth="1"/>
    <col min="28" max="28" width="14.54296875" style="4" customWidth="1"/>
    <col min="29" max="31" width="13.26953125" style="4" customWidth="1"/>
    <col min="32" max="33" width="13.26953125" style="2" customWidth="1"/>
    <col min="34" max="16384" width="9.81640625" style="2"/>
  </cols>
  <sheetData>
    <row r="1" spans="1:33" s="77" customFormat="1" ht="38.5" customHeight="1" x14ac:dyDescent="0.35">
      <c r="A1" s="174" t="s">
        <v>125</v>
      </c>
      <c r="B1" s="175"/>
      <c r="C1" s="176"/>
      <c r="D1" s="177" t="s">
        <v>113</v>
      </c>
      <c r="E1" s="178"/>
      <c r="F1" s="178"/>
      <c r="G1" s="178"/>
      <c r="H1" s="179"/>
      <c r="I1" s="180" t="s">
        <v>126</v>
      </c>
      <c r="J1" s="180"/>
      <c r="K1" s="180"/>
      <c r="L1" s="180"/>
      <c r="M1" s="180"/>
      <c r="N1" s="180"/>
      <c r="O1" s="180"/>
      <c r="P1" s="180"/>
      <c r="Q1" s="180"/>
      <c r="R1" s="180"/>
      <c r="S1" s="173" t="s">
        <v>127</v>
      </c>
      <c r="T1" s="173" t="s">
        <v>127</v>
      </c>
      <c r="U1" s="173" t="s">
        <v>127</v>
      </c>
      <c r="V1" s="173" t="s">
        <v>127</v>
      </c>
      <c r="W1" s="173" t="s">
        <v>127</v>
      </c>
      <c r="X1" s="173" t="s">
        <v>127</v>
      </c>
      <c r="Y1" s="173" t="s">
        <v>127</v>
      </c>
      <c r="Z1" s="173" t="s">
        <v>127</v>
      </c>
      <c r="AA1" s="173" t="s">
        <v>127</v>
      </c>
      <c r="AB1" s="173" t="s">
        <v>127</v>
      </c>
      <c r="AC1" s="173" t="s">
        <v>127</v>
      </c>
      <c r="AD1" s="173" t="s">
        <v>127</v>
      </c>
      <c r="AE1" s="173" t="s">
        <v>127</v>
      </c>
      <c r="AF1" s="173" t="s">
        <v>127</v>
      </c>
      <c r="AG1" s="173" t="s">
        <v>127</v>
      </c>
    </row>
    <row r="2" spans="1:33" s="77" customFormat="1" ht="38.5" customHeight="1" x14ac:dyDescent="0.35">
      <c r="A2" s="181" t="s">
        <v>202</v>
      </c>
      <c r="B2" s="182"/>
      <c r="C2" s="182"/>
      <c r="D2" s="182"/>
      <c r="E2" s="182"/>
      <c r="F2" s="182"/>
      <c r="G2" s="182"/>
      <c r="H2" s="183"/>
      <c r="I2" s="184" t="s">
        <v>114</v>
      </c>
      <c r="J2" s="185"/>
      <c r="K2" s="185"/>
      <c r="L2" s="185"/>
      <c r="M2" s="185"/>
      <c r="N2" s="185"/>
      <c r="O2" s="185"/>
      <c r="P2" s="185"/>
      <c r="Q2" s="185"/>
      <c r="R2" s="186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</row>
    <row r="3" spans="1:33" s="81" customFormat="1" ht="55.5" customHeight="1" x14ac:dyDescent="0.25">
      <c r="A3" s="78" t="s">
        <v>115</v>
      </c>
      <c r="B3" s="78" t="s">
        <v>19</v>
      </c>
      <c r="C3" s="78" t="s">
        <v>5</v>
      </c>
      <c r="D3" s="78" t="s">
        <v>116</v>
      </c>
      <c r="E3" s="78" t="s">
        <v>117</v>
      </c>
      <c r="F3" s="78" t="s">
        <v>9</v>
      </c>
      <c r="G3" s="78" t="s">
        <v>6</v>
      </c>
      <c r="H3" s="89" t="s">
        <v>118</v>
      </c>
      <c r="I3" s="85" t="s">
        <v>119</v>
      </c>
      <c r="J3" s="20" t="s">
        <v>94</v>
      </c>
      <c r="K3" s="20" t="s">
        <v>95</v>
      </c>
      <c r="L3" s="20" t="s">
        <v>90</v>
      </c>
      <c r="M3" s="20" t="s">
        <v>18</v>
      </c>
      <c r="N3" s="20" t="s">
        <v>91</v>
      </c>
      <c r="O3" s="20" t="s">
        <v>92</v>
      </c>
      <c r="P3" s="20" t="s">
        <v>93</v>
      </c>
      <c r="Q3" s="79" t="s">
        <v>0</v>
      </c>
      <c r="R3" s="86" t="s">
        <v>1</v>
      </c>
      <c r="S3" s="80" t="s">
        <v>128</v>
      </c>
      <c r="T3" s="80" t="s">
        <v>128</v>
      </c>
      <c r="U3" s="80" t="s">
        <v>128</v>
      </c>
      <c r="V3" s="80" t="s">
        <v>128</v>
      </c>
      <c r="W3" s="80" t="s">
        <v>128</v>
      </c>
      <c r="X3" s="80" t="s">
        <v>128</v>
      </c>
      <c r="Y3" s="80" t="s">
        <v>128</v>
      </c>
      <c r="Z3" s="80" t="s">
        <v>128</v>
      </c>
      <c r="AA3" s="80" t="s">
        <v>128</v>
      </c>
      <c r="AB3" s="80" t="s">
        <v>128</v>
      </c>
      <c r="AC3" s="80" t="s">
        <v>128</v>
      </c>
      <c r="AD3" s="80" t="s">
        <v>128</v>
      </c>
      <c r="AE3" s="80" t="s">
        <v>128</v>
      </c>
      <c r="AF3" s="80" t="s">
        <v>128</v>
      </c>
      <c r="AG3" s="80" t="s">
        <v>128</v>
      </c>
    </row>
    <row r="4" spans="1:33" s="77" customFormat="1" ht="38.5" customHeight="1" x14ac:dyDescent="0.35">
      <c r="A4" s="122">
        <v>1</v>
      </c>
      <c r="B4" s="98">
        <v>1</v>
      </c>
      <c r="C4" s="114" t="s">
        <v>129</v>
      </c>
      <c r="D4" s="99" t="s">
        <v>156</v>
      </c>
      <c r="E4" s="99" t="s">
        <v>137</v>
      </c>
      <c r="F4" s="99" t="s">
        <v>157</v>
      </c>
      <c r="G4" s="99" t="s">
        <v>123</v>
      </c>
      <c r="H4" s="101">
        <v>14</v>
      </c>
      <c r="I4" s="90">
        <v>80</v>
      </c>
      <c r="J4" s="91">
        <f>IF(SUM(S4:AG4)&gt;I4+L4,I4+L4,SUM(S4:AG4))</f>
        <v>0</v>
      </c>
      <c r="K4" s="92">
        <f>(SUM(S4:AG4))</f>
        <v>0</v>
      </c>
      <c r="L4" s="93"/>
      <c r="M4" s="94">
        <f>ROUND(IF(I4*0.25-0.5&lt;0,0,I4*0.25-0.5),0)-P4-N4</f>
        <v>20</v>
      </c>
      <c r="N4" s="93"/>
      <c r="O4" s="93"/>
      <c r="P4" s="93"/>
      <c r="Q4" s="95">
        <f>I4-(SUM(S4:AG4))+L4</f>
        <v>80</v>
      </c>
      <c r="R4" s="96" t="str">
        <f>IF(Q4&lt;0,"ATENÇÃO","OK")</f>
        <v>OK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</row>
    <row r="5" spans="1:33" s="77" customFormat="1" ht="38.5" customHeight="1" x14ac:dyDescent="0.35">
      <c r="A5" s="122"/>
      <c r="B5" s="98">
        <v>2</v>
      </c>
      <c r="C5" s="114"/>
      <c r="D5" s="99" t="s">
        <v>158</v>
      </c>
      <c r="E5" s="99" t="s">
        <v>137</v>
      </c>
      <c r="F5" s="99" t="s">
        <v>159</v>
      </c>
      <c r="G5" s="99" t="s">
        <v>123</v>
      </c>
      <c r="H5" s="101">
        <v>11</v>
      </c>
      <c r="I5" s="90">
        <v>40</v>
      </c>
      <c r="J5" s="91">
        <f t="shared" ref="J5:J31" si="0">IF(SUM(S5:AG5)&gt;I5+L5,I5+L5,SUM(S5:AG5))</f>
        <v>0</v>
      </c>
      <c r="K5" s="92">
        <f t="shared" ref="K5:K31" si="1">(SUM(S5:AG5))</f>
        <v>0</v>
      </c>
      <c r="L5" s="93"/>
      <c r="M5" s="94">
        <f t="shared" ref="M5:M31" si="2">ROUND(IF(I5*0.25-0.5&lt;0,0,I5*0.25-0.5),0)-P5-N5</f>
        <v>10</v>
      </c>
      <c r="N5" s="93"/>
      <c r="O5" s="93"/>
      <c r="P5" s="93"/>
      <c r="Q5" s="95">
        <f t="shared" ref="Q5:Q17" si="3">I5-(SUM(S5:AG5))+L5</f>
        <v>40</v>
      </c>
      <c r="R5" s="96" t="str">
        <f t="shared" ref="R5:R31" si="4">IF(Q5&lt;0,"ATENÇÃO","OK")</f>
        <v>OK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77" customFormat="1" ht="38.5" customHeight="1" x14ac:dyDescent="0.35">
      <c r="A6" s="122"/>
      <c r="B6" s="98">
        <v>3</v>
      </c>
      <c r="C6" s="114"/>
      <c r="D6" s="99" t="s">
        <v>160</v>
      </c>
      <c r="E6" s="99" t="s">
        <v>137</v>
      </c>
      <c r="F6" s="99" t="s">
        <v>161</v>
      </c>
      <c r="G6" s="99" t="s">
        <v>123</v>
      </c>
      <c r="H6" s="101">
        <v>12</v>
      </c>
      <c r="I6" s="90"/>
      <c r="J6" s="91">
        <f t="shared" si="0"/>
        <v>0</v>
      </c>
      <c r="K6" s="92">
        <f t="shared" si="1"/>
        <v>0</v>
      </c>
      <c r="L6" s="93"/>
      <c r="M6" s="94">
        <f t="shared" si="2"/>
        <v>0</v>
      </c>
      <c r="N6" s="93"/>
      <c r="O6" s="93"/>
      <c r="P6" s="93"/>
      <c r="Q6" s="95">
        <f t="shared" si="3"/>
        <v>0</v>
      </c>
      <c r="R6" s="96" t="str">
        <f t="shared" si="4"/>
        <v>OK</v>
      </c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s="77" customFormat="1" ht="38.5" customHeight="1" x14ac:dyDescent="0.35">
      <c r="A7" s="122">
        <v>2</v>
      </c>
      <c r="B7" s="98">
        <v>4</v>
      </c>
      <c r="C7" s="114" t="s">
        <v>130</v>
      </c>
      <c r="D7" s="99" t="s">
        <v>162</v>
      </c>
      <c r="E7" s="99" t="s">
        <v>138</v>
      </c>
      <c r="F7" s="99" t="s">
        <v>157</v>
      </c>
      <c r="G7" s="99" t="s">
        <v>123</v>
      </c>
      <c r="H7" s="101">
        <v>17.100000000000001</v>
      </c>
      <c r="I7" s="90"/>
      <c r="J7" s="91">
        <f t="shared" si="0"/>
        <v>0</v>
      </c>
      <c r="K7" s="92">
        <f t="shared" si="1"/>
        <v>0</v>
      </c>
      <c r="L7" s="93"/>
      <c r="M7" s="94">
        <f t="shared" si="2"/>
        <v>0</v>
      </c>
      <c r="N7" s="93"/>
      <c r="O7" s="93"/>
      <c r="P7" s="93"/>
      <c r="Q7" s="95">
        <f t="shared" si="3"/>
        <v>0</v>
      </c>
      <c r="R7" s="96" t="str">
        <f t="shared" si="4"/>
        <v>OK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3" s="77" customFormat="1" ht="38.5" customHeight="1" x14ac:dyDescent="0.35">
      <c r="A8" s="122"/>
      <c r="B8" s="98">
        <v>5</v>
      </c>
      <c r="C8" s="114"/>
      <c r="D8" s="99" t="s">
        <v>163</v>
      </c>
      <c r="E8" s="99" t="s">
        <v>138</v>
      </c>
      <c r="F8" s="99" t="s">
        <v>159</v>
      </c>
      <c r="G8" s="99" t="s">
        <v>123</v>
      </c>
      <c r="H8" s="101">
        <v>16.86</v>
      </c>
      <c r="I8" s="90"/>
      <c r="J8" s="91">
        <f t="shared" si="0"/>
        <v>0</v>
      </c>
      <c r="K8" s="92">
        <f t="shared" si="1"/>
        <v>0</v>
      </c>
      <c r="L8" s="93"/>
      <c r="M8" s="94">
        <f t="shared" si="2"/>
        <v>0</v>
      </c>
      <c r="N8" s="93"/>
      <c r="O8" s="93"/>
      <c r="P8" s="93"/>
      <c r="Q8" s="95">
        <f t="shared" si="3"/>
        <v>0</v>
      </c>
      <c r="R8" s="96" t="str">
        <f t="shared" si="4"/>
        <v>OK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</row>
    <row r="9" spans="1:33" s="77" customFormat="1" ht="38.5" customHeight="1" x14ac:dyDescent="0.35">
      <c r="A9" s="122">
        <v>3</v>
      </c>
      <c r="B9" s="98">
        <v>6</v>
      </c>
      <c r="C9" s="114" t="s">
        <v>130</v>
      </c>
      <c r="D9" s="99" t="s">
        <v>164</v>
      </c>
      <c r="E9" s="99" t="s">
        <v>139</v>
      </c>
      <c r="F9" s="99" t="s">
        <v>157</v>
      </c>
      <c r="G9" s="99" t="s">
        <v>123</v>
      </c>
      <c r="H9" s="101">
        <v>16.739999999999998</v>
      </c>
      <c r="I9" s="90"/>
      <c r="J9" s="91">
        <f t="shared" si="0"/>
        <v>0</v>
      </c>
      <c r="K9" s="92">
        <f t="shared" si="1"/>
        <v>0</v>
      </c>
      <c r="L9" s="93"/>
      <c r="M9" s="94">
        <f t="shared" si="2"/>
        <v>0</v>
      </c>
      <c r="N9" s="93"/>
      <c r="O9" s="93"/>
      <c r="P9" s="93"/>
      <c r="Q9" s="95">
        <f t="shared" si="3"/>
        <v>0</v>
      </c>
      <c r="R9" s="96" t="str">
        <f t="shared" si="4"/>
        <v>OK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</row>
    <row r="10" spans="1:33" s="77" customFormat="1" ht="38.5" customHeight="1" x14ac:dyDescent="0.35">
      <c r="A10" s="122"/>
      <c r="B10" s="98">
        <v>7</v>
      </c>
      <c r="C10" s="114"/>
      <c r="D10" s="99" t="s">
        <v>165</v>
      </c>
      <c r="E10" s="99" t="s">
        <v>140</v>
      </c>
      <c r="F10" s="99" t="s">
        <v>159</v>
      </c>
      <c r="G10" s="99" t="s">
        <v>123</v>
      </c>
      <c r="H10" s="101">
        <v>16.95</v>
      </c>
      <c r="I10" s="90"/>
      <c r="J10" s="91">
        <f t="shared" si="0"/>
        <v>0</v>
      </c>
      <c r="K10" s="92">
        <f t="shared" si="1"/>
        <v>0</v>
      </c>
      <c r="L10" s="93"/>
      <c r="M10" s="94">
        <f t="shared" si="2"/>
        <v>0</v>
      </c>
      <c r="N10" s="93"/>
      <c r="O10" s="93"/>
      <c r="P10" s="93"/>
      <c r="Q10" s="95">
        <f t="shared" si="3"/>
        <v>0</v>
      </c>
      <c r="R10" s="96" t="str">
        <f t="shared" si="4"/>
        <v>OK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1" spans="1:33" s="77" customFormat="1" ht="38.5" customHeight="1" x14ac:dyDescent="0.35">
      <c r="A11" s="122">
        <v>4</v>
      </c>
      <c r="B11" s="98">
        <v>8</v>
      </c>
      <c r="C11" s="114" t="s">
        <v>130</v>
      </c>
      <c r="D11" s="99" t="s">
        <v>166</v>
      </c>
      <c r="E11" s="99" t="s">
        <v>141</v>
      </c>
      <c r="F11" s="100" t="s">
        <v>151</v>
      </c>
      <c r="G11" s="99" t="s">
        <v>123</v>
      </c>
      <c r="H11" s="101">
        <v>18.010000000000002</v>
      </c>
      <c r="I11" s="90"/>
      <c r="J11" s="91">
        <f t="shared" si="0"/>
        <v>0</v>
      </c>
      <c r="K11" s="92">
        <f t="shared" si="1"/>
        <v>0</v>
      </c>
      <c r="L11" s="93"/>
      <c r="M11" s="94">
        <f t="shared" si="2"/>
        <v>0</v>
      </c>
      <c r="N11" s="93"/>
      <c r="O11" s="93"/>
      <c r="P11" s="93"/>
      <c r="Q11" s="95">
        <f t="shared" si="3"/>
        <v>0</v>
      </c>
      <c r="R11" s="96" t="str">
        <f t="shared" si="4"/>
        <v>OK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</row>
    <row r="12" spans="1:33" s="77" customFormat="1" ht="38.5" customHeight="1" x14ac:dyDescent="0.35">
      <c r="A12" s="122"/>
      <c r="B12" s="98">
        <v>9</v>
      </c>
      <c r="C12" s="114"/>
      <c r="D12" s="102" t="s">
        <v>167</v>
      </c>
      <c r="E12" s="102" t="s">
        <v>141</v>
      </c>
      <c r="F12" s="102" t="s">
        <v>159</v>
      </c>
      <c r="G12" s="102" t="s">
        <v>123</v>
      </c>
      <c r="H12" s="101">
        <v>16.86</v>
      </c>
      <c r="I12" s="90"/>
      <c r="J12" s="91">
        <f t="shared" si="0"/>
        <v>0</v>
      </c>
      <c r="K12" s="92">
        <f t="shared" si="1"/>
        <v>0</v>
      </c>
      <c r="L12" s="93"/>
      <c r="M12" s="94">
        <f t="shared" si="2"/>
        <v>0</v>
      </c>
      <c r="N12" s="93"/>
      <c r="O12" s="93"/>
      <c r="P12" s="93"/>
      <c r="Q12" s="95">
        <f t="shared" si="3"/>
        <v>0</v>
      </c>
      <c r="R12" s="96" t="str">
        <f t="shared" si="4"/>
        <v>OK</v>
      </c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1:33" s="77" customFormat="1" ht="38.5" customHeight="1" x14ac:dyDescent="0.35">
      <c r="A13" s="97">
        <v>5</v>
      </c>
      <c r="B13" s="98">
        <v>10</v>
      </c>
      <c r="C13" s="103" t="s">
        <v>131</v>
      </c>
      <c r="D13" s="99" t="s">
        <v>168</v>
      </c>
      <c r="E13" s="99" t="s">
        <v>142</v>
      </c>
      <c r="F13" s="100" t="s">
        <v>169</v>
      </c>
      <c r="G13" s="99" t="s">
        <v>123</v>
      </c>
      <c r="H13" s="101">
        <v>24.1</v>
      </c>
      <c r="I13" s="90">
        <v>60</v>
      </c>
      <c r="J13" s="91">
        <f t="shared" si="0"/>
        <v>0</v>
      </c>
      <c r="K13" s="92">
        <f t="shared" si="1"/>
        <v>0</v>
      </c>
      <c r="L13" s="93"/>
      <c r="M13" s="94">
        <f t="shared" si="2"/>
        <v>15</v>
      </c>
      <c r="N13" s="93"/>
      <c r="O13" s="93"/>
      <c r="P13" s="93"/>
      <c r="Q13" s="95">
        <f t="shared" si="3"/>
        <v>60</v>
      </c>
      <c r="R13" s="96" t="str">
        <f t="shared" si="4"/>
        <v>OK</v>
      </c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</row>
    <row r="14" spans="1:33" s="77" customFormat="1" ht="38.5" customHeight="1" x14ac:dyDescent="0.35">
      <c r="A14" s="97">
        <v>6</v>
      </c>
      <c r="B14" s="98">
        <v>11</v>
      </c>
      <c r="C14" s="103" t="s">
        <v>131</v>
      </c>
      <c r="D14" s="99" t="s">
        <v>170</v>
      </c>
      <c r="E14" s="99" t="s">
        <v>142</v>
      </c>
      <c r="F14" s="100" t="s">
        <v>169</v>
      </c>
      <c r="G14" s="99" t="s">
        <v>123</v>
      </c>
      <c r="H14" s="101">
        <v>25.9</v>
      </c>
      <c r="I14" s="90"/>
      <c r="J14" s="91">
        <f t="shared" si="0"/>
        <v>0</v>
      </c>
      <c r="K14" s="92">
        <f t="shared" si="1"/>
        <v>0</v>
      </c>
      <c r="L14" s="93"/>
      <c r="M14" s="94">
        <f t="shared" si="2"/>
        <v>0</v>
      </c>
      <c r="N14" s="93"/>
      <c r="O14" s="93"/>
      <c r="P14" s="93"/>
      <c r="Q14" s="95">
        <f t="shared" si="3"/>
        <v>0</v>
      </c>
      <c r="R14" s="96" t="str">
        <f t="shared" si="4"/>
        <v>OK</v>
      </c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</row>
    <row r="15" spans="1:33" s="77" customFormat="1" ht="38.5" customHeight="1" x14ac:dyDescent="0.35">
      <c r="A15" s="97">
        <v>7</v>
      </c>
      <c r="B15" s="98">
        <v>12</v>
      </c>
      <c r="C15" s="103" t="s">
        <v>131</v>
      </c>
      <c r="D15" s="99" t="s">
        <v>171</v>
      </c>
      <c r="E15" s="99" t="s">
        <v>143</v>
      </c>
      <c r="F15" s="100" t="s">
        <v>169</v>
      </c>
      <c r="G15" s="99" t="s">
        <v>123</v>
      </c>
      <c r="H15" s="101">
        <v>25.9</v>
      </c>
      <c r="I15" s="90"/>
      <c r="J15" s="91">
        <f t="shared" si="0"/>
        <v>0</v>
      </c>
      <c r="K15" s="92">
        <f t="shared" si="1"/>
        <v>0</v>
      </c>
      <c r="L15" s="93"/>
      <c r="M15" s="94">
        <f t="shared" si="2"/>
        <v>0</v>
      </c>
      <c r="N15" s="93"/>
      <c r="O15" s="93"/>
      <c r="P15" s="93"/>
      <c r="Q15" s="95">
        <f t="shared" si="3"/>
        <v>0</v>
      </c>
      <c r="R15" s="96" t="str">
        <f t="shared" si="4"/>
        <v>OK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</row>
    <row r="16" spans="1:33" s="77" customFormat="1" ht="335.25" customHeight="1" x14ac:dyDescent="0.35">
      <c r="A16" s="97">
        <v>8</v>
      </c>
      <c r="B16" s="98">
        <v>13</v>
      </c>
      <c r="C16" s="103" t="s">
        <v>131</v>
      </c>
      <c r="D16" s="99" t="s">
        <v>172</v>
      </c>
      <c r="E16" s="99" t="s">
        <v>143</v>
      </c>
      <c r="F16" s="104" t="s">
        <v>169</v>
      </c>
      <c r="G16" s="102" t="s">
        <v>123</v>
      </c>
      <c r="H16" s="101">
        <v>25.9</v>
      </c>
      <c r="I16" s="90"/>
      <c r="J16" s="91">
        <f t="shared" si="0"/>
        <v>0</v>
      </c>
      <c r="K16" s="92">
        <f t="shared" si="1"/>
        <v>0</v>
      </c>
      <c r="L16" s="93"/>
      <c r="M16" s="94">
        <f t="shared" si="2"/>
        <v>0</v>
      </c>
      <c r="N16" s="93"/>
      <c r="O16" s="93"/>
      <c r="P16" s="93"/>
      <c r="Q16" s="95">
        <f t="shared" si="3"/>
        <v>0</v>
      </c>
      <c r="R16" s="96" t="str">
        <f t="shared" si="4"/>
        <v>OK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</row>
    <row r="17" spans="1:33" s="77" customFormat="1" ht="87" x14ac:dyDescent="0.35">
      <c r="A17" s="97">
        <v>9</v>
      </c>
      <c r="B17" s="98">
        <v>14</v>
      </c>
      <c r="C17" s="103" t="s">
        <v>132</v>
      </c>
      <c r="D17" s="99" t="s">
        <v>173</v>
      </c>
      <c r="E17" s="99" t="s">
        <v>144</v>
      </c>
      <c r="F17" s="103" t="s">
        <v>120</v>
      </c>
      <c r="G17" s="99" t="s">
        <v>123</v>
      </c>
      <c r="H17" s="101">
        <v>4.46</v>
      </c>
      <c r="I17" s="90">
        <v>30</v>
      </c>
      <c r="J17" s="91">
        <f t="shared" si="0"/>
        <v>0</v>
      </c>
      <c r="K17" s="92">
        <f t="shared" si="1"/>
        <v>0</v>
      </c>
      <c r="L17" s="93"/>
      <c r="M17" s="94">
        <f t="shared" si="2"/>
        <v>7</v>
      </c>
      <c r="N17" s="93"/>
      <c r="O17" s="93"/>
      <c r="P17" s="93"/>
      <c r="Q17" s="95">
        <f t="shared" si="3"/>
        <v>30</v>
      </c>
      <c r="R17" s="96" t="str">
        <f t="shared" si="4"/>
        <v>OK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3" s="77" customFormat="1" ht="145" x14ac:dyDescent="0.35">
      <c r="A18" s="97">
        <v>10</v>
      </c>
      <c r="B18" s="98">
        <v>15</v>
      </c>
      <c r="C18" s="103" t="s">
        <v>133</v>
      </c>
      <c r="D18" s="99" t="s">
        <v>174</v>
      </c>
      <c r="E18" s="99" t="s">
        <v>145</v>
      </c>
      <c r="F18" s="103" t="s">
        <v>120</v>
      </c>
      <c r="G18" s="99" t="s">
        <v>123</v>
      </c>
      <c r="H18" s="106">
        <v>5.73</v>
      </c>
      <c r="I18" s="90"/>
      <c r="J18" s="91">
        <f t="shared" si="0"/>
        <v>0</v>
      </c>
      <c r="K18" s="92">
        <f t="shared" si="1"/>
        <v>0</v>
      </c>
      <c r="L18" s="93"/>
      <c r="M18" s="94">
        <f t="shared" si="2"/>
        <v>0</v>
      </c>
      <c r="N18" s="93"/>
      <c r="O18" s="93"/>
      <c r="P18" s="93"/>
      <c r="Q18" s="95">
        <f>I18-(SUM(S18:AG18))+L18</f>
        <v>0</v>
      </c>
      <c r="R18" s="96" t="str">
        <f t="shared" si="4"/>
        <v>OK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</row>
    <row r="19" spans="1:33" s="77" customFormat="1" ht="87" x14ac:dyDescent="0.35">
      <c r="A19" s="97">
        <v>11</v>
      </c>
      <c r="B19" s="98">
        <v>16</v>
      </c>
      <c r="C19" s="103" t="s">
        <v>134</v>
      </c>
      <c r="D19" s="99" t="s">
        <v>175</v>
      </c>
      <c r="E19" s="99" t="s">
        <v>121</v>
      </c>
      <c r="F19" s="103" t="s">
        <v>120</v>
      </c>
      <c r="G19" s="99" t="s">
        <v>123</v>
      </c>
      <c r="H19" s="106">
        <v>4.9000000000000004</v>
      </c>
      <c r="I19" s="90"/>
      <c r="J19" s="91">
        <f t="shared" si="0"/>
        <v>0</v>
      </c>
      <c r="K19" s="92">
        <f t="shared" si="1"/>
        <v>0</v>
      </c>
      <c r="L19" s="93"/>
      <c r="M19" s="94">
        <f t="shared" si="2"/>
        <v>0</v>
      </c>
      <c r="N19" s="93"/>
      <c r="O19" s="93"/>
      <c r="P19" s="93"/>
      <c r="Q19" s="95">
        <f t="shared" ref="Q19:Q31" si="5">I19-(SUM(S19:AG19))+L19</f>
        <v>0</v>
      </c>
      <c r="R19" s="96" t="str">
        <f t="shared" si="4"/>
        <v>OK</v>
      </c>
      <c r="S19" s="109"/>
      <c r="T19" s="109"/>
      <c r="U19" s="108"/>
      <c r="V19" s="108"/>
      <c r="W19" s="108"/>
      <c r="X19" s="108"/>
      <c r="Y19" s="108"/>
      <c r="Z19" s="110"/>
      <c r="AA19" s="108"/>
      <c r="AB19" s="108"/>
      <c r="AC19" s="108"/>
      <c r="AD19" s="108"/>
      <c r="AE19" s="108"/>
      <c r="AF19" s="108"/>
      <c r="AG19" s="108"/>
    </row>
    <row r="20" spans="1:33" ht="145" x14ac:dyDescent="0.35">
      <c r="A20" s="97">
        <v>12</v>
      </c>
      <c r="B20" s="98">
        <v>17</v>
      </c>
      <c r="C20" s="103" t="s">
        <v>133</v>
      </c>
      <c r="D20" s="102" t="s">
        <v>176</v>
      </c>
      <c r="E20" s="102" t="s">
        <v>145</v>
      </c>
      <c r="F20" s="103" t="s">
        <v>120</v>
      </c>
      <c r="G20" s="99" t="s">
        <v>123</v>
      </c>
      <c r="H20" s="107">
        <v>5.83</v>
      </c>
      <c r="I20" s="90"/>
      <c r="J20" s="91">
        <f t="shared" si="0"/>
        <v>0</v>
      </c>
      <c r="K20" s="92">
        <f t="shared" si="1"/>
        <v>0</v>
      </c>
      <c r="L20" s="93"/>
      <c r="M20" s="94">
        <f t="shared" si="2"/>
        <v>0</v>
      </c>
      <c r="N20" s="93"/>
      <c r="O20" s="93"/>
      <c r="P20" s="93"/>
      <c r="Q20" s="95">
        <f t="shared" si="5"/>
        <v>0</v>
      </c>
      <c r="R20" s="96" t="str">
        <f t="shared" si="4"/>
        <v>OK</v>
      </c>
      <c r="S20" s="111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51"/>
      <c r="AG20" s="51"/>
    </row>
    <row r="21" spans="1:33" ht="116" x14ac:dyDescent="0.35">
      <c r="A21" s="97">
        <v>13</v>
      </c>
      <c r="B21" s="98">
        <v>18</v>
      </c>
      <c r="C21" s="103" t="s">
        <v>135</v>
      </c>
      <c r="D21" s="102" t="s">
        <v>177</v>
      </c>
      <c r="E21" s="102" t="s">
        <v>146</v>
      </c>
      <c r="F21" s="103" t="s">
        <v>152</v>
      </c>
      <c r="G21" s="105" t="s">
        <v>124</v>
      </c>
      <c r="H21" s="107">
        <v>134.69999999999999</v>
      </c>
      <c r="I21" s="90"/>
      <c r="J21" s="91">
        <f t="shared" si="0"/>
        <v>0</v>
      </c>
      <c r="K21" s="92">
        <f t="shared" si="1"/>
        <v>0</v>
      </c>
      <c r="L21" s="93"/>
      <c r="M21" s="94">
        <f t="shared" si="2"/>
        <v>0</v>
      </c>
      <c r="N21" s="93"/>
      <c r="O21" s="93"/>
      <c r="P21" s="93"/>
      <c r="Q21" s="95">
        <f t="shared" si="5"/>
        <v>0</v>
      </c>
      <c r="R21" s="96" t="str">
        <f t="shared" si="4"/>
        <v>OK</v>
      </c>
      <c r="S21" s="111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51"/>
      <c r="AG21" s="51"/>
    </row>
    <row r="22" spans="1:33" ht="38.5" customHeight="1" x14ac:dyDescent="0.35">
      <c r="A22" s="97">
        <v>14</v>
      </c>
      <c r="B22" s="98">
        <v>19</v>
      </c>
      <c r="C22" s="103" t="s">
        <v>132</v>
      </c>
      <c r="D22" s="102" t="s">
        <v>178</v>
      </c>
      <c r="E22" s="102" t="s">
        <v>147</v>
      </c>
      <c r="F22" s="103" t="s">
        <v>153</v>
      </c>
      <c r="G22" s="105" t="s">
        <v>123</v>
      </c>
      <c r="H22" s="107">
        <v>5.66</v>
      </c>
      <c r="I22" s="90"/>
      <c r="J22" s="91">
        <f t="shared" si="0"/>
        <v>0</v>
      </c>
      <c r="K22" s="92">
        <f t="shared" si="1"/>
        <v>0</v>
      </c>
      <c r="L22" s="93"/>
      <c r="M22" s="94">
        <f t="shared" si="2"/>
        <v>0</v>
      </c>
      <c r="N22" s="93"/>
      <c r="O22" s="93"/>
      <c r="P22" s="93"/>
      <c r="Q22" s="95">
        <f t="shared" si="5"/>
        <v>0</v>
      </c>
      <c r="R22" s="96" t="str">
        <f t="shared" si="4"/>
        <v>OK</v>
      </c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51"/>
      <c r="AG22" s="51"/>
    </row>
    <row r="23" spans="1:33" ht="38.5" customHeight="1" x14ac:dyDescent="0.35">
      <c r="A23" s="113">
        <v>15</v>
      </c>
      <c r="B23" s="98">
        <v>20</v>
      </c>
      <c r="C23" s="114" t="s">
        <v>136</v>
      </c>
      <c r="D23" s="102" t="s">
        <v>179</v>
      </c>
      <c r="E23" s="102" t="s">
        <v>148</v>
      </c>
      <c r="F23" s="103" t="s">
        <v>154</v>
      </c>
      <c r="G23" s="99" t="s">
        <v>123</v>
      </c>
      <c r="H23" s="107">
        <v>5.29</v>
      </c>
      <c r="I23" s="90"/>
      <c r="J23" s="91">
        <f t="shared" si="0"/>
        <v>0</v>
      </c>
      <c r="K23" s="92">
        <f t="shared" si="1"/>
        <v>0</v>
      </c>
      <c r="L23" s="93"/>
      <c r="M23" s="94">
        <f t="shared" si="2"/>
        <v>0</v>
      </c>
      <c r="N23" s="93"/>
      <c r="O23" s="93"/>
      <c r="P23" s="93"/>
      <c r="Q23" s="95">
        <f t="shared" si="5"/>
        <v>0</v>
      </c>
      <c r="R23" s="96" t="str">
        <f t="shared" si="4"/>
        <v>OK</v>
      </c>
      <c r="S23" s="111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51"/>
      <c r="AG23" s="51"/>
    </row>
    <row r="24" spans="1:33" ht="38.5" customHeight="1" x14ac:dyDescent="0.35">
      <c r="A24" s="113"/>
      <c r="B24" s="98">
        <v>21</v>
      </c>
      <c r="C24" s="114"/>
      <c r="D24" s="102" t="s">
        <v>180</v>
      </c>
      <c r="E24" s="102" t="s">
        <v>148</v>
      </c>
      <c r="F24" s="103" t="s">
        <v>154</v>
      </c>
      <c r="G24" s="99" t="s">
        <v>123</v>
      </c>
      <c r="H24" s="107">
        <v>6.25</v>
      </c>
      <c r="I24" s="90"/>
      <c r="J24" s="91">
        <f t="shared" si="0"/>
        <v>0</v>
      </c>
      <c r="K24" s="92">
        <f t="shared" si="1"/>
        <v>0</v>
      </c>
      <c r="L24" s="93"/>
      <c r="M24" s="94">
        <f t="shared" si="2"/>
        <v>0</v>
      </c>
      <c r="N24" s="93"/>
      <c r="O24" s="93"/>
      <c r="P24" s="93"/>
      <c r="Q24" s="95">
        <f t="shared" si="5"/>
        <v>0</v>
      </c>
      <c r="R24" s="96" t="str">
        <f t="shared" si="4"/>
        <v>OK</v>
      </c>
      <c r="S24" s="111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51"/>
      <c r="AG24" s="51"/>
    </row>
    <row r="25" spans="1:33" ht="38.5" customHeight="1" x14ac:dyDescent="0.35">
      <c r="A25" s="113"/>
      <c r="B25" s="98">
        <v>22</v>
      </c>
      <c r="C25" s="114"/>
      <c r="D25" s="102" t="s">
        <v>181</v>
      </c>
      <c r="E25" s="102" t="s">
        <v>148</v>
      </c>
      <c r="F25" s="103" t="s">
        <v>154</v>
      </c>
      <c r="G25" s="99" t="s">
        <v>123</v>
      </c>
      <c r="H25" s="107">
        <v>6.4</v>
      </c>
      <c r="I25" s="90"/>
      <c r="J25" s="91">
        <f t="shared" si="0"/>
        <v>0</v>
      </c>
      <c r="K25" s="92">
        <f t="shared" si="1"/>
        <v>0</v>
      </c>
      <c r="L25" s="93"/>
      <c r="M25" s="94">
        <f t="shared" si="2"/>
        <v>0</v>
      </c>
      <c r="N25" s="93"/>
      <c r="O25" s="93"/>
      <c r="P25" s="93"/>
      <c r="Q25" s="95">
        <f t="shared" si="5"/>
        <v>0</v>
      </c>
      <c r="R25" s="96" t="str">
        <f t="shared" si="4"/>
        <v>OK</v>
      </c>
      <c r="S25" s="111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51"/>
      <c r="AG25" s="51"/>
    </row>
    <row r="26" spans="1:33" ht="38.5" customHeight="1" x14ac:dyDescent="0.35">
      <c r="A26" s="113"/>
      <c r="B26" s="98">
        <v>23</v>
      </c>
      <c r="C26" s="114"/>
      <c r="D26" s="102" t="s">
        <v>182</v>
      </c>
      <c r="E26" s="102" t="s">
        <v>149</v>
      </c>
      <c r="F26" s="103" t="s">
        <v>155</v>
      </c>
      <c r="G26" s="99" t="s">
        <v>123</v>
      </c>
      <c r="H26" s="107">
        <v>3.82</v>
      </c>
      <c r="I26" s="90"/>
      <c r="J26" s="91">
        <f t="shared" si="0"/>
        <v>0</v>
      </c>
      <c r="K26" s="92">
        <f t="shared" si="1"/>
        <v>0</v>
      </c>
      <c r="L26" s="93"/>
      <c r="M26" s="94">
        <f t="shared" si="2"/>
        <v>0</v>
      </c>
      <c r="N26" s="93"/>
      <c r="O26" s="93"/>
      <c r="P26" s="93"/>
      <c r="Q26" s="95">
        <f t="shared" si="5"/>
        <v>0</v>
      </c>
      <c r="R26" s="96" t="str">
        <f t="shared" si="4"/>
        <v>OK</v>
      </c>
      <c r="S26" s="111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51"/>
      <c r="AG26" s="51"/>
    </row>
    <row r="27" spans="1:33" ht="38.5" customHeight="1" x14ac:dyDescent="0.35">
      <c r="A27" s="113"/>
      <c r="B27" s="98">
        <v>24</v>
      </c>
      <c r="C27" s="114"/>
      <c r="D27" s="102" t="s">
        <v>183</v>
      </c>
      <c r="E27" s="102" t="s">
        <v>149</v>
      </c>
      <c r="F27" s="103" t="s">
        <v>155</v>
      </c>
      <c r="G27" s="99" t="s">
        <v>123</v>
      </c>
      <c r="H27" s="107">
        <v>3.71</v>
      </c>
      <c r="I27" s="90"/>
      <c r="J27" s="91">
        <f t="shared" si="0"/>
        <v>0</v>
      </c>
      <c r="K27" s="92">
        <f t="shared" si="1"/>
        <v>0</v>
      </c>
      <c r="L27" s="93"/>
      <c r="M27" s="94">
        <f t="shared" si="2"/>
        <v>0</v>
      </c>
      <c r="N27" s="93"/>
      <c r="O27" s="93"/>
      <c r="P27" s="93"/>
      <c r="Q27" s="95">
        <f t="shared" si="5"/>
        <v>0</v>
      </c>
      <c r="R27" s="96" t="str">
        <f t="shared" si="4"/>
        <v>OK</v>
      </c>
      <c r="S27" s="111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51"/>
      <c r="AG27" s="51"/>
    </row>
    <row r="28" spans="1:33" ht="38.5" customHeight="1" x14ac:dyDescent="0.35">
      <c r="A28" s="113"/>
      <c r="B28" s="98">
        <v>25</v>
      </c>
      <c r="C28" s="114"/>
      <c r="D28" s="102" t="s">
        <v>184</v>
      </c>
      <c r="E28" s="102" t="s">
        <v>150</v>
      </c>
      <c r="F28" s="103" t="s">
        <v>155</v>
      </c>
      <c r="G28" s="99" t="s">
        <v>123</v>
      </c>
      <c r="H28" s="107">
        <v>3.69</v>
      </c>
      <c r="I28" s="90"/>
      <c r="J28" s="91">
        <f t="shared" si="0"/>
        <v>0</v>
      </c>
      <c r="K28" s="92">
        <f t="shared" si="1"/>
        <v>0</v>
      </c>
      <c r="L28" s="93"/>
      <c r="M28" s="94">
        <f t="shared" si="2"/>
        <v>0</v>
      </c>
      <c r="N28" s="93"/>
      <c r="O28" s="93"/>
      <c r="P28" s="93"/>
      <c r="Q28" s="95">
        <f t="shared" si="5"/>
        <v>0</v>
      </c>
      <c r="R28" s="96" t="str">
        <f t="shared" si="4"/>
        <v>OK</v>
      </c>
      <c r="S28" s="111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51"/>
      <c r="AG28" s="51"/>
    </row>
    <row r="29" spans="1:33" ht="38.5" customHeight="1" x14ac:dyDescent="0.35">
      <c r="A29" s="113"/>
      <c r="B29" s="98">
        <v>26</v>
      </c>
      <c r="C29" s="114"/>
      <c r="D29" s="102" t="s">
        <v>185</v>
      </c>
      <c r="E29" s="102" t="s">
        <v>150</v>
      </c>
      <c r="F29" s="103" t="s">
        <v>155</v>
      </c>
      <c r="G29" s="99" t="s">
        <v>123</v>
      </c>
      <c r="H29" s="107">
        <v>4</v>
      </c>
      <c r="I29" s="90"/>
      <c r="J29" s="91">
        <f t="shared" si="0"/>
        <v>0</v>
      </c>
      <c r="K29" s="92">
        <f t="shared" si="1"/>
        <v>0</v>
      </c>
      <c r="L29" s="93"/>
      <c r="M29" s="94">
        <f t="shared" si="2"/>
        <v>0</v>
      </c>
      <c r="N29" s="93"/>
      <c r="O29" s="93"/>
      <c r="P29" s="93"/>
      <c r="Q29" s="95">
        <f t="shared" si="5"/>
        <v>0</v>
      </c>
      <c r="R29" s="96" t="str">
        <f t="shared" si="4"/>
        <v>OK</v>
      </c>
      <c r="S29" s="111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51"/>
      <c r="AG29" s="51"/>
    </row>
    <row r="30" spans="1:33" ht="38.5" customHeight="1" x14ac:dyDescent="0.35">
      <c r="A30" s="113"/>
      <c r="B30" s="98">
        <v>27</v>
      </c>
      <c r="C30" s="114"/>
      <c r="D30" s="102" t="s">
        <v>186</v>
      </c>
      <c r="E30" s="102" t="s">
        <v>150</v>
      </c>
      <c r="F30" s="103" t="s">
        <v>155</v>
      </c>
      <c r="G30" s="99" t="s">
        <v>123</v>
      </c>
      <c r="H30" s="107">
        <v>5.4</v>
      </c>
      <c r="I30" s="90"/>
      <c r="J30" s="91">
        <f t="shared" si="0"/>
        <v>0</v>
      </c>
      <c r="K30" s="92">
        <f t="shared" si="1"/>
        <v>0</v>
      </c>
      <c r="L30" s="93"/>
      <c r="M30" s="94">
        <f t="shared" si="2"/>
        <v>0</v>
      </c>
      <c r="N30" s="93"/>
      <c r="O30" s="93"/>
      <c r="P30" s="93"/>
      <c r="Q30" s="95">
        <f t="shared" si="5"/>
        <v>0</v>
      </c>
      <c r="R30" s="96" t="str">
        <f t="shared" si="4"/>
        <v>OK</v>
      </c>
      <c r="S30" s="111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51"/>
      <c r="AG30" s="51"/>
    </row>
    <row r="31" spans="1:33" ht="38.5" customHeight="1" x14ac:dyDescent="0.35">
      <c r="A31" s="113"/>
      <c r="B31" s="98">
        <v>28</v>
      </c>
      <c r="C31" s="114"/>
      <c r="D31" s="102" t="s">
        <v>187</v>
      </c>
      <c r="E31" s="102" t="s">
        <v>150</v>
      </c>
      <c r="F31" s="103" t="s">
        <v>155</v>
      </c>
      <c r="G31" s="99" t="s">
        <v>123</v>
      </c>
      <c r="H31" s="107">
        <v>7.74</v>
      </c>
      <c r="I31" s="90"/>
      <c r="J31" s="91">
        <f t="shared" si="0"/>
        <v>0</v>
      </c>
      <c r="K31" s="92">
        <f t="shared" si="1"/>
        <v>0</v>
      </c>
      <c r="L31" s="93"/>
      <c r="M31" s="94">
        <f t="shared" si="2"/>
        <v>0</v>
      </c>
      <c r="N31" s="93"/>
      <c r="O31" s="93"/>
      <c r="P31" s="93"/>
      <c r="Q31" s="95">
        <f t="shared" si="5"/>
        <v>0</v>
      </c>
      <c r="R31" s="96" t="str">
        <f t="shared" si="4"/>
        <v>OK</v>
      </c>
      <c r="S31" s="111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51"/>
      <c r="AG31" s="51"/>
    </row>
    <row r="32" spans="1:33" ht="38.5" customHeight="1" thickBot="1" x14ac:dyDescent="0.4">
      <c r="C32" s="170"/>
      <c r="D32" s="171"/>
      <c r="E32" s="171"/>
      <c r="F32" s="171"/>
      <c r="G32" s="171"/>
      <c r="H32" s="172"/>
      <c r="S32" s="87">
        <f t="shared" ref="S32:AG32" si="6">SUMPRODUCT($H$4:$H$31,S4:S31)</f>
        <v>0</v>
      </c>
      <c r="T32" s="87">
        <f t="shared" si="6"/>
        <v>0</v>
      </c>
      <c r="U32" s="87">
        <f t="shared" si="6"/>
        <v>0</v>
      </c>
      <c r="V32" s="87">
        <f t="shared" si="6"/>
        <v>0</v>
      </c>
      <c r="W32" s="87">
        <f t="shared" si="6"/>
        <v>0</v>
      </c>
      <c r="X32" s="87">
        <f t="shared" si="6"/>
        <v>0</v>
      </c>
      <c r="Y32" s="87">
        <f t="shared" si="6"/>
        <v>0</v>
      </c>
      <c r="Z32" s="87">
        <f t="shared" si="6"/>
        <v>0</v>
      </c>
      <c r="AA32" s="87">
        <f t="shared" si="6"/>
        <v>0</v>
      </c>
      <c r="AB32" s="87">
        <f t="shared" si="6"/>
        <v>0</v>
      </c>
      <c r="AC32" s="87">
        <f t="shared" si="6"/>
        <v>0</v>
      </c>
      <c r="AD32" s="87">
        <f t="shared" si="6"/>
        <v>0</v>
      </c>
      <c r="AE32" s="87">
        <f t="shared" si="6"/>
        <v>0</v>
      </c>
      <c r="AF32" s="87">
        <f t="shared" si="6"/>
        <v>0</v>
      </c>
      <c r="AG32" s="87">
        <f t="shared" si="6"/>
        <v>0</v>
      </c>
    </row>
  </sheetData>
  <mergeCells count="31">
    <mergeCell ref="AB1:AB2"/>
    <mergeCell ref="A1:C1"/>
    <mergeCell ref="T1:T2"/>
    <mergeCell ref="U1:U2"/>
    <mergeCell ref="V1:V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S1:S2"/>
    <mergeCell ref="A2:H2"/>
    <mergeCell ref="I2:R2"/>
    <mergeCell ref="A9:A10"/>
    <mergeCell ref="C9:C10"/>
    <mergeCell ref="A4:A6"/>
    <mergeCell ref="C4:C6"/>
    <mergeCell ref="A7:A8"/>
    <mergeCell ref="C7:C8"/>
    <mergeCell ref="A23:A31"/>
    <mergeCell ref="C23:C31"/>
    <mergeCell ref="C32:H32"/>
    <mergeCell ref="D1:H1"/>
    <mergeCell ref="I1:R1"/>
    <mergeCell ref="A11:A12"/>
    <mergeCell ref="C11:C12"/>
  </mergeCells>
  <conditionalFormatting sqref="S4:AG17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9FDC9-FFE1-4C7A-83F3-8014CBDE0F06}">
  <sheetPr>
    <tabColor rgb="FF92D050"/>
  </sheetPr>
  <dimension ref="A1:AG32"/>
  <sheetViews>
    <sheetView tabSelected="1" topLeftCell="B1" zoomScale="70" zoomScaleNormal="70" workbookViewId="0">
      <selection activeCell="S4" sqref="S4"/>
    </sheetView>
  </sheetViews>
  <sheetFormatPr defaultColWidth="9.81640625" defaultRowHeight="38.5" customHeight="1" x14ac:dyDescent="0.35"/>
  <cols>
    <col min="1" max="1" width="6.54296875" style="1" customWidth="1"/>
    <col min="2" max="2" width="5.81640625" style="1" customWidth="1"/>
    <col min="3" max="3" width="10.7265625" style="88" customWidth="1"/>
    <col min="4" max="4" width="57.81640625" style="1" customWidth="1"/>
    <col min="5" max="5" width="12.453125" style="1" customWidth="1"/>
    <col min="6" max="6" width="12.7265625" style="1" customWidth="1"/>
    <col min="7" max="7" width="13.81640625" style="1" customWidth="1"/>
    <col min="8" max="8" width="13.1796875" style="13" customWidth="1"/>
    <col min="9" max="9" width="11" style="13" customWidth="1"/>
    <col min="10" max="10" width="11.1796875" style="4" customWidth="1"/>
    <col min="11" max="11" width="9" style="4" customWidth="1"/>
    <col min="12" max="12" width="9.26953125" style="4" customWidth="1"/>
    <col min="13" max="16" width="6.54296875" style="4" customWidth="1"/>
    <col min="17" max="17" width="8.7265625" style="4" customWidth="1"/>
    <col min="18" max="18" width="6.54296875" style="12" customWidth="1"/>
    <col min="19" max="19" width="14.453125" style="5" customWidth="1"/>
    <col min="20" max="20" width="14.54296875" style="4" customWidth="1"/>
    <col min="21" max="21" width="13.7265625" style="4" customWidth="1"/>
    <col min="22" max="22" width="15.1796875" style="4" customWidth="1"/>
    <col min="23" max="27" width="13.26953125" style="4" customWidth="1"/>
    <col min="28" max="28" width="14.54296875" style="4" customWidth="1"/>
    <col min="29" max="31" width="13.26953125" style="4" customWidth="1"/>
    <col min="32" max="33" width="13.26953125" style="2" customWidth="1"/>
    <col min="34" max="16384" width="9.81640625" style="2"/>
  </cols>
  <sheetData>
    <row r="1" spans="1:33" s="77" customFormat="1" ht="38.5" customHeight="1" x14ac:dyDescent="0.35">
      <c r="A1" s="174" t="s">
        <v>125</v>
      </c>
      <c r="B1" s="175"/>
      <c r="C1" s="176"/>
      <c r="D1" s="177" t="s">
        <v>113</v>
      </c>
      <c r="E1" s="178"/>
      <c r="F1" s="178"/>
      <c r="G1" s="178"/>
      <c r="H1" s="179"/>
      <c r="I1" s="180" t="s">
        <v>126</v>
      </c>
      <c r="J1" s="180"/>
      <c r="K1" s="180"/>
      <c r="L1" s="180"/>
      <c r="M1" s="180"/>
      <c r="N1" s="180"/>
      <c r="O1" s="180"/>
      <c r="P1" s="180"/>
      <c r="Q1" s="180"/>
      <c r="R1" s="180"/>
      <c r="S1" s="173" t="s">
        <v>127</v>
      </c>
      <c r="T1" s="173" t="s">
        <v>127</v>
      </c>
      <c r="U1" s="173" t="s">
        <v>127</v>
      </c>
      <c r="V1" s="173" t="s">
        <v>127</v>
      </c>
      <c r="W1" s="173" t="s">
        <v>127</v>
      </c>
      <c r="X1" s="173" t="s">
        <v>127</v>
      </c>
      <c r="Y1" s="173" t="s">
        <v>127</v>
      </c>
      <c r="Z1" s="173" t="s">
        <v>127</v>
      </c>
      <c r="AA1" s="173" t="s">
        <v>127</v>
      </c>
      <c r="AB1" s="173" t="s">
        <v>127</v>
      </c>
      <c r="AC1" s="173" t="s">
        <v>127</v>
      </c>
      <c r="AD1" s="173" t="s">
        <v>127</v>
      </c>
      <c r="AE1" s="173" t="s">
        <v>127</v>
      </c>
      <c r="AF1" s="173" t="s">
        <v>127</v>
      </c>
      <c r="AG1" s="173" t="s">
        <v>127</v>
      </c>
    </row>
    <row r="2" spans="1:33" s="77" customFormat="1" ht="38.5" customHeight="1" x14ac:dyDescent="0.35">
      <c r="A2" s="181" t="s">
        <v>203</v>
      </c>
      <c r="B2" s="182"/>
      <c r="C2" s="182"/>
      <c r="D2" s="182"/>
      <c r="E2" s="182"/>
      <c r="F2" s="182"/>
      <c r="G2" s="182"/>
      <c r="H2" s="183"/>
      <c r="I2" s="184" t="s">
        <v>114</v>
      </c>
      <c r="J2" s="185"/>
      <c r="K2" s="185"/>
      <c r="L2" s="185"/>
      <c r="M2" s="185"/>
      <c r="N2" s="185"/>
      <c r="O2" s="185"/>
      <c r="P2" s="185"/>
      <c r="Q2" s="185"/>
      <c r="R2" s="186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</row>
    <row r="3" spans="1:33" s="81" customFormat="1" ht="55.5" customHeight="1" x14ac:dyDescent="0.25">
      <c r="A3" s="78" t="s">
        <v>115</v>
      </c>
      <c r="B3" s="78" t="s">
        <v>19</v>
      </c>
      <c r="C3" s="78" t="s">
        <v>5</v>
      </c>
      <c r="D3" s="78" t="s">
        <v>116</v>
      </c>
      <c r="E3" s="78" t="s">
        <v>117</v>
      </c>
      <c r="F3" s="78" t="s">
        <v>9</v>
      </c>
      <c r="G3" s="78" t="s">
        <v>6</v>
      </c>
      <c r="H3" s="89" t="s">
        <v>118</v>
      </c>
      <c r="I3" s="85" t="s">
        <v>119</v>
      </c>
      <c r="J3" s="20" t="s">
        <v>94</v>
      </c>
      <c r="K3" s="20" t="s">
        <v>95</v>
      </c>
      <c r="L3" s="20" t="s">
        <v>90</v>
      </c>
      <c r="M3" s="20" t="s">
        <v>18</v>
      </c>
      <c r="N3" s="20" t="s">
        <v>91</v>
      </c>
      <c r="O3" s="20" t="s">
        <v>92</v>
      </c>
      <c r="P3" s="20" t="s">
        <v>93</v>
      </c>
      <c r="Q3" s="79" t="s">
        <v>0</v>
      </c>
      <c r="R3" s="86" t="s">
        <v>1</v>
      </c>
      <c r="S3" s="80" t="s">
        <v>128</v>
      </c>
      <c r="T3" s="80" t="s">
        <v>128</v>
      </c>
      <c r="U3" s="80" t="s">
        <v>128</v>
      </c>
      <c r="V3" s="80" t="s">
        <v>128</v>
      </c>
      <c r="W3" s="80" t="s">
        <v>128</v>
      </c>
      <c r="X3" s="80" t="s">
        <v>128</v>
      </c>
      <c r="Y3" s="80" t="s">
        <v>128</v>
      </c>
      <c r="Z3" s="80" t="s">
        <v>128</v>
      </c>
      <c r="AA3" s="80" t="s">
        <v>128</v>
      </c>
      <c r="AB3" s="80" t="s">
        <v>128</v>
      </c>
      <c r="AC3" s="80" t="s">
        <v>128</v>
      </c>
      <c r="AD3" s="80" t="s">
        <v>128</v>
      </c>
      <c r="AE3" s="80" t="s">
        <v>128</v>
      </c>
      <c r="AF3" s="80" t="s">
        <v>128</v>
      </c>
      <c r="AG3" s="80" t="s">
        <v>128</v>
      </c>
    </row>
    <row r="4" spans="1:33" s="77" customFormat="1" ht="38.5" customHeight="1" x14ac:dyDescent="0.35">
      <c r="A4" s="122">
        <v>1</v>
      </c>
      <c r="B4" s="98">
        <v>1</v>
      </c>
      <c r="C4" s="114" t="s">
        <v>129</v>
      </c>
      <c r="D4" s="99" t="s">
        <v>156</v>
      </c>
      <c r="E4" s="99" t="s">
        <v>137</v>
      </c>
      <c r="F4" s="99" t="s">
        <v>157</v>
      </c>
      <c r="G4" s="99" t="s">
        <v>123</v>
      </c>
      <c r="H4" s="101">
        <v>14</v>
      </c>
      <c r="I4" s="90"/>
      <c r="J4" s="91">
        <f>IF(SUM(S4:AG4)&gt;I4+L4,I4+L4,SUM(S4:AG4))</f>
        <v>0</v>
      </c>
      <c r="K4" s="92">
        <f>(SUM(S4:AG4))</f>
        <v>0</v>
      </c>
      <c r="L4" s="93"/>
      <c r="M4" s="94">
        <f>ROUND(IF(I4*0.25-0.5&lt;0,0,I4*0.25-0.5),0)-P4-N4</f>
        <v>0</v>
      </c>
      <c r="N4" s="93"/>
      <c r="O4" s="93"/>
      <c r="P4" s="93"/>
      <c r="Q4" s="95">
        <f>I4-(SUM(S4:AG4))+L4</f>
        <v>0</v>
      </c>
      <c r="R4" s="96" t="str">
        <f>IF(Q4&lt;0,"ATENÇÃO","OK")</f>
        <v>OK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</row>
    <row r="5" spans="1:33" s="77" customFormat="1" ht="38.5" customHeight="1" x14ac:dyDescent="0.35">
      <c r="A5" s="122"/>
      <c r="B5" s="98">
        <v>2</v>
      </c>
      <c r="C5" s="114"/>
      <c r="D5" s="99" t="s">
        <v>158</v>
      </c>
      <c r="E5" s="99" t="s">
        <v>137</v>
      </c>
      <c r="F5" s="99" t="s">
        <v>159</v>
      </c>
      <c r="G5" s="99" t="s">
        <v>123</v>
      </c>
      <c r="H5" s="101">
        <v>11</v>
      </c>
      <c r="I5" s="90"/>
      <c r="J5" s="91">
        <f t="shared" ref="J5:J31" si="0">IF(SUM(S5:AG5)&gt;I5+L5,I5+L5,SUM(S5:AG5))</f>
        <v>0</v>
      </c>
      <c r="K5" s="92">
        <f t="shared" ref="K5:K31" si="1">(SUM(S5:AG5))</f>
        <v>0</v>
      </c>
      <c r="L5" s="93"/>
      <c r="M5" s="94">
        <f t="shared" ref="M5:M31" si="2">ROUND(IF(I5*0.25-0.5&lt;0,0,I5*0.25-0.5),0)-P5-N5</f>
        <v>0</v>
      </c>
      <c r="N5" s="93"/>
      <c r="O5" s="93"/>
      <c r="P5" s="93"/>
      <c r="Q5" s="95">
        <f t="shared" ref="Q5:Q17" si="3">I5-(SUM(S5:AG5))+L5</f>
        <v>0</v>
      </c>
      <c r="R5" s="96" t="str">
        <f t="shared" ref="R5:R31" si="4">IF(Q5&lt;0,"ATENÇÃO","OK")</f>
        <v>OK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77" customFormat="1" ht="38.5" customHeight="1" x14ac:dyDescent="0.35">
      <c r="A6" s="122"/>
      <c r="B6" s="98">
        <v>3</v>
      </c>
      <c r="C6" s="114"/>
      <c r="D6" s="99" t="s">
        <v>160</v>
      </c>
      <c r="E6" s="99" t="s">
        <v>137</v>
      </c>
      <c r="F6" s="99" t="s">
        <v>161</v>
      </c>
      <c r="G6" s="99" t="s">
        <v>123</v>
      </c>
      <c r="H6" s="101">
        <v>12</v>
      </c>
      <c r="I6" s="90"/>
      <c r="J6" s="91">
        <f t="shared" si="0"/>
        <v>0</v>
      </c>
      <c r="K6" s="92">
        <f t="shared" si="1"/>
        <v>0</v>
      </c>
      <c r="L6" s="93"/>
      <c r="M6" s="94">
        <f t="shared" si="2"/>
        <v>0</v>
      </c>
      <c r="N6" s="93"/>
      <c r="O6" s="93"/>
      <c r="P6" s="93"/>
      <c r="Q6" s="95">
        <f t="shared" si="3"/>
        <v>0</v>
      </c>
      <c r="R6" s="96" t="str">
        <f t="shared" si="4"/>
        <v>OK</v>
      </c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s="77" customFormat="1" ht="38.5" customHeight="1" x14ac:dyDescent="0.35">
      <c r="A7" s="122">
        <v>2</v>
      </c>
      <c r="B7" s="98">
        <v>4</v>
      </c>
      <c r="C7" s="114" t="s">
        <v>130</v>
      </c>
      <c r="D7" s="99" t="s">
        <v>162</v>
      </c>
      <c r="E7" s="99" t="s">
        <v>138</v>
      </c>
      <c r="F7" s="99" t="s">
        <v>157</v>
      </c>
      <c r="G7" s="99" t="s">
        <v>123</v>
      </c>
      <c r="H7" s="101">
        <v>17.100000000000001</v>
      </c>
      <c r="I7" s="90"/>
      <c r="J7" s="91">
        <f t="shared" si="0"/>
        <v>0</v>
      </c>
      <c r="K7" s="92">
        <f t="shared" si="1"/>
        <v>0</v>
      </c>
      <c r="L7" s="93"/>
      <c r="M7" s="94">
        <f t="shared" si="2"/>
        <v>0</v>
      </c>
      <c r="N7" s="93"/>
      <c r="O7" s="93"/>
      <c r="P7" s="93"/>
      <c r="Q7" s="95">
        <f t="shared" si="3"/>
        <v>0</v>
      </c>
      <c r="R7" s="96" t="str">
        <f t="shared" si="4"/>
        <v>OK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3" s="77" customFormat="1" ht="38.5" customHeight="1" x14ac:dyDescent="0.35">
      <c r="A8" s="122"/>
      <c r="B8" s="98">
        <v>5</v>
      </c>
      <c r="C8" s="114"/>
      <c r="D8" s="99" t="s">
        <v>163</v>
      </c>
      <c r="E8" s="99" t="s">
        <v>138</v>
      </c>
      <c r="F8" s="99" t="s">
        <v>159</v>
      </c>
      <c r="G8" s="99" t="s">
        <v>123</v>
      </c>
      <c r="H8" s="101">
        <v>16.86</v>
      </c>
      <c r="I8" s="90"/>
      <c r="J8" s="91">
        <f t="shared" si="0"/>
        <v>0</v>
      </c>
      <c r="K8" s="92">
        <f t="shared" si="1"/>
        <v>0</v>
      </c>
      <c r="L8" s="93"/>
      <c r="M8" s="94">
        <f t="shared" si="2"/>
        <v>0</v>
      </c>
      <c r="N8" s="93"/>
      <c r="O8" s="93"/>
      <c r="P8" s="93"/>
      <c r="Q8" s="95">
        <f t="shared" si="3"/>
        <v>0</v>
      </c>
      <c r="R8" s="96" t="str">
        <f t="shared" si="4"/>
        <v>OK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</row>
    <row r="9" spans="1:33" s="77" customFormat="1" ht="38.5" customHeight="1" x14ac:dyDescent="0.35">
      <c r="A9" s="122">
        <v>3</v>
      </c>
      <c r="B9" s="98">
        <v>6</v>
      </c>
      <c r="C9" s="114" t="s">
        <v>130</v>
      </c>
      <c r="D9" s="99" t="s">
        <v>164</v>
      </c>
      <c r="E9" s="99" t="s">
        <v>139</v>
      </c>
      <c r="F9" s="99" t="s">
        <v>157</v>
      </c>
      <c r="G9" s="99" t="s">
        <v>123</v>
      </c>
      <c r="H9" s="101">
        <v>16.739999999999998</v>
      </c>
      <c r="I9" s="90"/>
      <c r="J9" s="91">
        <f t="shared" si="0"/>
        <v>0</v>
      </c>
      <c r="K9" s="92">
        <f t="shared" si="1"/>
        <v>0</v>
      </c>
      <c r="L9" s="93"/>
      <c r="M9" s="94">
        <f t="shared" si="2"/>
        <v>0</v>
      </c>
      <c r="N9" s="93"/>
      <c r="O9" s="93"/>
      <c r="P9" s="93"/>
      <c r="Q9" s="95">
        <f t="shared" si="3"/>
        <v>0</v>
      </c>
      <c r="R9" s="96" t="str">
        <f t="shared" si="4"/>
        <v>OK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</row>
    <row r="10" spans="1:33" s="77" customFormat="1" ht="38.5" customHeight="1" x14ac:dyDescent="0.35">
      <c r="A10" s="122"/>
      <c r="B10" s="98">
        <v>7</v>
      </c>
      <c r="C10" s="114"/>
      <c r="D10" s="99" t="s">
        <v>165</v>
      </c>
      <c r="E10" s="99" t="s">
        <v>140</v>
      </c>
      <c r="F10" s="99" t="s">
        <v>159</v>
      </c>
      <c r="G10" s="99" t="s">
        <v>123</v>
      </c>
      <c r="H10" s="101">
        <v>16.95</v>
      </c>
      <c r="I10" s="90"/>
      <c r="J10" s="91">
        <f t="shared" si="0"/>
        <v>0</v>
      </c>
      <c r="K10" s="92">
        <f t="shared" si="1"/>
        <v>0</v>
      </c>
      <c r="L10" s="93"/>
      <c r="M10" s="94">
        <f t="shared" si="2"/>
        <v>0</v>
      </c>
      <c r="N10" s="93"/>
      <c r="O10" s="93"/>
      <c r="P10" s="93"/>
      <c r="Q10" s="95">
        <f t="shared" si="3"/>
        <v>0</v>
      </c>
      <c r="R10" s="96" t="str">
        <f t="shared" si="4"/>
        <v>OK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1" spans="1:33" s="77" customFormat="1" ht="38.5" customHeight="1" x14ac:dyDescent="0.35">
      <c r="A11" s="122">
        <v>4</v>
      </c>
      <c r="B11" s="98">
        <v>8</v>
      </c>
      <c r="C11" s="114" t="s">
        <v>130</v>
      </c>
      <c r="D11" s="99" t="s">
        <v>166</v>
      </c>
      <c r="E11" s="99" t="s">
        <v>141</v>
      </c>
      <c r="F11" s="100" t="s">
        <v>151</v>
      </c>
      <c r="G11" s="99" t="s">
        <v>123</v>
      </c>
      <c r="H11" s="101">
        <v>18.010000000000002</v>
      </c>
      <c r="I11" s="90">
        <v>750</v>
      </c>
      <c r="J11" s="91">
        <f t="shared" si="0"/>
        <v>0</v>
      </c>
      <c r="K11" s="92">
        <f t="shared" si="1"/>
        <v>0</v>
      </c>
      <c r="L11" s="93"/>
      <c r="M11" s="94">
        <f t="shared" si="2"/>
        <v>187</v>
      </c>
      <c r="N11" s="93"/>
      <c r="O11" s="93"/>
      <c r="P11" s="93"/>
      <c r="Q11" s="95">
        <f t="shared" si="3"/>
        <v>750</v>
      </c>
      <c r="R11" s="96" t="str">
        <f t="shared" si="4"/>
        <v>OK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</row>
    <row r="12" spans="1:33" s="77" customFormat="1" ht="38.5" customHeight="1" x14ac:dyDescent="0.35">
      <c r="A12" s="122"/>
      <c r="B12" s="98">
        <v>9</v>
      </c>
      <c r="C12" s="114"/>
      <c r="D12" s="102" t="s">
        <v>167</v>
      </c>
      <c r="E12" s="102" t="s">
        <v>141</v>
      </c>
      <c r="F12" s="102" t="s">
        <v>159</v>
      </c>
      <c r="G12" s="102" t="s">
        <v>123</v>
      </c>
      <c r="H12" s="101">
        <v>16.86</v>
      </c>
      <c r="I12" s="90">
        <v>330</v>
      </c>
      <c r="J12" s="91">
        <f t="shared" si="0"/>
        <v>0</v>
      </c>
      <c r="K12" s="92">
        <f t="shared" si="1"/>
        <v>0</v>
      </c>
      <c r="L12" s="93"/>
      <c r="M12" s="94">
        <f t="shared" si="2"/>
        <v>82</v>
      </c>
      <c r="N12" s="93"/>
      <c r="O12" s="93"/>
      <c r="P12" s="93"/>
      <c r="Q12" s="95">
        <f t="shared" si="3"/>
        <v>330</v>
      </c>
      <c r="R12" s="96" t="str">
        <f t="shared" si="4"/>
        <v>OK</v>
      </c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1:33" s="77" customFormat="1" ht="38.5" customHeight="1" x14ac:dyDescent="0.35">
      <c r="A13" s="97">
        <v>5</v>
      </c>
      <c r="B13" s="98">
        <v>10</v>
      </c>
      <c r="C13" s="103" t="s">
        <v>131</v>
      </c>
      <c r="D13" s="99" t="s">
        <v>168</v>
      </c>
      <c r="E13" s="99" t="s">
        <v>142</v>
      </c>
      <c r="F13" s="100" t="s">
        <v>169</v>
      </c>
      <c r="G13" s="99" t="s">
        <v>123</v>
      </c>
      <c r="H13" s="101">
        <v>24.1</v>
      </c>
      <c r="I13" s="90"/>
      <c r="J13" s="91">
        <f t="shared" si="0"/>
        <v>0</v>
      </c>
      <c r="K13" s="92">
        <f t="shared" si="1"/>
        <v>0</v>
      </c>
      <c r="L13" s="93"/>
      <c r="M13" s="94">
        <f t="shared" si="2"/>
        <v>0</v>
      </c>
      <c r="N13" s="93"/>
      <c r="O13" s="93"/>
      <c r="P13" s="93"/>
      <c r="Q13" s="95">
        <f t="shared" si="3"/>
        <v>0</v>
      </c>
      <c r="R13" s="96" t="str">
        <f t="shared" si="4"/>
        <v>OK</v>
      </c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</row>
    <row r="14" spans="1:33" s="77" customFormat="1" ht="38.5" customHeight="1" x14ac:dyDescent="0.35">
      <c r="A14" s="97">
        <v>6</v>
      </c>
      <c r="B14" s="98">
        <v>11</v>
      </c>
      <c r="C14" s="103" t="s">
        <v>131</v>
      </c>
      <c r="D14" s="99" t="s">
        <v>170</v>
      </c>
      <c r="E14" s="99" t="s">
        <v>142</v>
      </c>
      <c r="F14" s="100" t="s">
        <v>169</v>
      </c>
      <c r="G14" s="99" t="s">
        <v>123</v>
      </c>
      <c r="H14" s="101">
        <v>25.9</v>
      </c>
      <c r="I14" s="90"/>
      <c r="J14" s="91">
        <f t="shared" si="0"/>
        <v>0</v>
      </c>
      <c r="K14" s="92">
        <f t="shared" si="1"/>
        <v>0</v>
      </c>
      <c r="L14" s="93"/>
      <c r="M14" s="94">
        <f t="shared" si="2"/>
        <v>0</v>
      </c>
      <c r="N14" s="93"/>
      <c r="O14" s="93"/>
      <c r="P14" s="93"/>
      <c r="Q14" s="95">
        <f t="shared" si="3"/>
        <v>0</v>
      </c>
      <c r="R14" s="96" t="str">
        <f t="shared" si="4"/>
        <v>OK</v>
      </c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</row>
    <row r="15" spans="1:33" s="77" customFormat="1" ht="38.5" customHeight="1" x14ac:dyDescent="0.35">
      <c r="A15" s="97">
        <v>7</v>
      </c>
      <c r="B15" s="98">
        <v>12</v>
      </c>
      <c r="C15" s="103" t="s">
        <v>131</v>
      </c>
      <c r="D15" s="99" t="s">
        <v>171</v>
      </c>
      <c r="E15" s="99" t="s">
        <v>143</v>
      </c>
      <c r="F15" s="100" t="s">
        <v>169</v>
      </c>
      <c r="G15" s="99" t="s">
        <v>123</v>
      </c>
      <c r="H15" s="101">
        <v>25.9</v>
      </c>
      <c r="I15" s="90"/>
      <c r="J15" s="91">
        <f t="shared" si="0"/>
        <v>0</v>
      </c>
      <c r="K15" s="92">
        <f t="shared" si="1"/>
        <v>0</v>
      </c>
      <c r="L15" s="93"/>
      <c r="M15" s="94">
        <f t="shared" si="2"/>
        <v>0</v>
      </c>
      <c r="N15" s="93"/>
      <c r="O15" s="93"/>
      <c r="P15" s="93"/>
      <c r="Q15" s="95">
        <f t="shared" si="3"/>
        <v>0</v>
      </c>
      <c r="R15" s="96" t="str">
        <f t="shared" si="4"/>
        <v>OK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</row>
    <row r="16" spans="1:33" s="77" customFormat="1" ht="335.25" customHeight="1" x14ac:dyDescent="0.35">
      <c r="A16" s="97">
        <v>8</v>
      </c>
      <c r="B16" s="98">
        <v>13</v>
      </c>
      <c r="C16" s="103" t="s">
        <v>131</v>
      </c>
      <c r="D16" s="99" t="s">
        <v>172</v>
      </c>
      <c r="E16" s="99" t="s">
        <v>143</v>
      </c>
      <c r="F16" s="104" t="s">
        <v>169</v>
      </c>
      <c r="G16" s="102" t="s">
        <v>123</v>
      </c>
      <c r="H16" s="101">
        <v>25.9</v>
      </c>
      <c r="I16" s="90">
        <v>300</v>
      </c>
      <c r="J16" s="91">
        <f t="shared" si="0"/>
        <v>0</v>
      </c>
      <c r="K16" s="92">
        <f t="shared" si="1"/>
        <v>0</v>
      </c>
      <c r="L16" s="93"/>
      <c r="M16" s="94">
        <f t="shared" si="2"/>
        <v>75</v>
      </c>
      <c r="N16" s="93"/>
      <c r="O16" s="93"/>
      <c r="P16" s="93"/>
      <c r="Q16" s="95">
        <f t="shared" si="3"/>
        <v>300</v>
      </c>
      <c r="R16" s="96" t="str">
        <f t="shared" si="4"/>
        <v>OK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</row>
    <row r="17" spans="1:33" s="77" customFormat="1" ht="87" x14ac:dyDescent="0.35">
      <c r="A17" s="97">
        <v>9</v>
      </c>
      <c r="B17" s="98">
        <v>14</v>
      </c>
      <c r="C17" s="103" t="s">
        <v>132</v>
      </c>
      <c r="D17" s="99" t="s">
        <v>173</v>
      </c>
      <c r="E17" s="99" t="s">
        <v>144</v>
      </c>
      <c r="F17" s="103" t="s">
        <v>120</v>
      </c>
      <c r="G17" s="99" t="s">
        <v>123</v>
      </c>
      <c r="H17" s="101">
        <v>4.46</v>
      </c>
      <c r="I17" s="90"/>
      <c r="J17" s="91">
        <f t="shared" si="0"/>
        <v>0</v>
      </c>
      <c r="K17" s="92">
        <f t="shared" si="1"/>
        <v>0</v>
      </c>
      <c r="L17" s="93"/>
      <c r="M17" s="94">
        <f t="shared" si="2"/>
        <v>0</v>
      </c>
      <c r="N17" s="93"/>
      <c r="O17" s="93"/>
      <c r="P17" s="93"/>
      <c r="Q17" s="95">
        <f t="shared" si="3"/>
        <v>0</v>
      </c>
      <c r="R17" s="96" t="str">
        <f t="shared" si="4"/>
        <v>OK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3" s="77" customFormat="1" ht="145" x14ac:dyDescent="0.35">
      <c r="A18" s="97">
        <v>10</v>
      </c>
      <c r="B18" s="98">
        <v>15</v>
      </c>
      <c r="C18" s="103" t="s">
        <v>133</v>
      </c>
      <c r="D18" s="99" t="s">
        <v>174</v>
      </c>
      <c r="E18" s="99" t="s">
        <v>145</v>
      </c>
      <c r="F18" s="103" t="s">
        <v>120</v>
      </c>
      <c r="G18" s="99" t="s">
        <v>123</v>
      </c>
      <c r="H18" s="106">
        <v>5.73</v>
      </c>
      <c r="I18" s="90"/>
      <c r="J18" s="91">
        <f t="shared" si="0"/>
        <v>0</v>
      </c>
      <c r="K18" s="92">
        <f t="shared" si="1"/>
        <v>0</v>
      </c>
      <c r="L18" s="93"/>
      <c r="M18" s="94">
        <f t="shared" si="2"/>
        <v>0</v>
      </c>
      <c r="N18" s="93"/>
      <c r="O18" s="93"/>
      <c r="P18" s="93"/>
      <c r="Q18" s="95">
        <f>I18-(SUM(S18:AG18))+L18</f>
        <v>0</v>
      </c>
      <c r="R18" s="96" t="str">
        <f t="shared" si="4"/>
        <v>OK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</row>
    <row r="19" spans="1:33" s="77" customFormat="1" ht="87" x14ac:dyDescent="0.35">
      <c r="A19" s="97">
        <v>11</v>
      </c>
      <c r="B19" s="98">
        <v>16</v>
      </c>
      <c r="C19" s="103" t="s">
        <v>134</v>
      </c>
      <c r="D19" s="99" t="s">
        <v>175</v>
      </c>
      <c r="E19" s="99" t="s">
        <v>121</v>
      </c>
      <c r="F19" s="103" t="s">
        <v>120</v>
      </c>
      <c r="G19" s="99" t="s">
        <v>123</v>
      </c>
      <c r="H19" s="106">
        <v>4.9000000000000004</v>
      </c>
      <c r="I19" s="90"/>
      <c r="J19" s="91">
        <f t="shared" si="0"/>
        <v>0</v>
      </c>
      <c r="K19" s="92">
        <f t="shared" si="1"/>
        <v>0</v>
      </c>
      <c r="L19" s="93"/>
      <c r="M19" s="94">
        <f t="shared" si="2"/>
        <v>0</v>
      </c>
      <c r="N19" s="93"/>
      <c r="O19" s="93"/>
      <c r="P19" s="93"/>
      <c r="Q19" s="95">
        <f t="shared" ref="Q19:Q31" si="5">I19-(SUM(S19:AG19))+L19</f>
        <v>0</v>
      </c>
      <c r="R19" s="96" t="str">
        <f t="shared" si="4"/>
        <v>OK</v>
      </c>
      <c r="S19" s="109"/>
      <c r="T19" s="109"/>
      <c r="U19" s="108"/>
      <c r="V19" s="108"/>
      <c r="W19" s="108"/>
      <c r="X19" s="108"/>
      <c r="Y19" s="108"/>
      <c r="Z19" s="110"/>
      <c r="AA19" s="108"/>
      <c r="AB19" s="108"/>
      <c r="AC19" s="108"/>
      <c r="AD19" s="108"/>
      <c r="AE19" s="108"/>
      <c r="AF19" s="108"/>
      <c r="AG19" s="108"/>
    </row>
    <row r="20" spans="1:33" ht="145" x14ac:dyDescent="0.35">
      <c r="A20" s="97">
        <v>12</v>
      </c>
      <c r="B20" s="98">
        <v>17</v>
      </c>
      <c r="C20" s="103" t="s">
        <v>133</v>
      </c>
      <c r="D20" s="102" t="s">
        <v>176</v>
      </c>
      <c r="E20" s="102" t="s">
        <v>145</v>
      </c>
      <c r="F20" s="103" t="s">
        <v>120</v>
      </c>
      <c r="G20" s="99" t="s">
        <v>123</v>
      </c>
      <c r="H20" s="107">
        <v>5.83</v>
      </c>
      <c r="I20" s="90">
        <v>350</v>
      </c>
      <c r="J20" s="91">
        <f t="shared" si="0"/>
        <v>0</v>
      </c>
      <c r="K20" s="92">
        <f t="shared" si="1"/>
        <v>0</v>
      </c>
      <c r="L20" s="93"/>
      <c r="M20" s="94">
        <f t="shared" si="2"/>
        <v>87</v>
      </c>
      <c r="N20" s="93"/>
      <c r="O20" s="93"/>
      <c r="P20" s="93"/>
      <c r="Q20" s="95">
        <f t="shared" si="5"/>
        <v>350</v>
      </c>
      <c r="R20" s="96" t="str">
        <f t="shared" si="4"/>
        <v>OK</v>
      </c>
      <c r="S20" s="111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51"/>
      <c r="AG20" s="51"/>
    </row>
    <row r="21" spans="1:33" ht="116" x14ac:dyDescent="0.35">
      <c r="A21" s="97">
        <v>13</v>
      </c>
      <c r="B21" s="98">
        <v>18</v>
      </c>
      <c r="C21" s="103" t="s">
        <v>135</v>
      </c>
      <c r="D21" s="102" t="s">
        <v>177</v>
      </c>
      <c r="E21" s="102" t="s">
        <v>146</v>
      </c>
      <c r="F21" s="103" t="s">
        <v>152</v>
      </c>
      <c r="G21" s="105" t="s">
        <v>124</v>
      </c>
      <c r="H21" s="107">
        <v>134.69999999999999</v>
      </c>
      <c r="I21" s="90"/>
      <c r="J21" s="91">
        <f t="shared" si="0"/>
        <v>0</v>
      </c>
      <c r="K21" s="92">
        <f t="shared" si="1"/>
        <v>0</v>
      </c>
      <c r="L21" s="93"/>
      <c r="M21" s="94">
        <f t="shared" si="2"/>
        <v>0</v>
      </c>
      <c r="N21" s="93"/>
      <c r="O21" s="93"/>
      <c r="P21" s="93"/>
      <c r="Q21" s="95">
        <f t="shared" si="5"/>
        <v>0</v>
      </c>
      <c r="R21" s="96" t="str">
        <f t="shared" si="4"/>
        <v>OK</v>
      </c>
      <c r="S21" s="111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51"/>
      <c r="AG21" s="51"/>
    </row>
    <row r="22" spans="1:33" ht="38.5" customHeight="1" x14ac:dyDescent="0.35">
      <c r="A22" s="97">
        <v>14</v>
      </c>
      <c r="B22" s="98">
        <v>19</v>
      </c>
      <c r="C22" s="103" t="s">
        <v>132</v>
      </c>
      <c r="D22" s="102" t="s">
        <v>178</v>
      </c>
      <c r="E22" s="102" t="s">
        <v>147</v>
      </c>
      <c r="F22" s="103" t="s">
        <v>153</v>
      </c>
      <c r="G22" s="105" t="s">
        <v>123</v>
      </c>
      <c r="H22" s="107">
        <v>5.66</v>
      </c>
      <c r="I22" s="90"/>
      <c r="J22" s="91">
        <f t="shared" si="0"/>
        <v>0</v>
      </c>
      <c r="K22" s="92">
        <f t="shared" si="1"/>
        <v>0</v>
      </c>
      <c r="L22" s="93"/>
      <c r="M22" s="94">
        <f t="shared" si="2"/>
        <v>0</v>
      </c>
      <c r="N22" s="93"/>
      <c r="O22" s="93"/>
      <c r="P22" s="93"/>
      <c r="Q22" s="95">
        <f t="shared" si="5"/>
        <v>0</v>
      </c>
      <c r="R22" s="96" t="str">
        <f t="shared" si="4"/>
        <v>OK</v>
      </c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51"/>
      <c r="AG22" s="51"/>
    </row>
    <row r="23" spans="1:33" ht="38.5" customHeight="1" x14ac:dyDescent="0.35">
      <c r="A23" s="113">
        <v>15</v>
      </c>
      <c r="B23" s="98">
        <v>20</v>
      </c>
      <c r="C23" s="114" t="s">
        <v>136</v>
      </c>
      <c r="D23" s="102" t="s">
        <v>179</v>
      </c>
      <c r="E23" s="102" t="s">
        <v>148</v>
      </c>
      <c r="F23" s="103" t="s">
        <v>154</v>
      </c>
      <c r="G23" s="99" t="s">
        <v>123</v>
      </c>
      <c r="H23" s="107">
        <v>5.29</v>
      </c>
      <c r="I23" s="90"/>
      <c r="J23" s="91">
        <f t="shared" si="0"/>
        <v>0</v>
      </c>
      <c r="K23" s="92">
        <f t="shared" si="1"/>
        <v>0</v>
      </c>
      <c r="L23" s="93"/>
      <c r="M23" s="94">
        <f t="shared" si="2"/>
        <v>0</v>
      </c>
      <c r="N23" s="93"/>
      <c r="O23" s="93"/>
      <c r="P23" s="93"/>
      <c r="Q23" s="95">
        <f t="shared" si="5"/>
        <v>0</v>
      </c>
      <c r="R23" s="96" t="str">
        <f t="shared" si="4"/>
        <v>OK</v>
      </c>
      <c r="S23" s="111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51"/>
      <c r="AG23" s="51"/>
    </row>
    <row r="24" spans="1:33" ht="38.5" customHeight="1" x14ac:dyDescent="0.35">
      <c r="A24" s="113"/>
      <c r="B24" s="98">
        <v>21</v>
      </c>
      <c r="C24" s="114"/>
      <c r="D24" s="102" t="s">
        <v>180</v>
      </c>
      <c r="E24" s="102" t="s">
        <v>148</v>
      </c>
      <c r="F24" s="103" t="s">
        <v>154</v>
      </c>
      <c r="G24" s="99" t="s">
        <v>123</v>
      </c>
      <c r="H24" s="107">
        <v>6.25</v>
      </c>
      <c r="I24" s="90"/>
      <c r="J24" s="91">
        <f t="shared" si="0"/>
        <v>0</v>
      </c>
      <c r="K24" s="92">
        <f t="shared" si="1"/>
        <v>0</v>
      </c>
      <c r="L24" s="93"/>
      <c r="M24" s="94">
        <f t="shared" si="2"/>
        <v>0</v>
      </c>
      <c r="N24" s="93"/>
      <c r="O24" s="93"/>
      <c r="P24" s="93"/>
      <c r="Q24" s="95">
        <f t="shared" si="5"/>
        <v>0</v>
      </c>
      <c r="R24" s="96" t="str">
        <f t="shared" si="4"/>
        <v>OK</v>
      </c>
      <c r="S24" s="111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51"/>
      <c r="AG24" s="51"/>
    </row>
    <row r="25" spans="1:33" ht="38.5" customHeight="1" x14ac:dyDescent="0.35">
      <c r="A25" s="113"/>
      <c r="B25" s="98">
        <v>22</v>
      </c>
      <c r="C25" s="114"/>
      <c r="D25" s="102" t="s">
        <v>181</v>
      </c>
      <c r="E25" s="102" t="s">
        <v>148</v>
      </c>
      <c r="F25" s="103" t="s">
        <v>154</v>
      </c>
      <c r="G25" s="99" t="s">
        <v>123</v>
      </c>
      <c r="H25" s="107">
        <v>6.4</v>
      </c>
      <c r="I25" s="90"/>
      <c r="J25" s="91">
        <f t="shared" si="0"/>
        <v>0</v>
      </c>
      <c r="K25" s="92">
        <f t="shared" si="1"/>
        <v>0</v>
      </c>
      <c r="L25" s="93"/>
      <c r="M25" s="94">
        <f t="shared" si="2"/>
        <v>0</v>
      </c>
      <c r="N25" s="93"/>
      <c r="O25" s="93"/>
      <c r="P25" s="93"/>
      <c r="Q25" s="95">
        <f t="shared" si="5"/>
        <v>0</v>
      </c>
      <c r="R25" s="96" t="str">
        <f t="shared" si="4"/>
        <v>OK</v>
      </c>
      <c r="S25" s="111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51"/>
      <c r="AG25" s="51"/>
    </row>
    <row r="26" spans="1:33" ht="38.5" customHeight="1" x14ac:dyDescent="0.35">
      <c r="A26" s="113"/>
      <c r="B26" s="98">
        <v>23</v>
      </c>
      <c r="C26" s="114"/>
      <c r="D26" s="102" t="s">
        <v>182</v>
      </c>
      <c r="E26" s="102" t="s">
        <v>149</v>
      </c>
      <c r="F26" s="103" t="s">
        <v>155</v>
      </c>
      <c r="G26" s="99" t="s">
        <v>123</v>
      </c>
      <c r="H26" s="107">
        <v>3.82</v>
      </c>
      <c r="I26" s="90"/>
      <c r="J26" s="91">
        <f t="shared" si="0"/>
        <v>0</v>
      </c>
      <c r="K26" s="92">
        <f t="shared" si="1"/>
        <v>0</v>
      </c>
      <c r="L26" s="93"/>
      <c r="M26" s="94">
        <f t="shared" si="2"/>
        <v>0</v>
      </c>
      <c r="N26" s="93"/>
      <c r="O26" s="93"/>
      <c r="P26" s="93"/>
      <c r="Q26" s="95">
        <f t="shared" si="5"/>
        <v>0</v>
      </c>
      <c r="R26" s="96" t="str">
        <f t="shared" si="4"/>
        <v>OK</v>
      </c>
      <c r="S26" s="111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51"/>
      <c r="AG26" s="51"/>
    </row>
    <row r="27" spans="1:33" ht="38.5" customHeight="1" x14ac:dyDescent="0.35">
      <c r="A27" s="113"/>
      <c r="B27" s="98">
        <v>24</v>
      </c>
      <c r="C27" s="114"/>
      <c r="D27" s="102" t="s">
        <v>183</v>
      </c>
      <c r="E27" s="102" t="s">
        <v>149</v>
      </c>
      <c r="F27" s="103" t="s">
        <v>155</v>
      </c>
      <c r="G27" s="99" t="s">
        <v>123</v>
      </c>
      <c r="H27" s="107">
        <v>3.71</v>
      </c>
      <c r="I27" s="90"/>
      <c r="J27" s="91">
        <f t="shared" si="0"/>
        <v>0</v>
      </c>
      <c r="K27" s="92">
        <f t="shared" si="1"/>
        <v>0</v>
      </c>
      <c r="L27" s="93"/>
      <c r="M27" s="94">
        <f t="shared" si="2"/>
        <v>0</v>
      </c>
      <c r="N27" s="93"/>
      <c r="O27" s="93"/>
      <c r="P27" s="93"/>
      <c r="Q27" s="95">
        <f t="shared" si="5"/>
        <v>0</v>
      </c>
      <c r="R27" s="96" t="str">
        <f t="shared" si="4"/>
        <v>OK</v>
      </c>
      <c r="S27" s="111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51"/>
      <c r="AG27" s="51"/>
    </row>
    <row r="28" spans="1:33" ht="38.5" customHeight="1" x14ac:dyDescent="0.35">
      <c r="A28" s="113"/>
      <c r="B28" s="98">
        <v>25</v>
      </c>
      <c r="C28" s="114"/>
      <c r="D28" s="102" t="s">
        <v>184</v>
      </c>
      <c r="E28" s="102" t="s">
        <v>150</v>
      </c>
      <c r="F28" s="103" t="s">
        <v>155</v>
      </c>
      <c r="G28" s="99" t="s">
        <v>123</v>
      </c>
      <c r="H28" s="107">
        <v>3.69</v>
      </c>
      <c r="I28" s="90"/>
      <c r="J28" s="91">
        <f t="shared" si="0"/>
        <v>0</v>
      </c>
      <c r="K28" s="92">
        <f t="shared" si="1"/>
        <v>0</v>
      </c>
      <c r="L28" s="93"/>
      <c r="M28" s="94">
        <f t="shared" si="2"/>
        <v>0</v>
      </c>
      <c r="N28" s="93"/>
      <c r="O28" s="93"/>
      <c r="P28" s="93"/>
      <c r="Q28" s="95">
        <f t="shared" si="5"/>
        <v>0</v>
      </c>
      <c r="R28" s="96" t="str">
        <f t="shared" si="4"/>
        <v>OK</v>
      </c>
      <c r="S28" s="111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51"/>
      <c r="AG28" s="51"/>
    </row>
    <row r="29" spans="1:33" ht="38.5" customHeight="1" x14ac:dyDescent="0.35">
      <c r="A29" s="113"/>
      <c r="B29" s="98">
        <v>26</v>
      </c>
      <c r="C29" s="114"/>
      <c r="D29" s="102" t="s">
        <v>185</v>
      </c>
      <c r="E29" s="102" t="s">
        <v>150</v>
      </c>
      <c r="F29" s="103" t="s">
        <v>155</v>
      </c>
      <c r="G29" s="99" t="s">
        <v>123</v>
      </c>
      <c r="H29" s="107">
        <v>4</v>
      </c>
      <c r="I29" s="90"/>
      <c r="J29" s="91">
        <f t="shared" si="0"/>
        <v>0</v>
      </c>
      <c r="K29" s="92">
        <f t="shared" si="1"/>
        <v>0</v>
      </c>
      <c r="L29" s="93"/>
      <c r="M29" s="94">
        <f t="shared" si="2"/>
        <v>0</v>
      </c>
      <c r="N29" s="93"/>
      <c r="O29" s="93"/>
      <c r="P29" s="93"/>
      <c r="Q29" s="95">
        <f t="shared" si="5"/>
        <v>0</v>
      </c>
      <c r="R29" s="96" t="str">
        <f t="shared" si="4"/>
        <v>OK</v>
      </c>
      <c r="S29" s="111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51"/>
      <c r="AG29" s="51"/>
    </row>
    <row r="30" spans="1:33" ht="38.5" customHeight="1" x14ac:dyDescent="0.35">
      <c r="A30" s="113"/>
      <c r="B30" s="98">
        <v>27</v>
      </c>
      <c r="C30" s="114"/>
      <c r="D30" s="102" t="s">
        <v>186</v>
      </c>
      <c r="E30" s="102" t="s">
        <v>150</v>
      </c>
      <c r="F30" s="103" t="s">
        <v>155</v>
      </c>
      <c r="G30" s="99" t="s">
        <v>123</v>
      </c>
      <c r="H30" s="107">
        <v>5.4</v>
      </c>
      <c r="I30" s="90"/>
      <c r="J30" s="91">
        <f t="shared" si="0"/>
        <v>0</v>
      </c>
      <c r="K30" s="92">
        <f t="shared" si="1"/>
        <v>0</v>
      </c>
      <c r="L30" s="93"/>
      <c r="M30" s="94">
        <f t="shared" si="2"/>
        <v>0</v>
      </c>
      <c r="N30" s="93"/>
      <c r="O30" s="93"/>
      <c r="P30" s="93"/>
      <c r="Q30" s="95">
        <f t="shared" si="5"/>
        <v>0</v>
      </c>
      <c r="R30" s="96" t="str">
        <f t="shared" si="4"/>
        <v>OK</v>
      </c>
      <c r="S30" s="111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51"/>
      <c r="AG30" s="51"/>
    </row>
    <row r="31" spans="1:33" ht="38.5" customHeight="1" x14ac:dyDescent="0.35">
      <c r="A31" s="113"/>
      <c r="B31" s="98">
        <v>28</v>
      </c>
      <c r="C31" s="114"/>
      <c r="D31" s="102" t="s">
        <v>187</v>
      </c>
      <c r="E31" s="102" t="s">
        <v>150</v>
      </c>
      <c r="F31" s="103" t="s">
        <v>155</v>
      </c>
      <c r="G31" s="99" t="s">
        <v>123</v>
      </c>
      <c r="H31" s="107">
        <v>7.74</v>
      </c>
      <c r="I31" s="90"/>
      <c r="J31" s="91">
        <f t="shared" si="0"/>
        <v>0</v>
      </c>
      <c r="K31" s="92">
        <f t="shared" si="1"/>
        <v>0</v>
      </c>
      <c r="L31" s="93"/>
      <c r="M31" s="94">
        <f t="shared" si="2"/>
        <v>0</v>
      </c>
      <c r="N31" s="93"/>
      <c r="O31" s="93"/>
      <c r="P31" s="93"/>
      <c r="Q31" s="95">
        <f t="shared" si="5"/>
        <v>0</v>
      </c>
      <c r="R31" s="96" t="str">
        <f t="shared" si="4"/>
        <v>OK</v>
      </c>
      <c r="S31" s="111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51"/>
      <c r="AG31" s="51"/>
    </row>
    <row r="32" spans="1:33" ht="38.5" customHeight="1" thickBot="1" x14ac:dyDescent="0.4">
      <c r="C32" s="170"/>
      <c r="D32" s="171"/>
      <c r="E32" s="171"/>
      <c r="F32" s="171"/>
      <c r="G32" s="171"/>
      <c r="H32" s="172"/>
      <c r="S32" s="87">
        <f t="shared" ref="S32:AG32" si="6">SUMPRODUCT($H$4:$H$31,S4:S31)</f>
        <v>0</v>
      </c>
      <c r="T32" s="87">
        <f t="shared" si="6"/>
        <v>0</v>
      </c>
      <c r="U32" s="87">
        <f t="shared" si="6"/>
        <v>0</v>
      </c>
      <c r="V32" s="87">
        <f t="shared" si="6"/>
        <v>0</v>
      </c>
      <c r="W32" s="87">
        <f t="shared" si="6"/>
        <v>0</v>
      </c>
      <c r="X32" s="87">
        <f t="shared" si="6"/>
        <v>0</v>
      </c>
      <c r="Y32" s="87">
        <f t="shared" si="6"/>
        <v>0</v>
      </c>
      <c r="Z32" s="87">
        <f t="shared" si="6"/>
        <v>0</v>
      </c>
      <c r="AA32" s="87">
        <f t="shared" si="6"/>
        <v>0</v>
      </c>
      <c r="AB32" s="87">
        <f t="shared" si="6"/>
        <v>0</v>
      </c>
      <c r="AC32" s="87">
        <f t="shared" si="6"/>
        <v>0</v>
      </c>
      <c r="AD32" s="87">
        <f t="shared" si="6"/>
        <v>0</v>
      </c>
      <c r="AE32" s="87">
        <f t="shared" si="6"/>
        <v>0</v>
      </c>
      <c r="AF32" s="87">
        <f t="shared" si="6"/>
        <v>0</v>
      </c>
      <c r="AG32" s="87">
        <f t="shared" si="6"/>
        <v>0</v>
      </c>
    </row>
  </sheetData>
  <mergeCells count="31">
    <mergeCell ref="C7:C8"/>
    <mergeCell ref="A9:A10"/>
    <mergeCell ref="C9:C10"/>
    <mergeCell ref="A11:A12"/>
    <mergeCell ref="C11:C12"/>
    <mergeCell ref="AE1:AE2"/>
    <mergeCell ref="AF1:AF2"/>
    <mergeCell ref="AG1:AG2"/>
    <mergeCell ref="AB1:AB2"/>
    <mergeCell ref="V1:V2"/>
    <mergeCell ref="Y1:Y2"/>
    <mergeCell ref="Z1:Z2"/>
    <mergeCell ref="AA1:AA2"/>
    <mergeCell ref="AC1:AC2"/>
    <mergeCell ref="AD1:AD2"/>
    <mergeCell ref="A23:A31"/>
    <mergeCell ref="C23:C31"/>
    <mergeCell ref="C32:H32"/>
    <mergeCell ref="W1:W2"/>
    <mergeCell ref="X1:X2"/>
    <mergeCell ref="U1:U2"/>
    <mergeCell ref="A1:C1"/>
    <mergeCell ref="T1:T2"/>
    <mergeCell ref="D1:H1"/>
    <mergeCell ref="I1:R1"/>
    <mergeCell ref="S1:S2"/>
    <mergeCell ref="A2:H2"/>
    <mergeCell ref="I2:R2"/>
    <mergeCell ref="A4:A6"/>
    <mergeCell ref="C4:C6"/>
    <mergeCell ref="A7:A8"/>
  </mergeCells>
  <conditionalFormatting sqref="S4:AG17">
    <cfRule type="cellIs" dxfId="5" priority="1" stopIfTrue="1" operator="greaterThan">
      <formula>0</formula>
    </cfRule>
    <cfRule type="cellIs" dxfId="4" priority="2" stopIfTrue="1" operator="greaterThan">
      <formula>0</formula>
    </cfRule>
    <cfRule type="cellIs" dxfId="3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V32"/>
  <sheetViews>
    <sheetView zoomScale="80" zoomScaleNormal="80" workbookViewId="0">
      <pane ySplit="3" topLeftCell="A4" activePane="bottomLeft" state="frozen"/>
      <selection activeCell="H1" sqref="H1"/>
      <selection pane="bottomLeft" activeCell="Q33" sqref="Q33"/>
    </sheetView>
  </sheetViews>
  <sheetFormatPr defaultColWidth="9.7265625" defaultRowHeight="40" customHeight="1" x14ac:dyDescent="0.35"/>
  <cols>
    <col min="1" max="1" width="10" style="1" customWidth="1"/>
    <col min="2" max="2" width="11.81640625" style="1" customWidth="1"/>
    <col min="3" max="3" width="15.81640625" style="1" customWidth="1"/>
    <col min="4" max="4" width="41.1796875" style="1" customWidth="1"/>
    <col min="5" max="5" width="15.453125" style="1" customWidth="1"/>
    <col min="6" max="6" width="13.54296875" style="1" customWidth="1"/>
    <col min="7" max="7" width="13.1796875" style="1" customWidth="1"/>
    <col min="8" max="8" width="18.1796875" style="1" bestFit="1" customWidth="1"/>
    <col min="9" max="9" width="14.54296875" style="4" customWidth="1"/>
    <col min="10" max="10" width="18" style="4" customWidth="1"/>
    <col min="11" max="11" width="15.26953125" style="12" customWidth="1"/>
    <col min="12" max="12" width="16.453125" style="12" bestFit="1" customWidth="1"/>
    <col min="13" max="13" width="16.453125" style="12" customWidth="1"/>
    <col min="14" max="14" width="12.54296875" style="5" customWidth="1"/>
    <col min="15" max="15" width="16" style="2" customWidth="1"/>
    <col min="16" max="17" width="17.453125" style="2" customWidth="1"/>
    <col min="18" max="18" width="20" style="2" customWidth="1"/>
    <col min="19" max="16384" width="9.7265625" style="2"/>
  </cols>
  <sheetData>
    <row r="1" spans="1:21" ht="34" customHeight="1" x14ac:dyDescent="0.35">
      <c r="A1" s="115" t="str">
        <f>CEO!A1</f>
        <v>PE 649/2026 SRP - SGPe 8184/2026</v>
      </c>
      <c r="B1" s="123"/>
      <c r="C1" s="115" t="str">
        <f>CEO!D1</f>
        <v>OBJETO: AQUISIÇÃO DE GÊNEROS ALIMENTÍCIOS, ÁGUA E GÁS PARA A UDESC</v>
      </c>
      <c r="D1" s="116"/>
      <c r="E1" s="116"/>
      <c r="F1" s="116"/>
      <c r="G1" s="116"/>
      <c r="H1" s="123"/>
      <c r="I1" s="115" t="str">
        <f>REITORIA!I1</f>
        <v>VIGÊNCIA DA ATA:  19/05/2026 até 19/05/2027.</v>
      </c>
      <c r="J1" s="116"/>
      <c r="K1" s="116"/>
      <c r="L1" s="116"/>
      <c r="M1" s="116"/>
      <c r="N1" s="116"/>
      <c r="O1" s="116"/>
      <c r="P1" s="116"/>
      <c r="Q1" s="116"/>
    </row>
    <row r="2" spans="1:21" ht="27" customHeight="1" x14ac:dyDescent="0.35">
      <c r="A2" s="117" t="s">
        <v>188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9"/>
      <c r="R2" s="120" t="s">
        <v>12</v>
      </c>
      <c r="S2" s="121"/>
      <c r="T2" s="121"/>
      <c r="U2" s="121"/>
    </row>
    <row r="3" spans="1:21" s="3" customFormat="1" ht="40" customHeight="1" x14ac:dyDescent="0.25">
      <c r="A3" s="78" t="s">
        <v>115</v>
      </c>
      <c r="B3" s="78" t="s">
        <v>19</v>
      </c>
      <c r="C3" s="78" t="s">
        <v>5</v>
      </c>
      <c r="D3" s="78" t="s">
        <v>116</v>
      </c>
      <c r="E3" s="78" t="s">
        <v>117</v>
      </c>
      <c r="F3" s="78" t="s">
        <v>9</v>
      </c>
      <c r="G3" s="78" t="s">
        <v>6</v>
      </c>
      <c r="H3" s="9" t="s">
        <v>3</v>
      </c>
      <c r="I3" s="44" t="s">
        <v>97</v>
      </c>
      <c r="J3" s="10" t="s">
        <v>96</v>
      </c>
      <c r="K3" s="22" t="s">
        <v>14</v>
      </c>
      <c r="L3" s="22" t="s">
        <v>13</v>
      </c>
      <c r="M3" s="8" t="s">
        <v>2</v>
      </c>
      <c r="N3" s="14" t="s">
        <v>7</v>
      </c>
      <c r="O3" s="14" t="s">
        <v>8</v>
      </c>
      <c r="P3" s="23" t="s">
        <v>46</v>
      </c>
      <c r="Q3" s="14" t="s">
        <v>4</v>
      </c>
      <c r="R3" s="23" t="s">
        <v>15</v>
      </c>
      <c r="S3" s="23" t="s">
        <v>16</v>
      </c>
      <c r="T3" s="23" t="s">
        <v>17</v>
      </c>
      <c r="U3" s="18" t="s">
        <v>10</v>
      </c>
    </row>
    <row r="4" spans="1:21" ht="40" customHeight="1" x14ac:dyDescent="0.35">
      <c r="A4" s="122">
        <v>1</v>
      </c>
      <c r="B4" s="98">
        <v>1</v>
      </c>
      <c r="C4" s="114" t="s">
        <v>129</v>
      </c>
      <c r="D4" s="99" t="s">
        <v>156</v>
      </c>
      <c r="E4" s="99" t="s">
        <v>137</v>
      </c>
      <c r="F4" s="99" t="s">
        <v>157</v>
      </c>
      <c r="G4" s="99" t="s">
        <v>123</v>
      </c>
      <c r="H4" s="49">
        <f>REITORIA!I4+CESFI!I4+CEFID!I4+CAV!I4+CCT!I4+CEART!I4+ESAG!I4+CEAD!I4+CEPLAN!I4+CEAVI!I4+CERES!I4+FAED!I4+CESMO!I4+CEO!I4</f>
        <v>8081</v>
      </c>
      <c r="I4" s="50">
        <f>REITORIA!J4+ESAG!K4+CEART!K4+FAED!K4+CEAD!K4+CEFID!K4+CERES!K4+CESFI!K4+CCT!K4+CEPLAN!K4+CEAVI!K4+CAV!K4+CEO!K4</f>
        <v>0</v>
      </c>
      <c r="J4" s="50">
        <f>REITORIA!K4+ESAG!L4+CEART!L4+FAED!L4+CEAD!L4+CEFID!L4+CERES!L4+CESFI!L4+CCT!L4+CEPLAN!L4+CEAVI!L4+CAV!L4+CEO!L4</f>
        <v>0</v>
      </c>
      <c r="K4" s="46">
        <f>H4*0.25-0.5-L4</f>
        <v>2019.75</v>
      </c>
      <c r="L4" s="47">
        <f>REITORIA!N4+CESFI!O4+CEFID!O4+CAV!O4+CCT!O4+CEART!O4+ESAG!O4+CEAD!O4+CEPLAN!O4+CEAVI!O4+CERES!O4+FAED!O4+CEO!O4</f>
        <v>0</v>
      </c>
      <c r="M4" s="48">
        <f>H4+L4-J4</f>
        <v>8081</v>
      </c>
      <c r="N4" s="84">
        <v>14</v>
      </c>
      <c r="O4" s="7">
        <f>N4*H4</f>
        <v>113134</v>
      </c>
      <c r="P4" s="21">
        <f>L4*N4</f>
        <v>0</v>
      </c>
      <c r="Q4" s="6">
        <f>N4*J4</f>
        <v>0</v>
      </c>
      <c r="R4" s="16"/>
      <c r="S4" s="16"/>
      <c r="T4" s="16"/>
      <c r="U4" s="19"/>
    </row>
    <row r="5" spans="1:21" ht="40" customHeight="1" x14ac:dyDescent="0.35">
      <c r="A5" s="122"/>
      <c r="B5" s="98">
        <v>2</v>
      </c>
      <c r="C5" s="114"/>
      <c r="D5" s="99" t="s">
        <v>158</v>
      </c>
      <c r="E5" s="99" t="s">
        <v>137</v>
      </c>
      <c r="F5" s="99" t="s">
        <v>159</v>
      </c>
      <c r="G5" s="99" t="s">
        <v>123</v>
      </c>
      <c r="H5" s="49">
        <f>REITORIA!I5+CESFI!I5+CEFID!I5+CAV!I5+CCT!I5+CEART!I5+ESAG!I5+CEAD!I5+CEPLAN!I5+CEAVI!I5+CERES!I5+FAED!I5+CESMO!I5+CEO!I5</f>
        <v>3054</v>
      </c>
      <c r="I5" s="50">
        <f>REITORIA!J5+ESAG!K5+CEART!K5+FAED!K5+CEAD!K5+CEFID!K5+CERES!K5+CESFI!K5+CCT!K5+CEPLAN!K5+CEAVI!K5+CAV!K5+CEO!K5</f>
        <v>0</v>
      </c>
      <c r="J5" s="50">
        <f>REITORIA!K5+ESAG!L5+CEART!L5+FAED!L5+CEAD!L5+CEFID!L5+CERES!L5+CESFI!L5+CCT!L5+CEPLAN!L5+CEAVI!L5+CAV!L5+CEO!L5</f>
        <v>0</v>
      </c>
      <c r="K5" s="46">
        <f>H5*0.25-0.5-L5</f>
        <v>763</v>
      </c>
      <c r="L5" s="47">
        <f>REITORIA!N5+CESFI!O5+CEFID!O5+CAV!O5+CCT!O5+CEART!O5+ESAG!O5+CEAD!O5+CEPLAN!O5+CEAVI!O5+CERES!O5+FAED!O5+CEO!O5</f>
        <v>0</v>
      </c>
      <c r="M5" s="48">
        <f t="shared" ref="M5:M17" si="0">H5+L5-J5</f>
        <v>3054</v>
      </c>
      <c r="N5" s="83">
        <v>11</v>
      </c>
      <c r="O5" s="7">
        <f t="shared" ref="O5:O17" si="1">N5*H5</f>
        <v>33594</v>
      </c>
      <c r="P5" s="21">
        <f t="shared" ref="P5:P17" si="2">L5*N5</f>
        <v>0</v>
      </c>
      <c r="Q5" s="6">
        <f t="shared" ref="Q5:Q17" si="3">N5*J5</f>
        <v>0</v>
      </c>
      <c r="R5" s="16"/>
      <c r="S5" s="16"/>
      <c r="T5" s="16"/>
      <c r="U5" s="19"/>
    </row>
    <row r="6" spans="1:21" ht="40" customHeight="1" x14ac:dyDescent="0.35">
      <c r="A6" s="122"/>
      <c r="B6" s="98">
        <v>3</v>
      </c>
      <c r="C6" s="114"/>
      <c r="D6" s="99" t="s">
        <v>160</v>
      </c>
      <c r="E6" s="99" t="s">
        <v>137</v>
      </c>
      <c r="F6" s="99" t="s">
        <v>161</v>
      </c>
      <c r="G6" s="99" t="s">
        <v>123</v>
      </c>
      <c r="H6" s="49">
        <f>REITORIA!I6+CESFI!I6+CEFID!I6+CAV!I6+CCT!I6+CEART!I6+ESAG!I6+CEAD!I6+CEPLAN!I6+CEAVI!I6+CERES!I6+FAED!I6+CESMO!I6+CEO!I6</f>
        <v>70</v>
      </c>
      <c r="I6" s="50">
        <f>REITORIA!J6+ESAG!K6+CEART!K6+FAED!K6+CEAD!K6+CEFID!K6+CERES!K6+CESFI!K6+CCT!K6+CEPLAN!K6+CEAVI!K6+CAV!K6+CEO!K6</f>
        <v>0</v>
      </c>
      <c r="J6" s="50">
        <f>REITORIA!K6+ESAG!L6+CEART!L6+FAED!L6+CEAD!L6+CEFID!L6+CERES!L6+CESFI!L6+CCT!L6+CEPLAN!L6+CEAVI!L6+CAV!L6+CEO!L6</f>
        <v>0</v>
      </c>
      <c r="K6" s="46">
        <f t="shared" ref="K6:K17" si="4">H6*0.25-0.5-L6</f>
        <v>17</v>
      </c>
      <c r="L6" s="47">
        <f>REITORIA!N6+CESFI!O6+CEFID!O6+CAV!O6+CCT!O6+CEART!O6+ESAG!O6+CEAD!O6+CEPLAN!O6+CEAVI!O6+CERES!O6+FAED!O6+CEO!O6</f>
        <v>0</v>
      </c>
      <c r="M6" s="48">
        <f t="shared" si="0"/>
        <v>70</v>
      </c>
      <c r="N6" s="83">
        <v>12</v>
      </c>
      <c r="O6" s="7">
        <f t="shared" si="1"/>
        <v>840</v>
      </c>
      <c r="P6" s="21">
        <f t="shared" si="2"/>
        <v>0</v>
      </c>
      <c r="Q6" s="6">
        <f t="shared" si="3"/>
        <v>0</v>
      </c>
      <c r="R6" s="16"/>
      <c r="S6" s="16"/>
      <c r="T6" s="16"/>
      <c r="U6" s="19"/>
    </row>
    <row r="7" spans="1:21" ht="40" customHeight="1" x14ac:dyDescent="0.35">
      <c r="A7" s="122">
        <v>2</v>
      </c>
      <c r="B7" s="98">
        <v>4</v>
      </c>
      <c r="C7" s="114" t="s">
        <v>130</v>
      </c>
      <c r="D7" s="99" t="s">
        <v>162</v>
      </c>
      <c r="E7" s="99" t="s">
        <v>138</v>
      </c>
      <c r="F7" s="99" t="s">
        <v>157</v>
      </c>
      <c r="G7" s="99" t="s">
        <v>123</v>
      </c>
      <c r="H7" s="49">
        <f>REITORIA!I7+CESFI!I7+CEFID!I7+CAV!I7+CCT!I7+CEART!I7+ESAG!I7+CEAD!I7+CEPLAN!I7+CEAVI!I7+CERES!I7+FAED!I7+CESMO!I7+CEO!I7</f>
        <v>1470</v>
      </c>
      <c r="I7" s="50">
        <f>REITORIA!J7+ESAG!K7+CEART!K7+FAED!K7+CEAD!K7+CEFID!K7+CERES!K7+CESFI!K7+CCT!K7+CEPLAN!K7+CEAVI!K7+CAV!K7+CEO!K7</f>
        <v>0</v>
      </c>
      <c r="J7" s="50">
        <f>REITORIA!K7+ESAG!L7+CEART!L7+FAED!L7+CEAD!L7+CEFID!L7+CERES!L7+CESFI!L7+CCT!L7+CEPLAN!L7+CEAVI!L7+CAV!L7+CEO!L7</f>
        <v>0</v>
      </c>
      <c r="K7" s="46">
        <f t="shared" si="4"/>
        <v>367</v>
      </c>
      <c r="L7" s="47">
        <f>REITORIA!N7+CESFI!O7+CEFID!O7+CAV!O7+CCT!O7+CEART!O7+ESAG!O7+CEAD!O7+CEPLAN!O7+CEAVI!O7+CERES!O7+FAED!O7+CEO!O7</f>
        <v>0</v>
      </c>
      <c r="M7" s="48">
        <f t="shared" si="0"/>
        <v>1470</v>
      </c>
      <c r="N7" s="83">
        <v>17.100000000000001</v>
      </c>
      <c r="O7" s="7">
        <f t="shared" si="1"/>
        <v>25137.000000000004</v>
      </c>
      <c r="P7" s="21">
        <f t="shared" si="2"/>
        <v>0</v>
      </c>
      <c r="Q7" s="6">
        <f t="shared" si="3"/>
        <v>0</v>
      </c>
      <c r="R7" s="16"/>
      <c r="S7" s="16"/>
      <c r="T7" s="16"/>
      <c r="U7" s="19"/>
    </row>
    <row r="8" spans="1:21" ht="40" customHeight="1" x14ac:dyDescent="0.35">
      <c r="A8" s="122"/>
      <c r="B8" s="98">
        <v>5</v>
      </c>
      <c r="C8" s="114"/>
      <c r="D8" s="99" t="s">
        <v>163</v>
      </c>
      <c r="E8" s="99" t="s">
        <v>138</v>
      </c>
      <c r="F8" s="99" t="s">
        <v>159</v>
      </c>
      <c r="G8" s="99" t="s">
        <v>123</v>
      </c>
      <c r="H8" s="49">
        <f>REITORIA!I8+CESFI!I8+CEFID!I8+CAV!I8+CCT!I8+CEART!I8+ESAG!I8+CEAD!I8+CEPLAN!I8+CEAVI!I8+CERES!I8+FAED!I8+CESMO!I8+CEO!I8</f>
        <v>96</v>
      </c>
      <c r="I8" s="50">
        <f>REITORIA!J8+ESAG!K8+CEART!K8+FAED!K8+CEAD!K8+CEFID!K8+CERES!K8+CESFI!K8+CCT!K8+CEPLAN!K8+CEAVI!K8+CAV!K8+CEO!K8</f>
        <v>0</v>
      </c>
      <c r="J8" s="50">
        <f>REITORIA!K8+ESAG!L8+CEART!L8+FAED!L8+CEAD!L8+CEFID!L8+CERES!L8+CESFI!L8+CCT!L8+CEPLAN!L8+CEAVI!L8+CAV!L8+CEO!L8</f>
        <v>0</v>
      </c>
      <c r="K8" s="46">
        <f t="shared" si="4"/>
        <v>23.5</v>
      </c>
      <c r="L8" s="47">
        <f>REITORIA!N8+CESFI!O8+CEFID!O8+CAV!O8+CCT!O8+CEART!O8+ESAG!O8+CEAD!O8+CEPLAN!O8+CEAVI!O8+CERES!O8+FAED!O8+CEO!O8</f>
        <v>0</v>
      </c>
      <c r="M8" s="48">
        <f t="shared" si="0"/>
        <v>96</v>
      </c>
      <c r="N8" s="83">
        <v>16.86</v>
      </c>
      <c r="O8" s="7">
        <f t="shared" si="1"/>
        <v>1618.56</v>
      </c>
      <c r="P8" s="21">
        <f t="shared" si="2"/>
        <v>0</v>
      </c>
      <c r="Q8" s="6">
        <f t="shared" si="3"/>
        <v>0</v>
      </c>
      <c r="R8" s="16"/>
      <c r="S8" s="16"/>
      <c r="T8" s="16"/>
      <c r="U8" s="19"/>
    </row>
    <row r="9" spans="1:21" ht="40" customHeight="1" x14ac:dyDescent="0.35">
      <c r="A9" s="122">
        <v>3</v>
      </c>
      <c r="B9" s="98">
        <v>6</v>
      </c>
      <c r="C9" s="114" t="s">
        <v>130</v>
      </c>
      <c r="D9" s="99" t="s">
        <v>164</v>
      </c>
      <c r="E9" s="99" t="s">
        <v>139</v>
      </c>
      <c r="F9" s="99" t="s">
        <v>157</v>
      </c>
      <c r="G9" s="99" t="s">
        <v>123</v>
      </c>
      <c r="H9" s="49">
        <f>REITORIA!I9+CESFI!I9+CEFID!I9+CAV!I9+CCT!I9+CEART!I9+ESAG!I9+CEAD!I9+CEPLAN!I9+CEAVI!I9+CERES!I9+FAED!I9+CESMO!I9+CEO!I9</f>
        <v>3500</v>
      </c>
      <c r="I9" s="50">
        <f>REITORIA!J9+ESAG!K9+CEART!K9+FAED!K9+CEAD!K9+CEFID!K9+CERES!K9+CESFI!K9+CCT!K9+CEPLAN!K9+CEAVI!K9+CAV!K9+CEO!K9</f>
        <v>0</v>
      </c>
      <c r="J9" s="50">
        <f>REITORIA!K9+ESAG!L9+CEART!L9+FAED!L9+CEAD!L9+CEFID!L9+CERES!L9+CESFI!L9+CCT!L9+CEPLAN!L9+CEAVI!L9+CAV!L9+CEO!L9</f>
        <v>0</v>
      </c>
      <c r="K9" s="46">
        <f t="shared" si="4"/>
        <v>874.5</v>
      </c>
      <c r="L9" s="47">
        <f>REITORIA!N9+CESFI!O9+CEFID!O9+CAV!O9+CCT!O9+CEART!O9+ESAG!O9+CEAD!O9+CEPLAN!O9+CEAVI!O9+CERES!O9+FAED!O9+CEO!O9</f>
        <v>0</v>
      </c>
      <c r="M9" s="48">
        <f t="shared" si="0"/>
        <v>3500</v>
      </c>
      <c r="N9" s="83">
        <v>16.739999999999998</v>
      </c>
      <c r="O9" s="7">
        <f t="shared" si="1"/>
        <v>58589.999999999993</v>
      </c>
      <c r="P9" s="21">
        <f t="shared" si="2"/>
        <v>0</v>
      </c>
      <c r="Q9" s="6">
        <f t="shared" si="3"/>
        <v>0</v>
      </c>
      <c r="R9" s="16"/>
      <c r="S9" s="16"/>
      <c r="T9" s="16"/>
      <c r="U9" s="19"/>
    </row>
    <row r="10" spans="1:21" ht="40" customHeight="1" x14ac:dyDescent="0.35">
      <c r="A10" s="122"/>
      <c r="B10" s="98">
        <v>7</v>
      </c>
      <c r="C10" s="114"/>
      <c r="D10" s="99" t="s">
        <v>165</v>
      </c>
      <c r="E10" s="99" t="s">
        <v>140</v>
      </c>
      <c r="F10" s="99" t="s">
        <v>159</v>
      </c>
      <c r="G10" s="99" t="s">
        <v>123</v>
      </c>
      <c r="H10" s="49">
        <f>REITORIA!I10+CESFI!I10+CEFID!I10+CAV!I10+CCT!I10+CEART!I10+ESAG!I10+CEAD!I10+CEPLAN!I10+CEAVI!I10+CERES!I10+FAED!I10+CESMO!I10+CEO!I10</f>
        <v>618</v>
      </c>
      <c r="I10" s="50">
        <f>REITORIA!J10+ESAG!K10+CEART!K10+FAED!K10+CEAD!K10+CEFID!K10+CERES!K10+CESFI!K10+CCT!K10+CEPLAN!K10+CEAVI!K10+CAV!K10+CEO!K10</f>
        <v>0</v>
      </c>
      <c r="J10" s="50">
        <f>REITORIA!K10+ESAG!L10+CEART!L10+FAED!L10+CEAD!L10+CEFID!L10+CERES!L10+CESFI!L10+CCT!L10+CEPLAN!L10+CEAVI!L10+CAV!L10+CEO!L10</f>
        <v>0</v>
      </c>
      <c r="K10" s="46">
        <f t="shared" si="4"/>
        <v>154</v>
      </c>
      <c r="L10" s="47">
        <f>REITORIA!N10+CESFI!O10+CEFID!O10+CAV!O10+CCT!O10+CEART!O10+ESAG!O10+CEAD!O10+CEPLAN!O10+CEAVI!O10+CERES!O10+FAED!O10+CEO!O10</f>
        <v>0</v>
      </c>
      <c r="M10" s="48">
        <f t="shared" si="0"/>
        <v>618</v>
      </c>
      <c r="N10" s="83">
        <v>16.95</v>
      </c>
      <c r="O10" s="7">
        <f t="shared" si="1"/>
        <v>10475.1</v>
      </c>
      <c r="P10" s="21">
        <f t="shared" si="2"/>
        <v>0</v>
      </c>
      <c r="Q10" s="6">
        <f t="shared" si="3"/>
        <v>0</v>
      </c>
      <c r="R10" s="16"/>
      <c r="S10" s="16"/>
      <c r="T10" s="16"/>
      <c r="U10" s="19"/>
    </row>
    <row r="11" spans="1:21" ht="40" customHeight="1" x14ac:dyDescent="0.35">
      <c r="A11" s="122">
        <v>4</v>
      </c>
      <c r="B11" s="98">
        <v>8</v>
      </c>
      <c r="C11" s="114" t="s">
        <v>130</v>
      </c>
      <c r="D11" s="99" t="s">
        <v>166</v>
      </c>
      <c r="E11" s="99" t="s">
        <v>141</v>
      </c>
      <c r="F11" s="100" t="s">
        <v>151</v>
      </c>
      <c r="G11" s="99" t="s">
        <v>123</v>
      </c>
      <c r="H11" s="49">
        <f>REITORIA!I11+CESFI!I11+CEFID!I11+CAV!I11+CCT!I11+CEART!I11+ESAG!I11+CEAD!I11+CEPLAN!I11+CEAVI!I11+CERES!I11+FAED!I11+CESMO!I11+CEO!I11</f>
        <v>750</v>
      </c>
      <c r="I11" s="50">
        <f>REITORIA!J11+ESAG!K11+CEART!K11+FAED!K11+CEAD!K11+CEFID!K11+CERES!K11+CESFI!K11+CCT!K11+CEPLAN!K11+CEAVI!K11+CAV!K11+CEO!K11</f>
        <v>0</v>
      </c>
      <c r="J11" s="50">
        <f>REITORIA!K11+ESAG!L11+CEART!L11+FAED!L11+CEAD!L11+CEFID!L11+CERES!L11+CESFI!L11+CCT!L11+CEPLAN!L11+CEAVI!L11+CAV!L11+CEO!L11</f>
        <v>0</v>
      </c>
      <c r="K11" s="46">
        <f t="shared" si="4"/>
        <v>187</v>
      </c>
      <c r="L11" s="47">
        <f>REITORIA!N11+CESFI!O11+CEFID!O11+CAV!O11+CCT!O11+CEART!O11+ESAG!O11+CEAD!O11+CEPLAN!O11+CEAVI!O11+CERES!O11+FAED!O11+CEO!O11</f>
        <v>0</v>
      </c>
      <c r="M11" s="48">
        <f t="shared" si="0"/>
        <v>750</v>
      </c>
      <c r="N11" s="83">
        <v>18.010000000000002</v>
      </c>
      <c r="O11" s="7">
        <f t="shared" si="1"/>
        <v>13507.500000000002</v>
      </c>
      <c r="P11" s="21">
        <f t="shared" si="2"/>
        <v>0</v>
      </c>
      <c r="Q11" s="6">
        <f t="shared" si="3"/>
        <v>0</v>
      </c>
      <c r="R11" s="16"/>
      <c r="S11" s="16"/>
      <c r="T11" s="16"/>
      <c r="U11" s="19"/>
    </row>
    <row r="12" spans="1:21" ht="40" customHeight="1" x14ac:dyDescent="0.35">
      <c r="A12" s="122"/>
      <c r="B12" s="98">
        <v>9</v>
      </c>
      <c r="C12" s="114"/>
      <c r="D12" s="102" t="s">
        <v>167</v>
      </c>
      <c r="E12" s="102" t="s">
        <v>141</v>
      </c>
      <c r="F12" s="102" t="s">
        <v>159</v>
      </c>
      <c r="G12" s="102" t="s">
        <v>123</v>
      </c>
      <c r="H12" s="49">
        <f>REITORIA!I12+CESFI!I12+CEFID!I12+CAV!I12+CCT!I12+CEART!I12+ESAG!I12+CEAD!I12+CEPLAN!I12+CEAVI!I12+CERES!I12+FAED!I12+CESMO!I12+CEO!I12</f>
        <v>330</v>
      </c>
      <c r="I12" s="50">
        <f>REITORIA!J12+ESAG!K12+CEART!K12+FAED!K12+CEAD!K12+CEFID!K12+CERES!K12+CESFI!K12+CCT!K12+CEPLAN!K12+CEAVI!K12+CAV!K12+CEO!K12</f>
        <v>0</v>
      </c>
      <c r="J12" s="50">
        <f>REITORIA!K12+ESAG!L12+CEART!L12+FAED!L12+CEAD!L12+CEFID!L12+CERES!L12+CESFI!L12+CCT!L12+CEPLAN!L12+CEAVI!L12+CAV!L12+CEO!L12</f>
        <v>0</v>
      </c>
      <c r="K12" s="46">
        <f t="shared" si="4"/>
        <v>82</v>
      </c>
      <c r="L12" s="47">
        <f>REITORIA!N12+CESFI!O12+CEFID!O12+CAV!O12+CCT!O12+CEART!O12+ESAG!O12+CEAD!O12+CEPLAN!O12+CEAVI!O12+CERES!O12+FAED!O12+CEO!O12</f>
        <v>0</v>
      </c>
      <c r="M12" s="48">
        <f t="shared" si="0"/>
        <v>330</v>
      </c>
      <c r="N12" s="83">
        <v>16.86</v>
      </c>
      <c r="O12" s="7">
        <f t="shared" si="1"/>
        <v>5563.8</v>
      </c>
      <c r="P12" s="21">
        <f t="shared" si="2"/>
        <v>0</v>
      </c>
      <c r="Q12" s="6">
        <f t="shared" si="3"/>
        <v>0</v>
      </c>
      <c r="R12" s="16"/>
      <c r="S12" s="16"/>
      <c r="T12" s="16"/>
      <c r="U12" s="19"/>
    </row>
    <row r="13" spans="1:21" ht="40" customHeight="1" x14ac:dyDescent="0.35">
      <c r="A13" s="97">
        <v>5</v>
      </c>
      <c r="B13" s="98">
        <v>10</v>
      </c>
      <c r="C13" s="103" t="s">
        <v>131</v>
      </c>
      <c r="D13" s="99" t="s">
        <v>168</v>
      </c>
      <c r="E13" s="99" t="s">
        <v>142</v>
      </c>
      <c r="F13" s="100" t="s">
        <v>169</v>
      </c>
      <c r="G13" s="99" t="s">
        <v>123</v>
      </c>
      <c r="H13" s="49">
        <f>REITORIA!I13+CESFI!I13+CEFID!I13+CAV!I13+CCT!I13+CEART!I13+ESAG!I13+CEAD!I13+CEPLAN!I13+CEAVI!I13+CERES!I13+FAED!I13+CESMO!I13+CEO!I13</f>
        <v>5299</v>
      </c>
      <c r="I13" s="50">
        <f>REITORIA!J13+ESAG!K13+CEART!K13+FAED!K13+CEAD!K13+CEFID!K13+CERES!K13+CESFI!K13+CCT!K13+CEPLAN!K13+CEAVI!K13+CAV!K13+CEO!K13</f>
        <v>0</v>
      </c>
      <c r="J13" s="50">
        <f>REITORIA!K13+ESAG!L13+CEART!L13+FAED!L13+CEAD!L13+CEFID!L13+CERES!L13+CESFI!L13+CCT!L13+CEPLAN!L13+CEAVI!L13+CAV!L13+CEO!L13</f>
        <v>0</v>
      </c>
      <c r="K13" s="46">
        <f t="shared" si="4"/>
        <v>1324.25</v>
      </c>
      <c r="L13" s="47">
        <f>REITORIA!N13+CESFI!O13+CEFID!O13+CAV!O13+CCT!O13+CEART!O13+ESAG!O13+CEAD!O13+CEPLAN!O13+CEAVI!O13+CERES!O13+FAED!O13+CEO!O13</f>
        <v>0</v>
      </c>
      <c r="M13" s="48">
        <f t="shared" si="0"/>
        <v>5299</v>
      </c>
      <c r="N13" s="83">
        <v>24.1</v>
      </c>
      <c r="O13" s="7">
        <f t="shared" si="1"/>
        <v>127705.90000000001</v>
      </c>
      <c r="P13" s="21">
        <f t="shared" si="2"/>
        <v>0</v>
      </c>
      <c r="Q13" s="6">
        <f t="shared" si="3"/>
        <v>0</v>
      </c>
      <c r="R13" s="16"/>
      <c r="S13" s="16"/>
      <c r="T13" s="16"/>
      <c r="U13" s="19"/>
    </row>
    <row r="14" spans="1:21" ht="40" customHeight="1" x14ac:dyDescent="0.35">
      <c r="A14" s="97">
        <v>6</v>
      </c>
      <c r="B14" s="98">
        <v>11</v>
      </c>
      <c r="C14" s="103" t="s">
        <v>131</v>
      </c>
      <c r="D14" s="99" t="s">
        <v>170</v>
      </c>
      <c r="E14" s="99" t="s">
        <v>142</v>
      </c>
      <c r="F14" s="100" t="s">
        <v>169</v>
      </c>
      <c r="G14" s="99" t="s">
        <v>123</v>
      </c>
      <c r="H14" s="49">
        <f>REITORIA!I14+CESFI!I14+CEFID!I14+CAV!I14+CCT!I14+CEART!I14+ESAG!I14+CEAD!I14+CEPLAN!I14+CEAVI!I14+CERES!I14+FAED!I14+CESMO!I14+CEO!I14</f>
        <v>1250</v>
      </c>
      <c r="I14" s="50">
        <f>REITORIA!J14+ESAG!K14+CEART!K14+FAED!K14+CEAD!K14+CEFID!K14+CERES!K14+CESFI!K14+CCT!K14+CEPLAN!K14+CEAVI!K14+CAV!K14+CEO!K14</f>
        <v>0</v>
      </c>
      <c r="J14" s="50">
        <f>REITORIA!K14+ESAG!L14+CEART!L14+FAED!L14+CEAD!L14+CEFID!L14+CERES!L14+CESFI!L14+CCT!L14+CEPLAN!L14+CEAVI!L14+CAV!L14+CEO!L14</f>
        <v>0</v>
      </c>
      <c r="K14" s="46">
        <f t="shared" si="4"/>
        <v>312</v>
      </c>
      <c r="L14" s="47">
        <f>REITORIA!N14+CESFI!O14+CEFID!O14+CAV!O14+CCT!O14+CEART!O14+ESAG!O14+CEAD!O14+CEPLAN!O14+CEAVI!O14+CERES!O14+FAED!O14+CEO!O14</f>
        <v>0</v>
      </c>
      <c r="M14" s="48">
        <f t="shared" si="0"/>
        <v>1250</v>
      </c>
      <c r="N14" s="83">
        <v>25.9</v>
      </c>
      <c r="O14" s="7">
        <f t="shared" si="1"/>
        <v>32375</v>
      </c>
      <c r="P14" s="21">
        <f t="shared" si="2"/>
        <v>0</v>
      </c>
      <c r="Q14" s="6">
        <f t="shared" si="3"/>
        <v>0</v>
      </c>
      <c r="R14" s="16"/>
      <c r="S14" s="16"/>
      <c r="T14" s="16"/>
      <c r="U14" s="19"/>
    </row>
    <row r="15" spans="1:21" ht="40" customHeight="1" x14ac:dyDescent="0.35">
      <c r="A15" s="97">
        <v>7</v>
      </c>
      <c r="B15" s="98">
        <v>12</v>
      </c>
      <c r="C15" s="103" t="s">
        <v>131</v>
      </c>
      <c r="D15" s="99" t="s">
        <v>171</v>
      </c>
      <c r="E15" s="99" t="s">
        <v>143</v>
      </c>
      <c r="F15" s="100" t="s">
        <v>169</v>
      </c>
      <c r="G15" s="99" t="s">
        <v>123</v>
      </c>
      <c r="H15" s="49">
        <f>REITORIA!I15+CESFI!I15+CEFID!I15+CAV!I15+CCT!I15+CEART!I15+ESAG!I15+CEAD!I15+CEPLAN!I15+CEAVI!I15+CERES!I15+FAED!I15+CESMO!I15+CEO!I15</f>
        <v>1516</v>
      </c>
      <c r="I15" s="50">
        <f>REITORIA!J15+ESAG!K15+CEART!K15+FAED!K15+CEAD!K15+CEFID!K15+CERES!K15+CESFI!K15+CCT!K15+CEPLAN!K15+CEAVI!K15+CAV!K15+CEO!K15</f>
        <v>0</v>
      </c>
      <c r="J15" s="50">
        <f>REITORIA!K15+ESAG!L15+CEART!L15+FAED!L15+CEAD!L15+CEFID!L15+CERES!L15+CESFI!L15+CCT!L15+CEPLAN!L15+CEAVI!L15+CAV!L15+CEO!L15</f>
        <v>0</v>
      </c>
      <c r="K15" s="46">
        <f t="shared" si="4"/>
        <v>378.5</v>
      </c>
      <c r="L15" s="47">
        <f>REITORIA!N15+CESFI!O15+CEFID!O15+CAV!O15+CCT!O15+CEART!O15+ESAG!O15+CEAD!O15+CEPLAN!O15+CEAVI!O15+CERES!O15+FAED!O15+CEO!O15</f>
        <v>0</v>
      </c>
      <c r="M15" s="48">
        <f t="shared" si="0"/>
        <v>1516</v>
      </c>
      <c r="N15" s="83">
        <v>25.9</v>
      </c>
      <c r="O15" s="7">
        <f t="shared" si="1"/>
        <v>39264.400000000001</v>
      </c>
      <c r="P15" s="21">
        <f t="shared" si="2"/>
        <v>0</v>
      </c>
      <c r="Q15" s="6">
        <f t="shared" si="3"/>
        <v>0</v>
      </c>
      <c r="R15" s="16"/>
      <c r="S15" s="16"/>
      <c r="T15" s="16"/>
      <c r="U15" s="19"/>
    </row>
    <row r="16" spans="1:21" ht="40" customHeight="1" x14ac:dyDescent="0.35">
      <c r="A16" s="97">
        <v>8</v>
      </c>
      <c r="B16" s="98">
        <v>13</v>
      </c>
      <c r="C16" s="103" t="s">
        <v>131</v>
      </c>
      <c r="D16" s="99" t="s">
        <v>172</v>
      </c>
      <c r="E16" s="99" t="s">
        <v>143</v>
      </c>
      <c r="F16" s="104" t="s">
        <v>169</v>
      </c>
      <c r="G16" s="102" t="s">
        <v>123</v>
      </c>
      <c r="H16" s="49">
        <f>REITORIA!I16+CESFI!I16+CEFID!I16+CAV!I16+CCT!I16+CEART!I16+ESAG!I16+CEAD!I16+CEPLAN!I16+CEAVI!I16+CERES!I16+FAED!I16+CESMO!I16+CEO!I16</f>
        <v>300</v>
      </c>
      <c r="I16" s="50">
        <f>REITORIA!J16+ESAG!K16+CEART!K16+FAED!K16+CEAD!K16+CEFID!K16+CERES!K16+CESFI!K16+CCT!K16+CEPLAN!K16+CEAVI!K16+CAV!K16+CEO!K16</f>
        <v>0</v>
      </c>
      <c r="J16" s="50">
        <f>REITORIA!K16+ESAG!L16+CEART!L16+FAED!L16+CEAD!L16+CEFID!L16+CERES!L16+CESFI!L16+CCT!L16+CEPLAN!L16+CEAVI!L16+CAV!L16+CEO!L16</f>
        <v>0</v>
      </c>
      <c r="K16" s="46">
        <f t="shared" si="4"/>
        <v>74.5</v>
      </c>
      <c r="L16" s="47">
        <f>REITORIA!N16+CESFI!O16+CEFID!O16+CAV!O16+CCT!O16+CEART!O16+ESAG!O16+CEAD!O16+CEPLAN!O16+CEAVI!O16+CERES!O16+FAED!O16+CEO!O16</f>
        <v>0</v>
      </c>
      <c r="M16" s="48">
        <f t="shared" si="0"/>
        <v>300</v>
      </c>
      <c r="N16" s="83">
        <v>25.9</v>
      </c>
      <c r="O16" s="7">
        <f t="shared" si="1"/>
        <v>7770</v>
      </c>
      <c r="P16" s="21">
        <f t="shared" si="2"/>
        <v>0</v>
      </c>
      <c r="Q16" s="6">
        <f t="shared" si="3"/>
        <v>0</v>
      </c>
      <c r="R16" s="16"/>
      <c r="S16" s="16"/>
      <c r="T16" s="16"/>
      <c r="U16" s="19"/>
    </row>
    <row r="17" spans="1:22" ht="40" customHeight="1" x14ac:dyDescent="0.35">
      <c r="A17" s="97">
        <v>9</v>
      </c>
      <c r="B17" s="98">
        <v>14</v>
      </c>
      <c r="C17" s="103" t="s">
        <v>132</v>
      </c>
      <c r="D17" s="99" t="s">
        <v>173</v>
      </c>
      <c r="E17" s="99" t="s">
        <v>144</v>
      </c>
      <c r="F17" s="103" t="s">
        <v>120</v>
      </c>
      <c r="G17" s="99" t="s">
        <v>123</v>
      </c>
      <c r="H17" s="49">
        <f>REITORIA!I17+CESFI!I17+CEFID!I17+CAV!I17+CCT!I17+CEART!I17+ESAG!I17+CEAD!I17+CEPLAN!I17+CEAVI!I17+CERES!I17+FAED!I17+CESMO!I17+CEO!I17</f>
        <v>2014</v>
      </c>
      <c r="I17" s="50">
        <f>REITORIA!J17+ESAG!K17+CEART!K17+FAED!K17+CEAD!K17+CEFID!K17+CERES!K17+CESFI!K17+CCT!K17+CEPLAN!K17+CEAVI!K17+CAV!K17+CEO!K17</f>
        <v>0</v>
      </c>
      <c r="J17" s="50">
        <f>REITORIA!K17+ESAG!L17+CEART!L17+FAED!L17+CEAD!L17+CEFID!L17+CERES!L17+CESFI!L17+CCT!L17+CEPLAN!L17+CEAVI!L17+CAV!L17+CEO!L17</f>
        <v>0</v>
      </c>
      <c r="K17" s="46">
        <f t="shared" si="4"/>
        <v>503</v>
      </c>
      <c r="L17" s="47">
        <f>REITORIA!N17+CESFI!O17+CEFID!O17+CAV!O17+CCT!O17+CEART!O17+ESAG!O17+CEAD!O17+CEPLAN!O17+CEAVI!O17+CERES!O17+FAED!O17+CEO!O17</f>
        <v>0</v>
      </c>
      <c r="M17" s="48">
        <f t="shared" si="0"/>
        <v>2014</v>
      </c>
      <c r="N17" s="84">
        <v>4.46</v>
      </c>
      <c r="O17" s="7">
        <f t="shared" si="1"/>
        <v>8982.44</v>
      </c>
      <c r="P17" s="21">
        <f t="shared" si="2"/>
        <v>0</v>
      </c>
      <c r="Q17" s="6">
        <f t="shared" si="3"/>
        <v>0</v>
      </c>
      <c r="R17" s="16"/>
      <c r="S17" s="16"/>
      <c r="T17" s="16"/>
      <c r="U17" s="19"/>
    </row>
    <row r="18" spans="1:22" ht="40" customHeight="1" x14ac:dyDescent="0.35">
      <c r="A18" s="97">
        <v>10</v>
      </c>
      <c r="B18" s="98">
        <v>15</v>
      </c>
      <c r="C18" s="103" t="s">
        <v>133</v>
      </c>
      <c r="D18" s="99" t="s">
        <v>174</v>
      </c>
      <c r="E18" s="99" t="s">
        <v>145</v>
      </c>
      <c r="F18" s="103" t="s">
        <v>120</v>
      </c>
      <c r="G18" s="99" t="s">
        <v>123</v>
      </c>
      <c r="H18" s="49">
        <f>REITORIA!I18+CESFI!I18+CEFID!I18+CAV!I18+CCT!I18+CEART!I18+ESAG!I18+CEAD!I18+CEPLAN!I18+CEAVI!I18+CERES!I18+FAED!I18+CESMO!I18+CEO!I18</f>
        <v>500</v>
      </c>
      <c r="I18" s="50">
        <f>REITORIA!J18+ESAG!K18+CEART!K18+FAED!K18+CEAD!K18+CEFID!K18+CERES!K18+CESFI!K18+CCT!K18+CEPLAN!K18+CEAVI!K18+CAV!K18+CEO!K18</f>
        <v>0</v>
      </c>
      <c r="J18" s="50">
        <f>REITORIA!K18+ESAG!L18+CEART!L18+FAED!L18+CEAD!L18+CEFID!L18+CERES!L18+CESFI!L18+CCT!L18+CEPLAN!L18+CEAVI!L18+CAV!L18+CEO!L18</f>
        <v>0</v>
      </c>
      <c r="K18" s="46">
        <f t="shared" ref="K18:K31" si="5">H18*0.25-0.5-L18</f>
        <v>124.5</v>
      </c>
      <c r="L18" s="47">
        <f>REITORIA!N18+CESFI!O18+CEFID!O18+CAV!O18+CCT!O18+CEART!O18+ESAG!O18+CEAD!O18+CEPLAN!O18+CEAVI!O18+CERES!O18+FAED!O18+CEO!O18</f>
        <v>0</v>
      </c>
      <c r="M18" s="48">
        <f t="shared" ref="M18:M31" si="6">H18+L18-J18</f>
        <v>500</v>
      </c>
      <c r="N18" s="84">
        <v>5.73</v>
      </c>
      <c r="O18" s="7">
        <f t="shared" ref="O18:O29" si="7">N18*H18</f>
        <v>2865</v>
      </c>
      <c r="P18" s="21">
        <f t="shared" ref="P18:P31" si="8">L18*N18</f>
        <v>0</v>
      </c>
      <c r="Q18" s="6">
        <f t="shared" ref="Q18:Q31" si="9">N18*J18</f>
        <v>0</v>
      </c>
      <c r="R18" s="16"/>
      <c r="S18" s="16"/>
      <c r="T18" s="16"/>
      <c r="U18" s="19"/>
      <c r="V18" s="1"/>
    </row>
    <row r="19" spans="1:22" ht="40" customHeight="1" x14ac:dyDescent="0.35">
      <c r="A19" s="97">
        <v>11</v>
      </c>
      <c r="B19" s="98">
        <v>16</v>
      </c>
      <c r="C19" s="103" t="s">
        <v>134</v>
      </c>
      <c r="D19" s="99" t="s">
        <v>175</v>
      </c>
      <c r="E19" s="99" t="s">
        <v>121</v>
      </c>
      <c r="F19" s="103" t="s">
        <v>120</v>
      </c>
      <c r="G19" s="99" t="s">
        <v>123</v>
      </c>
      <c r="H19" s="49">
        <f>REITORIA!I19+CESFI!I19+CEFID!I19+CAV!I19+CCT!I19+CEART!I19+ESAG!I19+CEAD!I19+CEPLAN!I19+CEAVI!I19+CERES!I19+FAED!I19+CESMO!I19+CEO!I19</f>
        <v>636</v>
      </c>
      <c r="I19" s="50">
        <f>REITORIA!J19+ESAG!K19+CEART!K19+FAED!K19+CEAD!K19+CEFID!K19+CERES!K19+CESFI!K19+CCT!K19+CEPLAN!K19+CEAVI!K19+CAV!K19+CEO!K19</f>
        <v>0</v>
      </c>
      <c r="J19" s="50">
        <f>REITORIA!K19+ESAG!L19+CEART!L19+FAED!L19+CEAD!L19+CEFID!L19+CERES!L19+CESFI!L19+CCT!L19+CEPLAN!L19+CEAVI!L19+CAV!L19+CEO!L19</f>
        <v>0</v>
      </c>
      <c r="K19" s="46">
        <f t="shared" si="5"/>
        <v>158.5</v>
      </c>
      <c r="L19" s="47">
        <f>REITORIA!N19+CESFI!O19+CEFID!O19+CAV!O19+CCT!O19+CEART!O19+ESAG!O19+CEAD!O19+CEPLAN!O19+CEAVI!O19+CERES!O19+FAED!O19+CEO!O19</f>
        <v>0</v>
      </c>
      <c r="M19" s="48">
        <f t="shared" si="6"/>
        <v>636</v>
      </c>
      <c r="N19" s="84">
        <v>4.9000000000000004</v>
      </c>
      <c r="O19" s="7">
        <f t="shared" si="7"/>
        <v>3116.4</v>
      </c>
      <c r="P19" s="21">
        <f t="shared" si="8"/>
        <v>0</v>
      </c>
      <c r="Q19" s="6">
        <f t="shared" si="9"/>
        <v>0</v>
      </c>
      <c r="R19" s="16"/>
      <c r="S19" s="16"/>
      <c r="T19" s="16"/>
      <c r="U19" s="19"/>
    </row>
    <row r="20" spans="1:22" ht="40" customHeight="1" x14ac:dyDescent="0.35">
      <c r="A20" s="97">
        <v>12</v>
      </c>
      <c r="B20" s="98">
        <v>17</v>
      </c>
      <c r="C20" s="103" t="s">
        <v>133</v>
      </c>
      <c r="D20" s="102" t="s">
        <v>176</v>
      </c>
      <c r="E20" s="102" t="s">
        <v>145</v>
      </c>
      <c r="F20" s="103" t="s">
        <v>120</v>
      </c>
      <c r="G20" s="99" t="s">
        <v>123</v>
      </c>
      <c r="H20" s="49">
        <f>REITORIA!I20+CESFI!I20+CEFID!I20+CAV!I20+CCT!I20+CEART!I20+ESAG!I20+CEAD!I20+CEPLAN!I20+CEAVI!I20+CERES!I20+FAED!I20+CESMO!I20+CEO!I20</f>
        <v>350</v>
      </c>
      <c r="I20" s="50">
        <f>REITORIA!J20+ESAG!K20+CEART!K20+FAED!K20+CEAD!K20+CEFID!K20+CERES!K20+CESFI!K20+CCT!K20+CEPLAN!K20+CEAVI!K20+CAV!K20+CEO!K20</f>
        <v>0</v>
      </c>
      <c r="J20" s="50">
        <f>REITORIA!K20+ESAG!L20+CEART!L20+FAED!L20+CEAD!L20+CEFID!L20+CERES!L20+CESFI!L20+CCT!L20+CEPLAN!L20+CEAVI!L20+CAV!L20+CEO!L20</f>
        <v>0</v>
      </c>
      <c r="K20" s="46">
        <f t="shared" si="5"/>
        <v>87</v>
      </c>
      <c r="L20" s="47">
        <f>REITORIA!N20+CESFI!O20+CEFID!O20+CAV!O20+CCT!O20+CEART!O20+ESAG!O20+CEAD!O20+CEPLAN!O20+CEAVI!O20+CERES!O20+FAED!O20+CEO!O20</f>
        <v>0</v>
      </c>
      <c r="M20" s="48">
        <f t="shared" si="6"/>
        <v>350</v>
      </c>
      <c r="N20" s="84">
        <v>5.83</v>
      </c>
      <c r="O20" s="7">
        <f t="shared" si="7"/>
        <v>2040.5</v>
      </c>
      <c r="P20" s="21">
        <f t="shared" si="8"/>
        <v>0</v>
      </c>
      <c r="Q20" s="6">
        <f t="shared" si="9"/>
        <v>0</v>
      </c>
      <c r="R20" s="16"/>
      <c r="S20" s="16"/>
      <c r="T20" s="16"/>
      <c r="U20" s="19"/>
    </row>
    <row r="21" spans="1:22" ht="40" customHeight="1" x14ac:dyDescent="0.35">
      <c r="A21" s="97">
        <v>13</v>
      </c>
      <c r="B21" s="98">
        <v>18</v>
      </c>
      <c r="C21" s="103" t="s">
        <v>135</v>
      </c>
      <c r="D21" s="102" t="s">
        <v>177</v>
      </c>
      <c r="E21" s="102" t="s">
        <v>146</v>
      </c>
      <c r="F21" s="103" t="s">
        <v>152</v>
      </c>
      <c r="G21" s="105" t="s">
        <v>124</v>
      </c>
      <c r="H21" s="49">
        <f>REITORIA!I21+CESFI!I21+CEFID!I21+CAV!I21+CCT!I21+CEART!I21+ESAG!I21+CEAD!I21+CEPLAN!I21+CEAVI!I21+CERES!I21+FAED!I21+CESMO!I21+CEO!I21</f>
        <v>40</v>
      </c>
      <c r="I21" s="50">
        <f>REITORIA!J21+ESAG!K21+CEART!K21+FAED!K21+CEAD!K21+CEFID!K21+CERES!K21+CESFI!K21+CCT!K21+CEPLAN!K21+CEAVI!K21+CAV!K21+CEO!K21</f>
        <v>0</v>
      </c>
      <c r="J21" s="50">
        <f>REITORIA!K21+ESAG!L21+CEART!L21+FAED!L21+CEAD!L21+CEFID!L21+CERES!L21+CESFI!L21+CCT!L21+CEPLAN!L21+CEAVI!L21+CAV!L21+CEO!L21</f>
        <v>0</v>
      </c>
      <c r="K21" s="46">
        <f t="shared" si="5"/>
        <v>9.5</v>
      </c>
      <c r="L21" s="47">
        <f>REITORIA!N21+CESFI!O21+CEFID!O21+CAV!O21+CCT!O21+CEART!O21+ESAG!O21+CEAD!O21+CEPLAN!O21+CEAVI!O21+CERES!O21+FAED!O21+CEO!O21</f>
        <v>0</v>
      </c>
      <c r="M21" s="48">
        <f t="shared" si="6"/>
        <v>40</v>
      </c>
      <c r="N21" s="84">
        <v>134.69999999999999</v>
      </c>
      <c r="O21" s="7">
        <f t="shared" si="7"/>
        <v>5388</v>
      </c>
      <c r="P21" s="21">
        <f t="shared" si="8"/>
        <v>0</v>
      </c>
      <c r="Q21" s="6">
        <f t="shared" si="9"/>
        <v>0</v>
      </c>
      <c r="R21" s="16"/>
      <c r="S21" s="16"/>
      <c r="T21" s="16"/>
      <c r="U21" s="19"/>
    </row>
    <row r="22" spans="1:22" ht="40" customHeight="1" x14ac:dyDescent="0.35">
      <c r="A22" s="97">
        <v>14</v>
      </c>
      <c r="B22" s="98">
        <v>19</v>
      </c>
      <c r="C22" s="103" t="s">
        <v>132</v>
      </c>
      <c r="D22" s="102" t="s">
        <v>178</v>
      </c>
      <c r="E22" s="102" t="s">
        <v>147</v>
      </c>
      <c r="F22" s="103" t="s">
        <v>153</v>
      </c>
      <c r="G22" s="105" t="s">
        <v>123</v>
      </c>
      <c r="H22" s="49">
        <f>REITORIA!I22+CESFI!I22+CEFID!I22+CAV!I22+CCT!I22+CEART!I22+ESAG!I22+CEAD!I22+CEPLAN!I22+CEAVI!I22+CERES!I22+FAED!I22+CESMO!I22+CEO!I22</f>
        <v>300</v>
      </c>
      <c r="I22" s="50">
        <f>REITORIA!J22+ESAG!K22+CEART!K22+FAED!K22+CEAD!K22+CEFID!K22+CERES!K22+CESFI!K22+CCT!K22+CEPLAN!K22+CEAVI!K22+CAV!K22+CEO!K22</f>
        <v>0</v>
      </c>
      <c r="J22" s="50">
        <f>REITORIA!K22+ESAG!L22+CEART!L22+FAED!L22+CEAD!L22+CEFID!L22+CERES!L22+CESFI!L22+CCT!L22+CEPLAN!L22+CEAVI!L22+CAV!L22+CEO!L22</f>
        <v>0</v>
      </c>
      <c r="K22" s="46">
        <f t="shared" si="5"/>
        <v>74.5</v>
      </c>
      <c r="L22" s="47">
        <f>REITORIA!N22+CESFI!O22+CEFID!O22+CAV!O22+CCT!O22+CEART!O22+ESAG!O22+CEAD!O22+CEPLAN!O22+CEAVI!O22+CERES!O22+FAED!O22+CEO!O22</f>
        <v>0</v>
      </c>
      <c r="M22" s="48">
        <f t="shared" si="6"/>
        <v>300</v>
      </c>
      <c r="N22" s="84">
        <v>5.66</v>
      </c>
      <c r="O22" s="7">
        <f t="shared" si="7"/>
        <v>1698</v>
      </c>
      <c r="P22" s="21">
        <f t="shared" si="8"/>
        <v>0</v>
      </c>
      <c r="Q22" s="6">
        <f t="shared" si="9"/>
        <v>0</v>
      </c>
      <c r="R22" s="16"/>
      <c r="S22" s="16"/>
      <c r="T22" s="16"/>
      <c r="U22" s="19"/>
    </row>
    <row r="23" spans="1:22" ht="40" customHeight="1" x14ac:dyDescent="0.35">
      <c r="A23" s="113">
        <v>15</v>
      </c>
      <c r="B23" s="98">
        <v>20</v>
      </c>
      <c r="C23" s="114" t="s">
        <v>136</v>
      </c>
      <c r="D23" s="102" t="s">
        <v>179</v>
      </c>
      <c r="E23" s="102" t="s">
        <v>148</v>
      </c>
      <c r="F23" s="103" t="s">
        <v>154</v>
      </c>
      <c r="G23" s="99" t="s">
        <v>123</v>
      </c>
      <c r="H23" s="49">
        <f>REITORIA!I23+CESFI!I23+CEFID!I23+CAV!I23+CCT!I23+CEART!I23+ESAG!I23+CEAD!I23+CEPLAN!I23+CEAVI!I23+CERES!I23+FAED!I23+CESMO!I23+CEO!I23</f>
        <v>110</v>
      </c>
      <c r="I23" s="50">
        <f>REITORIA!J23+ESAG!K23+CEART!K23+FAED!K23+CEAD!K23+CEFID!K23+CERES!K23+CESFI!K23+CCT!K23+CEPLAN!K23+CEAVI!K23+CAV!K23+CEO!K23</f>
        <v>0</v>
      </c>
      <c r="J23" s="50">
        <f>REITORIA!K23+ESAG!L23+CEART!L23+FAED!L23+CEAD!L23+CEFID!L23+CERES!L23+CESFI!L23+CCT!L23+CEPLAN!L23+CEAVI!L23+CAV!L23+CEO!L23</f>
        <v>0</v>
      </c>
      <c r="K23" s="46">
        <f t="shared" si="5"/>
        <v>27</v>
      </c>
      <c r="L23" s="47">
        <f>REITORIA!N23+CESFI!O23+CEFID!O23+CAV!O23+CCT!O23+CEART!O23+ESAG!O23+CEAD!O23+CEPLAN!O23+CEAVI!O23+CERES!O23+FAED!O23+CEO!O23</f>
        <v>0</v>
      </c>
      <c r="M23" s="48">
        <f t="shared" si="6"/>
        <v>110</v>
      </c>
      <c r="N23" s="84">
        <v>5.29</v>
      </c>
      <c r="O23" s="7">
        <f t="shared" si="7"/>
        <v>581.9</v>
      </c>
      <c r="P23" s="21">
        <f t="shared" si="8"/>
        <v>0</v>
      </c>
      <c r="Q23" s="6">
        <f t="shared" si="9"/>
        <v>0</v>
      </c>
      <c r="R23" s="16"/>
      <c r="S23" s="16"/>
      <c r="T23" s="16"/>
      <c r="U23" s="19"/>
    </row>
    <row r="24" spans="1:22" ht="40" customHeight="1" x14ac:dyDescent="0.35">
      <c r="A24" s="113"/>
      <c r="B24" s="98">
        <v>21</v>
      </c>
      <c r="C24" s="114"/>
      <c r="D24" s="102" t="s">
        <v>180</v>
      </c>
      <c r="E24" s="102" t="s">
        <v>148</v>
      </c>
      <c r="F24" s="103" t="s">
        <v>154</v>
      </c>
      <c r="G24" s="99" t="s">
        <v>123</v>
      </c>
      <c r="H24" s="49">
        <f>REITORIA!I24+CESFI!I24+CEFID!I24+CAV!I24+CCT!I24+CEART!I24+ESAG!I24+CEAD!I24+CEPLAN!I24+CEAVI!I24+CERES!I24+FAED!I24+CESMO!I24+CEO!I24</f>
        <v>110</v>
      </c>
      <c r="I24" s="50">
        <f>REITORIA!J24+ESAG!K24+CEART!K24+FAED!K24+CEAD!K24+CEFID!K24+CERES!K24+CESFI!K24+CCT!K24+CEPLAN!K24+CEAVI!K24+CAV!K24+CEO!K24</f>
        <v>0</v>
      </c>
      <c r="J24" s="50">
        <f>REITORIA!K24+ESAG!L24+CEART!L24+FAED!L24+CEAD!L24+CEFID!L24+CERES!L24+CESFI!L24+CCT!L24+CEPLAN!L24+CEAVI!L24+CAV!L24+CEO!L24</f>
        <v>0</v>
      </c>
      <c r="K24" s="46">
        <f t="shared" si="5"/>
        <v>27</v>
      </c>
      <c r="L24" s="47">
        <f>REITORIA!N24+CESFI!O24+CEFID!O24+CAV!O24+CCT!O24+CEART!O24+ESAG!O24+CEAD!O24+CEPLAN!O24+CEAVI!O24+CERES!O24+FAED!O24+CEO!O24</f>
        <v>0</v>
      </c>
      <c r="M24" s="48">
        <f t="shared" si="6"/>
        <v>110</v>
      </c>
      <c r="N24" s="84">
        <v>6.25</v>
      </c>
      <c r="O24" s="7">
        <f t="shared" si="7"/>
        <v>687.5</v>
      </c>
      <c r="P24" s="21">
        <f t="shared" si="8"/>
        <v>0</v>
      </c>
      <c r="Q24" s="6">
        <f t="shared" si="9"/>
        <v>0</v>
      </c>
      <c r="R24" s="16"/>
      <c r="S24" s="16"/>
      <c r="T24" s="16"/>
      <c r="U24" s="19"/>
    </row>
    <row r="25" spans="1:22" ht="40" customHeight="1" x14ac:dyDescent="0.35">
      <c r="A25" s="113"/>
      <c r="B25" s="98">
        <v>22</v>
      </c>
      <c r="C25" s="114"/>
      <c r="D25" s="102" t="s">
        <v>181</v>
      </c>
      <c r="E25" s="102" t="s">
        <v>148</v>
      </c>
      <c r="F25" s="103" t="s">
        <v>154</v>
      </c>
      <c r="G25" s="99" t="s">
        <v>123</v>
      </c>
      <c r="H25" s="49">
        <f>REITORIA!I25+CESFI!I25+CEFID!I25+CAV!I25+CCT!I25+CEART!I25+ESAG!I25+CEAD!I25+CEPLAN!I25+CEAVI!I25+CERES!I25+FAED!I25+CESMO!I25+CEO!I25</f>
        <v>110</v>
      </c>
      <c r="I25" s="50">
        <f>REITORIA!J25+ESAG!K25+CEART!K25+FAED!K25+CEAD!K25+CEFID!K25+CERES!K25+CESFI!K25+CCT!K25+CEPLAN!K25+CEAVI!K25+CAV!K25+CEO!K25</f>
        <v>0</v>
      </c>
      <c r="J25" s="50">
        <f>REITORIA!K25+ESAG!L25+CEART!L25+FAED!L25+CEAD!L25+CEFID!L25+CERES!L25+CESFI!L25+CCT!L25+CEPLAN!L25+CEAVI!L25+CAV!L25+CEO!L25</f>
        <v>0</v>
      </c>
      <c r="K25" s="46">
        <f t="shared" si="5"/>
        <v>27</v>
      </c>
      <c r="L25" s="47">
        <f>REITORIA!N25+CESFI!O25+CEFID!O25+CAV!O25+CCT!O25+CEART!O25+ESAG!O25+CEAD!O25+CEPLAN!O25+CEAVI!O25+CERES!O25+FAED!O25+CEO!O25</f>
        <v>0</v>
      </c>
      <c r="M25" s="48">
        <f t="shared" si="6"/>
        <v>110</v>
      </c>
      <c r="N25" s="84">
        <v>6.4</v>
      </c>
      <c r="O25" s="7">
        <f t="shared" si="7"/>
        <v>704</v>
      </c>
      <c r="P25" s="21">
        <f t="shared" si="8"/>
        <v>0</v>
      </c>
      <c r="Q25" s="6">
        <f t="shared" si="9"/>
        <v>0</v>
      </c>
      <c r="R25" s="16"/>
      <c r="S25" s="16"/>
      <c r="T25" s="16"/>
      <c r="U25" s="19"/>
    </row>
    <row r="26" spans="1:22" ht="40" customHeight="1" x14ac:dyDescent="0.35">
      <c r="A26" s="113"/>
      <c r="B26" s="98">
        <v>23</v>
      </c>
      <c r="C26" s="114"/>
      <c r="D26" s="102" t="s">
        <v>182</v>
      </c>
      <c r="E26" s="102" t="s">
        <v>149</v>
      </c>
      <c r="F26" s="103" t="s">
        <v>155</v>
      </c>
      <c r="G26" s="99" t="s">
        <v>123</v>
      </c>
      <c r="H26" s="49">
        <f>REITORIA!I26+CESFI!I26+CEFID!I26+CAV!I26+CCT!I26+CEART!I26+ESAG!I26+CEAD!I26+CEPLAN!I26+CEAVI!I26+CERES!I26+FAED!I26+CESMO!I26+CEO!I26</f>
        <v>220</v>
      </c>
      <c r="I26" s="50">
        <f>REITORIA!J26+ESAG!K26+CEART!K26+FAED!K26+CEAD!K26+CEFID!K26+CERES!K26+CESFI!K26+CCT!K26+CEPLAN!K26+CEAVI!K26+CAV!K26+CEO!K26</f>
        <v>0</v>
      </c>
      <c r="J26" s="50">
        <f>REITORIA!K26+ESAG!L26+CEART!L26+FAED!L26+CEAD!L26+CEFID!L26+CERES!L26+CESFI!L26+CCT!L26+CEPLAN!L26+CEAVI!L26+CAV!L26+CEO!L26</f>
        <v>0</v>
      </c>
      <c r="K26" s="46">
        <f t="shared" si="5"/>
        <v>54.5</v>
      </c>
      <c r="L26" s="47">
        <f>REITORIA!N26+CESFI!O26+CEFID!O26+CAV!O26+CCT!O26+CEART!O26+ESAG!O26+CEAD!O26+CEPLAN!O26+CEAVI!O26+CERES!O26+FAED!O26+CEO!O26</f>
        <v>0</v>
      </c>
      <c r="M26" s="48">
        <f t="shared" si="6"/>
        <v>220</v>
      </c>
      <c r="N26" s="84">
        <v>3.82</v>
      </c>
      <c r="O26" s="7">
        <f t="shared" si="7"/>
        <v>840.4</v>
      </c>
      <c r="P26" s="21">
        <f t="shared" si="8"/>
        <v>0</v>
      </c>
      <c r="Q26" s="6">
        <f t="shared" si="9"/>
        <v>0</v>
      </c>
      <c r="R26" s="16"/>
      <c r="S26" s="16"/>
      <c r="T26" s="16"/>
      <c r="U26" s="19"/>
    </row>
    <row r="27" spans="1:22" ht="40" customHeight="1" x14ac:dyDescent="0.35">
      <c r="A27" s="113"/>
      <c r="B27" s="98">
        <v>24</v>
      </c>
      <c r="C27" s="114"/>
      <c r="D27" s="102" t="s">
        <v>183</v>
      </c>
      <c r="E27" s="102" t="s">
        <v>149</v>
      </c>
      <c r="F27" s="103" t="s">
        <v>155</v>
      </c>
      <c r="G27" s="99" t="s">
        <v>123</v>
      </c>
      <c r="H27" s="49">
        <f>REITORIA!I27+CESFI!I27+CEFID!I27+CAV!I27+CCT!I27+CEART!I27+ESAG!I27+CEAD!I27+CEPLAN!I27+CEAVI!I27+CERES!I27+FAED!I27+CESMO!I27+CEO!I27</f>
        <v>240</v>
      </c>
      <c r="I27" s="50">
        <f>REITORIA!J27+ESAG!K27+CEART!K27+FAED!K27+CEAD!K27+CEFID!K27+CERES!K27+CESFI!K27+CCT!K27+CEPLAN!K27+CEAVI!K27+CAV!K27+CEO!K27</f>
        <v>0</v>
      </c>
      <c r="J27" s="50">
        <f>REITORIA!K27+ESAG!L27+CEART!L27+FAED!L27+CEAD!L27+CEFID!L27+CERES!L27+CESFI!L27+CCT!L27+CEPLAN!L27+CEAVI!L27+CAV!L27+CEO!L27</f>
        <v>0</v>
      </c>
      <c r="K27" s="46">
        <f t="shared" si="5"/>
        <v>59.5</v>
      </c>
      <c r="L27" s="47">
        <f>REITORIA!N27+CESFI!O27+CEFID!O27+CAV!O27+CCT!O27+CEART!O27+ESAG!O27+CEAD!O27+CEPLAN!O27+CEAVI!O27+CERES!O27+FAED!O27+CEO!O27</f>
        <v>0</v>
      </c>
      <c r="M27" s="48">
        <f t="shared" si="6"/>
        <v>240</v>
      </c>
      <c r="N27" s="84">
        <v>3.71</v>
      </c>
      <c r="O27" s="7">
        <f t="shared" si="7"/>
        <v>890.4</v>
      </c>
      <c r="P27" s="21">
        <f t="shared" si="8"/>
        <v>0</v>
      </c>
      <c r="Q27" s="6">
        <f t="shared" si="9"/>
        <v>0</v>
      </c>
      <c r="R27" s="16"/>
      <c r="S27" s="16"/>
      <c r="T27" s="16"/>
      <c r="U27" s="19"/>
    </row>
    <row r="28" spans="1:22" ht="40" customHeight="1" x14ac:dyDescent="0.35">
      <c r="A28" s="113"/>
      <c r="B28" s="98">
        <v>25</v>
      </c>
      <c r="C28" s="114"/>
      <c r="D28" s="102" t="s">
        <v>184</v>
      </c>
      <c r="E28" s="102" t="s">
        <v>150</v>
      </c>
      <c r="F28" s="103" t="s">
        <v>155</v>
      </c>
      <c r="G28" s="99" t="s">
        <v>123</v>
      </c>
      <c r="H28" s="49">
        <f>REITORIA!I28+CESFI!I28+CEFID!I28+CAV!I28+CCT!I28+CEART!I28+ESAG!I28+CEAD!I28+CEPLAN!I28+CEAVI!I28+CERES!I28+FAED!I28+CESMO!I28+CEO!I28</f>
        <v>240</v>
      </c>
      <c r="I28" s="50">
        <f>REITORIA!J28+ESAG!K28+CEART!K28+FAED!K28+CEAD!K28+CEFID!K28+CERES!K28+CESFI!K28+CCT!K28+CEPLAN!K28+CEAVI!K28+CAV!K28+CEO!K28</f>
        <v>0</v>
      </c>
      <c r="J28" s="50">
        <f>REITORIA!K28+ESAG!L28+CEART!L28+FAED!L28+CEAD!L28+CEFID!L28+CERES!L28+CESFI!L28+CCT!L28+CEPLAN!L28+CEAVI!L28+CAV!L28+CEO!L28</f>
        <v>0</v>
      </c>
      <c r="K28" s="46">
        <f t="shared" si="5"/>
        <v>59.5</v>
      </c>
      <c r="L28" s="47">
        <f>REITORIA!N28+CESFI!O28+CEFID!O28+CAV!O28+CCT!O28+CEART!O28+ESAG!O28+CEAD!O28+CEPLAN!O28+CEAVI!O28+CERES!O28+FAED!O28+CEO!O28</f>
        <v>0</v>
      </c>
      <c r="M28" s="48">
        <f t="shared" si="6"/>
        <v>240</v>
      </c>
      <c r="N28" s="84">
        <v>3.69</v>
      </c>
      <c r="O28" s="7">
        <f t="shared" si="7"/>
        <v>885.6</v>
      </c>
      <c r="P28" s="21">
        <f t="shared" si="8"/>
        <v>0</v>
      </c>
      <c r="Q28" s="6">
        <f t="shared" si="9"/>
        <v>0</v>
      </c>
      <c r="R28" s="16"/>
      <c r="S28" s="16"/>
      <c r="T28" s="16"/>
      <c r="U28" s="19"/>
    </row>
    <row r="29" spans="1:22" ht="40" customHeight="1" x14ac:dyDescent="0.35">
      <c r="A29" s="113"/>
      <c r="B29" s="98">
        <v>26</v>
      </c>
      <c r="C29" s="114"/>
      <c r="D29" s="102" t="s">
        <v>185</v>
      </c>
      <c r="E29" s="102" t="s">
        <v>150</v>
      </c>
      <c r="F29" s="103" t="s">
        <v>155</v>
      </c>
      <c r="G29" s="99" t="s">
        <v>123</v>
      </c>
      <c r="H29" s="49">
        <f>REITORIA!I29+CESFI!I29+CEFID!I29+CAV!I29+CCT!I29+CEART!I29+ESAG!I29+CEAD!I29+CEPLAN!I29+CEAVI!I29+CERES!I29+FAED!I29+CESMO!I29+CEO!I29</f>
        <v>240</v>
      </c>
      <c r="I29" s="50">
        <f>REITORIA!J29+ESAG!K29+CEART!K29+FAED!K29+CEAD!K29+CEFID!K29+CERES!K29+CESFI!K29+CCT!K29+CEPLAN!K29+CEAVI!K29+CAV!K29+CEO!K29</f>
        <v>0</v>
      </c>
      <c r="J29" s="50">
        <f>REITORIA!K29+ESAG!L29+CEART!L29+FAED!L29+CEAD!L29+CEFID!L29+CERES!L29+CESFI!L29+CCT!L29+CEPLAN!L29+CEAVI!L29+CAV!L29+CEO!L29</f>
        <v>0</v>
      </c>
      <c r="K29" s="46">
        <f t="shared" si="5"/>
        <v>59.5</v>
      </c>
      <c r="L29" s="47">
        <f>REITORIA!N29+CESFI!O29+CEFID!O29+CAV!O29+CCT!O29+CEART!O29+ESAG!O29+CEAD!O29+CEPLAN!O29+CEAVI!O29+CERES!O29+FAED!O29+CEO!O29</f>
        <v>0</v>
      </c>
      <c r="M29" s="48">
        <f t="shared" si="6"/>
        <v>240</v>
      </c>
      <c r="N29" s="84">
        <v>4</v>
      </c>
      <c r="O29" s="7">
        <f t="shared" si="7"/>
        <v>960</v>
      </c>
      <c r="P29" s="21">
        <f t="shared" si="8"/>
        <v>0</v>
      </c>
      <c r="Q29" s="6">
        <f t="shared" si="9"/>
        <v>0</v>
      </c>
      <c r="R29" s="16"/>
      <c r="S29" s="16"/>
      <c r="T29" s="16"/>
      <c r="U29" s="19"/>
    </row>
    <row r="30" spans="1:22" ht="40" customHeight="1" x14ac:dyDescent="0.35">
      <c r="A30" s="113"/>
      <c r="B30" s="98">
        <v>27</v>
      </c>
      <c r="C30" s="114"/>
      <c r="D30" s="102" t="s">
        <v>186</v>
      </c>
      <c r="E30" s="102" t="s">
        <v>150</v>
      </c>
      <c r="F30" s="103" t="s">
        <v>155</v>
      </c>
      <c r="G30" s="99" t="s">
        <v>123</v>
      </c>
      <c r="H30" s="49">
        <f>REITORIA!I30+CESFI!I30+CEFID!I30+CAV!I30+CCT!I30+CEART!I30+ESAG!I30+CEAD!I30+CEPLAN!I30+CEAVI!I30+CERES!I30+FAED!I30+CESMO!I30+CEO!I30</f>
        <v>280</v>
      </c>
      <c r="I30" s="50">
        <f>REITORIA!J30+ESAG!K30+CEART!K30+FAED!K30+CEAD!K30+CEFID!K30+CERES!K30+CESFI!K30+CCT!K30+CEPLAN!K30+CEAVI!K30+CAV!K30+CEO!K30</f>
        <v>0</v>
      </c>
      <c r="J30" s="50">
        <f>REITORIA!K30+ESAG!L30+CEART!L30+FAED!L30+CEAD!L30+CEFID!L30+CERES!L30+CESFI!L30+CCT!L30+CEPLAN!L30+CEAVI!L30+CAV!L30+CEO!L30</f>
        <v>0</v>
      </c>
      <c r="K30" s="46">
        <f t="shared" si="5"/>
        <v>69.5</v>
      </c>
      <c r="L30" s="47">
        <f>REITORIA!N30+CESFI!O30+CEFID!O30+CAV!O30+CCT!O30+CEART!O30+ESAG!O30+CEAD!O30+CEPLAN!O30+CEAVI!O30+CERES!O30+FAED!O30+CEO!O30</f>
        <v>0</v>
      </c>
      <c r="M30" s="48">
        <f t="shared" si="6"/>
        <v>280</v>
      </c>
      <c r="N30" s="84">
        <v>5.4</v>
      </c>
      <c r="O30" s="7">
        <f>N30*H30</f>
        <v>1512</v>
      </c>
      <c r="P30" s="21">
        <f t="shared" si="8"/>
        <v>0</v>
      </c>
      <c r="Q30" s="6">
        <f t="shared" si="9"/>
        <v>0</v>
      </c>
      <c r="R30" s="16"/>
      <c r="S30" s="16"/>
      <c r="T30" s="16"/>
      <c r="U30" s="19"/>
    </row>
    <row r="31" spans="1:22" ht="40" customHeight="1" x14ac:dyDescent="0.35">
      <c r="A31" s="113"/>
      <c r="B31" s="98">
        <v>28</v>
      </c>
      <c r="C31" s="114"/>
      <c r="D31" s="102" t="s">
        <v>187</v>
      </c>
      <c r="E31" s="102" t="s">
        <v>150</v>
      </c>
      <c r="F31" s="103" t="s">
        <v>155</v>
      </c>
      <c r="G31" s="99" t="s">
        <v>123</v>
      </c>
      <c r="H31" s="49">
        <f>REITORIA!I31+CESFI!I31+CEFID!I31+CAV!I31+CCT!I31+CEART!I31+ESAG!I31+CEAD!I31+CEPLAN!I31+CEAVI!I31+CERES!I31+FAED!I31+CESMO!I31+CEO!I31</f>
        <v>280</v>
      </c>
      <c r="I31" s="50">
        <f>REITORIA!J31+ESAG!K31+CEART!K31+FAED!K31+CEAD!K31+CEFID!K31+CERES!K31+CESFI!K31+CCT!K31+CEPLAN!K31+CEAVI!K31+CAV!K31+CEO!K31</f>
        <v>0</v>
      </c>
      <c r="J31" s="50">
        <f>REITORIA!K31+ESAG!L31+CEART!L31+FAED!L31+CEAD!L31+CEFID!L31+CERES!L31+CESFI!L31+CCT!L31+CEPLAN!L31+CEAVI!L31+CAV!L31+CEO!L31</f>
        <v>0</v>
      </c>
      <c r="K31" s="46">
        <f t="shared" si="5"/>
        <v>69.5</v>
      </c>
      <c r="L31" s="47">
        <f>REITORIA!N31+CESFI!O31+CEFID!O31+CAV!O31+CCT!O31+CEART!O31+ESAG!O31+CEAD!O31+CEPLAN!O31+CEAVI!O31+CERES!O31+FAED!O31+CEO!O31</f>
        <v>0</v>
      </c>
      <c r="M31" s="48">
        <f t="shared" si="6"/>
        <v>280</v>
      </c>
      <c r="N31" s="84">
        <v>7.74</v>
      </c>
      <c r="O31" s="7">
        <f>N31*H31</f>
        <v>2167.2000000000003</v>
      </c>
      <c r="P31" s="21">
        <f t="shared" si="8"/>
        <v>0</v>
      </c>
      <c r="Q31" s="6">
        <f t="shared" si="9"/>
        <v>0</v>
      </c>
      <c r="R31" s="16"/>
      <c r="S31" s="16"/>
      <c r="T31" s="16"/>
      <c r="U31" s="19"/>
    </row>
    <row r="32" spans="1:22" ht="40" customHeight="1" x14ac:dyDescent="0.35">
      <c r="O32" s="45">
        <f>SUM(O4:O31)</f>
        <v>502894.60000000015</v>
      </c>
      <c r="P32" s="45">
        <f>SUM(P4:P17)</f>
        <v>0</v>
      </c>
      <c r="Q32" s="45">
        <f>SUM(Q4:Q17)</f>
        <v>0</v>
      </c>
    </row>
  </sheetData>
  <autoFilter ref="A3:R3" xr:uid="{00000000-0001-0000-0900-000000000000}"/>
  <mergeCells count="15">
    <mergeCell ref="A23:A31"/>
    <mergeCell ref="C23:C31"/>
    <mergeCell ref="I1:Q1"/>
    <mergeCell ref="A2:Q2"/>
    <mergeCell ref="R2:U2"/>
    <mergeCell ref="A4:A6"/>
    <mergeCell ref="C4:C6"/>
    <mergeCell ref="A7:A8"/>
    <mergeCell ref="C7:C8"/>
    <mergeCell ref="A1:B1"/>
    <mergeCell ref="C1:H1"/>
    <mergeCell ref="A9:A10"/>
    <mergeCell ref="C9:C10"/>
    <mergeCell ref="A11:A12"/>
    <mergeCell ref="C11:C12"/>
  </mergeCells>
  <conditionalFormatting sqref="M4:M31">
    <cfRule type="cellIs" dxfId="2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1CE42-A8AC-4AC4-919D-D3137547F7AD}">
  <sheetPr>
    <tabColor theme="3" tint="0.39997558519241921"/>
  </sheetPr>
  <dimension ref="A1:AJ31"/>
  <sheetViews>
    <sheetView topLeftCell="D1" zoomScale="70" zoomScaleNormal="70" workbookViewId="0">
      <selection activeCell="K8" sqref="K8"/>
    </sheetView>
  </sheetViews>
  <sheetFormatPr defaultColWidth="9.7265625" defaultRowHeight="40" customHeight="1" x14ac:dyDescent="0.35"/>
  <cols>
    <col min="1" max="1" width="10" style="1" customWidth="1"/>
    <col min="2" max="2" width="14.7265625" style="1" customWidth="1"/>
    <col min="3" max="4" width="27.453125" style="1" customWidth="1"/>
    <col min="5" max="5" width="18.453125" style="11" customWidth="1"/>
    <col min="6" max="6" width="15.81640625" style="1" customWidth="1"/>
    <col min="7" max="7" width="14.7265625" style="1" customWidth="1"/>
    <col min="8" max="22" width="13.26953125" style="12" customWidth="1"/>
    <col min="23" max="23" width="19.81640625" style="5" bestFit="1" customWidth="1"/>
    <col min="24" max="24" width="16" style="2" customWidth="1"/>
    <col min="25" max="25" width="20.453125" style="2" bestFit="1" customWidth="1"/>
    <col min="26" max="32" width="14.453125" style="2" customWidth="1"/>
    <col min="33" max="33" width="14.26953125" style="2" customWidth="1"/>
    <col min="34" max="34" width="14.7265625" style="2" customWidth="1"/>
    <col min="35" max="35" width="16.54296875" style="2" customWidth="1"/>
    <col min="36" max="36" width="17" style="2" customWidth="1"/>
    <col min="37" max="16384" width="9.7265625" style="2"/>
  </cols>
  <sheetData>
    <row r="1" spans="1:36" ht="45" customHeight="1" x14ac:dyDescent="0.35">
      <c r="A1" s="196" t="s">
        <v>122</v>
      </c>
      <c r="B1" s="195"/>
      <c r="C1" s="197"/>
      <c r="D1" s="196" t="s">
        <v>113</v>
      </c>
      <c r="E1" s="195"/>
      <c r="F1" s="195"/>
      <c r="G1" s="197"/>
      <c r="H1" s="195" t="s">
        <v>189</v>
      </c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52" t="s">
        <v>102</v>
      </c>
      <c r="AA1" s="52" t="s">
        <v>99</v>
      </c>
      <c r="AB1" s="52" t="s">
        <v>99</v>
      </c>
      <c r="AC1" s="52" t="s">
        <v>99</v>
      </c>
      <c r="AD1" s="52" t="s">
        <v>99</v>
      </c>
      <c r="AE1" s="52" t="s">
        <v>99</v>
      </c>
      <c r="AF1" s="52" t="s">
        <v>99</v>
      </c>
      <c r="AG1" s="52" t="s">
        <v>99</v>
      </c>
      <c r="AH1" s="52" t="s">
        <v>99</v>
      </c>
      <c r="AI1" s="52" t="s">
        <v>102</v>
      </c>
      <c r="AJ1" s="52" t="s">
        <v>99</v>
      </c>
    </row>
    <row r="2" spans="1:36" ht="45" customHeight="1" thickBot="1" x14ac:dyDescent="0.4">
      <c r="A2" s="198" t="s">
        <v>11</v>
      </c>
      <c r="B2" s="199"/>
      <c r="C2" s="199"/>
      <c r="D2" s="199"/>
      <c r="E2" s="199"/>
      <c r="F2" s="199"/>
      <c r="G2" s="200"/>
      <c r="H2" s="201" t="s">
        <v>103</v>
      </c>
      <c r="I2" s="202"/>
      <c r="J2" s="203"/>
      <c r="K2" s="204" t="s">
        <v>104</v>
      </c>
      <c r="L2" s="205"/>
      <c r="M2" s="206"/>
      <c r="N2" s="187" t="s">
        <v>105</v>
      </c>
      <c r="O2" s="188"/>
      <c r="P2" s="189"/>
      <c r="Q2" s="190" t="s">
        <v>106</v>
      </c>
      <c r="R2" s="191"/>
      <c r="S2" s="192"/>
      <c r="T2" s="193" t="s">
        <v>107</v>
      </c>
      <c r="U2" s="193"/>
      <c r="V2" s="193"/>
      <c r="W2" s="193"/>
      <c r="X2" s="194" t="s">
        <v>108</v>
      </c>
      <c r="Y2" s="194"/>
      <c r="Z2" s="53" t="s">
        <v>100</v>
      </c>
      <c r="AA2" s="53" t="s">
        <v>100</v>
      </c>
      <c r="AB2" s="53" t="s">
        <v>100</v>
      </c>
      <c r="AC2" s="53" t="s">
        <v>100</v>
      </c>
      <c r="AD2" s="53" t="s">
        <v>100</v>
      </c>
      <c r="AE2" s="53" t="s">
        <v>100</v>
      </c>
      <c r="AF2" s="53" t="s">
        <v>100</v>
      </c>
      <c r="AG2" s="53" t="s">
        <v>100</v>
      </c>
      <c r="AH2" s="53" t="s">
        <v>100</v>
      </c>
      <c r="AI2" s="53" t="s">
        <v>100</v>
      </c>
      <c r="AJ2" s="53" t="s">
        <v>100</v>
      </c>
    </row>
    <row r="3" spans="1:36" s="3" customFormat="1" ht="46.5" customHeight="1" x14ac:dyDescent="0.25">
      <c r="A3" s="78" t="s">
        <v>115</v>
      </c>
      <c r="B3" s="78" t="s">
        <v>19</v>
      </c>
      <c r="C3" s="78" t="s">
        <v>5</v>
      </c>
      <c r="D3" s="78" t="s">
        <v>116</v>
      </c>
      <c r="E3" s="78" t="s">
        <v>117</v>
      </c>
      <c r="F3" s="78" t="s">
        <v>9</v>
      </c>
      <c r="G3" s="9" t="s">
        <v>3</v>
      </c>
      <c r="H3" s="54" t="s">
        <v>109</v>
      </c>
      <c r="I3" s="55" t="s">
        <v>110</v>
      </c>
      <c r="J3" s="55" t="s">
        <v>111</v>
      </c>
      <c r="K3" s="56" t="s">
        <v>109</v>
      </c>
      <c r="L3" s="56" t="s">
        <v>110</v>
      </c>
      <c r="M3" s="56" t="s">
        <v>111</v>
      </c>
      <c r="N3" s="57" t="s">
        <v>109</v>
      </c>
      <c r="O3" s="57" t="s">
        <v>110</v>
      </c>
      <c r="P3" s="57" t="s">
        <v>111</v>
      </c>
      <c r="Q3" s="58" t="s">
        <v>109</v>
      </c>
      <c r="R3" s="59" t="s">
        <v>110</v>
      </c>
      <c r="S3" s="60" t="s">
        <v>111</v>
      </c>
      <c r="T3" s="70" t="s">
        <v>109</v>
      </c>
      <c r="U3" s="70" t="s">
        <v>112</v>
      </c>
      <c r="V3" s="70" t="s">
        <v>110</v>
      </c>
      <c r="W3" s="71" t="s">
        <v>111</v>
      </c>
      <c r="X3" s="76" t="s">
        <v>7</v>
      </c>
      <c r="Y3" s="76" t="s">
        <v>8</v>
      </c>
      <c r="Z3" s="15" t="s">
        <v>101</v>
      </c>
      <c r="AA3" s="15" t="s">
        <v>101</v>
      </c>
      <c r="AB3" s="15" t="s">
        <v>101</v>
      </c>
      <c r="AC3" s="15" t="s">
        <v>101</v>
      </c>
      <c r="AD3" s="15" t="s">
        <v>101</v>
      </c>
      <c r="AE3" s="15" t="s">
        <v>101</v>
      </c>
      <c r="AF3" s="15" t="s">
        <v>101</v>
      </c>
      <c r="AG3" s="15" t="s">
        <v>101</v>
      </c>
      <c r="AH3" s="15" t="s">
        <v>101</v>
      </c>
      <c r="AI3" s="15" t="s">
        <v>101</v>
      </c>
      <c r="AJ3" s="15" t="s">
        <v>101</v>
      </c>
    </row>
    <row r="4" spans="1:36" ht="40" customHeight="1" x14ac:dyDescent="0.35">
      <c r="A4" s="122">
        <v>1</v>
      </c>
      <c r="B4" s="98">
        <v>1</v>
      </c>
      <c r="C4" s="114" t="s">
        <v>129</v>
      </c>
      <c r="D4" s="99" t="s">
        <v>156</v>
      </c>
      <c r="E4" s="99" t="s">
        <v>137</v>
      </c>
      <c r="F4" s="99" t="s">
        <v>157</v>
      </c>
      <c r="G4" s="49">
        <f>REITORIA!I4+CESFI!J4+CEFID!J4+CAV!J4+CCT!J4+CEART!J4+ESAG!J4+CEAD!J4+CEPLAN!J4+CEAVI!J4+CERES!J4+FAED!J4+CEO!J4</f>
        <v>2600</v>
      </c>
      <c r="H4" s="61">
        <f ca="1">IF(ROUNDDOWN($G4*0.5,0)&gt;$W4,$W4,ROUNDDOWN($H4*0.5,0))</f>
        <v>0</v>
      </c>
      <c r="I4" s="62">
        <f>SUMIF($Z$2:$AJ$2,$H$2,Z4:AJ4)</f>
        <v>0</v>
      </c>
      <c r="J4" s="62">
        <f ca="1">H4-I4</f>
        <v>0</v>
      </c>
      <c r="K4" s="63">
        <f ca="1">IF(ROUNDDOWN($G4*0.5,0)&gt;$W4,$W4,ROUNDDOWN($H4*0.5,0))</f>
        <v>0</v>
      </c>
      <c r="L4" s="64">
        <f>SUMIF($Z$2:$AJ$2,$H$2,AC4:AM4)</f>
        <v>0</v>
      </c>
      <c r="M4" s="64">
        <f ca="1">K4-L4</f>
        <v>0</v>
      </c>
      <c r="N4" s="65">
        <f ca="1">IF(ROUNDDOWN($G4*0.5,0)&gt;$W4,$W4,ROUNDDOWN($H4*0.5,0))</f>
        <v>0</v>
      </c>
      <c r="O4" s="66">
        <f>SUMIF($Z$2:$AJ$2,$H$2,AF4:AP4)</f>
        <v>0</v>
      </c>
      <c r="P4" s="66">
        <f ca="1">N4-O4</f>
        <v>0</v>
      </c>
      <c r="Q4" s="67">
        <f ca="1">IF(ROUNDDOWN($G4*0.5,0)&gt;$W4,$W4,ROUNDDOWN($H4*0.5,0))</f>
        <v>0</v>
      </c>
      <c r="R4" s="68">
        <f>SUMIF($Z$2:$AJ$2,$H$2,AI4:AS4)</f>
        <v>0</v>
      </c>
      <c r="S4" s="69">
        <f ca="1">Q4-R4</f>
        <v>0</v>
      </c>
      <c r="T4" s="72">
        <f>G4*2</f>
        <v>5200</v>
      </c>
      <c r="U4" s="75">
        <f>'GESTOR da Ata'!L4</f>
        <v>0</v>
      </c>
      <c r="V4" s="75">
        <f>(SUM(Z4:AJ4))</f>
        <v>0</v>
      </c>
      <c r="W4" s="74">
        <f>T4-V4-U4</f>
        <v>5200</v>
      </c>
      <c r="X4" s="7">
        <v>14</v>
      </c>
      <c r="Y4" s="7">
        <f>X4*G4</f>
        <v>36400</v>
      </c>
      <c r="Z4" s="17"/>
      <c r="AA4" s="17"/>
      <c r="AB4" s="17"/>
      <c r="AC4" s="17"/>
      <c r="AD4" s="17"/>
      <c r="AE4" s="17"/>
      <c r="AF4" s="17"/>
      <c r="AG4" s="17"/>
      <c r="AH4" s="51"/>
      <c r="AI4" s="51"/>
      <c r="AJ4" s="51"/>
    </row>
    <row r="5" spans="1:36" ht="40" customHeight="1" x14ac:dyDescent="0.35">
      <c r="A5" s="122"/>
      <c r="B5" s="98">
        <v>2</v>
      </c>
      <c r="C5" s="114"/>
      <c r="D5" s="99" t="s">
        <v>158</v>
      </c>
      <c r="E5" s="99" t="s">
        <v>137</v>
      </c>
      <c r="F5" s="99" t="s">
        <v>159</v>
      </c>
      <c r="G5" s="49">
        <f>REITORIA!I5+CESFI!J5+CEFID!J5+CAV!J5+CCT!J5+CEART!J5+ESAG!J5+CEAD!J5+CEPLAN!J5+CEAVI!J5+CERES!J5+FAED!J5+CEO!J5</f>
        <v>700</v>
      </c>
      <c r="H5" s="61">
        <f t="shared" ref="H5:H31" ca="1" si="0">IF(ROUNDDOWN($G5*0.5,0)&gt;$W5,$W5,ROUNDDOWN($H5*0.5,0))</f>
        <v>0</v>
      </c>
      <c r="I5" s="62">
        <f t="shared" ref="I5:I17" si="1">SUMIF($Z$2:$AJ$2,$H$2,Z5:AJ5)</f>
        <v>0</v>
      </c>
      <c r="J5" s="62">
        <f t="shared" ref="J5:J17" ca="1" si="2">H5-I5</f>
        <v>0</v>
      </c>
      <c r="K5" s="63">
        <f t="shared" ref="K5:K31" ca="1" si="3">IF(ROUNDDOWN($G5*0.5,0)&gt;$W5,$W5,ROUNDDOWN($H5*0.5,0))</f>
        <v>0</v>
      </c>
      <c r="L5" s="64">
        <f t="shared" ref="L5:L17" si="4">SUMIF($Z$2:$AJ$2,$H$2,AC5:AM5)</f>
        <v>0</v>
      </c>
      <c r="M5" s="64">
        <f t="shared" ref="M5:M17" ca="1" si="5">K5-L5</f>
        <v>0</v>
      </c>
      <c r="N5" s="65">
        <f t="shared" ref="N5:N31" ca="1" si="6">IF(ROUNDDOWN($G5*0.5,0)&gt;$W5,$W5,ROUNDDOWN($H5*0.5,0))</f>
        <v>0</v>
      </c>
      <c r="O5" s="66">
        <f t="shared" ref="O5:O17" si="7">SUMIF($Z$2:$AJ$2,$H$2,AF5:AP5)</f>
        <v>0</v>
      </c>
      <c r="P5" s="66">
        <f t="shared" ref="P5:P17" ca="1" si="8">N5-O5</f>
        <v>0</v>
      </c>
      <c r="Q5" s="67">
        <f t="shared" ref="Q5:Q31" ca="1" si="9">IF(ROUNDDOWN($G5*0.5,0)&gt;$W5,$W5,ROUNDDOWN($H5*0.5,0))</f>
        <v>0</v>
      </c>
      <c r="R5" s="68">
        <f t="shared" ref="R5:R17" si="10">SUMIF($Z$2:$AJ$2,$H$2,AI5:AS5)</f>
        <v>0</v>
      </c>
      <c r="S5" s="69">
        <f t="shared" ref="S5:S17" ca="1" si="11">Q5-R5</f>
        <v>0</v>
      </c>
      <c r="T5" s="72">
        <f t="shared" ref="T5:T17" si="12">G5*2</f>
        <v>1400</v>
      </c>
      <c r="U5" s="75">
        <f>'GESTOR da Ata'!L5</f>
        <v>0</v>
      </c>
      <c r="V5" s="73">
        <f t="shared" ref="V5:V17" si="13">(SUM(Z5:AG5))</f>
        <v>0</v>
      </c>
      <c r="W5" s="74">
        <f t="shared" ref="W5:W17" si="14">T5-V5-U5</f>
        <v>1400</v>
      </c>
      <c r="X5" s="7">
        <v>11</v>
      </c>
      <c r="Y5" s="7">
        <f t="shared" ref="Y5:Y17" si="15">X5*G5</f>
        <v>7700</v>
      </c>
      <c r="Z5" s="17"/>
      <c r="AA5" s="17"/>
      <c r="AB5" s="17"/>
      <c r="AC5" s="17"/>
      <c r="AD5" s="17"/>
      <c r="AE5" s="17"/>
      <c r="AF5" s="17"/>
      <c r="AG5" s="17"/>
      <c r="AH5" s="51"/>
      <c r="AI5" s="51"/>
      <c r="AJ5" s="51"/>
    </row>
    <row r="6" spans="1:36" ht="40" customHeight="1" x14ac:dyDescent="0.35">
      <c r="A6" s="122"/>
      <c r="B6" s="98">
        <v>3</v>
      </c>
      <c r="C6" s="114"/>
      <c r="D6" s="99" t="s">
        <v>160</v>
      </c>
      <c r="E6" s="99" t="s">
        <v>137</v>
      </c>
      <c r="F6" s="99" t="s">
        <v>161</v>
      </c>
      <c r="G6" s="49">
        <f>REITORIA!I6+CESFI!J6+CEFID!J6+CAV!J6+CCT!J6+CEART!J6+ESAG!J6+CEAD!J6+CEPLAN!J6+CEAVI!J6+CERES!J6+FAED!J6+CEO!J6</f>
        <v>50</v>
      </c>
      <c r="H6" s="61">
        <f t="shared" ca="1" si="0"/>
        <v>0</v>
      </c>
      <c r="I6" s="62">
        <f t="shared" si="1"/>
        <v>0</v>
      </c>
      <c r="J6" s="62">
        <f t="shared" ca="1" si="2"/>
        <v>0</v>
      </c>
      <c r="K6" s="63">
        <f t="shared" ca="1" si="3"/>
        <v>0</v>
      </c>
      <c r="L6" s="64">
        <f t="shared" si="4"/>
        <v>0</v>
      </c>
      <c r="M6" s="64">
        <f t="shared" ca="1" si="5"/>
        <v>0</v>
      </c>
      <c r="N6" s="65">
        <f t="shared" ca="1" si="6"/>
        <v>0</v>
      </c>
      <c r="O6" s="66">
        <f t="shared" si="7"/>
        <v>0</v>
      </c>
      <c r="P6" s="66">
        <f t="shared" ca="1" si="8"/>
        <v>0</v>
      </c>
      <c r="Q6" s="67">
        <f t="shared" ca="1" si="9"/>
        <v>0</v>
      </c>
      <c r="R6" s="68">
        <f t="shared" si="10"/>
        <v>0</v>
      </c>
      <c r="S6" s="69">
        <f t="shared" ca="1" si="11"/>
        <v>0</v>
      </c>
      <c r="T6" s="72">
        <f t="shared" si="12"/>
        <v>100</v>
      </c>
      <c r="U6" s="75">
        <f>'GESTOR da Ata'!L6</f>
        <v>0</v>
      </c>
      <c r="V6" s="73">
        <f t="shared" si="13"/>
        <v>0</v>
      </c>
      <c r="W6" s="74">
        <f t="shared" si="14"/>
        <v>100</v>
      </c>
      <c r="X6" s="7">
        <v>12</v>
      </c>
      <c r="Y6" s="7">
        <f t="shared" si="15"/>
        <v>600</v>
      </c>
      <c r="Z6" s="17"/>
      <c r="AA6" s="17"/>
      <c r="AB6" s="17"/>
      <c r="AC6" s="17"/>
      <c r="AD6" s="17"/>
      <c r="AE6" s="17"/>
      <c r="AF6" s="17"/>
      <c r="AG6" s="17"/>
      <c r="AH6" s="51"/>
      <c r="AI6" s="51"/>
      <c r="AJ6" s="51"/>
    </row>
    <row r="7" spans="1:36" ht="40" customHeight="1" x14ac:dyDescent="0.35">
      <c r="A7" s="122">
        <v>2</v>
      </c>
      <c r="B7" s="98">
        <v>4</v>
      </c>
      <c r="C7" s="114" t="s">
        <v>130</v>
      </c>
      <c r="D7" s="99" t="s">
        <v>162</v>
      </c>
      <c r="E7" s="99" t="s">
        <v>138</v>
      </c>
      <c r="F7" s="99" t="s">
        <v>157</v>
      </c>
      <c r="G7" s="49">
        <f>REITORIA!I7+CESFI!J7+CEFID!J7+CAV!J7+CCT!J7+CEART!J7+ESAG!J7+CEAD!J7+CEPLAN!J7+CEAVI!J7+CERES!J7+FAED!J7+CEO!J7</f>
        <v>0</v>
      </c>
      <c r="H7" s="61">
        <f t="shared" ca="1" si="0"/>
        <v>0</v>
      </c>
      <c r="I7" s="62">
        <f t="shared" si="1"/>
        <v>0</v>
      </c>
      <c r="J7" s="62">
        <f t="shared" ca="1" si="2"/>
        <v>0</v>
      </c>
      <c r="K7" s="63">
        <f t="shared" ca="1" si="3"/>
        <v>0</v>
      </c>
      <c r="L7" s="64">
        <f t="shared" si="4"/>
        <v>0</v>
      </c>
      <c r="M7" s="64">
        <f t="shared" ca="1" si="5"/>
        <v>0</v>
      </c>
      <c r="N7" s="65">
        <f t="shared" ca="1" si="6"/>
        <v>0</v>
      </c>
      <c r="O7" s="66">
        <f t="shared" si="7"/>
        <v>0</v>
      </c>
      <c r="P7" s="66">
        <f t="shared" ca="1" si="8"/>
        <v>0</v>
      </c>
      <c r="Q7" s="67">
        <f t="shared" ca="1" si="9"/>
        <v>0</v>
      </c>
      <c r="R7" s="68">
        <f t="shared" si="10"/>
        <v>0</v>
      </c>
      <c r="S7" s="69">
        <f t="shared" ca="1" si="11"/>
        <v>0</v>
      </c>
      <c r="T7" s="72">
        <f t="shared" si="12"/>
        <v>0</v>
      </c>
      <c r="U7" s="75">
        <f>'GESTOR da Ata'!L7</f>
        <v>0</v>
      </c>
      <c r="V7" s="73">
        <f t="shared" si="13"/>
        <v>0</v>
      </c>
      <c r="W7" s="74">
        <f t="shared" si="14"/>
        <v>0</v>
      </c>
      <c r="X7" s="7">
        <v>17.100000000000001</v>
      </c>
      <c r="Y7" s="7">
        <f t="shared" si="15"/>
        <v>0</v>
      </c>
      <c r="Z7" s="17"/>
      <c r="AA7" s="17"/>
      <c r="AB7" s="17"/>
      <c r="AC7" s="17"/>
      <c r="AD7" s="17"/>
      <c r="AE7" s="17"/>
      <c r="AF7" s="17"/>
      <c r="AG7" s="17"/>
      <c r="AH7" s="51"/>
      <c r="AI7" s="51"/>
      <c r="AJ7" s="51"/>
    </row>
    <row r="8" spans="1:36" ht="40" customHeight="1" x14ac:dyDescent="0.35">
      <c r="A8" s="122"/>
      <c r="B8" s="98">
        <v>5</v>
      </c>
      <c r="C8" s="114"/>
      <c r="D8" s="99" t="s">
        <v>163</v>
      </c>
      <c r="E8" s="99" t="s">
        <v>138</v>
      </c>
      <c r="F8" s="99" t="s">
        <v>159</v>
      </c>
      <c r="G8" s="49">
        <f>REITORIA!I8+CESFI!J8+CEFID!J8+CAV!J8+CCT!J8+CEART!J8+ESAG!J8+CEAD!J8+CEPLAN!J8+CEAVI!J8+CERES!J8+FAED!J8+CEO!J8</f>
        <v>0</v>
      </c>
      <c r="H8" s="61">
        <f t="shared" ca="1" si="0"/>
        <v>0</v>
      </c>
      <c r="I8" s="62">
        <f t="shared" si="1"/>
        <v>0</v>
      </c>
      <c r="J8" s="62">
        <f t="shared" ca="1" si="2"/>
        <v>0</v>
      </c>
      <c r="K8" s="63">
        <f t="shared" ca="1" si="3"/>
        <v>0</v>
      </c>
      <c r="L8" s="64">
        <f t="shared" si="4"/>
        <v>0</v>
      </c>
      <c r="M8" s="64">
        <f t="shared" ca="1" si="5"/>
        <v>0</v>
      </c>
      <c r="N8" s="65">
        <f t="shared" ca="1" si="6"/>
        <v>0</v>
      </c>
      <c r="O8" s="66">
        <f t="shared" si="7"/>
        <v>0</v>
      </c>
      <c r="P8" s="66">
        <f t="shared" ca="1" si="8"/>
        <v>0</v>
      </c>
      <c r="Q8" s="67">
        <f t="shared" ca="1" si="9"/>
        <v>0</v>
      </c>
      <c r="R8" s="68">
        <f t="shared" si="10"/>
        <v>0</v>
      </c>
      <c r="S8" s="69">
        <f t="shared" ca="1" si="11"/>
        <v>0</v>
      </c>
      <c r="T8" s="72">
        <f t="shared" si="12"/>
        <v>0</v>
      </c>
      <c r="U8" s="75">
        <f>'GESTOR da Ata'!L8</f>
        <v>0</v>
      </c>
      <c r="V8" s="73">
        <f t="shared" si="13"/>
        <v>0</v>
      </c>
      <c r="W8" s="74">
        <f t="shared" si="14"/>
        <v>0</v>
      </c>
      <c r="X8" s="7">
        <v>16.86</v>
      </c>
      <c r="Y8" s="7">
        <f t="shared" si="15"/>
        <v>0</v>
      </c>
      <c r="Z8" s="17"/>
      <c r="AA8" s="17"/>
      <c r="AB8" s="17"/>
      <c r="AC8" s="17"/>
      <c r="AD8" s="17"/>
      <c r="AE8" s="17"/>
      <c r="AF8" s="17"/>
      <c r="AG8" s="17"/>
      <c r="AH8" s="51"/>
      <c r="AI8" s="51"/>
      <c r="AJ8" s="51"/>
    </row>
    <row r="9" spans="1:36" ht="40" customHeight="1" x14ac:dyDescent="0.35">
      <c r="A9" s="122">
        <v>3</v>
      </c>
      <c r="B9" s="98">
        <v>6</v>
      </c>
      <c r="C9" s="114" t="s">
        <v>130</v>
      </c>
      <c r="D9" s="99" t="s">
        <v>164</v>
      </c>
      <c r="E9" s="99" t="s">
        <v>139</v>
      </c>
      <c r="F9" s="99" t="s">
        <v>157</v>
      </c>
      <c r="G9" s="49">
        <f>REITORIA!I9+CESFI!J9+CEFID!J9+CAV!J9+CCT!J9+CEART!J9+ESAG!J9+CEAD!J9+CEPLAN!J9+CEAVI!J9+CERES!J9+FAED!J9+CEO!J9</f>
        <v>0</v>
      </c>
      <c r="H9" s="61">
        <f t="shared" ca="1" si="0"/>
        <v>0</v>
      </c>
      <c r="I9" s="62">
        <f t="shared" si="1"/>
        <v>0</v>
      </c>
      <c r="J9" s="62">
        <f t="shared" ca="1" si="2"/>
        <v>0</v>
      </c>
      <c r="K9" s="63">
        <f t="shared" ca="1" si="3"/>
        <v>0</v>
      </c>
      <c r="L9" s="64">
        <f t="shared" si="4"/>
        <v>0</v>
      </c>
      <c r="M9" s="64">
        <f t="shared" ca="1" si="5"/>
        <v>0</v>
      </c>
      <c r="N9" s="65">
        <f t="shared" ca="1" si="6"/>
        <v>0</v>
      </c>
      <c r="O9" s="66">
        <f t="shared" si="7"/>
        <v>0</v>
      </c>
      <c r="P9" s="66">
        <f t="shared" ca="1" si="8"/>
        <v>0</v>
      </c>
      <c r="Q9" s="67">
        <f t="shared" ca="1" si="9"/>
        <v>0</v>
      </c>
      <c r="R9" s="68">
        <f t="shared" si="10"/>
        <v>0</v>
      </c>
      <c r="S9" s="69">
        <f t="shared" ca="1" si="11"/>
        <v>0</v>
      </c>
      <c r="T9" s="72">
        <f t="shared" si="12"/>
        <v>0</v>
      </c>
      <c r="U9" s="75">
        <f>'GESTOR da Ata'!L9</f>
        <v>0</v>
      </c>
      <c r="V9" s="73">
        <f t="shared" si="13"/>
        <v>0</v>
      </c>
      <c r="W9" s="74">
        <f t="shared" si="14"/>
        <v>0</v>
      </c>
      <c r="X9" s="7">
        <v>16.739999999999998</v>
      </c>
      <c r="Y9" s="7">
        <f t="shared" si="15"/>
        <v>0</v>
      </c>
      <c r="Z9" s="17"/>
      <c r="AA9" s="17"/>
      <c r="AB9" s="17"/>
      <c r="AC9" s="17"/>
      <c r="AD9" s="17"/>
      <c r="AE9" s="17"/>
      <c r="AF9" s="17"/>
      <c r="AG9" s="17"/>
      <c r="AH9" s="51"/>
      <c r="AI9" s="51"/>
      <c r="AJ9" s="51"/>
    </row>
    <row r="10" spans="1:36" ht="40" customHeight="1" x14ac:dyDescent="0.35">
      <c r="A10" s="122"/>
      <c r="B10" s="98">
        <v>7</v>
      </c>
      <c r="C10" s="114"/>
      <c r="D10" s="99" t="s">
        <v>165</v>
      </c>
      <c r="E10" s="99" t="s">
        <v>140</v>
      </c>
      <c r="F10" s="99" t="s">
        <v>159</v>
      </c>
      <c r="G10" s="49">
        <f>REITORIA!I10+CESFI!J10+CEFID!J10+CAV!J10+CCT!J10+CEART!J10+ESAG!J10+CEAD!J10+CEPLAN!J10+CEAVI!J10+CERES!J10+FAED!J10+CEO!J10</f>
        <v>0</v>
      </c>
      <c r="H10" s="61">
        <f t="shared" ca="1" si="0"/>
        <v>0</v>
      </c>
      <c r="I10" s="62">
        <f t="shared" si="1"/>
        <v>0</v>
      </c>
      <c r="J10" s="62">
        <f t="shared" ca="1" si="2"/>
        <v>0</v>
      </c>
      <c r="K10" s="63">
        <f t="shared" ca="1" si="3"/>
        <v>0</v>
      </c>
      <c r="L10" s="64">
        <f t="shared" si="4"/>
        <v>0</v>
      </c>
      <c r="M10" s="64">
        <f t="shared" ca="1" si="5"/>
        <v>0</v>
      </c>
      <c r="N10" s="65">
        <f t="shared" ca="1" si="6"/>
        <v>0</v>
      </c>
      <c r="O10" s="66">
        <f t="shared" si="7"/>
        <v>0</v>
      </c>
      <c r="P10" s="66">
        <f t="shared" ca="1" si="8"/>
        <v>0</v>
      </c>
      <c r="Q10" s="67">
        <f t="shared" ca="1" si="9"/>
        <v>0</v>
      </c>
      <c r="R10" s="68">
        <f t="shared" si="10"/>
        <v>0</v>
      </c>
      <c r="S10" s="69">
        <f t="shared" ca="1" si="11"/>
        <v>0</v>
      </c>
      <c r="T10" s="72">
        <f t="shared" si="12"/>
        <v>0</v>
      </c>
      <c r="U10" s="75">
        <f>'GESTOR da Ata'!L10</f>
        <v>0</v>
      </c>
      <c r="V10" s="73">
        <f t="shared" si="13"/>
        <v>0</v>
      </c>
      <c r="W10" s="74">
        <f t="shared" si="14"/>
        <v>0</v>
      </c>
      <c r="X10" s="7">
        <v>16.95</v>
      </c>
      <c r="Y10" s="7">
        <f t="shared" si="15"/>
        <v>0</v>
      </c>
      <c r="Z10" s="17"/>
      <c r="AA10" s="17"/>
      <c r="AB10" s="17"/>
      <c r="AC10" s="17"/>
      <c r="AD10" s="17"/>
      <c r="AE10" s="17"/>
      <c r="AF10" s="17"/>
      <c r="AG10" s="17"/>
      <c r="AH10" s="51"/>
      <c r="AI10" s="51"/>
      <c r="AJ10" s="51"/>
    </row>
    <row r="11" spans="1:36" ht="40" customHeight="1" x14ac:dyDescent="0.35">
      <c r="A11" s="122">
        <v>4</v>
      </c>
      <c r="B11" s="98">
        <v>8</v>
      </c>
      <c r="C11" s="114" t="s">
        <v>130</v>
      </c>
      <c r="D11" s="99" t="s">
        <v>166</v>
      </c>
      <c r="E11" s="99" t="s">
        <v>141</v>
      </c>
      <c r="F11" s="100" t="s">
        <v>151</v>
      </c>
      <c r="G11" s="49">
        <f>REITORIA!I11+CESFI!J11+CEFID!J11+CAV!J11+CCT!J11+CEART!J11+ESAG!J11+CEAD!J11+CEPLAN!J11+CEAVI!J11+CERES!J11+FAED!J11+CEO!J11</f>
        <v>0</v>
      </c>
      <c r="H11" s="61">
        <f t="shared" ca="1" si="0"/>
        <v>0</v>
      </c>
      <c r="I11" s="62">
        <f t="shared" si="1"/>
        <v>0</v>
      </c>
      <c r="J11" s="62">
        <f t="shared" ca="1" si="2"/>
        <v>0</v>
      </c>
      <c r="K11" s="63">
        <f t="shared" ca="1" si="3"/>
        <v>0</v>
      </c>
      <c r="L11" s="64">
        <f t="shared" si="4"/>
        <v>0</v>
      </c>
      <c r="M11" s="64">
        <f t="shared" ca="1" si="5"/>
        <v>0</v>
      </c>
      <c r="N11" s="65">
        <f t="shared" ca="1" si="6"/>
        <v>0</v>
      </c>
      <c r="O11" s="66">
        <f t="shared" si="7"/>
        <v>0</v>
      </c>
      <c r="P11" s="66">
        <f t="shared" ca="1" si="8"/>
        <v>0</v>
      </c>
      <c r="Q11" s="67">
        <f t="shared" ca="1" si="9"/>
        <v>0</v>
      </c>
      <c r="R11" s="68">
        <f t="shared" si="10"/>
        <v>0</v>
      </c>
      <c r="S11" s="69">
        <f t="shared" ca="1" si="11"/>
        <v>0</v>
      </c>
      <c r="T11" s="72">
        <f t="shared" si="12"/>
        <v>0</v>
      </c>
      <c r="U11" s="75">
        <f>'GESTOR da Ata'!L11</f>
        <v>0</v>
      </c>
      <c r="V11" s="73">
        <f t="shared" si="13"/>
        <v>0</v>
      </c>
      <c r="W11" s="74">
        <f t="shared" si="14"/>
        <v>0</v>
      </c>
      <c r="X11" s="7">
        <v>18.010000000000002</v>
      </c>
      <c r="Y11" s="7">
        <f t="shared" si="15"/>
        <v>0</v>
      </c>
      <c r="Z11" s="17"/>
      <c r="AA11" s="17"/>
      <c r="AB11" s="17"/>
      <c r="AC11" s="17"/>
      <c r="AD11" s="17"/>
      <c r="AE11" s="17"/>
      <c r="AF11" s="17"/>
      <c r="AG11" s="17"/>
      <c r="AH11" s="51"/>
      <c r="AI11" s="51"/>
      <c r="AJ11" s="51"/>
    </row>
    <row r="12" spans="1:36" ht="40" customHeight="1" x14ac:dyDescent="0.35">
      <c r="A12" s="122"/>
      <c r="B12" s="98">
        <v>9</v>
      </c>
      <c r="C12" s="114"/>
      <c r="D12" s="102" t="s">
        <v>167</v>
      </c>
      <c r="E12" s="102" t="s">
        <v>141</v>
      </c>
      <c r="F12" s="102" t="s">
        <v>159</v>
      </c>
      <c r="G12" s="49">
        <f>REITORIA!I12+CESFI!J12+CEFID!J12+CAV!J12+CCT!J12+CEART!J12+ESAG!J12+CEAD!J12+CEPLAN!J12+CEAVI!J12+CERES!J12+FAED!J12+CEO!J12</f>
        <v>0</v>
      </c>
      <c r="H12" s="61">
        <f t="shared" ca="1" si="0"/>
        <v>0</v>
      </c>
      <c r="I12" s="62">
        <f t="shared" si="1"/>
        <v>0</v>
      </c>
      <c r="J12" s="62">
        <f t="shared" ca="1" si="2"/>
        <v>0</v>
      </c>
      <c r="K12" s="63">
        <f t="shared" ca="1" si="3"/>
        <v>0</v>
      </c>
      <c r="L12" s="64">
        <f t="shared" si="4"/>
        <v>0</v>
      </c>
      <c r="M12" s="64">
        <f t="shared" ca="1" si="5"/>
        <v>0</v>
      </c>
      <c r="N12" s="65">
        <f t="shared" ca="1" si="6"/>
        <v>0</v>
      </c>
      <c r="O12" s="66">
        <f t="shared" si="7"/>
        <v>0</v>
      </c>
      <c r="P12" s="66">
        <f t="shared" ca="1" si="8"/>
        <v>0</v>
      </c>
      <c r="Q12" s="67">
        <f t="shared" ca="1" si="9"/>
        <v>0</v>
      </c>
      <c r="R12" s="68">
        <f t="shared" si="10"/>
        <v>0</v>
      </c>
      <c r="S12" s="69">
        <f t="shared" ca="1" si="11"/>
        <v>0</v>
      </c>
      <c r="T12" s="72">
        <f t="shared" si="12"/>
        <v>0</v>
      </c>
      <c r="U12" s="75">
        <f>'GESTOR da Ata'!L12</f>
        <v>0</v>
      </c>
      <c r="V12" s="73">
        <f t="shared" si="13"/>
        <v>0</v>
      </c>
      <c r="W12" s="74">
        <f t="shared" si="14"/>
        <v>0</v>
      </c>
      <c r="X12" s="7">
        <v>16.86</v>
      </c>
      <c r="Y12" s="7">
        <f t="shared" si="15"/>
        <v>0</v>
      </c>
      <c r="Z12" s="17"/>
      <c r="AA12" s="17"/>
      <c r="AB12" s="17"/>
      <c r="AC12" s="17"/>
      <c r="AD12" s="17"/>
      <c r="AE12" s="17"/>
      <c r="AF12" s="17"/>
      <c r="AG12" s="17"/>
      <c r="AH12" s="51"/>
      <c r="AI12" s="51"/>
      <c r="AJ12" s="51"/>
    </row>
    <row r="13" spans="1:36" ht="40" customHeight="1" x14ac:dyDescent="0.35">
      <c r="A13" s="97">
        <v>5</v>
      </c>
      <c r="B13" s="98">
        <v>10</v>
      </c>
      <c r="C13" s="103" t="s">
        <v>131</v>
      </c>
      <c r="D13" s="99" t="s">
        <v>168</v>
      </c>
      <c r="E13" s="99" t="s">
        <v>142</v>
      </c>
      <c r="F13" s="100" t="s">
        <v>169</v>
      </c>
      <c r="G13" s="49">
        <f>REITORIA!I13+CESFI!J13+CEFID!J13+CAV!J13+CCT!J13+CEART!J13+ESAG!J13+CEAD!J13+CEPLAN!J13+CEAVI!J13+CERES!J13+FAED!J13+CEO!J13</f>
        <v>1000</v>
      </c>
      <c r="H13" s="61">
        <f t="shared" ca="1" si="0"/>
        <v>0</v>
      </c>
      <c r="I13" s="62">
        <f t="shared" si="1"/>
        <v>0</v>
      </c>
      <c r="J13" s="62">
        <f t="shared" ca="1" si="2"/>
        <v>0</v>
      </c>
      <c r="K13" s="63">
        <f t="shared" ca="1" si="3"/>
        <v>0</v>
      </c>
      <c r="L13" s="64">
        <f t="shared" si="4"/>
        <v>0</v>
      </c>
      <c r="M13" s="64">
        <f t="shared" ca="1" si="5"/>
        <v>0</v>
      </c>
      <c r="N13" s="65">
        <f t="shared" ca="1" si="6"/>
        <v>0</v>
      </c>
      <c r="O13" s="66">
        <f t="shared" si="7"/>
        <v>0</v>
      </c>
      <c r="P13" s="66">
        <f t="shared" ca="1" si="8"/>
        <v>0</v>
      </c>
      <c r="Q13" s="67">
        <f t="shared" ca="1" si="9"/>
        <v>0</v>
      </c>
      <c r="R13" s="68">
        <f t="shared" si="10"/>
        <v>0</v>
      </c>
      <c r="S13" s="69">
        <f t="shared" ca="1" si="11"/>
        <v>0</v>
      </c>
      <c r="T13" s="72">
        <f t="shared" si="12"/>
        <v>2000</v>
      </c>
      <c r="U13" s="75">
        <f>'GESTOR da Ata'!L13</f>
        <v>0</v>
      </c>
      <c r="V13" s="73">
        <f t="shared" si="13"/>
        <v>0</v>
      </c>
      <c r="W13" s="74">
        <f t="shared" si="14"/>
        <v>2000</v>
      </c>
      <c r="X13" s="7">
        <v>24.1</v>
      </c>
      <c r="Y13" s="7">
        <f t="shared" si="15"/>
        <v>24100</v>
      </c>
      <c r="Z13" s="17"/>
      <c r="AA13" s="17"/>
      <c r="AB13" s="17"/>
      <c r="AC13" s="17"/>
      <c r="AD13" s="17"/>
      <c r="AE13" s="17"/>
      <c r="AF13" s="17"/>
      <c r="AG13" s="17"/>
      <c r="AH13" s="51"/>
      <c r="AI13" s="51"/>
      <c r="AJ13" s="51"/>
    </row>
    <row r="14" spans="1:36" ht="40" customHeight="1" x14ac:dyDescent="0.35">
      <c r="A14" s="97">
        <v>6</v>
      </c>
      <c r="B14" s="98">
        <v>11</v>
      </c>
      <c r="C14" s="103" t="s">
        <v>131</v>
      </c>
      <c r="D14" s="99" t="s">
        <v>170</v>
      </c>
      <c r="E14" s="99" t="s">
        <v>142</v>
      </c>
      <c r="F14" s="100" t="s">
        <v>169</v>
      </c>
      <c r="G14" s="49">
        <f>REITORIA!I14+CESFI!J14+CEFID!J14+CAV!J14+CCT!J14+CEART!J14+ESAG!J14+CEAD!J14+CEPLAN!J14+CEAVI!J14+CERES!J14+FAED!J14+CEO!J14</f>
        <v>0</v>
      </c>
      <c r="H14" s="61">
        <f t="shared" ca="1" si="0"/>
        <v>0</v>
      </c>
      <c r="I14" s="62">
        <f t="shared" si="1"/>
        <v>0</v>
      </c>
      <c r="J14" s="62">
        <f t="shared" ca="1" si="2"/>
        <v>0</v>
      </c>
      <c r="K14" s="63">
        <f t="shared" ca="1" si="3"/>
        <v>0</v>
      </c>
      <c r="L14" s="64">
        <f t="shared" si="4"/>
        <v>0</v>
      </c>
      <c r="M14" s="64">
        <f t="shared" ca="1" si="5"/>
        <v>0</v>
      </c>
      <c r="N14" s="65">
        <f t="shared" ca="1" si="6"/>
        <v>0</v>
      </c>
      <c r="O14" s="66">
        <f t="shared" si="7"/>
        <v>0</v>
      </c>
      <c r="P14" s="66">
        <f t="shared" ca="1" si="8"/>
        <v>0</v>
      </c>
      <c r="Q14" s="67">
        <f t="shared" ca="1" si="9"/>
        <v>0</v>
      </c>
      <c r="R14" s="68">
        <f t="shared" si="10"/>
        <v>0</v>
      </c>
      <c r="S14" s="69">
        <f t="shared" ca="1" si="11"/>
        <v>0</v>
      </c>
      <c r="T14" s="72">
        <f t="shared" si="12"/>
        <v>0</v>
      </c>
      <c r="U14" s="75">
        <f>'GESTOR da Ata'!L14</f>
        <v>0</v>
      </c>
      <c r="V14" s="73">
        <f t="shared" si="13"/>
        <v>0</v>
      </c>
      <c r="W14" s="74">
        <f t="shared" si="14"/>
        <v>0</v>
      </c>
      <c r="X14" s="7">
        <v>25.9</v>
      </c>
      <c r="Y14" s="7">
        <f t="shared" si="15"/>
        <v>0</v>
      </c>
      <c r="Z14" s="17"/>
      <c r="AA14" s="17"/>
      <c r="AB14" s="17"/>
      <c r="AC14" s="17"/>
      <c r="AD14" s="17"/>
      <c r="AE14" s="17"/>
      <c r="AF14" s="17"/>
      <c r="AG14" s="17"/>
      <c r="AH14" s="51"/>
      <c r="AI14" s="51"/>
      <c r="AJ14" s="51"/>
    </row>
    <row r="15" spans="1:36" ht="40" customHeight="1" x14ac:dyDescent="0.35">
      <c r="A15" s="97">
        <v>7</v>
      </c>
      <c r="B15" s="98">
        <v>12</v>
      </c>
      <c r="C15" s="103" t="s">
        <v>131</v>
      </c>
      <c r="D15" s="99" t="s">
        <v>171</v>
      </c>
      <c r="E15" s="99" t="s">
        <v>143</v>
      </c>
      <c r="F15" s="100" t="s">
        <v>169</v>
      </c>
      <c r="G15" s="49">
        <f>REITORIA!I15+CESFI!J15+CEFID!J15+CAV!J15+CCT!J15+CEART!J15+ESAG!J15+CEAD!J15+CEPLAN!J15+CEAVI!J15+CERES!J15+FAED!J15+CEO!J15</f>
        <v>0</v>
      </c>
      <c r="H15" s="61">
        <f t="shared" ca="1" si="0"/>
        <v>0</v>
      </c>
      <c r="I15" s="62">
        <f t="shared" si="1"/>
        <v>0</v>
      </c>
      <c r="J15" s="62">
        <f t="shared" ca="1" si="2"/>
        <v>0</v>
      </c>
      <c r="K15" s="63">
        <f t="shared" ca="1" si="3"/>
        <v>0</v>
      </c>
      <c r="L15" s="64">
        <f t="shared" si="4"/>
        <v>0</v>
      </c>
      <c r="M15" s="64">
        <f t="shared" ca="1" si="5"/>
        <v>0</v>
      </c>
      <c r="N15" s="65">
        <f t="shared" ca="1" si="6"/>
        <v>0</v>
      </c>
      <c r="O15" s="66">
        <f t="shared" si="7"/>
        <v>0</v>
      </c>
      <c r="P15" s="66">
        <f t="shared" ca="1" si="8"/>
        <v>0</v>
      </c>
      <c r="Q15" s="67">
        <f t="shared" ca="1" si="9"/>
        <v>0</v>
      </c>
      <c r="R15" s="68">
        <f t="shared" si="10"/>
        <v>0</v>
      </c>
      <c r="S15" s="69">
        <f t="shared" ca="1" si="11"/>
        <v>0</v>
      </c>
      <c r="T15" s="72">
        <f t="shared" si="12"/>
        <v>0</v>
      </c>
      <c r="U15" s="75">
        <f>'GESTOR da Ata'!L15</f>
        <v>0</v>
      </c>
      <c r="V15" s="73">
        <f t="shared" si="13"/>
        <v>0</v>
      </c>
      <c r="W15" s="74">
        <f t="shared" si="14"/>
        <v>0</v>
      </c>
      <c r="X15" s="7">
        <v>25.9</v>
      </c>
      <c r="Y15" s="7">
        <f t="shared" si="15"/>
        <v>0</v>
      </c>
      <c r="Z15" s="17"/>
      <c r="AA15" s="17"/>
      <c r="AB15" s="17"/>
      <c r="AC15" s="17"/>
      <c r="AD15" s="17"/>
      <c r="AE15" s="17"/>
      <c r="AF15" s="17"/>
      <c r="AG15" s="17"/>
      <c r="AH15" s="51"/>
      <c r="AI15" s="51"/>
      <c r="AJ15" s="51"/>
    </row>
    <row r="16" spans="1:36" ht="40" customHeight="1" x14ac:dyDescent="0.35">
      <c r="A16" s="97">
        <v>8</v>
      </c>
      <c r="B16" s="98">
        <v>13</v>
      </c>
      <c r="C16" s="103" t="s">
        <v>131</v>
      </c>
      <c r="D16" s="99" t="s">
        <v>172</v>
      </c>
      <c r="E16" s="99" t="s">
        <v>143</v>
      </c>
      <c r="F16" s="104" t="s">
        <v>169</v>
      </c>
      <c r="G16" s="49">
        <f>REITORIA!I16+CESFI!J16+CEFID!J16+CAV!J16+CCT!J16+CEART!J16+ESAG!J16+CEAD!J16+CEPLAN!J16+CEAVI!J16+CERES!J16+FAED!J16+CEO!J16</f>
        <v>0</v>
      </c>
      <c r="H16" s="61">
        <f t="shared" ca="1" si="0"/>
        <v>0</v>
      </c>
      <c r="I16" s="62">
        <f t="shared" si="1"/>
        <v>0</v>
      </c>
      <c r="J16" s="62">
        <f t="shared" ca="1" si="2"/>
        <v>0</v>
      </c>
      <c r="K16" s="63">
        <f t="shared" ca="1" si="3"/>
        <v>0</v>
      </c>
      <c r="L16" s="64">
        <f t="shared" si="4"/>
        <v>0</v>
      </c>
      <c r="M16" s="64">
        <f t="shared" ca="1" si="5"/>
        <v>0</v>
      </c>
      <c r="N16" s="65">
        <f t="shared" ca="1" si="6"/>
        <v>0</v>
      </c>
      <c r="O16" s="66">
        <f t="shared" si="7"/>
        <v>0</v>
      </c>
      <c r="P16" s="66">
        <f t="shared" ca="1" si="8"/>
        <v>0</v>
      </c>
      <c r="Q16" s="67">
        <f t="shared" ca="1" si="9"/>
        <v>0</v>
      </c>
      <c r="R16" s="68">
        <f t="shared" si="10"/>
        <v>0</v>
      </c>
      <c r="S16" s="69">
        <f t="shared" ca="1" si="11"/>
        <v>0</v>
      </c>
      <c r="T16" s="72">
        <f t="shared" si="12"/>
        <v>0</v>
      </c>
      <c r="U16" s="75">
        <f>'GESTOR da Ata'!L16</f>
        <v>0</v>
      </c>
      <c r="V16" s="73">
        <f t="shared" si="13"/>
        <v>0</v>
      </c>
      <c r="W16" s="74">
        <f t="shared" si="14"/>
        <v>0</v>
      </c>
      <c r="X16" s="7">
        <v>25.9</v>
      </c>
      <c r="Y16" s="7">
        <f t="shared" si="15"/>
        <v>0</v>
      </c>
      <c r="Z16" s="17"/>
      <c r="AA16" s="17"/>
      <c r="AB16" s="17"/>
      <c r="AC16" s="17"/>
      <c r="AD16" s="17"/>
      <c r="AE16" s="17"/>
      <c r="AF16" s="17"/>
      <c r="AG16" s="17"/>
      <c r="AH16" s="51"/>
      <c r="AI16" s="51"/>
      <c r="AJ16" s="51"/>
    </row>
    <row r="17" spans="1:36" ht="40" customHeight="1" x14ac:dyDescent="0.35">
      <c r="A17" s="97">
        <v>9</v>
      </c>
      <c r="B17" s="98">
        <v>14</v>
      </c>
      <c r="C17" s="103" t="s">
        <v>132</v>
      </c>
      <c r="D17" s="99" t="s">
        <v>173</v>
      </c>
      <c r="E17" s="99" t="s">
        <v>144</v>
      </c>
      <c r="F17" s="103" t="s">
        <v>120</v>
      </c>
      <c r="G17" s="49">
        <f>REITORIA!I17+CESFI!J17+CEFID!J17+CAV!J17+CCT!J17+CEART!J17+ESAG!J17+CEAD!J17+CEPLAN!J17+CEAVI!J17+CERES!J17+FAED!J17+CEO!J17</f>
        <v>600</v>
      </c>
      <c r="H17" s="61">
        <f t="shared" ca="1" si="0"/>
        <v>0</v>
      </c>
      <c r="I17" s="62">
        <f t="shared" si="1"/>
        <v>0</v>
      </c>
      <c r="J17" s="62">
        <f t="shared" ca="1" si="2"/>
        <v>0</v>
      </c>
      <c r="K17" s="63">
        <f t="shared" ca="1" si="3"/>
        <v>0</v>
      </c>
      <c r="L17" s="64">
        <f t="shared" si="4"/>
        <v>0</v>
      </c>
      <c r="M17" s="64">
        <f t="shared" ca="1" si="5"/>
        <v>0</v>
      </c>
      <c r="N17" s="65">
        <f t="shared" ca="1" si="6"/>
        <v>0</v>
      </c>
      <c r="O17" s="66">
        <f t="shared" si="7"/>
        <v>0</v>
      </c>
      <c r="P17" s="66">
        <f t="shared" ca="1" si="8"/>
        <v>0</v>
      </c>
      <c r="Q17" s="67">
        <f t="shared" ca="1" si="9"/>
        <v>0</v>
      </c>
      <c r="R17" s="68">
        <f t="shared" si="10"/>
        <v>0</v>
      </c>
      <c r="S17" s="69">
        <f t="shared" ca="1" si="11"/>
        <v>0</v>
      </c>
      <c r="T17" s="72">
        <f t="shared" si="12"/>
        <v>1200</v>
      </c>
      <c r="U17" s="75">
        <f>'GESTOR da Ata'!L17</f>
        <v>0</v>
      </c>
      <c r="V17" s="73">
        <f t="shared" si="13"/>
        <v>0</v>
      </c>
      <c r="W17" s="74">
        <f t="shared" si="14"/>
        <v>1200</v>
      </c>
      <c r="X17" s="7">
        <v>4.46</v>
      </c>
      <c r="Y17" s="7">
        <f t="shared" si="15"/>
        <v>2676</v>
      </c>
      <c r="Z17" s="17"/>
      <c r="AA17" s="17"/>
      <c r="AB17" s="17"/>
      <c r="AC17" s="17"/>
      <c r="AD17" s="17"/>
      <c r="AE17" s="17"/>
      <c r="AF17" s="17"/>
      <c r="AG17" s="17"/>
      <c r="AH17" s="51"/>
      <c r="AI17" s="51"/>
      <c r="AJ17" s="51"/>
    </row>
    <row r="18" spans="1:36" ht="40" customHeight="1" x14ac:dyDescent="0.35">
      <c r="A18" s="97">
        <v>10</v>
      </c>
      <c r="B18" s="98">
        <v>15</v>
      </c>
      <c r="C18" s="103" t="s">
        <v>133</v>
      </c>
      <c r="D18" s="99" t="s">
        <v>174</v>
      </c>
      <c r="E18" s="99" t="s">
        <v>145</v>
      </c>
      <c r="F18" s="103" t="s">
        <v>120</v>
      </c>
      <c r="G18" s="49">
        <f>REITORIA!I18+CESFI!J18+CEFID!J18+CAV!J18+CCT!J18+CEART!J18+ESAG!J18+CEAD!J18+CEPLAN!J18+CEAVI!J18+CERES!J18+FAED!J18+CEO!J18</f>
        <v>0</v>
      </c>
      <c r="H18" s="61">
        <f t="shared" ca="1" si="0"/>
        <v>0</v>
      </c>
      <c r="I18" s="62">
        <f t="shared" ref="I18:I28" si="16">SUMIF($Z$2:$AJ$2,$H$2,Z18:AJ18)</f>
        <v>0</v>
      </c>
      <c r="J18" s="62">
        <f t="shared" ref="J18:J28" ca="1" si="17">H18-I18</f>
        <v>0</v>
      </c>
      <c r="K18" s="63">
        <f t="shared" ca="1" si="3"/>
        <v>0</v>
      </c>
      <c r="L18" s="64">
        <f t="shared" ref="L18:L28" si="18">SUMIF($Z$2:$AJ$2,$H$2,AC18:AM18)</f>
        <v>0</v>
      </c>
      <c r="M18" s="64">
        <f t="shared" ref="M18:M28" ca="1" si="19">K18-L18</f>
        <v>0</v>
      </c>
      <c r="N18" s="65">
        <f t="shared" ca="1" si="6"/>
        <v>0</v>
      </c>
      <c r="O18" s="66">
        <f t="shared" ref="O18:O28" si="20">SUMIF($Z$2:$AJ$2,$H$2,AF18:AP18)</f>
        <v>0</v>
      </c>
      <c r="P18" s="66">
        <f t="shared" ref="P18:P28" ca="1" si="21">N18-O18</f>
        <v>0</v>
      </c>
      <c r="Q18" s="67">
        <f t="shared" ca="1" si="9"/>
        <v>0</v>
      </c>
      <c r="R18" s="68">
        <f t="shared" ref="R18:R28" si="22">SUMIF($Z$2:$AJ$2,$H$2,AI18:AS18)</f>
        <v>0</v>
      </c>
      <c r="S18" s="69">
        <f t="shared" ref="S18:S28" ca="1" si="23">Q18-R18</f>
        <v>0</v>
      </c>
      <c r="T18" s="72">
        <f t="shared" ref="T18:T28" si="24">G18*2</f>
        <v>0</v>
      </c>
      <c r="U18" s="75">
        <f>'GESTOR da Ata'!L18</f>
        <v>0</v>
      </c>
      <c r="V18" s="73">
        <f t="shared" ref="V18:V28" si="25">(SUM(Z18:AG18))</f>
        <v>0</v>
      </c>
      <c r="W18" s="74">
        <f t="shared" ref="W18:W28" si="26">T18-V18-U18</f>
        <v>0</v>
      </c>
      <c r="X18" s="7">
        <v>5.73</v>
      </c>
      <c r="Y18" s="7">
        <f t="shared" ref="Y18:Y28" si="27">X18*G18</f>
        <v>0</v>
      </c>
      <c r="Z18" s="17"/>
      <c r="AA18" s="17"/>
      <c r="AB18" s="17"/>
      <c r="AC18" s="17"/>
      <c r="AD18" s="17"/>
      <c r="AE18" s="17"/>
      <c r="AF18" s="17"/>
      <c r="AG18" s="17"/>
      <c r="AH18" s="51"/>
      <c r="AI18" s="51"/>
      <c r="AJ18" s="51"/>
    </row>
    <row r="19" spans="1:36" ht="40" customHeight="1" x14ac:dyDescent="0.35">
      <c r="A19" s="97">
        <v>11</v>
      </c>
      <c r="B19" s="98">
        <v>16</v>
      </c>
      <c r="C19" s="103" t="s">
        <v>134</v>
      </c>
      <c r="D19" s="99" t="s">
        <v>175</v>
      </c>
      <c r="E19" s="99" t="s">
        <v>121</v>
      </c>
      <c r="F19" s="103" t="s">
        <v>120</v>
      </c>
      <c r="G19" s="49">
        <f>REITORIA!I19+CESFI!J19+CEFID!J19+CAV!J19+CCT!J19+CEART!J19+ESAG!J19+CEAD!J19+CEPLAN!J19+CEAVI!J19+CERES!J19+FAED!J19+CEO!J19</f>
        <v>0</v>
      </c>
      <c r="H19" s="61">
        <f t="shared" ca="1" si="0"/>
        <v>0</v>
      </c>
      <c r="I19" s="62">
        <f t="shared" si="16"/>
        <v>0</v>
      </c>
      <c r="J19" s="62">
        <f t="shared" ca="1" si="17"/>
        <v>0</v>
      </c>
      <c r="K19" s="63">
        <f t="shared" ca="1" si="3"/>
        <v>0</v>
      </c>
      <c r="L19" s="64">
        <f t="shared" si="18"/>
        <v>0</v>
      </c>
      <c r="M19" s="64">
        <f t="shared" ca="1" si="19"/>
        <v>0</v>
      </c>
      <c r="N19" s="65">
        <f t="shared" ca="1" si="6"/>
        <v>0</v>
      </c>
      <c r="O19" s="66">
        <f t="shared" si="20"/>
        <v>0</v>
      </c>
      <c r="P19" s="66">
        <f t="shared" ca="1" si="21"/>
        <v>0</v>
      </c>
      <c r="Q19" s="67">
        <f t="shared" ca="1" si="9"/>
        <v>0</v>
      </c>
      <c r="R19" s="68">
        <f t="shared" si="22"/>
        <v>0</v>
      </c>
      <c r="S19" s="69">
        <f t="shared" ca="1" si="23"/>
        <v>0</v>
      </c>
      <c r="T19" s="72">
        <f t="shared" si="24"/>
        <v>0</v>
      </c>
      <c r="U19" s="75">
        <f>'GESTOR da Ata'!L19</f>
        <v>0</v>
      </c>
      <c r="V19" s="73">
        <f t="shared" si="25"/>
        <v>0</v>
      </c>
      <c r="W19" s="74">
        <f t="shared" si="26"/>
        <v>0</v>
      </c>
      <c r="X19" s="7">
        <v>4.9000000000000004</v>
      </c>
      <c r="Y19" s="7">
        <f t="shared" si="27"/>
        <v>0</v>
      </c>
      <c r="Z19" s="17"/>
      <c r="AA19" s="17"/>
      <c r="AB19" s="17"/>
      <c r="AC19" s="17"/>
      <c r="AD19" s="17"/>
      <c r="AE19" s="17"/>
      <c r="AF19" s="17"/>
      <c r="AG19" s="17"/>
      <c r="AH19" s="51"/>
      <c r="AI19" s="51"/>
      <c r="AJ19" s="51"/>
    </row>
    <row r="20" spans="1:36" ht="40" customHeight="1" x14ac:dyDescent="0.35">
      <c r="A20" s="97">
        <v>12</v>
      </c>
      <c r="B20" s="98">
        <v>17</v>
      </c>
      <c r="C20" s="103" t="s">
        <v>133</v>
      </c>
      <c r="D20" s="102" t="s">
        <v>176</v>
      </c>
      <c r="E20" s="102" t="s">
        <v>145</v>
      </c>
      <c r="F20" s="103" t="s">
        <v>120</v>
      </c>
      <c r="G20" s="49">
        <f>REITORIA!I20+CESFI!J20+CEFID!J20+CAV!J20+CCT!J20+CEART!J20+ESAG!J20+CEAD!J20+CEPLAN!J20+CEAVI!J20+CERES!J20+FAED!J20+CEO!J20</f>
        <v>0</v>
      </c>
      <c r="H20" s="61">
        <f t="shared" ca="1" si="0"/>
        <v>0</v>
      </c>
      <c r="I20" s="62">
        <f t="shared" si="16"/>
        <v>0</v>
      </c>
      <c r="J20" s="62">
        <f t="shared" ca="1" si="17"/>
        <v>0</v>
      </c>
      <c r="K20" s="63">
        <f t="shared" ca="1" si="3"/>
        <v>0</v>
      </c>
      <c r="L20" s="64">
        <f t="shared" si="18"/>
        <v>0</v>
      </c>
      <c r="M20" s="64">
        <f t="shared" ca="1" si="19"/>
        <v>0</v>
      </c>
      <c r="N20" s="65">
        <f t="shared" ca="1" si="6"/>
        <v>0</v>
      </c>
      <c r="O20" s="66">
        <f t="shared" si="20"/>
        <v>0</v>
      </c>
      <c r="P20" s="66">
        <f t="shared" ca="1" si="21"/>
        <v>0</v>
      </c>
      <c r="Q20" s="67">
        <f t="shared" ca="1" si="9"/>
        <v>0</v>
      </c>
      <c r="R20" s="68">
        <f t="shared" si="22"/>
        <v>0</v>
      </c>
      <c r="S20" s="69">
        <f t="shared" ca="1" si="23"/>
        <v>0</v>
      </c>
      <c r="T20" s="72">
        <f t="shared" si="24"/>
        <v>0</v>
      </c>
      <c r="U20" s="75">
        <f>'GESTOR da Ata'!L20</f>
        <v>0</v>
      </c>
      <c r="V20" s="73">
        <f t="shared" si="25"/>
        <v>0</v>
      </c>
      <c r="W20" s="74">
        <f t="shared" si="26"/>
        <v>0</v>
      </c>
      <c r="X20" s="7">
        <v>5.83</v>
      </c>
      <c r="Y20" s="7">
        <f t="shared" si="27"/>
        <v>0</v>
      </c>
      <c r="Z20" s="17"/>
      <c r="AA20" s="17"/>
      <c r="AB20" s="17"/>
      <c r="AC20" s="17"/>
      <c r="AD20" s="17"/>
      <c r="AE20" s="17"/>
      <c r="AF20" s="17"/>
      <c r="AG20" s="17"/>
      <c r="AH20" s="51"/>
      <c r="AI20" s="51"/>
      <c r="AJ20" s="51"/>
    </row>
    <row r="21" spans="1:36" ht="40" customHeight="1" x14ac:dyDescent="0.35">
      <c r="A21" s="97">
        <v>13</v>
      </c>
      <c r="B21" s="98">
        <v>18</v>
      </c>
      <c r="C21" s="103" t="s">
        <v>135</v>
      </c>
      <c r="D21" s="102" t="s">
        <v>177</v>
      </c>
      <c r="E21" s="102" t="s">
        <v>146</v>
      </c>
      <c r="F21" s="103" t="s">
        <v>152</v>
      </c>
      <c r="G21" s="49">
        <f>REITORIA!I21+CESFI!J21+CEFID!J21+CAV!J21+CCT!J21+CEART!J21+ESAG!J21+CEAD!J21+CEPLAN!J21+CEAVI!J21+CERES!J21+FAED!J21+CEO!J21</f>
        <v>0</v>
      </c>
      <c r="H21" s="61">
        <f t="shared" ca="1" si="0"/>
        <v>0</v>
      </c>
      <c r="I21" s="62">
        <f t="shared" si="16"/>
        <v>0</v>
      </c>
      <c r="J21" s="62">
        <f t="shared" ca="1" si="17"/>
        <v>0</v>
      </c>
      <c r="K21" s="63">
        <f t="shared" ca="1" si="3"/>
        <v>0</v>
      </c>
      <c r="L21" s="64">
        <f t="shared" si="18"/>
        <v>0</v>
      </c>
      <c r="M21" s="64">
        <f t="shared" ca="1" si="19"/>
        <v>0</v>
      </c>
      <c r="N21" s="65">
        <f t="shared" ca="1" si="6"/>
        <v>0</v>
      </c>
      <c r="O21" s="66">
        <f t="shared" si="20"/>
        <v>0</v>
      </c>
      <c r="P21" s="66">
        <f t="shared" ca="1" si="21"/>
        <v>0</v>
      </c>
      <c r="Q21" s="67">
        <f t="shared" ca="1" si="9"/>
        <v>0</v>
      </c>
      <c r="R21" s="68">
        <f t="shared" si="22"/>
        <v>0</v>
      </c>
      <c r="S21" s="69">
        <f t="shared" ca="1" si="23"/>
        <v>0</v>
      </c>
      <c r="T21" s="72">
        <f t="shared" si="24"/>
        <v>0</v>
      </c>
      <c r="U21" s="75">
        <f>'GESTOR da Ata'!L21</f>
        <v>0</v>
      </c>
      <c r="V21" s="73">
        <f t="shared" si="25"/>
        <v>0</v>
      </c>
      <c r="W21" s="74">
        <f t="shared" si="26"/>
        <v>0</v>
      </c>
      <c r="X21" s="7">
        <v>134.69999999999999</v>
      </c>
      <c r="Y21" s="7">
        <f t="shared" si="27"/>
        <v>0</v>
      </c>
      <c r="Z21" s="17"/>
      <c r="AA21" s="17"/>
      <c r="AB21" s="17"/>
      <c r="AC21" s="17"/>
      <c r="AD21" s="17"/>
      <c r="AE21" s="17"/>
      <c r="AF21" s="17"/>
      <c r="AG21" s="17"/>
      <c r="AH21" s="51"/>
      <c r="AI21" s="51"/>
      <c r="AJ21" s="51"/>
    </row>
    <row r="22" spans="1:36" ht="40" customHeight="1" x14ac:dyDescent="0.35">
      <c r="A22" s="97">
        <v>14</v>
      </c>
      <c r="B22" s="98">
        <v>19</v>
      </c>
      <c r="C22" s="103" t="s">
        <v>132</v>
      </c>
      <c r="D22" s="102" t="s">
        <v>178</v>
      </c>
      <c r="E22" s="102" t="s">
        <v>147</v>
      </c>
      <c r="F22" s="103" t="s">
        <v>153</v>
      </c>
      <c r="G22" s="49">
        <f>REITORIA!I22+CESFI!J22+CEFID!J22+CAV!J22+CCT!J22+CEART!J22+ESAG!J22+CEAD!J22+CEPLAN!J22+CEAVI!J22+CERES!J22+FAED!J22+CEO!J22</f>
        <v>0</v>
      </c>
      <c r="H22" s="61">
        <f t="shared" ca="1" si="0"/>
        <v>0</v>
      </c>
      <c r="I22" s="62">
        <f t="shared" si="16"/>
        <v>0</v>
      </c>
      <c r="J22" s="62">
        <f t="shared" ca="1" si="17"/>
        <v>0</v>
      </c>
      <c r="K22" s="63">
        <f t="shared" ca="1" si="3"/>
        <v>0</v>
      </c>
      <c r="L22" s="64">
        <f t="shared" si="18"/>
        <v>0</v>
      </c>
      <c r="M22" s="64">
        <f t="shared" ca="1" si="19"/>
        <v>0</v>
      </c>
      <c r="N22" s="65">
        <f t="shared" ca="1" si="6"/>
        <v>0</v>
      </c>
      <c r="O22" s="66">
        <f t="shared" si="20"/>
        <v>0</v>
      </c>
      <c r="P22" s="66">
        <f t="shared" ca="1" si="21"/>
        <v>0</v>
      </c>
      <c r="Q22" s="67">
        <f t="shared" ca="1" si="9"/>
        <v>0</v>
      </c>
      <c r="R22" s="68">
        <f t="shared" si="22"/>
        <v>0</v>
      </c>
      <c r="S22" s="69">
        <f t="shared" ca="1" si="23"/>
        <v>0</v>
      </c>
      <c r="T22" s="72">
        <f t="shared" si="24"/>
        <v>0</v>
      </c>
      <c r="U22" s="75">
        <f>'GESTOR da Ata'!L22</f>
        <v>0</v>
      </c>
      <c r="V22" s="73">
        <f t="shared" si="25"/>
        <v>0</v>
      </c>
      <c r="W22" s="74">
        <f t="shared" si="26"/>
        <v>0</v>
      </c>
      <c r="X22" s="7">
        <v>5.66</v>
      </c>
      <c r="Y22" s="7">
        <f t="shared" si="27"/>
        <v>0</v>
      </c>
      <c r="Z22" s="17"/>
      <c r="AA22" s="17"/>
      <c r="AB22" s="17"/>
      <c r="AC22" s="17"/>
      <c r="AD22" s="17"/>
      <c r="AE22" s="17"/>
      <c r="AF22" s="17"/>
      <c r="AG22" s="17"/>
      <c r="AH22" s="51"/>
      <c r="AI22" s="51"/>
      <c r="AJ22" s="51"/>
    </row>
    <row r="23" spans="1:36" ht="40" customHeight="1" x14ac:dyDescent="0.35">
      <c r="A23" s="113">
        <v>15</v>
      </c>
      <c r="B23" s="98">
        <v>20</v>
      </c>
      <c r="C23" s="114" t="s">
        <v>136</v>
      </c>
      <c r="D23" s="102" t="s">
        <v>179</v>
      </c>
      <c r="E23" s="102" t="s">
        <v>148</v>
      </c>
      <c r="F23" s="103" t="s">
        <v>154</v>
      </c>
      <c r="G23" s="49">
        <f>REITORIA!I23+CESFI!J23+CEFID!J23+CAV!J23+CCT!J23+CEART!J23+ESAG!J23+CEAD!J23+CEPLAN!J23+CEAVI!J23+CERES!J23+FAED!J23+CEO!J23</f>
        <v>0</v>
      </c>
      <c r="H23" s="61">
        <f t="shared" ca="1" si="0"/>
        <v>0</v>
      </c>
      <c r="I23" s="62">
        <f t="shared" si="16"/>
        <v>0</v>
      </c>
      <c r="J23" s="62">
        <f t="shared" ca="1" si="17"/>
        <v>0</v>
      </c>
      <c r="K23" s="63">
        <f t="shared" ca="1" si="3"/>
        <v>0</v>
      </c>
      <c r="L23" s="64">
        <f t="shared" si="18"/>
        <v>0</v>
      </c>
      <c r="M23" s="64">
        <f t="shared" ca="1" si="19"/>
        <v>0</v>
      </c>
      <c r="N23" s="65">
        <f t="shared" ca="1" si="6"/>
        <v>0</v>
      </c>
      <c r="O23" s="66">
        <f t="shared" si="20"/>
        <v>0</v>
      </c>
      <c r="P23" s="66">
        <f t="shared" ca="1" si="21"/>
        <v>0</v>
      </c>
      <c r="Q23" s="67">
        <f t="shared" ca="1" si="9"/>
        <v>0</v>
      </c>
      <c r="R23" s="68">
        <f t="shared" si="22"/>
        <v>0</v>
      </c>
      <c r="S23" s="69">
        <f t="shared" ca="1" si="23"/>
        <v>0</v>
      </c>
      <c r="T23" s="72">
        <f t="shared" si="24"/>
        <v>0</v>
      </c>
      <c r="U23" s="75">
        <f>'GESTOR da Ata'!L23</f>
        <v>0</v>
      </c>
      <c r="V23" s="73">
        <f t="shared" si="25"/>
        <v>0</v>
      </c>
      <c r="W23" s="74">
        <f t="shared" si="26"/>
        <v>0</v>
      </c>
      <c r="X23" s="7">
        <v>5.29</v>
      </c>
      <c r="Y23" s="7">
        <f t="shared" si="27"/>
        <v>0</v>
      </c>
      <c r="Z23" s="17"/>
      <c r="AA23" s="17"/>
      <c r="AB23" s="17"/>
      <c r="AC23" s="17"/>
      <c r="AD23" s="17"/>
      <c r="AE23" s="17"/>
      <c r="AF23" s="17"/>
      <c r="AG23" s="17"/>
      <c r="AH23" s="51"/>
      <c r="AI23" s="51"/>
      <c r="AJ23" s="51"/>
    </row>
    <row r="24" spans="1:36" ht="40" customHeight="1" x14ac:dyDescent="0.35">
      <c r="A24" s="113"/>
      <c r="B24" s="98">
        <v>21</v>
      </c>
      <c r="C24" s="114"/>
      <c r="D24" s="102" t="s">
        <v>180</v>
      </c>
      <c r="E24" s="102" t="s">
        <v>148</v>
      </c>
      <c r="F24" s="103" t="s">
        <v>154</v>
      </c>
      <c r="G24" s="49">
        <f>REITORIA!I24+CESFI!J24+CEFID!J24+CAV!J24+CCT!J24+CEART!J24+ESAG!J24+CEAD!J24+CEPLAN!J24+CEAVI!J24+CERES!J24+FAED!J24+CEO!J24</f>
        <v>0</v>
      </c>
      <c r="H24" s="61">
        <f t="shared" ca="1" si="0"/>
        <v>0</v>
      </c>
      <c r="I24" s="62">
        <f t="shared" si="16"/>
        <v>0</v>
      </c>
      <c r="J24" s="62">
        <f t="shared" ca="1" si="17"/>
        <v>0</v>
      </c>
      <c r="K24" s="63">
        <f t="shared" ca="1" si="3"/>
        <v>0</v>
      </c>
      <c r="L24" s="64">
        <f t="shared" si="18"/>
        <v>0</v>
      </c>
      <c r="M24" s="64">
        <f t="shared" ca="1" si="19"/>
        <v>0</v>
      </c>
      <c r="N24" s="65">
        <f t="shared" ca="1" si="6"/>
        <v>0</v>
      </c>
      <c r="O24" s="66">
        <f t="shared" si="20"/>
        <v>0</v>
      </c>
      <c r="P24" s="66">
        <f t="shared" ca="1" si="21"/>
        <v>0</v>
      </c>
      <c r="Q24" s="67">
        <f t="shared" ca="1" si="9"/>
        <v>0</v>
      </c>
      <c r="R24" s="68">
        <f t="shared" si="22"/>
        <v>0</v>
      </c>
      <c r="S24" s="69">
        <f t="shared" ca="1" si="23"/>
        <v>0</v>
      </c>
      <c r="T24" s="72">
        <f t="shared" si="24"/>
        <v>0</v>
      </c>
      <c r="U24" s="75">
        <f>'GESTOR da Ata'!L24</f>
        <v>0</v>
      </c>
      <c r="V24" s="73">
        <f t="shared" si="25"/>
        <v>0</v>
      </c>
      <c r="W24" s="74">
        <f t="shared" si="26"/>
        <v>0</v>
      </c>
      <c r="X24" s="7">
        <v>6.25</v>
      </c>
      <c r="Y24" s="7">
        <f t="shared" si="27"/>
        <v>0</v>
      </c>
      <c r="Z24" s="17"/>
      <c r="AA24" s="17"/>
      <c r="AB24" s="17"/>
      <c r="AC24" s="17"/>
      <c r="AD24" s="17"/>
      <c r="AE24" s="17"/>
      <c r="AF24" s="17"/>
      <c r="AG24" s="17"/>
      <c r="AH24" s="51"/>
      <c r="AI24" s="51"/>
      <c r="AJ24" s="51"/>
    </row>
    <row r="25" spans="1:36" ht="40" customHeight="1" x14ac:dyDescent="0.35">
      <c r="A25" s="113"/>
      <c r="B25" s="98">
        <v>22</v>
      </c>
      <c r="C25" s="114"/>
      <c r="D25" s="102" t="s">
        <v>181</v>
      </c>
      <c r="E25" s="102" t="s">
        <v>148</v>
      </c>
      <c r="F25" s="103" t="s">
        <v>154</v>
      </c>
      <c r="G25" s="49">
        <f>REITORIA!I25+CESFI!J25+CEFID!J25+CAV!J25+CCT!J25+CEART!J25+ESAG!J25+CEAD!J25+CEPLAN!J25+CEAVI!J25+CERES!J25+FAED!J25+CEO!J25</f>
        <v>0</v>
      </c>
      <c r="H25" s="61">
        <f t="shared" ca="1" si="0"/>
        <v>0</v>
      </c>
      <c r="I25" s="62">
        <f t="shared" si="16"/>
        <v>0</v>
      </c>
      <c r="J25" s="62">
        <f t="shared" ca="1" si="17"/>
        <v>0</v>
      </c>
      <c r="K25" s="63">
        <f t="shared" ca="1" si="3"/>
        <v>0</v>
      </c>
      <c r="L25" s="64">
        <f t="shared" si="18"/>
        <v>0</v>
      </c>
      <c r="M25" s="64">
        <f t="shared" ca="1" si="19"/>
        <v>0</v>
      </c>
      <c r="N25" s="65">
        <f t="shared" ca="1" si="6"/>
        <v>0</v>
      </c>
      <c r="O25" s="66">
        <f t="shared" si="20"/>
        <v>0</v>
      </c>
      <c r="P25" s="66">
        <f t="shared" ca="1" si="21"/>
        <v>0</v>
      </c>
      <c r="Q25" s="67">
        <f t="shared" ca="1" si="9"/>
        <v>0</v>
      </c>
      <c r="R25" s="68">
        <f t="shared" si="22"/>
        <v>0</v>
      </c>
      <c r="S25" s="69">
        <f t="shared" ca="1" si="23"/>
        <v>0</v>
      </c>
      <c r="T25" s="72">
        <f t="shared" si="24"/>
        <v>0</v>
      </c>
      <c r="U25" s="75">
        <f>'GESTOR da Ata'!L25</f>
        <v>0</v>
      </c>
      <c r="V25" s="73">
        <f t="shared" si="25"/>
        <v>0</v>
      </c>
      <c r="W25" s="74">
        <f t="shared" si="26"/>
        <v>0</v>
      </c>
      <c r="X25" s="7">
        <v>6.4</v>
      </c>
      <c r="Y25" s="7">
        <f t="shared" si="27"/>
        <v>0</v>
      </c>
      <c r="Z25" s="17"/>
      <c r="AA25" s="17"/>
      <c r="AB25" s="17"/>
      <c r="AC25" s="17"/>
      <c r="AD25" s="17"/>
      <c r="AE25" s="17"/>
      <c r="AF25" s="17"/>
      <c r="AG25" s="17"/>
      <c r="AH25" s="51"/>
      <c r="AI25" s="51"/>
      <c r="AJ25" s="51"/>
    </row>
    <row r="26" spans="1:36" ht="40" customHeight="1" x14ac:dyDescent="0.35">
      <c r="A26" s="113"/>
      <c r="B26" s="98">
        <v>23</v>
      </c>
      <c r="C26" s="114"/>
      <c r="D26" s="102" t="s">
        <v>182</v>
      </c>
      <c r="E26" s="102" t="s">
        <v>149</v>
      </c>
      <c r="F26" s="103" t="s">
        <v>155</v>
      </c>
      <c r="G26" s="49">
        <f>REITORIA!I26+CESFI!J26+CEFID!J26+CAV!J26+CCT!J26+CEART!J26+ESAG!J26+CEAD!J26+CEPLAN!J26+CEAVI!J26+CERES!J26+FAED!J26+CEO!J26</f>
        <v>0</v>
      </c>
      <c r="H26" s="61">
        <f t="shared" ca="1" si="0"/>
        <v>0</v>
      </c>
      <c r="I26" s="62">
        <f t="shared" si="16"/>
        <v>0</v>
      </c>
      <c r="J26" s="62">
        <f t="shared" ca="1" si="17"/>
        <v>0</v>
      </c>
      <c r="K26" s="63">
        <f t="shared" ca="1" si="3"/>
        <v>0</v>
      </c>
      <c r="L26" s="64">
        <f t="shared" si="18"/>
        <v>0</v>
      </c>
      <c r="M26" s="64">
        <f t="shared" ca="1" si="19"/>
        <v>0</v>
      </c>
      <c r="N26" s="65">
        <f t="shared" ca="1" si="6"/>
        <v>0</v>
      </c>
      <c r="O26" s="66">
        <f t="shared" si="20"/>
        <v>0</v>
      </c>
      <c r="P26" s="66">
        <f t="shared" ca="1" si="21"/>
        <v>0</v>
      </c>
      <c r="Q26" s="67">
        <f t="shared" ca="1" si="9"/>
        <v>0</v>
      </c>
      <c r="R26" s="68">
        <f t="shared" si="22"/>
        <v>0</v>
      </c>
      <c r="S26" s="69">
        <f t="shared" ca="1" si="23"/>
        <v>0</v>
      </c>
      <c r="T26" s="72">
        <f t="shared" si="24"/>
        <v>0</v>
      </c>
      <c r="U26" s="75">
        <f>'GESTOR da Ata'!L26</f>
        <v>0</v>
      </c>
      <c r="V26" s="73">
        <f t="shared" si="25"/>
        <v>0</v>
      </c>
      <c r="W26" s="74">
        <f t="shared" si="26"/>
        <v>0</v>
      </c>
      <c r="X26" s="7">
        <v>3.82</v>
      </c>
      <c r="Y26" s="7">
        <f t="shared" si="27"/>
        <v>0</v>
      </c>
      <c r="Z26" s="17"/>
      <c r="AA26" s="17"/>
      <c r="AB26" s="17"/>
      <c r="AC26" s="17"/>
      <c r="AD26" s="17"/>
      <c r="AE26" s="17"/>
      <c r="AF26" s="17"/>
      <c r="AG26" s="17"/>
      <c r="AH26" s="51"/>
      <c r="AI26" s="51"/>
      <c r="AJ26" s="51"/>
    </row>
    <row r="27" spans="1:36" ht="40" customHeight="1" x14ac:dyDescent="0.35">
      <c r="A27" s="113"/>
      <c r="B27" s="98">
        <v>24</v>
      </c>
      <c r="C27" s="114"/>
      <c r="D27" s="102" t="s">
        <v>183</v>
      </c>
      <c r="E27" s="102" t="s">
        <v>149</v>
      </c>
      <c r="F27" s="103" t="s">
        <v>155</v>
      </c>
      <c r="G27" s="49">
        <f>REITORIA!I27+CESFI!J27+CEFID!J27+CAV!J27+CCT!J27+CEART!J27+ESAG!J27+CEAD!J27+CEPLAN!J27+CEAVI!J27+CERES!J27+FAED!J27+CEO!J27</f>
        <v>0</v>
      </c>
      <c r="H27" s="61">
        <f t="shared" ca="1" si="0"/>
        <v>0</v>
      </c>
      <c r="I27" s="62">
        <f t="shared" si="16"/>
        <v>0</v>
      </c>
      <c r="J27" s="62">
        <f t="shared" ca="1" si="17"/>
        <v>0</v>
      </c>
      <c r="K27" s="63">
        <f t="shared" ca="1" si="3"/>
        <v>0</v>
      </c>
      <c r="L27" s="64">
        <f t="shared" si="18"/>
        <v>0</v>
      </c>
      <c r="M27" s="64">
        <f t="shared" ca="1" si="19"/>
        <v>0</v>
      </c>
      <c r="N27" s="65">
        <f t="shared" ca="1" si="6"/>
        <v>0</v>
      </c>
      <c r="O27" s="66">
        <f t="shared" si="20"/>
        <v>0</v>
      </c>
      <c r="P27" s="66">
        <f t="shared" ca="1" si="21"/>
        <v>0</v>
      </c>
      <c r="Q27" s="67">
        <f t="shared" ca="1" si="9"/>
        <v>0</v>
      </c>
      <c r="R27" s="68">
        <f t="shared" si="22"/>
        <v>0</v>
      </c>
      <c r="S27" s="69">
        <f t="shared" ca="1" si="23"/>
        <v>0</v>
      </c>
      <c r="T27" s="72">
        <f t="shared" si="24"/>
        <v>0</v>
      </c>
      <c r="U27" s="75">
        <f>'GESTOR da Ata'!L27</f>
        <v>0</v>
      </c>
      <c r="V27" s="73">
        <f t="shared" si="25"/>
        <v>0</v>
      </c>
      <c r="W27" s="74">
        <f t="shared" si="26"/>
        <v>0</v>
      </c>
      <c r="X27" s="7">
        <v>3.71</v>
      </c>
      <c r="Y27" s="7">
        <f t="shared" si="27"/>
        <v>0</v>
      </c>
      <c r="Z27" s="17"/>
      <c r="AA27" s="17"/>
      <c r="AB27" s="17"/>
      <c r="AC27" s="17"/>
      <c r="AD27" s="17"/>
      <c r="AE27" s="17"/>
      <c r="AF27" s="17"/>
      <c r="AG27" s="17"/>
      <c r="AH27" s="51"/>
      <c r="AI27" s="51"/>
      <c r="AJ27" s="51"/>
    </row>
    <row r="28" spans="1:36" ht="40" customHeight="1" x14ac:dyDescent="0.35">
      <c r="A28" s="113"/>
      <c r="B28" s="98">
        <v>25</v>
      </c>
      <c r="C28" s="114"/>
      <c r="D28" s="102" t="s">
        <v>184</v>
      </c>
      <c r="E28" s="102" t="s">
        <v>150</v>
      </c>
      <c r="F28" s="103" t="s">
        <v>155</v>
      </c>
      <c r="G28" s="49">
        <f>REITORIA!I28+CESFI!J28+CEFID!J28+CAV!J28+CCT!J28+CEART!J28+ESAG!J28+CEAD!J28+CEPLAN!J28+CEAVI!J28+CERES!J28+FAED!J28+CEO!J28</f>
        <v>0</v>
      </c>
      <c r="H28" s="61">
        <f t="shared" ca="1" si="0"/>
        <v>0</v>
      </c>
      <c r="I28" s="62">
        <f t="shared" si="16"/>
        <v>0</v>
      </c>
      <c r="J28" s="62">
        <f t="shared" ca="1" si="17"/>
        <v>0</v>
      </c>
      <c r="K28" s="63">
        <f t="shared" ca="1" si="3"/>
        <v>0</v>
      </c>
      <c r="L28" s="64">
        <f t="shared" si="18"/>
        <v>0</v>
      </c>
      <c r="M28" s="64">
        <f t="shared" ca="1" si="19"/>
        <v>0</v>
      </c>
      <c r="N28" s="65">
        <f t="shared" ca="1" si="6"/>
        <v>0</v>
      </c>
      <c r="O28" s="66">
        <f t="shared" si="20"/>
        <v>0</v>
      </c>
      <c r="P28" s="66">
        <f t="shared" ca="1" si="21"/>
        <v>0</v>
      </c>
      <c r="Q28" s="67">
        <f t="shared" ca="1" si="9"/>
        <v>0</v>
      </c>
      <c r="R28" s="68">
        <f t="shared" si="22"/>
        <v>0</v>
      </c>
      <c r="S28" s="69">
        <f t="shared" ca="1" si="23"/>
        <v>0</v>
      </c>
      <c r="T28" s="72">
        <f t="shared" si="24"/>
        <v>0</v>
      </c>
      <c r="U28" s="75">
        <f>'GESTOR da Ata'!L28</f>
        <v>0</v>
      </c>
      <c r="V28" s="73">
        <f t="shared" si="25"/>
        <v>0</v>
      </c>
      <c r="W28" s="74">
        <f t="shared" si="26"/>
        <v>0</v>
      </c>
      <c r="X28" s="7">
        <v>3.69</v>
      </c>
      <c r="Y28" s="7">
        <f t="shared" si="27"/>
        <v>0</v>
      </c>
      <c r="Z28" s="17"/>
      <c r="AA28" s="17"/>
      <c r="AB28" s="17"/>
      <c r="AC28" s="17"/>
      <c r="AD28" s="17"/>
      <c r="AE28" s="17"/>
      <c r="AF28" s="17"/>
      <c r="AG28" s="17"/>
      <c r="AH28" s="51"/>
      <c r="AI28" s="51"/>
      <c r="AJ28" s="51"/>
    </row>
    <row r="29" spans="1:36" ht="40" customHeight="1" x14ac:dyDescent="0.35">
      <c r="A29" s="113"/>
      <c r="B29" s="98">
        <v>26</v>
      </c>
      <c r="C29" s="114"/>
      <c r="D29" s="102" t="s">
        <v>185</v>
      </c>
      <c r="E29" s="102" t="s">
        <v>150</v>
      </c>
      <c r="F29" s="103" t="s">
        <v>155</v>
      </c>
      <c r="G29" s="49">
        <f>REITORIA!I29+CESFI!J29+CEFID!J29+CAV!J29+CCT!J29+CEART!J29+ESAG!J29+CEAD!J29+CEPLAN!J29+CEAVI!J29+CERES!J29+FAED!J29+CEO!J29</f>
        <v>0</v>
      </c>
      <c r="H29" s="61">
        <f t="shared" ca="1" si="0"/>
        <v>0</v>
      </c>
      <c r="I29" s="62">
        <f t="shared" ref="I29:I31" si="28">SUMIF($Z$2:$AJ$2,$H$2,Z29:AJ29)</f>
        <v>0</v>
      </c>
      <c r="J29" s="62">
        <f t="shared" ref="J29:J31" ca="1" si="29">H29-I29</f>
        <v>0</v>
      </c>
      <c r="K29" s="63">
        <f t="shared" ca="1" si="3"/>
        <v>0</v>
      </c>
      <c r="L29" s="64">
        <f t="shared" ref="L29:L31" si="30">SUMIF($Z$2:$AJ$2,$H$2,AC29:AM29)</f>
        <v>0</v>
      </c>
      <c r="M29" s="64">
        <f t="shared" ref="M29:M31" ca="1" si="31">K29-L29</f>
        <v>0</v>
      </c>
      <c r="N29" s="65">
        <f t="shared" ca="1" si="6"/>
        <v>0</v>
      </c>
      <c r="O29" s="66">
        <f t="shared" ref="O29:O31" si="32">SUMIF($Z$2:$AJ$2,$H$2,AF29:AP29)</f>
        <v>0</v>
      </c>
      <c r="P29" s="66">
        <f t="shared" ref="P29:P31" ca="1" si="33">N29-O29</f>
        <v>0</v>
      </c>
      <c r="Q29" s="67">
        <f t="shared" ca="1" si="9"/>
        <v>0</v>
      </c>
      <c r="R29" s="68">
        <f t="shared" ref="R29:R31" si="34">SUMIF($Z$2:$AJ$2,$H$2,AI29:AS29)</f>
        <v>0</v>
      </c>
      <c r="S29" s="69">
        <f t="shared" ref="S29:S31" ca="1" si="35">Q29-R29</f>
        <v>0</v>
      </c>
      <c r="T29" s="72">
        <f t="shared" ref="T29:T31" si="36">G29*2</f>
        <v>0</v>
      </c>
      <c r="U29" s="75">
        <f>'GESTOR da Ata'!L29</f>
        <v>0</v>
      </c>
      <c r="V29" s="73">
        <f t="shared" ref="V29:V31" si="37">(SUM(Z29:AG29))</f>
        <v>0</v>
      </c>
      <c r="W29" s="74">
        <f t="shared" ref="W29:W31" si="38">T29-V29-U29</f>
        <v>0</v>
      </c>
      <c r="X29" s="7">
        <v>4</v>
      </c>
      <c r="Y29" s="7">
        <f t="shared" ref="Y29:Y31" si="39">X29*G29</f>
        <v>0</v>
      </c>
      <c r="Z29" s="17"/>
      <c r="AA29" s="17"/>
      <c r="AB29" s="17"/>
      <c r="AC29" s="17"/>
      <c r="AD29" s="17"/>
      <c r="AE29" s="17"/>
      <c r="AF29" s="17"/>
      <c r="AG29" s="17"/>
      <c r="AH29" s="51"/>
      <c r="AI29" s="51"/>
      <c r="AJ29" s="51"/>
    </row>
    <row r="30" spans="1:36" ht="40" customHeight="1" x14ac:dyDescent="0.35">
      <c r="A30" s="113"/>
      <c r="B30" s="98">
        <v>27</v>
      </c>
      <c r="C30" s="114"/>
      <c r="D30" s="102" t="s">
        <v>186</v>
      </c>
      <c r="E30" s="102" t="s">
        <v>150</v>
      </c>
      <c r="F30" s="103" t="s">
        <v>155</v>
      </c>
      <c r="G30" s="49">
        <f>REITORIA!I30+CESFI!J30+CEFID!J30+CAV!J30+CCT!J30+CEART!J30+ESAG!J30+CEAD!J30+CEPLAN!J30+CEAVI!J30+CERES!J30+FAED!J30+CEO!J30</f>
        <v>0</v>
      </c>
      <c r="H30" s="61">
        <f t="shared" ca="1" si="0"/>
        <v>0</v>
      </c>
      <c r="I30" s="62">
        <f t="shared" si="28"/>
        <v>0</v>
      </c>
      <c r="J30" s="62">
        <f t="shared" ca="1" si="29"/>
        <v>0</v>
      </c>
      <c r="K30" s="63">
        <f t="shared" ca="1" si="3"/>
        <v>0</v>
      </c>
      <c r="L30" s="64">
        <f t="shared" si="30"/>
        <v>0</v>
      </c>
      <c r="M30" s="64">
        <f t="shared" ca="1" si="31"/>
        <v>0</v>
      </c>
      <c r="N30" s="65">
        <f t="shared" ca="1" si="6"/>
        <v>0</v>
      </c>
      <c r="O30" s="66">
        <f t="shared" si="32"/>
        <v>0</v>
      </c>
      <c r="P30" s="66">
        <f t="shared" ca="1" si="33"/>
        <v>0</v>
      </c>
      <c r="Q30" s="67">
        <f t="shared" ca="1" si="9"/>
        <v>0</v>
      </c>
      <c r="R30" s="68">
        <f t="shared" si="34"/>
        <v>0</v>
      </c>
      <c r="S30" s="69">
        <f t="shared" ca="1" si="35"/>
        <v>0</v>
      </c>
      <c r="T30" s="72">
        <f t="shared" si="36"/>
        <v>0</v>
      </c>
      <c r="U30" s="75">
        <f>'GESTOR da Ata'!L30</f>
        <v>0</v>
      </c>
      <c r="V30" s="73">
        <f t="shared" si="37"/>
        <v>0</v>
      </c>
      <c r="W30" s="74">
        <f t="shared" si="38"/>
        <v>0</v>
      </c>
      <c r="X30" s="7">
        <v>5.4</v>
      </c>
      <c r="Y30" s="7">
        <f t="shared" si="39"/>
        <v>0</v>
      </c>
      <c r="Z30" s="17"/>
      <c r="AA30" s="17"/>
      <c r="AB30" s="17"/>
      <c r="AC30" s="17"/>
      <c r="AD30" s="17"/>
      <c r="AE30" s="17"/>
      <c r="AF30" s="17"/>
      <c r="AG30" s="17"/>
      <c r="AH30" s="51"/>
      <c r="AI30" s="51"/>
      <c r="AJ30" s="51"/>
    </row>
    <row r="31" spans="1:36" ht="40" customHeight="1" x14ac:dyDescent="0.35">
      <c r="A31" s="113"/>
      <c r="B31" s="98">
        <v>28</v>
      </c>
      <c r="C31" s="114"/>
      <c r="D31" s="102" t="s">
        <v>187</v>
      </c>
      <c r="E31" s="102" t="s">
        <v>150</v>
      </c>
      <c r="F31" s="103" t="s">
        <v>155</v>
      </c>
      <c r="G31" s="49">
        <f>REITORIA!I31+CESFI!J31+CEFID!J31+CAV!J31+CCT!J31+CEART!J31+ESAG!J31+CEAD!J31+CEPLAN!J31+CEAVI!J31+CERES!J31+FAED!J31+CEO!J31</f>
        <v>0</v>
      </c>
      <c r="H31" s="61">
        <f t="shared" ca="1" si="0"/>
        <v>0</v>
      </c>
      <c r="I31" s="62">
        <f t="shared" si="28"/>
        <v>0</v>
      </c>
      <c r="J31" s="62">
        <f t="shared" ca="1" si="29"/>
        <v>0</v>
      </c>
      <c r="K31" s="63">
        <f t="shared" ca="1" si="3"/>
        <v>0</v>
      </c>
      <c r="L31" s="64">
        <f t="shared" si="30"/>
        <v>0</v>
      </c>
      <c r="M31" s="64">
        <f t="shared" ca="1" si="31"/>
        <v>0</v>
      </c>
      <c r="N31" s="65">
        <f t="shared" ca="1" si="6"/>
        <v>0</v>
      </c>
      <c r="O31" s="66">
        <f t="shared" si="32"/>
        <v>0</v>
      </c>
      <c r="P31" s="66">
        <f t="shared" ca="1" si="33"/>
        <v>0</v>
      </c>
      <c r="Q31" s="67">
        <f t="shared" ca="1" si="9"/>
        <v>0</v>
      </c>
      <c r="R31" s="68">
        <f t="shared" si="34"/>
        <v>0</v>
      </c>
      <c r="S31" s="69">
        <f t="shared" ca="1" si="35"/>
        <v>0</v>
      </c>
      <c r="T31" s="72">
        <f t="shared" si="36"/>
        <v>0</v>
      </c>
      <c r="U31" s="75">
        <f>'GESTOR da Ata'!L31</f>
        <v>0</v>
      </c>
      <c r="V31" s="73">
        <f t="shared" si="37"/>
        <v>0</v>
      </c>
      <c r="W31" s="74">
        <f t="shared" si="38"/>
        <v>0</v>
      </c>
      <c r="X31" s="7">
        <v>7.74</v>
      </c>
      <c r="Y31" s="7">
        <f t="shared" si="39"/>
        <v>0</v>
      </c>
      <c r="Z31" s="17"/>
      <c r="AA31" s="17"/>
      <c r="AB31" s="17"/>
      <c r="AC31" s="17"/>
      <c r="AD31" s="17"/>
      <c r="AE31" s="17"/>
      <c r="AF31" s="17"/>
      <c r="AG31" s="17"/>
      <c r="AH31" s="51"/>
      <c r="AI31" s="51"/>
      <c r="AJ31" s="51"/>
    </row>
  </sheetData>
  <autoFilter ref="A3:AG17" xr:uid="{62E1CE42-A8AC-4AC4-919D-D3137547F7AD}">
    <sortState xmlns:xlrd2="http://schemas.microsoft.com/office/spreadsheetml/2017/richdata2" ref="A4:AG17">
      <sortCondition ref="W3:W17"/>
    </sortState>
  </autoFilter>
  <mergeCells count="20">
    <mergeCell ref="X2:Y2"/>
    <mergeCell ref="H1:Y1"/>
    <mergeCell ref="A1:C1"/>
    <mergeCell ref="D1:G1"/>
    <mergeCell ref="A2:G2"/>
    <mergeCell ref="H2:J2"/>
    <mergeCell ref="K2:M2"/>
    <mergeCell ref="A23:A31"/>
    <mergeCell ref="C23:C31"/>
    <mergeCell ref="N2:P2"/>
    <mergeCell ref="Q2:S2"/>
    <mergeCell ref="T2:W2"/>
    <mergeCell ref="A4:A6"/>
    <mergeCell ref="C4:C6"/>
    <mergeCell ref="A7:A8"/>
    <mergeCell ref="C7:C8"/>
    <mergeCell ref="A9:A10"/>
    <mergeCell ref="C9:C10"/>
    <mergeCell ref="A11:A12"/>
    <mergeCell ref="C11:C12"/>
  </mergeCells>
  <phoneticPr fontId="26" type="noConversion"/>
  <conditionalFormatting sqref="W4:W31">
    <cfRule type="cellIs" dxfId="1" priority="1" operator="lessThan">
      <formula>0</formula>
    </cfRule>
  </conditionalFormatting>
  <conditionalFormatting sqref="Z4:AG31">
    <cfRule type="cellIs" dxfId="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1E21F-46F6-4513-91CE-C0587394598C}">
  <sheetPr>
    <tabColor theme="7" tint="0.39997558519241921"/>
  </sheetPr>
  <dimension ref="A1:BK36"/>
  <sheetViews>
    <sheetView zoomScale="80" zoomScaleNormal="80" workbookViewId="0">
      <selection activeCell="E28" sqref="E28"/>
    </sheetView>
  </sheetViews>
  <sheetFormatPr defaultColWidth="9.1796875" defaultRowHeight="12.5" x14ac:dyDescent="0.25"/>
  <cols>
    <col min="2" max="2" width="22.54296875" customWidth="1"/>
    <col min="3" max="3" width="21.26953125" customWidth="1"/>
    <col min="4" max="8" width="10.7265625" customWidth="1"/>
    <col min="10" max="10" width="9.7265625" customWidth="1"/>
    <col min="14" max="14" width="9.26953125" customWidth="1"/>
    <col min="17" max="17" width="10.81640625" customWidth="1"/>
    <col min="21" max="21" width="10.1796875" customWidth="1"/>
    <col min="22" max="22" width="11.81640625" customWidth="1"/>
    <col min="23" max="23" width="9.453125" customWidth="1"/>
    <col min="24" max="24" width="10.7265625" customWidth="1"/>
    <col min="26" max="26" width="9.453125" customWidth="1"/>
    <col min="27" max="27" width="9.7265625" customWidth="1"/>
    <col min="28" max="28" width="11.453125" customWidth="1"/>
    <col min="29" max="29" width="10.7265625" customWidth="1"/>
    <col min="30" max="30" width="9.453125" customWidth="1"/>
    <col min="31" max="31" width="13" customWidth="1"/>
    <col min="32" max="32" width="11.26953125" customWidth="1"/>
    <col min="33" max="33" width="9.7265625" customWidth="1"/>
    <col min="34" max="34" width="9.26953125" customWidth="1"/>
    <col min="35" max="35" width="12.26953125" customWidth="1"/>
    <col min="36" max="36" width="11.81640625" customWidth="1"/>
    <col min="37" max="37" width="9.453125" customWidth="1"/>
    <col min="38" max="38" width="10.7265625" customWidth="1"/>
    <col min="40" max="40" width="9.453125" customWidth="1"/>
    <col min="41" max="41" width="10.7265625" customWidth="1"/>
    <col min="42" max="42" width="13.26953125" bestFit="1" customWidth="1"/>
    <col min="43" max="43" width="10.7265625" customWidth="1"/>
    <col min="44" max="44" width="9.453125" customWidth="1"/>
    <col min="45" max="45" width="13" customWidth="1"/>
    <col min="46" max="46" width="11.26953125" customWidth="1"/>
    <col min="47" max="47" width="9.7265625" customWidth="1"/>
    <col min="48" max="48" width="9.26953125" customWidth="1"/>
    <col min="49" max="49" width="12.26953125" customWidth="1"/>
    <col min="50" max="50" width="12.81640625" customWidth="1"/>
    <col min="51" max="51" width="10.54296875" customWidth="1"/>
    <col min="52" max="52" width="11.81640625" customWidth="1"/>
    <col min="53" max="53" width="10.1796875" customWidth="1"/>
    <col min="54" max="54" width="10.54296875" customWidth="1"/>
    <col min="55" max="55" width="11.81640625" customWidth="1"/>
    <col min="56" max="56" width="13.54296875" customWidth="1"/>
    <col min="57" max="57" width="12.81640625" customWidth="1"/>
    <col min="58" max="58" width="11.54296875" customWidth="1"/>
    <col min="59" max="59" width="15.1796875" customWidth="1"/>
    <col min="60" max="60" width="13.453125" customWidth="1"/>
    <col min="61" max="61" width="11.81640625" customWidth="1"/>
    <col min="62" max="62" width="11.453125" customWidth="1"/>
    <col min="63" max="63" width="14.453125" customWidth="1"/>
  </cols>
  <sheetData>
    <row r="1" spans="1:63" x14ac:dyDescent="0.25">
      <c r="C1" s="163" t="s">
        <v>25</v>
      </c>
      <c r="D1" s="163"/>
      <c r="E1" s="163"/>
      <c r="F1" s="163"/>
      <c r="G1" s="163"/>
      <c r="H1" s="164" t="s">
        <v>40</v>
      </c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5" t="s">
        <v>41</v>
      </c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6" t="s">
        <v>42</v>
      </c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8" t="s">
        <v>47</v>
      </c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</row>
    <row r="2" spans="1:63" ht="13" x14ac:dyDescent="0.3">
      <c r="A2" s="33" t="s">
        <v>19</v>
      </c>
      <c r="B2" s="25" t="s">
        <v>43</v>
      </c>
      <c r="C2" s="26" t="s">
        <v>20</v>
      </c>
      <c r="D2" s="26" t="s">
        <v>21</v>
      </c>
      <c r="E2" s="26" t="s">
        <v>22</v>
      </c>
      <c r="F2" s="26" t="s">
        <v>23</v>
      </c>
      <c r="G2" s="26" t="s">
        <v>24</v>
      </c>
      <c r="H2" s="27" t="s">
        <v>26</v>
      </c>
      <c r="I2" s="27" t="s">
        <v>27</v>
      </c>
      <c r="J2" s="27" t="s">
        <v>28</v>
      </c>
      <c r="K2" s="27" t="s">
        <v>29</v>
      </c>
      <c r="L2" s="27" t="s">
        <v>30</v>
      </c>
      <c r="M2" s="27" t="s">
        <v>31</v>
      </c>
      <c r="N2" s="27" t="s">
        <v>32</v>
      </c>
      <c r="O2" s="27" t="s">
        <v>33</v>
      </c>
      <c r="P2" s="27" t="s">
        <v>34</v>
      </c>
      <c r="Q2" s="27" t="s">
        <v>35</v>
      </c>
      <c r="R2" s="27" t="s">
        <v>36</v>
      </c>
      <c r="S2" s="27" t="s">
        <v>37</v>
      </c>
      <c r="T2" s="27" t="s">
        <v>38</v>
      </c>
      <c r="U2" s="27" t="s">
        <v>39</v>
      </c>
      <c r="V2" s="28" t="s">
        <v>62</v>
      </c>
      <c r="W2" s="28" t="s">
        <v>63</v>
      </c>
      <c r="X2" s="28" t="s">
        <v>64</v>
      </c>
      <c r="Y2" s="28" t="s">
        <v>65</v>
      </c>
      <c r="Z2" s="28" t="s">
        <v>66</v>
      </c>
      <c r="AA2" s="28" t="s">
        <v>67</v>
      </c>
      <c r="AB2" s="28" t="s">
        <v>68</v>
      </c>
      <c r="AC2" s="28" t="s">
        <v>69</v>
      </c>
      <c r="AD2" s="28" t="s">
        <v>70</v>
      </c>
      <c r="AE2" s="28" t="s">
        <v>71</v>
      </c>
      <c r="AF2" s="28" t="s">
        <v>72</v>
      </c>
      <c r="AG2" s="28" t="s">
        <v>73</v>
      </c>
      <c r="AH2" s="28" t="s">
        <v>74</v>
      </c>
      <c r="AI2" s="28" t="s">
        <v>75</v>
      </c>
      <c r="AJ2" s="37" t="s">
        <v>76</v>
      </c>
      <c r="AK2" s="37" t="s">
        <v>77</v>
      </c>
      <c r="AL2" s="37" t="s">
        <v>78</v>
      </c>
      <c r="AM2" s="37" t="s">
        <v>79</v>
      </c>
      <c r="AN2" s="37" t="s">
        <v>80</v>
      </c>
      <c r="AO2" s="37" t="s">
        <v>81</v>
      </c>
      <c r="AP2" s="37" t="s">
        <v>82</v>
      </c>
      <c r="AQ2" s="37" t="s">
        <v>83</v>
      </c>
      <c r="AR2" s="37" t="s">
        <v>84</v>
      </c>
      <c r="AS2" s="37" t="s">
        <v>85</v>
      </c>
      <c r="AT2" s="37" t="s">
        <v>86</v>
      </c>
      <c r="AU2" s="37" t="s">
        <v>87</v>
      </c>
      <c r="AV2" s="37" t="s">
        <v>88</v>
      </c>
      <c r="AW2" s="38" t="s">
        <v>89</v>
      </c>
      <c r="AX2" s="36" t="s">
        <v>48</v>
      </c>
      <c r="AY2" s="36" t="s">
        <v>49</v>
      </c>
      <c r="AZ2" s="36" t="s">
        <v>50</v>
      </c>
      <c r="BA2" s="36" t="s">
        <v>51</v>
      </c>
      <c r="BB2" s="36" t="s">
        <v>52</v>
      </c>
      <c r="BC2" s="36" t="s">
        <v>53</v>
      </c>
      <c r="BD2" s="36" t="s">
        <v>54</v>
      </c>
      <c r="BE2" s="36" t="s">
        <v>55</v>
      </c>
      <c r="BF2" s="36" t="s">
        <v>56</v>
      </c>
      <c r="BG2" s="36" t="s">
        <v>57</v>
      </c>
      <c r="BH2" s="36" t="s">
        <v>58</v>
      </c>
      <c r="BI2" s="36" t="s">
        <v>59</v>
      </c>
      <c r="BJ2" s="36" t="s">
        <v>60</v>
      </c>
      <c r="BK2" s="36" t="s">
        <v>61</v>
      </c>
    </row>
    <row r="3" spans="1:63" x14ac:dyDescent="0.25">
      <c r="A3" s="34">
        <v>1</v>
      </c>
      <c r="B3" s="39">
        <f>'GESTOR da Ata'!J4/'GESTOR da Ata'!H4</f>
        <v>0</v>
      </c>
      <c r="C3" s="29" t="e">
        <f>'(CARONA-USO DO GESTOR)'!W4/'(CARONA-USO DO GESTOR)'!#REF!</f>
        <v>#REF!</v>
      </c>
      <c r="D3" s="30" t="e">
        <f ca="1">'(CARONA-USO DO GESTOR)'!J4/'(CARONA-USO DO GESTOR)'!#REF!</f>
        <v>#REF!</v>
      </c>
      <c r="E3" s="30" t="e">
        <f ca="1">'(CARONA-USO DO GESTOR)'!M4/'(CARONA-USO DO GESTOR)'!#REF!</f>
        <v>#REF!</v>
      </c>
      <c r="F3" s="30" t="e">
        <f ca="1">'(CARONA-USO DO GESTOR)'!P4/'(CARONA-USO DO GESTOR)'!#REF!</f>
        <v>#REF!</v>
      </c>
      <c r="G3" s="30" t="e">
        <f ca="1">'(CARONA-USO DO GESTOR)'!S4/'(CARONA-USO DO GESTOR)'!#REF!</f>
        <v>#REF!</v>
      </c>
      <c r="H3" s="31">
        <f>REITORIA!N4</f>
        <v>0</v>
      </c>
      <c r="I3" s="31">
        <f>ESAG!O4</f>
        <v>0</v>
      </c>
      <c r="J3" s="31">
        <f>CEART!O4</f>
        <v>0</v>
      </c>
      <c r="K3" s="31">
        <f>FAED!O4</f>
        <v>0</v>
      </c>
      <c r="L3" s="31">
        <f>CEAD!O4</f>
        <v>0</v>
      </c>
      <c r="M3" s="31">
        <f>CEFID!O4</f>
        <v>0</v>
      </c>
      <c r="N3" s="31">
        <f>CERES!O4</f>
        <v>0</v>
      </c>
      <c r="O3" s="31">
        <f>CESFI!O4</f>
        <v>0</v>
      </c>
      <c r="P3" s="31">
        <f>CCT!O4</f>
        <v>0</v>
      </c>
      <c r="Q3" s="31">
        <f>CEPLAN!O4</f>
        <v>0</v>
      </c>
      <c r="R3" s="31">
        <f>CEAVI!O4</f>
        <v>0</v>
      </c>
      <c r="S3" s="31">
        <f>CAV!O4</f>
        <v>0</v>
      </c>
      <c r="T3" s="31">
        <f>CEO!O4</f>
        <v>0</v>
      </c>
      <c r="U3" s="31" t="e">
        <f>#REF!</f>
        <v>#REF!</v>
      </c>
      <c r="V3" s="32" t="str">
        <f>REITORIA!R4</f>
        <v>OK</v>
      </c>
      <c r="W3" s="32">
        <f>ESAG!S4</f>
        <v>0</v>
      </c>
      <c r="X3" s="32">
        <f>CEART!S4</f>
        <v>0</v>
      </c>
      <c r="Y3" s="32">
        <f>FAED!S4</f>
        <v>0</v>
      </c>
      <c r="Z3" s="32">
        <f>CEAD!S4</f>
        <v>0</v>
      </c>
      <c r="AA3" s="32">
        <f>CEFID!S4</f>
        <v>0</v>
      </c>
      <c r="AB3" s="32">
        <f>CERES!S4</f>
        <v>0</v>
      </c>
      <c r="AC3" s="32">
        <f>CESFI!S4</f>
        <v>0</v>
      </c>
      <c r="AD3" s="32">
        <f>CCT!S4</f>
        <v>0</v>
      </c>
      <c r="AE3" s="32">
        <f>CEPLAN!S4</f>
        <v>0</v>
      </c>
      <c r="AF3" s="32">
        <f>CEAVI!S4</f>
        <v>0</v>
      </c>
      <c r="AG3" s="32">
        <f>CAV!S4</f>
        <v>0</v>
      </c>
      <c r="AH3" s="32">
        <f>CEO!S4</f>
        <v>0</v>
      </c>
      <c r="AI3" s="32" t="e">
        <f>#REF!</f>
        <v>#REF!</v>
      </c>
      <c r="AJ3" s="40">
        <f>REITORIA!K4</f>
        <v>0</v>
      </c>
      <c r="AK3" s="40">
        <f>ESAG!L4</f>
        <v>0</v>
      </c>
      <c r="AL3" s="40">
        <f>CEART!L4</f>
        <v>0</v>
      </c>
      <c r="AM3" s="40">
        <f>FAED!L4</f>
        <v>0</v>
      </c>
      <c r="AN3" s="40">
        <f>CEAD!L4</f>
        <v>0</v>
      </c>
      <c r="AO3" s="40">
        <f>CEFID!L4</f>
        <v>0</v>
      </c>
      <c r="AP3" s="40">
        <f>CERES!L4</f>
        <v>0</v>
      </c>
      <c r="AQ3" s="40">
        <f>CESFI!L4</f>
        <v>0</v>
      </c>
      <c r="AR3" s="40">
        <f>CCT!L4</f>
        <v>0</v>
      </c>
      <c r="AS3" s="40">
        <f>CEPLAN!L4</f>
        <v>0</v>
      </c>
      <c r="AT3" s="40">
        <f>CEAVI!L4</f>
        <v>0</v>
      </c>
      <c r="AU3" s="40">
        <f>CAV!L4</f>
        <v>0</v>
      </c>
      <c r="AV3" s="40">
        <f>CEO!L4</f>
        <v>0</v>
      </c>
      <c r="AW3" s="41" t="e">
        <f>#REF!</f>
        <v>#REF!</v>
      </c>
      <c r="AX3" s="43">
        <f>IF(REITORIA!J4 = 0,0,REITORIA!L4/REITORIA!J4)</f>
        <v>0</v>
      </c>
      <c r="AY3" s="43">
        <f>IF(ESAG!K4 = 0,0,ESAG!M4/ESAG!K4)</f>
        <v>0</v>
      </c>
      <c r="AZ3" s="43">
        <f>IF(CEART!K4 = 0,0,CEART!M4/CEART!K4)</f>
        <v>0</v>
      </c>
      <c r="BA3" s="43">
        <f>IF(FAED!K4 = 0,0,FAED!M4/FAED!K4)</f>
        <v>0</v>
      </c>
      <c r="BB3" s="43">
        <f>IF(CEAD!K4 = 0,0,CEAD!M4/CEAD!K4)</f>
        <v>0</v>
      </c>
      <c r="BC3" s="43">
        <f>IF(CEFID!K4 = 0,0,CEFID!M4/CEFID!K4)</f>
        <v>0</v>
      </c>
      <c r="BD3" s="43">
        <f>IF(CERES!K4 = 0,0,CERES!M4/CERES!K4)</f>
        <v>0</v>
      </c>
      <c r="BE3" s="43">
        <f>IF(CESFI!K4 = 0,0,CESFI!M4/CESFI!K4)</f>
        <v>0</v>
      </c>
      <c r="BF3" s="43">
        <f>IF(CCT!K4 = 0,0,CCT!M4/CCT!K4)</f>
        <v>0</v>
      </c>
      <c r="BG3" s="43">
        <f>IF(CEPLAN!K4 = 0,0,CEPLAN!M4/CEPLAN!K4)</f>
        <v>0</v>
      </c>
      <c r="BH3" s="43">
        <f>IF(CEAVI!K4 = 0,0,CEAVI!M4/CEAVI!K4)</f>
        <v>0</v>
      </c>
      <c r="BI3" s="43">
        <f>IF(CAV!K4 = 0,0,CAV!M4/CAV!K4)</f>
        <v>0</v>
      </c>
      <c r="BJ3" s="43">
        <f>IF(CEO!K4 = 0,0,CEO!M4/CEO!K4)</f>
        <v>0</v>
      </c>
      <c r="BK3" s="43" t="e">
        <f>IF(#REF! = 0,0,#REF!/#REF!)</f>
        <v>#REF!</v>
      </c>
    </row>
    <row r="4" spans="1:63" x14ac:dyDescent="0.25">
      <c r="A4" s="35">
        <v>2</v>
      </c>
      <c r="B4" s="42">
        <f>'GESTOR da Ata'!J5/'GESTOR da Ata'!H5</f>
        <v>0</v>
      </c>
      <c r="C4" s="29" t="e">
        <f>'(CARONA-USO DO GESTOR)'!W5/'(CARONA-USO DO GESTOR)'!#REF!</f>
        <v>#REF!</v>
      </c>
      <c r="D4" s="30" t="e">
        <f ca="1">'(CARONA-USO DO GESTOR)'!J5/'(CARONA-USO DO GESTOR)'!#REF!</f>
        <v>#REF!</v>
      </c>
      <c r="E4" s="30" t="e">
        <f ca="1">'(CARONA-USO DO GESTOR)'!M5/'(CARONA-USO DO GESTOR)'!#REF!</f>
        <v>#REF!</v>
      </c>
      <c r="F4" s="30" t="e">
        <f ca="1">'(CARONA-USO DO GESTOR)'!P5/'(CARONA-USO DO GESTOR)'!#REF!</f>
        <v>#REF!</v>
      </c>
      <c r="G4" s="30" t="e">
        <f ca="1">'(CARONA-USO DO GESTOR)'!S5/'(CARONA-USO DO GESTOR)'!#REF!</f>
        <v>#REF!</v>
      </c>
      <c r="H4" s="31">
        <f>REITORIA!N5</f>
        <v>0</v>
      </c>
      <c r="I4" s="31">
        <f>ESAG!O5</f>
        <v>0</v>
      </c>
      <c r="J4" s="31">
        <f>CEART!O5</f>
        <v>0</v>
      </c>
      <c r="K4" s="31">
        <f>FAED!O5</f>
        <v>0</v>
      </c>
      <c r="L4" s="31">
        <f>CEAD!O5</f>
        <v>0</v>
      </c>
      <c r="M4" s="31">
        <f>CEFID!O5</f>
        <v>0</v>
      </c>
      <c r="N4" s="31">
        <f>CERES!O5</f>
        <v>0</v>
      </c>
      <c r="O4" s="31">
        <f>CESFI!O5</f>
        <v>0</v>
      </c>
      <c r="P4" s="31">
        <f>CCT!O5</f>
        <v>0</v>
      </c>
      <c r="Q4" s="31">
        <f>CEPLAN!O5</f>
        <v>0</v>
      </c>
      <c r="R4" s="31">
        <f>CEAVI!O5</f>
        <v>0</v>
      </c>
      <c r="S4" s="31">
        <f>CAV!O5</f>
        <v>0</v>
      </c>
      <c r="T4" s="31">
        <f>CEO!O5</f>
        <v>0</v>
      </c>
      <c r="U4" s="31" t="e">
        <f>#REF!</f>
        <v>#REF!</v>
      </c>
      <c r="V4" s="32" t="str">
        <f>REITORIA!R5</f>
        <v>OK</v>
      </c>
      <c r="W4" s="32">
        <f>ESAG!S5</f>
        <v>0</v>
      </c>
      <c r="X4" s="32">
        <f>CEART!S5</f>
        <v>0</v>
      </c>
      <c r="Y4" s="32">
        <f>FAED!S5</f>
        <v>0</v>
      </c>
      <c r="Z4" s="32">
        <f>CEAD!S5</f>
        <v>0</v>
      </c>
      <c r="AA4" s="32">
        <f>CEFID!S5</f>
        <v>0</v>
      </c>
      <c r="AB4" s="32">
        <f>CERES!S5</f>
        <v>0</v>
      </c>
      <c r="AC4" s="32">
        <f>CESFI!S5</f>
        <v>0</v>
      </c>
      <c r="AD4" s="32">
        <f>CCT!S5</f>
        <v>0</v>
      </c>
      <c r="AE4" s="32">
        <f>CEPLAN!S5</f>
        <v>0</v>
      </c>
      <c r="AF4" s="32">
        <f>CEAVI!S5</f>
        <v>0</v>
      </c>
      <c r="AG4" s="32">
        <f>CAV!S5</f>
        <v>0</v>
      </c>
      <c r="AH4" s="32">
        <f>CEO!S5</f>
        <v>0</v>
      </c>
      <c r="AI4" s="32" t="e">
        <f>#REF!</f>
        <v>#REF!</v>
      </c>
      <c r="AJ4" s="40">
        <f>REITORIA!K5</f>
        <v>0</v>
      </c>
      <c r="AK4" s="40">
        <f>ESAG!L5</f>
        <v>0</v>
      </c>
      <c r="AL4" s="40">
        <f>CEART!L5</f>
        <v>0</v>
      </c>
      <c r="AM4" s="40">
        <f>FAED!L5</f>
        <v>0</v>
      </c>
      <c r="AN4" s="40">
        <f>CEAD!L5</f>
        <v>0</v>
      </c>
      <c r="AO4" s="40">
        <f>CEFID!L5</f>
        <v>0</v>
      </c>
      <c r="AP4" s="40">
        <f>CERES!L5</f>
        <v>0</v>
      </c>
      <c r="AQ4" s="40">
        <f>CESFI!L5</f>
        <v>0</v>
      </c>
      <c r="AR4" s="40">
        <f>CCT!L5</f>
        <v>0</v>
      </c>
      <c r="AS4" s="40">
        <f>CEPLAN!L5</f>
        <v>0</v>
      </c>
      <c r="AT4" s="40">
        <f>CEAVI!L5</f>
        <v>0</v>
      </c>
      <c r="AU4" s="40">
        <f>CAV!L5</f>
        <v>0</v>
      </c>
      <c r="AV4" s="40">
        <f>CEO!L5</f>
        <v>0</v>
      </c>
      <c r="AW4" s="41" t="e">
        <f>#REF!</f>
        <v>#REF!</v>
      </c>
      <c r="AX4" s="43">
        <f>IF(REITORIA!J5 = 0,0,REITORIA!L5/REITORIA!J5)</f>
        <v>0</v>
      </c>
      <c r="AY4" s="43">
        <f>IF(ESAG!K5 = 0,0,ESAG!M5/ESAG!K5)</f>
        <v>0</v>
      </c>
      <c r="AZ4" s="43">
        <f>IF(CEART!K5 = 0,0,CEART!M5/CEART!K5)</f>
        <v>0</v>
      </c>
      <c r="BA4" s="43">
        <f>IF(FAED!K5 = 0,0,FAED!M5/FAED!K5)</f>
        <v>0</v>
      </c>
      <c r="BB4" s="43">
        <f>IF(CEAD!K5 = 0,0,CEAD!M5/CEAD!K5)</f>
        <v>0</v>
      </c>
      <c r="BC4" s="43">
        <f>IF(CEFID!K5 = 0,0,CEFID!M5/CEFID!K5)</f>
        <v>0</v>
      </c>
      <c r="BD4" s="43">
        <f>IF(CERES!K5 = 0,0,CERES!M5/CERES!K5)</f>
        <v>0</v>
      </c>
      <c r="BE4" s="43">
        <f>IF(CESFI!K5 = 0,0,CESFI!M5/CESFI!K5)</f>
        <v>0</v>
      </c>
      <c r="BF4" s="43">
        <f>IF(CCT!K5 = 0,0,CCT!M5/CCT!K5)</f>
        <v>0</v>
      </c>
      <c r="BG4" s="43">
        <f>IF(CEPLAN!K5 = 0,0,CEPLAN!M5/CEPLAN!K5)</f>
        <v>0</v>
      </c>
      <c r="BH4" s="43">
        <f>IF(CEAVI!K5 = 0,0,CEAVI!M5/CEAVI!K5)</f>
        <v>0</v>
      </c>
      <c r="BI4" s="43">
        <f>IF(CAV!K5 = 0,0,CAV!M5/CAV!K5)</f>
        <v>0</v>
      </c>
      <c r="BJ4" s="43">
        <f>IF(CEO!K5 = 0,0,CEO!M5/CEO!K5)</f>
        <v>0</v>
      </c>
      <c r="BK4" s="43" t="e">
        <f>IF(#REF! = 0,0,#REF!/#REF!)</f>
        <v>#REF!</v>
      </c>
    </row>
    <row r="5" spans="1:63" x14ac:dyDescent="0.25">
      <c r="A5" s="34">
        <v>3</v>
      </c>
      <c r="B5" s="39">
        <f>'GESTOR da Ata'!J6/'GESTOR da Ata'!H6</f>
        <v>0</v>
      </c>
      <c r="C5" s="29" t="e">
        <f>'(CARONA-USO DO GESTOR)'!W6/'(CARONA-USO DO GESTOR)'!#REF!</f>
        <v>#REF!</v>
      </c>
      <c r="D5" s="30" t="e">
        <f ca="1">'(CARONA-USO DO GESTOR)'!J6/'(CARONA-USO DO GESTOR)'!#REF!</f>
        <v>#REF!</v>
      </c>
      <c r="E5" s="30" t="e">
        <f ca="1">'(CARONA-USO DO GESTOR)'!M6/'(CARONA-USO DO GESTOR)'!#REF!</f>
        <v>#REF!</v>
      </c>
      <c r="F5" s="30" t="e">
        <f ca="1">'(CARONA-USO DO GESTOR)'!P6/'(CARONA-USO DO GESTOR)'!#REF!</f>
        <v>#REF!</v>
      </c>
      <c r="G5" s="30" t="e">
        <f ca="1">'(CARONA-USO DO GESTOR)'!S6/'(CARONA-USO DO GESTOR)'!#REF!</f>
        <v>#REF!</v>
      </c>
      <c r="H5" s="31">
        <f>REITORIA!N6</f>
        <v>0</v>
      </c>
      <c r="I5" s="31">
        <f>ESAG!O6</f>
        <v>0</v>
      </c>
      <c r="J5" s="31">
        <f>CEART!O6</f>
        <v>0</v>
      </c>
      <c r="K5" s="31">
        <f>FAED!O6</f>
        <v>0</v>
      </c>
      <c r="L5" s="31">
        <f>CEAD!O6</f>
        <v>0</v>
      </c>
      <c r="M5" s="31">
        <f>CEFID!O6</f>
        <v>0</v>
      </c>
      <c r="N5" s="31">
        <f>CERES!O6</f>
        <v>0</v>
      </c>
      <c r="O5" s="31">
        <f>CESFI!O6</f>
        <v>0</v>
      </c>
      <c r="P5" s="31">
        <f>CCT!O6</f>
        <v>0</v>
      </c>
      <c r="Q5" s="31">
        <f>CEPLAN!O6</f>
        <v>0</v>
      </c>
      <c r="R5" s="31">
        <f>CEAVI!O6</f>
        <v>0</v>
      </c>
      <c r="S5" s="31">
        <f>CAV!O6</f>
        <v>0</v>
      </c>
      <c r="T5" s="31">
        <f>CEO!O6</f>
        <v>0</v>
      </c>
      <c r="U5" s="31" t="e">
        <f>#REF!</f>
        <v>#REF!</v>
      </c>
      <c r="V5" s="32" t="str">
        <f>REITORIA!R6</f>
        <v>OK</v>
      </c>
      <c r="W5" s="32">
        <f>ESAG!S6</f>
        <v>0</v>
      </c>
      <c r="X5" s="32">
        <f>CEART!S6</f>
        <v>0</v>
      </c>
      <c r="Y5" s="32">
        <f>FAED!S6</f>
        <v>0</v>
      </c>
      <c r="Z5" s="32">
        <f>CEAD!S6</f>
        <v>0</v>
      </c>
      <c r="AA5" s="32">
        <f>CEFID!S6</f>
        <v>0</v>
      </c>
      <c r="AB5" s="32">
        <f>CERES!S6</f>
        <v>0</v>
      </c>
      <c r="AC5" s="32">
        <f>CESFI!S6</f>
        <v>0</v>
      </c>
      <c r="AD5" s="32">
        <f>CCT!S6</f>
        <v>0</v>
      </c>
      <c r="AE5" s="32">
        <f>CEPLAN!S6</f>
        <v>0</v>
      </c>
      <c r="AF5" s="32">
        <f>CEAVI!S6</f>
        <v>0</v>
      </c>
      <c r="AG5" s="32">
        <f>CAV!S6</f>
        <v>0</v>
      </c>
      <c r="AH5" s="32">
        <f>CEO!S6</f>
        <v>0</v>
      </c>
      <c r="AI5" s="32" t="e">
        <f>#REF!</f>
        <v>#REF!</v>
      </c>
      <c r="AJ5" s="40">
        <f>REITORIA!K6</f>
        <v>0</v>
      </c>
      <c r="AK5" s="40">
        <f>ESAG!L6</f>
        <v>0</v>
      </c>
      <c r="AL5" s="40">
        <f>CEART!L6</f>
        <v>0</v>
      </c>
      <c r="AM5" s="40">
        <f>FAED!L6</f>
        <v>0</v>
      </c>
      <c r="AN5" s="40">
        <f>CEAD!L6</f>
        <v>0</v>
      </c>
      <c r="AO5" s="40">
        <f>CEFID!L6</f>
        <v>0</v>
      </c>
      <c r="AP5" s="40">
        <f>CERES!L6</f>
        <v>0</v>
      </c>
      <c r="AQ5" s="40">
        <f>CESFI!L6</f>
        <v>0</v>
      </c>
      <c r="AR5" s="40">
        <f>CCT!L6</f>
        <v>0</v>
      </c>
      <c r="AS5" s="40">
        <f>CEPLAN!L6</f>
        <v>0</v>
      </c>
      <c r="AT5" s="40">
        <f>CEAVI!L6</f>
        <v>0</v>
      </c>
      <c r="AU5" s="40">
        <f>CAV!L6</f>
        <v>0</v>
      </c>
      <c r="AV5" s="40">
        <f>CEO!L6</f>
        <v>0</v>
      </c>
      <c r="AW5" s="41" t="e">
        <f>#REF!</f>
        <v>#REF!</v>
      </c>
      <c r="AX5" s="43">
        <f>IF(REITORIA!J6 = 0,0,REITORIA!L6/REITORIA!J6)</f>
        <v>0</v>
      </c>
      <c r="AY5" s="43">
        <f>IF(ESAG!K6 = 0,0,ESAG!M6/ESAG!K6)</f>
        <v>0</v>
      </c>
      <c r="AZ5" s="43">
        <f>IF(CEART!K6 = 0,0,CEART!M6/CEART!K6)</f>
        <v>0</v>
      </c>
      <c r="BA5" s="43">
        <f>IF(FAED!K6 = 0,0,FAED!M6/FAED!K6)</f>
        <v>0</v>
      </c>
      <c r="BB5" s="43">
        <f>IF(CEAD!K6 = 0,0,CEAD!M6/CEAD!K6)</f>
        <v>0</v>
      </c>
      <c r="BC5" s="43">
        <f>IF(CEFID!K6 = 0,0,CEFID!M6/CEFID!K6)</f>
        <v>0</v>
      </c>
      <c r="BD5" s="43">
        <f>IF(CERES!K6 = 0,0,CERES!M6/CERES!K6)</f>
        <v>0</v>
      </c>
      <c r="BE5" s="43">
        <f>IF(CESFI!K6 = 0,0,CESFI!M6/CESFI!K6)</f>
        <v>0</v>
      </c>
      <c r="BF5" s="43">
        <f>IF(CCT!K6 = 0,0,CCT!M6/CCT!K6)</f>
        <v>0</v>
      </c>
      <c r="BG5" s="43">
        <f>IF(CEPLAN!K6 = 0,0,CEPLAN!M6/CEPLAN!K6)</f>
        <v>0</v>
      </c>
      <c r="BH5" s="43">
        <f>IF(CEAVI!K6 = 0,0,CEAVI!M6/CEAVI!K6)</f>
        <v>0</v>
      </c>
      <c r="BI5" s="43">
        <f>IF(CAV!K6 = 0,0,CAV!M6/CAV!K6)</f>
        <v>0</v>
      </c>
      <c r="BJ5" s="43">
        <f>IF(CEO!K6 = 0,0,CEO!M6/CEO!K6)</f>
        <v>0</v>
      </c>
      <c r="BK5" s="43" t="e">
        <f>IF(#REF! = 0,0,#REF!/#REF!)</f>
        <v>#REF!</v>
      </c>
    </row>
    <row r="6" spans="1:63" x14ac:dyDescent="0.25">
      <c r="A6" s="35">
        <v>4</v>
      </c>
      <c r="B6" s="42" t="e">
        <f>'GESTOR da Ata'!#REF!/'GESTOR da Ata'!#REF!</f>
        <v>#REF!</v>
      </c>
      <c r="C6" s="29" t="e">
        <f>'(CARONA-USO DO GESTOR)'!W7/'(CARONA-USO DO GESTOR)'!#REF!</f>
        <v>#REF!</v>
      </c>
      <c r="D6" s="30" t="e">
        <f ca="1">'(CARONA-USO DO GESTOR)'!J7/'(CARONA-USO DO GESTOR)'!#REF!</f>
        <v>#REF!</v>
      </c>
      <c r="E6" s="30" t="e">
        <f ca="1">'(CARONA-USO DO GESTOR)'!M7/'(CARONA-USO DO GESTOR)'!#REF!</f>
        <v>#REF!</v>
      </c>
      <c r="F6" s="30" t="e">
        <f ca="1">'(CARONA-USO DO GESTOR)'!P7/'(CARONA-USO DO GESTOR)'!#REF!</f>
        <v>#REF!</v>
      </c>
      <c r="G6" s="30" t="e">
        <f ca="1">'(CARONA-USO DO GESTOR)'!S7/'(CARONA-USO DO GESTOR)'!#REF!</f>
        <v>#REF!</v>
      </c>
      <c r="H6" s="31" t="e">
        <f>REITORIA!#REF!</f>
        <v>#REF!</v>
      </c>
      <c r="I6" s="31" t="e">
        <f>ESAG!#REF!</f>
        <v>#REF!</v>
      </c>
      <c r="J6" s="31" t="e">
        <f>CEART!#REF!</f>
        <v>#REF!</v>
      </c>
      <c r="K6" s="31" t="e">
        <f>FAED!#REF!</f>
        <v>#REF!</v>
      </c>
      <c r="L6" s="31" t="e">
        <f>CEAD!#REF!</f>
        <v>#REF!</v>
      </c>
      <c r="M6" s="31" t="e">
        <f>CEFID!#REF!</f>
        <v>#REF!</v>
      </c>
      <c r="N6" s="31" t="e">
        <f>CERES!#REF!</f>
        <v>#REF!</v>
      </c>
      <c r="O6" s="31" t="e">
        <f>CESFI!#REF!</f>
        <v>#REF!</v>
      </c>
      <c r="P6" s="31" t="e">
        <f>CCT!#REF!</f>
        <v>#REF!</v>
      </c>
      <c r="Q6" s="31" t="e">
        <f>CEPLAN!#REF!</f>
        <v>#REF!</v>
      </c>
      <c r="R6" s="31" t="e">
        <f>CEAVI!#REF!</f>
        <v>#REF!</v>
      </c>
      <c r="S6" s="31" t="e">
        <f>CAV!#REF!</f>
        <v>#REF!</v>
      </c>
      <c r="T6" s="31" t="e">
        <f>CEO!#REF!</f>
        <v>#REF!</v>
      </c>
      <c r="U6" s="31" t="e">
        <f>#REF!</f>
        <v>#REF!</v>
      </c>
      <c r="V6" s="32" t="e">
        <f>REITORIA!#REF!</f>
        <v>#REF!</v>
      </c>
      <c r="W6" s="32" t="e">
        <f>ESAG!#REF!</f>
        <v>#REF!</v>
      </c>
      <c r="X6" s="32" t="e">
        <f>CEART!#REF!</f>
        <v>#REF!</v>
      </c>
      <c r="Y6" s="32" t="e">
        <f>FAED!#REF!</f>
        <v>#REF!</v>
      </c>
      <c r="Z6" s="32" t="e">
        <f>CEAD!#REF!</f>
        <v>#REF!</v>
      </c>
      <c r="AA6" s="32" t="e">
        <f>CEFID!#REF!</f>
        <v>#REF!</v>
      </c>
      <c r="AB6" s="32" t="e">
        <f>CERES!#REF!</f>
        <v>#REF!</v>
      </c>
      <c r="AC6" s="32" t="e">
        <f>CESFI!#REF!</f>
        <v>#REF!</v>
      </c>
      <c r="AD6" s="32" t="e">
        <f>CCT!#REF!</f>
        <v>#REF!</v>
      </c>
      <c r="AE6" s="32" t="e">
        <f>CEPLAN!#REF!</f>
        <v>#REF!</v>
      </c>
      <c r="AF6" s="32" t="e">
        <f>CEAVI!#REF!</f>
        <v>#REF!</v>
      </c>
      <c r="AG6" s="32" t="e">
        <f>CAV!#REF!</f>
        <v>#REF!</v>
      </c>
      <c r="AH6" s="32" t="e">
        <f>CEO!#REF!</f>
        <v>#REF!</v>
      </c>
      <c r="AI6" s="32" t="e">
        <f>#REF!</f>
        <v>#REF!</v>
      </c>
      <c r="AJ6" s="40" t="e">
        <f>REITORIA!#REF!</f>
        <v>#REF!</v>
      </c>
      <c r="AK6" s="40" t="e">
        <f>ESAG!#REF!</f>
        <v>#REF!</v>
      </c>
      <c r="AL6" s="40" t="e">
        <f>CEART!#REF!</f>
        <v>#REF!</v>
      </c>
      <c r="AM6" s="40" t="e">
        <f>FAED!#REF!</f>
        <v>#REF!</v>
      </c>
      <c r="AN6" s="40" t="e">
        <f>CEAD!#REF!</f>
        <v>#REF!</v>
      </c>
      <c r="AO6" s="40" t="e">
        <f>CEFID!#REF!</f>
        <v>#REF!</v>
      </c>
      <c r="AP6" s="40" t="e">
        <f>CERES!#REF!</f>
        <v>#REF!</v>
      </c>
      <c r="AQ6" s="40" t="e">
        <f>CESFI!#REF!</f>
        <v>#REF!</v>
      </c>
      <c r="AR6" s="40" t="e">
        <f>CCT!#REF!</f>
        <v>#REF!</v>
      </c>
      <c r="AS6" s="40" t="e">
        <f>CEPLAN!#REF!</f>
        <v>#REF!</v>
      </c>
      <c r="AT6" s="40" t="e">
        <f>CEAVI!#REF!</f>
        <v>#REF!</v>
      </c>
      <c r="AU6" s="40" t="e">
        <f>CAV!#REF!</f>
        <v>#REF!</v>
      </c>
      <c r="AV6" s="40" t="e">
        <f>CEO!#REF!</f>
        <v>#REF!</v>
      </c>
      <c r="AW6" s="41" t="e">
        <f>#REF!</f>
        <v>#REF!</v>
      </c>
      <c r="AX6" s="43" t="e">
        <f>IF(REITORIA!#REF! = 0,0,REITORIA!#REF!/REITORIA!#REF!)</f>
        <v>#REF!</v>
      </c>
      <c r="AY6" s="43" t="e">
        <f>IF(ESAG!#REF! = 0,0,ESAG!#REF!/ESAG!#REF!)</f>
        <v>#REF!</v>
      </c>
      <c r="AZ6" s="43" t="e">
        <f>IF(CEART!#REF! = 0,0,CEART!#REF!/CEART!#REF!)</f>
        <v>#REF!</v>
      </c>
      <c r="BA6" s="43" t="e">
        <f>IF(FAED!#REF! = 0,0,FAED!#REF!/FAED!#REF!)</f>
        <v>#REF!</v>
      </c>
      <c r="BB6" s="43" t="e">
        <f>IF(CEAD!#REF! = 0,0,CEAD!#REF!/CEAD!#REF!)</f>
        <v>#REF!</v>
      </c>
      <c r="BC6" s="43" t="e">
        <f>IF(CEFID!#REF! = 0,0,CEFID!#REF!/CEFID!#REF!)</f>
        <v>#REF!</v>
      </c>
      <c r="BD6" s="43" t="e">
        <f>IF(CERES!#REF! = 0,0,CERES!#REF!/CERES!#REF!)</f>
        <v>#REF!</v>
      </c>
      <c r="BE6" s="43" t="e">
        <f>IF(CESFI!#REF! = 0,0,CESFI!#REF!/CESFI!#REF!)</f>
        <v>#REF!</v>
      </c>
      <c r="BF6" s="43" t="e">
        <f>IF(CCT!#REF! = 0,0,CCT!#REF!/CCT!#REF!)</f>
        <v>#REF!</v>
      </c>
      <c r="BG6" s="43" t="e">
        <f>IF(CEPLAN!#REF! = 0,0,CEPLAN!#REF!/CEPLAN!#REF!)</f>
        <v>#REF!</v>
      </c>
      <c r="BH6" s="43" t="e">
        <f>IF(CEAVI!#REF! = 0,0,CEAVI!#REF!/CEAVI!#REF!)</f>
        <v>#REF!</v>
      </c>
      <c r="BI6" s="43" t="e">
        <f>IF(CAV!#REF! = 0,0,CAV!#REF!/CAV!#REF!)</f>
        <v>#REF!</v>
      </c>
      <c r="BJ6" s="43" t="e">
        <f>IF(CEO!#REF! = 0,0,CEO!#REF!/CEO!#REF!)</f>
        <v>#REF!</v>
      </c>
      <c r="BK6" s="43" t="e">
        <f>IF(#REF! = 0,0,#REF!/#REF!)</f>
        <v>#REF!</v>
      </c>
    </row>
    <row r="7" spans="1:63" x14ac:dyDescent="0.25">
      <c r="A7" s="34">
        <v>5</v>
      </c>
      <c r="B7" s="39" t="e">
        <f>'GESTOR da Ata'!#REF!/'GESTOR da Ata'!#REF!</f>
        <v>#REF!</v>
      </c>
      <c r="C7" s="29" t="e">
        <f>'(CARONA-USO DO GESTOR)'!W8/'(CARONA-USO DO GESTOR)'!#REF!</f>
        <v>#REF!</v>
      </c>
      <c r="D7" s="30" t="e">
        <f ca="1">'(CARONA-USO DO GESTOR)'!J8/'(CARONA-USO DO GESTOR)'!#REF!</f>
        <v>#REF!</v>
      </c>
      <c r="E7" s="30" t="e">
        <f ca="1">'(CARONA-USO DO GESTOR)'!M8/'(CARONA-USO DO GESTOR)'!#REF!</f>
        <v>#REF!</v>
      </c>
      <c r="F7" s="30" t="e">
        <f ca="1">'(CARONA-USO DO GESTOR)'!P8/'(CARONA-USO DO GESTOR)'!#REF!</f>
        <v>#REF!</v>
      </c>
      <c r="G7" s="30" t="e">
        <f ca="1">'(CARONA-USO DO GESTOR)'!S8/'(CARONA-USO DO GESTOR)'!#REF!</f>
        <v>#REF!</v>
      </c>
      <c r="H7" s="31" t="e">
        <f>REITORIA!#REF!</f>
        <v>#REF!</v>
      </c>
      <c r="I7" s="31" t="e">
        <f>ESAG!#REF!</f>
        <v>#REF!</v>
      </c>
      <c r="J7" s="31" t="e">
        <f>CEART!#REF!</f>
        <v>#REF!</v>
      </c>
      <c r="K7" s="31" t="e">
        <f>FAED!#REF!</f>
        <v>#REF!</v>
      </c>
      <c r="L7" s="31" t="e">
        <f>CEAD!#REF!</f>
        <v>#REF!</v>
      </c>
      <c r="M7" s="31" t="e">
        <f>CEFID!#REF!</f>
        <v>#REF!</v>
      </c>
      <c r="N7" s="31" t="e">
        <f>CERES!#REF!</f>
        <v>#REF!</v>
      </c>
      <c r="O7" s="31" t="e">
        <f>CESFI!#REF!</f>
        <v>#REF!</v>
      </c>
      <c r="P7" s="31" t="e">
        <f>CCT!#REF!</f>
        <v>#REF!</v>
      </c>
      <c r="Q7" s="31" t="e">
        <f>CEPLAN!#REF!</f>
        <v>#REF!</v>
      </c>
      <c r="R7" s="31" t="e">
        <f>CEAVI!#REF!</f>
        <v>#REF!</v>
      </c>
      <c r="S7" s="31" t="e">
        <f>CAV!#REF!</f>
        <v>#REF!</v>
      </c>
      <c r="T7" s="31" t="e">
        <f>CEO!#REF!</f>
        <v>#REF!</v>
      </c>
      <c r="U7" s="31" t="e">
        <f>#REF!</f>
        <v>#REF!</v>
      </c>
      <c r="V7" s="32" t="e">
        <f>REITORIA!#REF!</f>
        <v>#REF!</v>
      </c>
      <c r="W7" s="32" t="e">
        <f>ESAG!#REF!</f>
        <v>#REF!</v>
      </c>
      <c r="X7" s="32" t="e">
        <f>CEART!#REF!</f>
        <v>#REF!</v>
      </c>
      <c r="Y7" s="32" t="e">
        <f>FAED!#REF!</f>
        <v>#REF!</v>
      </c>
      <c r="Z7" s="32" t="e">
        <f>CEAD!#REF!</f>
        <v>#REF!</v>
      </c>
      <c r="AA7" s="32" t="e">
        <f>CEFID!#REF!</f>
        <v>#REF!</v>
      </c>
      <c r="AB7" s="32" t="e">
        <f>CERES!#REF!</f>
        <v>#REF!</v>
      </c>
      <c r="AC7" s="32" t="e">
        <f>CESFI!#REF!</f>
        <v>#REF!</v>
      </c>
      <c r="AD7" s="32" t="e">
        <f>CCT!#REF!</f>
        <v>#REF!</v>
      </c>
      <c r="AE7" s="32" t="e">
        <f>CEPLAN!#REF!</f>
        <v>#REF!</v>
      </c>
      <c r="AF7" s="32" t="e">
        <f>CEAVI!#REF!</f>
        <v>#REF!</v>
      </c>
      <c r="AG7" s="32" t="e">
        <f>CAV!#REF!</f>
        <v>#REF!</v>
      </c>
      <c r="AH7" s="32" t="e">
        <f>CEO!#REF!</f>
        <v>#REF!</v>
      </c>
      <c r="AI7" s="32" t="e">
        <f>#REF!</f>
        <v>#REF!</v>
      </c>
      <c r="AJ7" s="40" t="e">
        <f>REITORIA!#REF!</f>
        <v>#REF!</v>
      </c>
      <c r="AK7" s="40" t="e">
        <f>ESAG!#REF!</f>
        <v>#REF!</v>
      </c>
      <c r="AL7" s="40" t="e">
        <f>CEART!#REF!</f>
        <v>#REF!</v>
      </c>
      <c r="AM7" s="40" t="e">
        <f>FAED!#REF!</f>
        <v>#REF!</v>
      </c>
      <c r="AN7" s="40" t="e">
        <f>CEAD!#REF!</f>
        <v>#REF!</v>
      </c>
      <c r="AO7" s="40" t="e">
        <f>CEFID!#REF!</f>
        <v>#REF!</v>
      </c>
      <c r="AP7" s="40" t="e">
        <f>CERES!#REF!</f>
        <v>#REF!</v>
      </c>
      <c r="AQ7" s="40" t="e">
        <f>CESFI!#REF!</f>
        <v>#REF!</v>
      </c>
      <c r="AR7" s="40" t="e">
        <f>CCT!#REF!</f>
        <v>#REF!</v>
      </c>
      <c r="AS7" s="40" t="e">
        <f>CEPLAN!#REF!</f>
        <v>#REF!</v>
      </c>
      <c r="AT7" s="40" t="e">
        <f>CEAVI!#REF!</f>
        <v>#REF!</v>
      </c>
      <c r="AU7" s="40" t="e">
        <f>CAV!#REF!</f>
        <v>#REF!</v>
      </c>
      <c r="AV7" s="40" t="e">
        <f>CEO!#REF!</f>
        <v>#REF!</v>
      </c>
      <c r="AW7" s="41" t="e">
        <f>#REF!</f>
        <v>#REF!</v>
      </c>
      <c r="AX7" s="43" t="e">
        <f>IF(REITORIA!#REF! = 0,0,REITORIA!#REF!/REITORIA!#REF!)</f>
        <v>#REF!</v>
      </c>
      <c r="AY7" s="43" t="e">
        <f>IF(ESAG!#REF! = 0,0,ESAG!#REF!/ESAG!#REF!)</f>
        <v>#REF!</v>
      </c>
      <c r="AZ7" s="43" t="e">
        <f>IF(CEART!#REF! = 0,0,CEART!#REF!/CEART!#REF!)</f>
        <v>#REF!</v>
      </c>
      <c r="BA7" s="43" t="e">
        <f>IF(FAED!#REF! = 0,0,FAED!#REF!/FAED!#REF!)</f>
        <v>#REF!</v>
      </c>
      <c r="BB7" s="43" t="e">
        <f>IF(CEAD!#REF! = 0,0,CEAD!#REF!/CEAD!#REF!)</f>
        <v>#REF!</v>
      </c>
      <c r="BC7" s="43" t="e">
        <f>IF(CEFID!#REF! = 0,0,CEFID!#REF!/CEFID!#REF!)</f>
        <v>#REF!</v>
      </c>
      <c r="BD7" s="43" t="e">
        <f>IF(CERES!#REF! = 0,0,CERES!#REF!/CERES!#REF!)</f>
        <v>#REF!</v>
      </c>
      <c r="BE7" s="43" t="e">
        <f>IF(CESFI!#REF! = 0,0,CESFI!#REF!/CESFI!#REF!)</f>
        <v>#REF!</v>
      </c>
      <c r="BF7" s="43" t="e">
        <f>IF(CCT!#REF! = 0,0,CCT!#REF!/CCT!#REF!)</f>
        <v>#REF!</v>
      </c>
      <c r="BG7" s="43" t="e">
        <f>IF(CEPLAN!#REF! = 0,0,CEPLAN!#REF!/CEPLAN!#REF!)</f>
        <v>#REF!</v>
      </c>
      <c r="BH7" s="43" t="e">
        <f>IF(CEAVI!#REF! = 0,0,CEAVI!#REF!/CEAVI!#REF!)</f>
        <v>#REF!</v>
      </c>
      <c r="BI7" s="43" t="e">
        <f>IF(CAV!#REF! = 0,0,CAV!#REF!/CAV!#REF!)</f>
        <v>#REF!</v>
      </c>
      <c r="BJ7" s="43" t="e">
        <f>IF(CEO!#REF! = 0,0,CEO!#REF!/CEO!#REF!)</f>
        <v>#REF!</v>
      </c>
      <c r="BK7" s="43" t="e">
        <f>IF(#REF! = 0,0,#REF!/#REF!)</f>
        <v>#REF!</v>
      </c>
    </row>
    <row r="8" spans="1:63" x14ac:dyDescent="0.25">
      <c r="A8" s="35">
        <v>6</v>
      </c>
      <c r="B8" s="42">
        <f>'GESTOR da Ata'!J7/'GESTOR da Ata'!H7</f>
        <v>0</v>
      </c>
      <c r="C8" s="29" t="e">
        <f>'(CARONA-USO DO GESTOR)'!W9/'(CARONA-USO DO GESTOR)'!#REF!</f>
        <v>#REF!</v>
      </c>
      <c r="D8" s="30" t="e">
        <f ca="1">'(CARONA-USO DO GESTOR)'!J9/'(CARONA-USO DO GESTOR)'!#REF!</f>
        <v>#REF!</v>
      </c>
      <c r="E8" s="30" t="e">
        <f ca="1">'(CARONA-USO DO GESTOR)'!M9/'(CARONA-USO DO GESTOR)'!#REF!</f>
        <v>#REF!</v>
      </c>
      <c r="F8" s="30" t="e">
        <f ca="1">'(CARONA-USO DO GESTOR)'!P9/'(CARONA-USO DO GESTOR)'!#REF!</f>
        <v>#REF!</v>
      </c>
      <c r="G8" s="30" t="e">
        <f ca="1">'(CARONA-USO DO GESTOR)'!S9/'(CARONA-USO DO GESTOR)'!#REF!</f>
        <v>#REF!</v>
      </c>
      <c r="H8" s="31">
        <f>REITORIA!N7</f>
        <v>0</v>
      </c>
      <c r="I8" s="31">
        <f>ESAG!O7</f>
        <v>0</v>
      </c>
      <c r="J8" s="31">
        <f>CEART!O7</f>
        <v>0</v>
      </c>
      <c r="K8" s="31">
        <f>FAED!O7</f>
        <v>0</v>
      </c>
      <c r="L8" s="31">
        <f>CEAD!O7</f>
        <v>0</v>
      </c>
      <c r="M8" s="31">
        <f>CEFID!O7</f>
        <v>0</v>
      </c>
      <c r="N8" s="31">
        <f>CERES!O7</f>
        <v>0</v>
      </c>
      <c r="O8" s="31">
        <f>CESFI!O7</f>
        <v>0</v>
      </c>
      <c r="P8" s="31">
        <f>CCT!O7</f>
        <v>0</v>
      </c>
      <c r="Q8" s="31">
        <f>CEPLAN!O7</f>
        <v>0</v>
      </c>
      <c r="R8" s="31">
        <f>CEAVI!O7</f>
        <v>0</v>
      </c>
      <c r="S8" s="31">
        <f>CAV!O7</f>
        <v>0</v>
      </c>
      <c r="T8" s="31">
        <f>CEO!O7</f>
        <v>0</v>
      </c>
      <c r="U8" s="31" t="e">
        <f>#REF!</f>
        <v>#REF!</v>
      </c>
      <c r="V8" s="32" t="str">
        <f>REITORIA!R7</f>
        <v>OK</v>
      </c>
      <c r="W8" s="32">
        <f>ESAG!S7</f>
        <v>0</v>
      </c>
      <c r="X8" s="32">
        <f>CEART!S7</f>
        <v>0</v>
      </c>
      <c r="Y8" s="32">
        <f>FAED!S7</f>
        <v>0</v>
      </c>
      <c r="Z8" s="32">
        <f>CEAD!S7</f>
        <v>0</v>
      </c>
      <c r="AA8" s="32">
        <f>CEFID!S7</f>
        <v>0</v>
      </c>
      <c r="AB8" s="32">
        <f>CERES!S7</f>
        <v>0</v>
      </c>
      <c r="AC8" s="32">
        <f>CESFI!S7</f>
        <v>0</v>
      </c>
      <c r="AD8" s="32">
        <f>CCT!S7</f>
        <v>0</v>
      </c>
      <c r="AE8" s="32">
        <f>CEPLAN!S7</f>
        <v>0</v>
      </c>
      <c r="AF8" s="32">
        <f>CEAVI!S7</f>
        <v>0</v>
      </c>
      <c r="AG8" s="32">
        <f>CAV!S7</f>
        <v>0</v>
      </c>
      <c r="AH8" s="32">
        <f>CEO!S7</f>
        <v>0</v>
      </c>
      <c r="AI8" s="32" t="e">
        <f>#REF!</f>
        <v>#REF!</v>
      </c>
      <c r="AJ8" s="40">
        <f>REITORIA!K7</f>
        <v>0</v>
      </c>
      <c r="AK8" s="40">
        <f>ESAG!L7</f>
        <v>0</v>
      </c>
      <c r="AL8" s="40">
        <f>CEART!L7</f>
        <v>0</v>
      </c>
      <c r="AM8" s="40">
        <f>FAED!L7</f>
        <v>0</v>
      </c>
      <c r="AN8" s="40">
        <f>CEAD!L7</f>
        <v>0</v>
      </c>
      <c r="AO8" s="40">
        <f>CEFID!L7</f>
        <v>0</v>
      </c>
      <c r="AP8" s="40">
        <f>CERES!L7</f>
        <v>0</v>
      </c>
      <c r="AQ8" s="40">
        <f>CESFI!L7</f>
        <v>0</v>
      </c>
      <c r="AR8" s="40">
        <f>CCT!L7</f>
        <v>0</v>
      </c>
      <c r="AS8" s="40">
        <f>CEPLAN!L7</f>
        <v>0</v>
      </c>
      <c r="AT8" s="40">
        <f>CEAVI!L7</f>
        <v>0</v>
      </c>
      <c r="AU8" s="40">
        <f>CAV!L7</f>
        <v>0</v>
      </c>
      <c r="AV8" s="40">
        <f>CEO!L7</f>
        <v>0</v>
      </c>
      <c r="AW8" s="41" t="e">
        <f>#REF!</f>
        <v>#REF!</v>
      </c>
      <c r="AX8" s="43">
        <f>IF(REITORIA!J7 = 0,0,REITORIA!L7/REITORIA!J7)</f>
        <v>0</v>
      </c>
      <c r="AY8" s="43">
        <f>IF(ESAG!K7 = 0,0,ESAG!M7/ESAG!K7)</f>
        <v>0</v>
      </c>
      <c r="AZ8" s="43">
        <f>IF(CEART!K7 = 0,0,CEART!M7/CEART!K7)</f>
        <v>0</v>
      </c>
      <c r="BA8" s="43">
        <f>IF(FAED!K7 = 0,0,FAED!M7/FAED!K7)</f>
        <v>0</v>
      </c>
      <c r="BB8" s="43">
        <f>IF(CEAD!K7 = 0,0,CEAD!M7/CEAD!K7)</f>
        <v>0</v>
      </c>
      <c r="BC8" s="43">
        <f>IF(CEFID!K7 = 0,0,CEFID!M7/CEFID!K7)</f>
        <v>0</v>
      </c>
      <c r="BD8" s="43">
        <f>IF(CERES!K7 = 0,0,CERES!M7/CERES!K7)</f>
        <v>0</v>
      </c>
      <c r="BE8" s="43">
        <f>IF(CESFI!K7 = 0,0,CESFI!M7/CESFI!K7)</f>
        <v>0</v>
      </c>
      <c r="BF8" s="43">
        <f>IF(CCT!K7 = 0,0,CCT!M7/CCT!K7)</f>
        <v>0</v>
      </c>
      <c r="BG8" s="43">
        <f>IF(CEPLAN!K7 = 0,0,CEPLAN!M7/CEPLAN!K7)</f>
        <v>0</v>
      </c>
      <c r="BH8" s="43">
        <f>IF(CEAVI!K7 = 0,0,CEAVI!M7/CEAVI!K7)</f>
        <v>0</v>
      </c>
      <c r="BI8" s="43">
        <f>IF(CAV!K7 = 0,0,CAV!M7/CAV!K7)</f>
        <v>0</v>
      </c>
      <c r="BJ8" s="43">
        <f>IF(CEO!K7 = 0,0,CEO!M7/CEO!K7)</f>
        <v>0</v>
      </c>
      <c r="BK8" s="43" t="e">
        <f>IF(#REF! = 0,0,#REF!/#REF!)</f>
        <v>#REF!</v>
      </c>
    </row>
    <row r="9" spans="1:63" x14ac:dyDescent="0.25">
      <c r="A9" s="34">
        <v>7</v>
      </c>
      <c r="B9" s="39">
        <f>'GESTOR da Ata'!J8/'GESTOR da Ata'!H8</f>
        <v>0</v>
      </c>
      <c r="C9" s="29" t="e">
        <f>'(CARONA-USO DO GESTOR)'!W10/'(CARONA-USO DO GESTOR)'!#REF!</f>
        <v>#REF!</v>
      </c>
      <c r="D9" s="30" t="e">
        <f ca="1">'(CARONA-USO DO GESTOR)'!J10/'(CARONA-USO DO GESTOR)'!#REF!</f>
        <v>#REF!</v>
      </c>
      <c r="E9" s="30" t="e">
        <f ca="1">'(CARONA-USO DO GESTOR)'!M10/'(CARONA-USO DO GESTOR)'!#REF!</f>
        <v>#REF!</v>
      </c>
      <c r="F9" s="30" t="e">
        <f ca="1">'(CARONA-USO DO GESTOR)'!P10/'(CARONA-USO DO GESTOR)'!#REF!</f>
        <v>#REF!</v>
      </c>
      <c r="G9" s="30" t="e">
        <f ca="1">'(CARONA-USO DO GESTOR)'!S10/'(CARONA-USO DO GESTOR)'!#REF!</f>
        <v>#REF!</v>
      </c>
      <c r="H9" s="31">
        <f>REITORIA!N8</f>
        <v>0</v>
      </c>
      <c r="I9" s="31">
        <f>ESAG!O8</f>
        <v>0</v>
      </c>
      <c r="J9" s="31">
        <f>CEART!O8</f>
        <v>0</v>
      </c>
      <c r="K9" s="31">
        <f>FAED!O8</f>
        <v>0</v>
      </c>
      <c r="L9" s="31">
        <f>CEAD!O8</f>
        <v>0</v>
      </c>
      <c r="M9" s="31">
        <f>CEFID!O8</f>
        <v>0</v>
      </c>
      <c r="N9" s="31">
        <f>CERES!O8</f>
        <v>0</v>
      </c>
      <c r="O9" s="31">
        <f>CESFI!O8</f>
        <v>0</v>
      </c>
      <c r="P9" s="31">
        <f>CCT!O8</f>
        <v>0</v>
      </c>
      <c r="Q9" s="31">
        <f>CEPLAN!O8</f>
        <v>0</v>
      </c>
      <c r="R9" s="31">
        <f>CEAVI!O8</f>
        <v>0</v>
      </c>
      <c r="S9" s="31">
        <f>CAV!O8</f>
        <v>0</v>
      </c>
      <c r="T9" s="31">
        <f>CEO!O8</f>
        <v>0</v>
      </c>
      <c r="U9" s="31" t="e">
        <f>#REF!</f>
        <v>#REF!</v>
      </c>
      <c r="V9" s="32" t="str">
        <f>REITORIA!R8</f>
        <v>OK</v>
      </c>
      <c r="W9" s="32">
        <f>ESAG!S8</f>
        <v>0</v>
      </c>
      <c r="X9" s="32">
        <f>CEART!S8</f>
        <v>0</v>
      </c>
      <c r="Y9" s="32">
        <f>FAED!S8</f>
        <v>0</v>
      </c>
      <c r="Z9" s="32">
        <f>CEAD!S8</f>
        <v>0</v>
      </c>
      <c r="AA9" s="32">
        <f>CEFID!S8</f>
        <v>0</v>
      </c>
      <c r="AB9" s="32">
        <f>CERES!S8</f>
        <v>0</v>
      </c>
      <c r="AC9" s="32">
        <f>CESFI!S8</f>
        <v>0</v>
      </c>
      <c r="AD9" s="32">
        <f>CCT!S8</f>
        <v>0</v>
      </c>
      <c r="AE9" s="32">
        <f>CEPLAN!S8</f>
        <v>0</v>
      </c>
      <c r="AF9" s="32">
        <f>CEAVI!S8</f>
        <v>0</v>
      </c>
      <c r="AG9" s="32">
        <f>CAV!S8</f>
        <v>0</v>
      </c>
      <c r="AH9" s="32">
        <f>CEO!S8</f>
        <v>0</v>
      </c>
      <c r="AI9" s="32" t="e">
        <f>#REF!</f>
        <v>#REF!</v>
      </c>
      <c r="AJ9" s="40">
        <f>REITORIA!K8</f>
        <v>0</v>
      </c>
      <c r="AK9" s="40">
        <f>ESAG!L8</f>
        <v>0</v>
      </c>
      <c r="AL9" s="40">
        <f>CEART!L8</f>
        <v>0</v>
      </c>
      <c r="AM9" s="40">
        <f>FAED!L8</f>
        <v>0</v>
      </c>
      <c r="AN9" s="40">
        <f>CEAD!L8</f>
        <v>0</v>
      </c>
      <c r="AO9" s="40">
        <f>CEFID!L8</f>
        <v>0</v>
      </c>
      <c r="AP9" s="40">
        <f>CERES!L8</f>
        <v>0</v>
      </c>
      <c r="AQ9" s="40">
        <f>CESFI!L8</f>
        <v>0</v>
      </c>
      <c r="AR9" s="40">
        <f>CCT!L8</f>
        <v>0</v>
      </c>
      <c r="AS9" s="40">
        <f>CEPLAN!L8</f>
        <v>0</v>
      </c>
      <c r="AT9" s="40">
        <f>CEAVI!L8</f>
        <v>0</v>
      </c>
      <c r="AU9" s="40">
        <f>CAV!L8</f>
        <v>0</v>
      </c>
      <c r="AV9" s="40">
        <f>CEO!L8</f>
        <v>0</v>
      </c>
      <c r="AW9" s="41" t="e">
        <f>#REF!</f>
        <v>#REF!</v>
      </c>
      <c r="AX9" s="43">
        <f>IF(REITORIA!J8 = 0,0,REITORIA!L8/REITORIA!J8)</f>
        <v>0</v>
      </c>
      <c r="AY9" s="43">
        <f>IF(ESAG!K8 = 0,0,ESAG!M8/ESAG!K8)</f>
        <v>0</v>
      </c>
      <c r="AZ9" s="43">
        <f>IF(CEART!K8 = 0,0,CEART!M8/CEART!K8)</f>
        <v>0</v>
      </c>
      <c r="BA9" s="43">
        <f>IF(FAED!K8 = 0,0,FAED!M8/FAED!K8)</f>
        <v>0</v>
      </c>
      <c r="BB9" s="43">
        <f>IF(CEAD!K8 = 0,0,CEAD!M8/CEAD!K8)</f>
        <v>0</v>
      </c>
      <c r="BC9" s="43">
        <f>IF(CEFID!K8 = 0,0,CEFID!M8/CEFID!K8)</f>
        <v>0</v>
      </c>
      <c r="BD9" s="43">
        <f>IF(CERES!K8 = 0,0,CERES!M8/CERES!K8)</f>
        <v>0</v>
      </c>
      <c r="BE9" s="43">
        <f>IF(CESFI!K8 = 0,0,CESFI!M8/CESFI!K8)</f>
        <v>0</v>
      </c>
      <c r="BF9" s="43">
        <f>IF(CCT!K8 = 0,0,CCT!M8/CCT!K8)</f>
        <v>0</v>
      </c>
      <c r="BG9" s="43">
        <f>IF(CEPLAN!K8 = 0,0,CEPLAN!M8/CEPLAN!K8)</f>
        <v>0</v>
      </c>
      <c r="BH9" s="43">
        <f>IF(CEAVI!K8 = 0,0,CEAVI!M8/CEAVI!K8)</f>
        <v>0</v>
      </c>
      <c r="BI9" s="43">
        <f>IF(CAV!K8 = 0,0,CAV!M8/CAV!K8)</f>
        <v>0</v>
      </c>
      <c r="BJ9" s="43">
        <f>IF(CEO!K8 = 0,0,CEO!M8/CEO!K8)</f>
        <v>0</v>
      </c>
      <c r="BK9" s="43" t="e">
        <f>IF(#REF! = 0,0,#REF!/#REF!)</f>
        <v>#REF!</v>
      </c>
    </row>
    <row r="10" spans="1:63" x14ac:dyDescent="0.25">
      <c r="A10" s="35">
        <v>8</v>
      </c>
      <c r="B10" s="42">
        <f>'GESTOR da Ata'!J9/'GESTOR da Ata'!H9</f>
        <v>0</v>
      </c>
      <c r="C10" s="29" t="e">
        <f>'(CARONA-USO DO GESTOR)'!W11/'(CARONA-USO DO GESTOR)'!#REF!</f>
        <v>#REF!</v>
      </c>
      <c r="D10" s="30" t="e">
        <f ca="1">'(CARONA-USO DO GESTOR)'!J11/'(CARONA-USO DO GESTOR)'!#REF!</f>
        <v>#REF!</v>
      </c>
      <c r="E10" s="30" t="e">
        <f ca="1">'(CARONA-USO DO GESTOR)'!M11/'(CARONA-USO DO GESTOR)'!#REF!</f>
        <v>#REF!</v>
      </c>
      <c r="F10" s="30" t="e">
        <f ca="1">'(CARONA-USO DO GESTOR)'!P11/'(CARONA-USO DO GESTOR)'!#REF!</f>
        <v>#REF!</v>
      </c>
      <c r="G10" s="30" t="e">
        <f ca="1">'(CARONA-USO DO GESTOR)'!S11/'(CARONA-USO DO GESTOR)'!#REF!</f>
        <v>#REF!</v>
      </c>
      <c r="H10" s="31">
        <f>REITORIA!N9</f>
        <v>0</v>
      </c>
      <c r="I10" s="31">
        <f>ESAG!O9</f>
        <v>0</v>
      </c>
      <c r="J10" s="31">
        <f>CEART!O9</f>
        <v>0</v>
      </c>
      <c r="K10" s="31">
        <f>FAED!O9</f>
        <v>0</v>
      </c>
      <c r="L10" s="31">
        <f>CEAD!O9</f>
        <v>0</v>
      </c>
      <c r="M10" s="31">
        <f>CEFID!O9</f>
        <v>0</v>
      </c>
      <c r="N10" s="31">
        <f>CERES!O9</f>
        <v>0</v>
      </c>
      <c r="O10" s="31">
        <f>CESFI!O9</f>
        <v>0</v>
      </c>
      <c r="P10" s="31">
        <f>CCT!O9</f>
        <v>0</v>
      </c>
      <c r="Q10" s="31">
        <f>CEPLAN!O9</f>
        <v>0</v>
      </c>
      <c r="R10" s="31">
        <f>CEAVI!O9</f>
        <v>0</v>
      </c>
      <c r="S10" s="31">
        <f>CAV!O9</f>
        <v>0</v>
      </c>
      <c r="T10" s="31">
        <f>CEO!O9</f>
        <v>0</v>
      </c>
      <c r="U10" s="31" t="e">
        <f>#REF!</f>
        <v>#REF!</v>
      </c>
      <c r="V10" s="32" t="str">
        <f>REITORIA!R9</f>
        <v>OK</v>
      </c>
      <c r="W10" s="32">
        <f>ESAG!S9</f>
        <v>0</v>
      </c>
      <c r="X10" s="32">
        <f>CEART!S9</f>
        <v>0</v>
      </c>
      <c r="Y10" s="32">
        <f>FAED!S9</f>
        <v>0</v>
      </c>
      <c r="Z10" s="32">
        <f>CEAD!S9</f>
        <v>0</v>
      </c>
      <c r="AA10" s="32">
        <f>CEFID!S9</f>
        <v>0</v>
      </c>
      <c r="AB10" s="32">
        <f>CERES!S9</f>
        <v>0</v>
      </c>
      <c r="AC10" s="32">
        <f>CESFI!S9</f>
        <v>0</v>
      </c>
      <c r="AD10" s="32">
        <f>CCT!S9</f>
        <v>0</v>
      </c>
      <c r="AE10" s="32">
        <f>CEPLAN!S9</f>
        <v>0</v>
      </c>
      <c r="AF10" s="32">
        <f>CEAVI!S9</f>
        <v>0</v>
      </c>
      <c r="AG10" s="32">
        <f>CAV!S9</f>
        <v>0</v>
      </c>
      <c r="AH10" s="32">
        <f>CEO!S9</f>
        <v>0</v>
      </c>
      <c r="AI10" s="32" t="e">
        <f>#REF!</f>
        <v>#REF!</v>
      </c>
      <c r="AJ10" s="40">
        <f>REITORIA!K9</f>
        <v>0</v>
      </c>
      <c r="AK10" s="40">
        <f>ESAG!L9</f>
        <v>0</v>
      </c>
      <c r="AL10" s="40">
        <f>CEART!L9</f>
        <v>0</v>
      </c>
      <c r="AM10" s="40">
        <f>FAED!L9</f>
        <v>0</v>
      </c>
      <c r="AN10" s="40">
        <f>CEAD!L9</f>
        <v>0</v>
      </c>
      <c r="AO10" s="40">
        <f>CEFID!L9</f>
        <v>0</v>
      </c>
      <c r="AP10" s="40">
        <f>CERES!L9</f>
        <v>0</v>
      </c>
      <c r="AQ10" s="40">
        <f>CESFI!L9</f>
        <v>0</v>
      </c>
      <c r="AR10" s="40">
        <f>CCT!L9</f>
        <v>0</v>
      </c>
      <c r="AS10" s="40">
        <f>CEPLAN!L9</f>
        <v>0</v>
      </c>
      <c r="AT10" s="40">
        <f>CEAVI!L9</f>
        <v>0</v>
      </c>
      <c r="AU10" s="40">
        <f>CAV!L9</f>
        <v>0</v>
      </c>
      <c r="AV10" s="40">
        <f>CEO!L9</f>
        <v>0</v>
      </c>
      <c r="AW10" s="41" t="e">
        <f>#REF!</f>
        <v>#REF!</v>
      </c>
      <c r="AX10" s="43">
        <f>IF(REITORIA!J9 = 0,0,REITORIA!L9/REITORIA!J9)</f>
        <v>0</v>
      </c>
      <c r="AY10" s="43">
        <f>IF(ESAG!K9 = 0,0,ESAG!M9/ESAG!K9)</f>
        <v>0</v>
      </c>
      <c r="AZ10" s="43">
        <f>IF(CEART!K9 = 0,0,CEART!M9/CEART!K9)</f>
        <v>0</v>
      </c>
      <c r="BA10" s="43">
        <f>IF(FAED!K9 = 0,0,FAED!M9/FAED!K9)</f>
        <v>0</v>
      </c>
      <c r="BB10" s="43">
        <f>IF(CEAD!K9 = 0,0,CEAD!M9/CEAD!K9)</f>
        <v>0</v>
      </c>
      <c r="BC10" s="43">
        <f>IF(CEFID!K9 = 0,0,CEFID!M9/CEFID!K9)</f>
        <v>0</v>
      </c>
      <c r="BD10" s="43">
        <f>IF(CERES!K9 = 0,0,CERES!M9/CERES!K9)</f>
        <v>0</v>
      </c>
      <c r="BE10" s="43">
        <f>IF(CESFI!K9 = 0,0,CESFI!M9/CESFI!K9)</f>
        <v>0</v>
      </c>
      <c r="BF10" s="43">
        <f>IF(CCT!K9 = 0,0,CCT!M9/CCT!K9)</f>
        <v>0</v>
      </c>
      <c r="BG10" s="43">
        <f>IF(CEPLAN!K9 = 0,0,CEPLAN!M9/CEPLAN!K9)</f>
        <v>0</v>
      </c>
      <c r="BH10" s="43">
        <f>IF(CEAVI!K9 = 0,0,CEAVI!M9/CEAVI!K9)</f>
        <v>0</v>
      </c>
      <c r="BI10" s="43">
        <f>IF(CAV!K9 = 0,0,CAV!M9/CAV!K9)</f>
        <v>0</v>
      </c>
      <c r="BJ10" s="43">
        <f>IF(CEO!K9 = 0,0,CEO!M9/CEO!K9)</f>
        <v>0</v>
      </c>
      <c r="BK10" s="43" t="e">
        <f>IF(#REF! = 0,0,#REF!/#REF!)</f>
        <v>#REF!</v>
      </c>
    </row>
    <row r="11" spans="1:63" x14ac:dyDescent="0.25">
      <c r="A11" s="34">
        <v>9</v>
      </c>
      <c r="B11" s="39">
        <f>'GESTOR da Ata'!J10/'GESTOR da Ata'!H10</f>
        <v>0</v>
      </c>
      <c r="C11" s="29" t="e">
        <f>'(CARONA-USO DO GESTOR)'!W12/'(CARONA-USO DO GESTOR)'!#REF!</f>
        <v>#REF!</v>
      </c>
      <c r="D11" s="30" t="e">
        <f ca="1">'(CARONA-USO DO GESTOR)'!J12/'(CARONA-USO DO GESTOR)'!#REF!</f>
        <v>#REF!</v>
      </c>
      <c r="E11" s="30" t="e">
        <f ca="1">'(CARONA-USO DO GESTOR)'!M12/'(CARONA-USO DO GESTOR)'!#REF!</f>
        <v>#REF!</v>
      </c>
      <c r="F11" s="30" t="e">
        <f ca="1">'(CARONA-USO DO GESTOR)'!P12/'(CARONA-USO DO GESTOR)'!#REF!</f>
        <v>#REF!</v>
      </c>
      <c r="G11" s="30" t="e">
        <f ca="1">'(CARONA-USO DO GESTOR)'!S12/'(CARONA-USO DO GESTOR)'!#REF!</f>
        <v>#REF!</v>
      </c>
      <c r="H11" s="31">
        <f>REITORIA!N10</f>
        <v>0</v>
      </c>
      <c r="I11" s="31">
        <f>ESAG!O10</f>
        <v>0</v>
      </c>
      <c r="J11" s="31">
        <f>CEART!O10</f>
        <v>0</v>
      </c>
      <c r="K11" s="31">
        <f>FAED!O10</f>
        <v>0</v>
      </c>
      <c r="L11" s="31">
        <f>CEAD!O10</f>
        <v>0</v>
      </c>
      <c r="M11" s="31">
        <f>CEFID!O10</f>
        <v>0</v>
      </c>
      <c r="N11" s="31">
        <f>CERES!O10</f>
        <v>0</v>
      </c>
      <c r="O11" s="31">
        <f>CESFI!O10</f>
        <v>0</v>
      </c>
      <c r="P11" s="31">
        <f>CCT!O10</f>
        <v>0</v>
      </c>
      <c r="Q11" s="31">
        <f>CEPLAN!O10</f>
        <v>0</v>
      </c>
      <c r="R11" s="31">
        <f>CEAVI!O10</f>
        <v>0</v>
      </c>
      <c r="S11" s="31">
        <f>CAV!O10</f>
        <v>0</v>
      </c>
      <c r="T11" s="31">
        <f>CEO!O10</f>
        <v>0</v>
      </c>
      <c r="U11" s="31" t="e">
        <f>#REF!</f>
        <v>#REF!</v>
      </c>
      <c r="V11" s="32" t="str">
        <f>REITORIA!R10</f>
        <v>OK</v>
      </c>
      <c r="W11" s="32">
        <f>ESAG!S10</f>
        <v>0</v>
      </c>
      <c r="X11" s="32">
        <f>CEART!S10</f>
        <v>0</v>
      </c>
      <c r="Y11" s="32">
        <f>FAED!S10</f>
        <v>0</v>
      </c>
      <c r="Z11" s="32">
        <f>CEAD!S10</f>
        <v>0</v>
      </c>
      <c r="AA11" s="32">
        <f>CEFID!S10</f>
        <v>0</v>
      </c>
      <c r="AB11" s="32">
        <f>CERES!S10</f>
        <v>0</v>
      </c>
      <c r="AC11" s="32">
        <f>CESFI!S10</f>
        <v>0</v>
      </c>
      <c r="AD11" s="32">
        <f>CCT!S10</f>
        <v>0</v>
      </c>
      <c r="AE11" s="32">
        <f>CEPLAN!S10</f>
        <v>0</v>
      </c>
      <c r="AF11" s="32">
        <f>CEAVI!S10</f>
        <v>0</v>
      </c>
      <c r="AG11" s="32">
        <f>CAV!S10</f>
        <v>0</v>
      </c>
      <c r="AH11" s="32">
        <f>CEO!S10</f>
        <v>0</v>
      </c>
      <c r="AI11" s="32" t="e">
        <f>#REF!</f>
        <v>#REF!</v>
      </c>
      <c r="AJ11" s="40">
        <f>REITORIA!K10</f>
        <v>0</v>
      </c>
      <c r="AK11" s="40">
        <f>ESAG!L10</f>
        <v>0</v>
      </c>
      <c r="AL11" s="40">
        <f>CEART!L10</f>
        <v>0</v>
      </c>
      <c r="AM11" s="40">
        <f>FAED!L10</f>
        <v>0</v>
      </c>
      <c r="AN11" s="40">
        <f>CEAD!L10</f>
        <v>0</v>
      </c>
      <c r="AO11" s="40">
        <f>CEFID!L10</f>
        <v>0</v>
      </c>
      <c r="AP11" s="40">
        <f>CERES!L10</f>
        <v>0</v>
      </c>
      <c r="AQ11" s="40">
        <f>CESFI!L10</f>
        <v>0</v>
      </c>
      <c r="AR11" s="40">
        <f>CCT!L10</f>
        <v>0</v>
      </c>
      <c r="AS11" s="40">
        <f>CEPLAN!L10</f>
        <v>0</v>
      </c>
      <c r="AT11" s="40">
        <f>CEAVI!L10</f>
        <v>0</v>
      </c>
      <c r="AU11" s="40">
        <f>CAV!L10</f>
        <v>0</v>
      </c>
      <c r="AV11" s="40">
        <f>CEO!L10</f>
        <v>0</v>
      </c>
      <c r="AW11" s="41" t="e">
        <f>#REF!</f>
        <v>#REF!</v>
      </c>
      <c r="AX11" s="43">
        <f>IF(REITORIA!J10 = 0,0,REITORIA!L10/REITORIA!J10)</f>
        <v>0</v>
      </c>
      <c r="AY11" s="43">
        <f>IF(ESAG!K10 = 0,0,ESAG!M10/ESAG!K10)</f>
        <v>0</v>
      </c>
      <c r="AZ11" s="43">
        <f>IF(CEART!K10 = 0,0,CEART!M10/CEART!K10)</f>
        <v>0</v>
      </c>
      <c r="BA11" s="43">
        <f>IF(FAED!K10 = 0,0,FAED!M10/FAED!K10)</f>
        <v>0</v>
      </c>
      <c r="BB11" s="43">
        <f>IF(CEAD!K10 = 0,0,CEAD!M10/CEAD!K10)</f>
        <v>0</v>
      </c>
      <c r="BC11" s="43">
        <f>IF(CEFID!K10 = 0,0,CEFID!M10/CEFID!K10)</f>
        <v>0</v>
      </c>
      <c r="BD11" s="43">
        <f>IF(CERES!K10 = 0,0,CERES!M10/CERES!K10)</f>
        <v>0</v>
      </c>
      <c r="BE11" s="43">
        <f>IF(CESFI!K10 = 0,0,CESFI!M10/CESFI!K10)</f>
        <v>0</v>
      </c>
      <c r="BF11" s="43">
        <f>IF(CCT!K10 = 0,0,CCT!M10/CCT!K10)</f>
        <v>0</v>
      </c>
      <c r="BG11" s="43">
        <f>IF(CEPLAN!K10 = 0,0,CEPLAN!M10/CEPLAN!K10)</f>
        <v>0</v>
      </c>
      <c r="BH11" s="43">
        <f>IF(CEAVI!K10 = 0,0,CEAVI!M10/CEAVI!K10)</f>
        <v>0</v>
      </c>
      <c r="BI11" s="43">
        <f>IF(CAV!K10 = 0,0,CAV!M10/CAV!K10)</f>
        <v>0</v>
      </c>
      <c r="BJ11" s="43">
        <f>IF(CEO!K10 = 0,0,CEO!M10/CEO!K10)</f>
        <v>0</v>
      </c>
      <c r="BK11" s="43" t="e">
        <f>IF(#REF! = 0,0,#REF!/#REF!)</f>
        <v>#REF!</v>
      </c>
    </row>
    <row r="12" spans="1:63" x14ac:dyDescent="0.25">
      <c r="A12" s="35">
        <v>10</v>
      </c>
      <c r="B12" s="42">
        <f>'GESTOR da Ata'!J11/'GESTOR da Ata'!H11</f>
        <v>0</v>
      </c>
      <c r="C12" s="29" t="e">
        <f>'(CARONA-USO DO GESTOR)'!W13/'(CARONA-USO DO GESTOR)'!#REF!</f>
        <v>#REF!</v>
      </c>
      <c r="D12" s="30" t="e">
        <f ca="1">'(CARONA-USO DO GESTOR)'!J13/'(CARONA-USO DO GESTOR)'!#REF!</f>
        <v>#REF!</v>
      </c>
      <c r="E12" s="30" t="e">
        <f ca="1">'(CARONA-USO DO GESTOR)'!M13/'(CARONA-USO DO GESTOR)'!#REF!</f>
        <v>#REF!</v>
      </c>
      <c r="F12" s="30" t="e">
        <f ca="1">'(CARONA-USO DO GESTOR)'!P13/'(CARONA-USO DO GESTOR)'!#REF!</f>
        <v>#REF!</v>
      </c>
      <c r="G12" s="30" t="e">
        <f ca="1">'(CARONA-USO DO GESTOR)'!S13/'(CARONA-USO DO GESTOR)'!#REF!</f>
        <v>#REF!</v>
      </c>
      <c r="H12" s="31">
        <f>REITORIA!N11</f>
        <v>0</v>
      </c>
      <c r="I12" s="31">
        <f>ESAG!O11</f>
        <v>0</v>
      </c>
      <c r="J12" s="31">
        <f>CEART!O11</f>
        <v>0</v>
      </c>
      <c r="K12" s="31">
        <f>FAED!O11</f>
        <v>0</v>
      </c>
      <c r="L12" s="31">
        <f>CEAD!O11</f>
        <v>0</v>
      </c>
      <c r="M12" s="31">
        <f>CEFID!O11</f>
        <v>0</v>
      </c>
      <c r="N12" s="31">
        <f>CERES!O11</f>
        <v>0</v>
      </c>
      <c r="O12" s="31">
        <f>CESFI!O11</f>
        <v>0</v>
      </c>
      <c r="P12" s="31">
        <f>CCT!O11</f>
        <v>0</v>
      </c>
      <c r="Q12" s="31">
        <f>CEPLAN!O11</f>
        <v>0</v>
      </c>
      <c r="R12" s="31">
        <f>CEAVI!O11</f>
        <v>0</v>
      </c>
      <c r="S12" s="31">
        <f>CAV!O11</f>
        <v>0</v>
      </c>
      <c r="T12" s="31">
        <f>CEO!O11</f>
        <v>0</v>
      </c>
      <c r="U12" s="31" t="e">
        <f>#REF!</f>
        <v>#REF!</v>
      </c>
      <c r="V12" s="32" t="str">
        <f>REITORIA!R11</f>
        <v>OK</v>
      </c>
      <c r="W12" s="32">
        <f>ESAG!S11</f>
        <v>0</v>
      </c>
      <c r="X12" s="32">
        <f>CEART!S11</f>
        <v>0</v>
      </c>
      <c r="Y12" s="32">
        <f>FAED!S11</f>
        <v>0</v>
      </c>
      <c r="Z12" s="32">
        <f>CEAD!S11</f>
        <v>0</v>
      </c>
      <c r="AA12" s="32">
        <f>CEFID!S11</f>
        <v>0</v>
      </c>
      <c r="AB12" s="32">
        <f>CERES!S11</f>
        <v>0</v>
      </c>
      <c r="AC12" s="32">
        <f>CESFI!S11</f>
        <v>0</v>
      </c>
      <c r="AD12" s="32">
        <f>CCT!S11</f>
        <v>0</v>
      </c>
      <c r="AE12" s="32">
        <f>CEPLAN!S11</f>
        <v>0</v>
      </c>
      <c r="AF12" s="32">
        <f>CEAVI!S11</f>
        <v>0</v>
      </c>
      <c r="AG12" s="32">
        <f>CAV!S11</f>
        <v>0</v>
      </c>
      <c r="AH12" s="32">
        <f>CEO!S11</f>
        <v>0</v>
      </c>
      <c r="AI12" s="32" t="e">
        <f>#REF!</f>
        <v>#REF!</v>
      </c>
      <c r="AJ12" s="40">
        <f>REITORIA!K11</f>
        <v>0</v>
      </c>
      <c r="AK12" s="40">
        <f>ESAG!L11</f>
        <v>0</v>
      </c>
      <c r="AL12" s="40">
        <f>CEART!L11</f>
        <v>0</v>
      </c>
      <c r="AM12" s="40">
        <f>FAED!L11</f>
        <v>0</v>
      </c>
      <c r="AN12" s="40">
        <f>CEAD!L11</f>
        <v>0</v>
      </c>
      <c r="AO12" s="40">
        <f>CEFID!L11</f>
        <v>0</v>
      </c>
      <c r="AP12" s="40">
        <f>CERES!L11</f>
        <v>0</v>
      </c>
      <c r="AQ12" s="40">
        <f>CESFI!L11</f>
        <v>0</v>
      </c>
      <c r="AR12" s="40">
        <f>CCT!L11</f>
        <v>0</v>
      </c>
      <c r="AS12" s="40">
        <f>CEPLAN!L11</f>
        <v>0</v>
      </c>
      <c r="AT12" s="40">
        <f>CEAVI!L11</f>
        <v>0</v>
      </c>
      <c r="AU12" s="40">
        <f>CAV!L11</f>
        <v>0</v>
      </c>
      <c r="AV12" s="40">
        <f>CEO!L11</f>
        <v>0</v>
      </c>
      <c r="AW12" s="41" t="e">
        <f>#REF!</f>
        <v>#REF!</v>
      </c>
      <c r="AX12" s="43">
        <f>IF(REITORIA!J11 = 0,0,REITORIA!L11/REITORIA!J11)</f>
        <v>0</v>
      </c>
      <c r="AY12" s="43">
        <f>IF(ESAG!K11 = 0,0,ESAG!M11/ESAG!K11)</f>
        <v>0</v>
      </c>
      <c r="AZ12" s="43">
        <f>IF(CEART!K11 = 0,0,CEART!M11/CEART!K11)</f>
        <v>0</v>
      </c>
      <c r="BA12" s="43">
        <f>IF(FAED!K11 = 0,0,FAED!M11/FAED!K11)</f>
        <v>0</v>
      </c>
      <c r="BB12" s="43">
        <f>IF(CEAD!K11 = 0,0,CEAD!M11/CEAD!K11)</f>
        <v>0</v>
      </c>
      <c r="BC12" s="43">
        <f>IF(CEFID!K11 = 0,0,CEFID!M11/CEFID!K11)</f>
        <v>0</v>
      </c>
      <c r="BD12" s="43">
        <f>IF(CERES!K11 = 0,0,CERES!M11/CERES!K11)</f>
        <v>0</v>
      </c>
      <c r="BE12" s="43">
        <f>IF(CESFI!K11 = 0,0,CESFI!M11/CESFI!K11)</f>
        <v>0</v>
      </c>
      <c r="BF12" s="43">
        <f>IF(CCT!K11 = 0,0,CCT!M11/CCT!K11)</f>
        <v>0</v>
      </c>
      <c r="BG12" s="43">
        <f>IF(CEPLAN!K11 = 0,0,CEPLAN!M11/CEPLAN!K11)</f>
        <v>0</v>
      </c>
      <c r="BH12" s="43">
        <f>IF(CEAVI!K11 = 0,0,CEAVI!M11/CEAVI!K11)</f>
        <v>0</v>
      </c>
      <c r="BI12" s="43">
        <f>IF(CAV!K11 = 0,0,CAV!M11/CAV!K11)</f>
        <v>0</v>
      </c>
      <c r="BJ12" s="43">
        <f>IF(CEO!K11 = 0,0,CEO!M11/CEO!K11)</f>
        <v>0</v>
      </c>
      <c r="BK12" s="43" t="e">
        <f>IF(#REF! = 0,0,#REF!/#REF!)</f>
        <v>#REF!</v>
      </c>
    </row>
    <row r="13" spans="1:63" x14ac:dyDescent="0.25">
      <c r="A13" s="34">
        <v>11</v>
      </c>
      <c r="B13" s="39" t="e">
        <f>'GESTOR da Ata'!#REF!/'GESTOR da Ata'!#REF!</f>
        <v>#REF!</v>
      </c>
      <c r="C13" s="29" t="e">
        <f>'(CARONA-USO DO GESTOR)'!W14/'(CARONA-USO DO GESTOR)'!#REF!</f>
        <v>#REF!</v>
      </c>
      <c r="D13" s="30" t="e">
        <f ca="1">'(CARONA-USO DO GESTOR)'!J14/'(CARONA-USO DO GESTOR)'!#REF!</f>
        <v>#REF!</v>
      </c>
      <c r="E13" s="30" t="e">
        <f ca="1">'(CARONA-USO DO GESTOR)'!M14/'(CARONA-USO DO GESTOR)'!#REF!</f>
        <v>#REF!</v>
      </c>
      <c r="F13" s="30" t="e">
        <f ca="1">'(CARONA-USO DO GESTOR)'!P14/'(CARONA-USO DO GESTOR)'!#REF!</f>
        <v>#REF!</v>
      </c>
      <c r="G13" s="30" t="e">
        <f ca="1">'(CARONA-USO DO GESTOR)'!S14/'(CARONA-USO DO GESTOR)'!#REF!</f>
        <v>#REF!</v>
      </c>
      <c r="H13" s="31" t="e">
        <f>REITORIA!#REF!</f>
        <v>#REF!</v>
      </c>
      <c r="I13" s="31" t="e">
        <f>ESAG!#REF!</f>
        <v>#REF!</v>
      </c>
      <c r="J13" s="31" t="e">
        <f>CEART!#REF!</f>
        <v>#REF!</v>
      </c>
      <c r="K13" s="31" t="e">
        <f>FAED!#REF!</f>
        <v>#REF!</v>
      </c>
      <c r="L13" s="31" t="e">
        <f>CEAD!#REF!</f>
        <v>#REF!</v>
      </c>
      <c r="M13" s="31" t="e">
        <f>CEFID!#REF!</f>
        <v>#REF!</v>
      </c>
      <c r="N13" s="31" t="e">
        <f>CERES!#REF!</f>
        <v>#REF!</v>
      </c>
      <c r="O13" s="31" t="e">
        <f>CESFI!#REF!</f>
        <v>#REF!</v>
      </c>
      <c r="P13" s="31" t="e">
        <f>CCT!#REF!</f>
        <v>#REF!</v>
      </c>
      <c r="Q13" s="31" t="e">
        <f>CEPLAN!#REF!</f>
        <v>#REF!</v>
      </c>
      <c r="R13" s="31" t="e">
        <f>CEAVI!#REF!</f>
        <v>#REF!</v>
      </c>
      <c r="S13" s="31" t="e">
        <f>CAV!#REF!</f>
        <v>#REF!</v>
      </c>
      <c r="T13" s="31" t="e">
        <f>CEO!#REF!</f>
        <v>#REF!</v>
      </c>
      <c r="U13" s="31" t="e">
        <f>#REF!</f>
        <v>#REF!</v>
      </c>
      <c r="V13" s="32" t="e">
        <f>REITORIA!#REF!</f>
        <v>#REF!</v>
      </c>
      <c r="W13" s="32" t="e">
        <f>ESAG!#REF!</f>
        <v>#REF!</v>
      </c>
      <c r="X13" s="32" t="e">
        <f>CEART!#REF!</f>
        <v>#REF!</v>
      </c>
      <c r="Y13" s="32" t="e">
        <f>FAED!#REF!</f>
        <v>#REF!</v>
      </c>
      <c r="Z13" s="32" t="e">
        <f>CEAD!#REF!</f>
        <v>#REF!</v>
      </c>
      <c r="AA13" s="32" t="e">
        <f>CEFID!#REF!</f>
        <v>#REF!</v>
      </c>
      <c r="AB13" s="32" t="e">
        <f>CERES!#REF!</f>
        <v>#REF!</v>
      </c>
      <c r="AC13" s="32" t="e">
        <f>CESFI!#REF!</f>
        <v>#REF!</v>
      </c>
      <c r="AD13" s="32" t="e">
        <f>CCT!#REF!</f>
        <v>#REF!</v>
      </c>
      <c r="AE13" s="32" t="e">
        <f>CEPLAN!#REF!</f>
        <v>#REF!</v>
      </c>
      <c r="AF13" s="32" t="e">
        <f>CEAVI!#REF!</f>
        <v>#REF!</v>
      </c>
      <c r="AG13" s="32" t="e">
        <f>CAV!#REF!</f>
        <v>#REF!</v>
      </c>
      <c r="AH13" s="32" t="e">
        <f>CEO!#REF!</f>
        <v>#REF!</v>
      </c>
      <c r="AI13" s="32" t="e">
        <f>#REF!</f>
        <v>#REF!</v>
      </c>
      <c r="AJ13" s="40" t="e">
        <f>REITORIA!#REF!</f>
        <v>#REF!</v>
      </c>
      <c r="AK13" s="40" t="e">
        <f>ESAG!#REF!</f>
        <v>#REF!</v>
      </c>
      <c r="AL13" s="40" t="e">
        <f>CEART!#REF!</f>
        <v>#REF!</v>
      </c>
      <c r="AM13" s="40" t="e">
        <f>FAED!#REF!</f>
        <v>#REF!</v>
      </c>
      <c r="AN13" s="40" t="e">
        <f>CEAD!#REF!</f>
        <v>#REF!</v>
      </c>
      <c r="AO13" s="40" t="e">
        <f>CEFID!#REF!</f>
        <v>#REF!</v>
      </c>
      <c r="AP13" s="40" t="e">
        <f>CERES!#REF!</f>
        <v>#REF!</v>
      </c>
      <c r="AQ13" s="40" t="e">
        <f>CESFI!#REF!</f>
        <v>#REF!</v>
      </c>
      <c r="AR13" s="40" t="e">
        <f>CCT!#REF!</f>
        <v>#REF!</v>
      </c>
      <c r="AS13" s="40" t="e">
        <f>CEPLAN!#REF!</f>
        <v>#REF!</v>
      </c>
      <c r="AT13" s="40" t="e">
        <f>CEAVI!#REF!</f>
        <v>#REF!</v>
      </c>
      <c r="AU13" s="40" t="e">
        <f>CAV!#REF!</f>
        <v>#REF!</v>
      </c>
      <c r="AV13" s="40" t="e">
        <f>CEO!#REF!</f>
        <v>#REF!</v>
      </c>
      <c r="AW13" s="41" t="e">
        <f>#REF!</f>
        <v>#REF!</v>
      </c>
      <c r="AX13" s="43" t="e">
        <f>IF(REITORIA!#REF! = 0,0,REITORIA!#REF!/REITORIA!#REF!)</f>
        <v>#REF!</v>
      </c>
      <c r="AY13" s="43" t="e">
        <f>IF(ESAG!#REF! = 0,0,ESAG!#REF!/ESAG!#REF!)</f>
        <v>#REF!</v>
      </c>
      <c r="AZ13" s="43" t="e">
        <f>IF(CEART!#REF! = 0,0,CEART!#REF!/CEART!#REF!)</f>
        <v>#REF!</v>
      </c>
      <c r="BA13" s="43" t="e">
        <f>IF(FAED!#REF! = 0,0,FAED!#REF!/FAED!#REF!)</f>
        <v>#REF!</v>
      </c>
      <c r="BB13" s="43" t="e">
        <f>IF(CEAD!#REF! = 0,0,CEAD!#REF!/CEAD!#REF!)</f>
        <v>#REF!</v>
      </c>
      <c r="BC13" s="43" t="e">
        <f>IF(CEFID!#REF! = 0,0,CEFID!#REF!/CEFID!#REF!)</f>
        <v>#REF!</v>
      </c>
      <c r="BD13" s="43" t="e">
        <f>IF(CERES!#REF! = 0,0,CERES!#REF!/CERES!#REF!)</f>
        <v>#REF!</v>
      </c>
      <c r="BE13" s="43" t="e">
        <f>IF(CESFI!#REF! = 0,0,CESFI!#REF!/CESFI!#REF!)</f>
        <v>#REF!</v>
      </c>
      <c r="BF13" s="43" t="e">
        <f>IF(CCT!#REF! = 0,0,CCT!#REF!/CCT!#REF!)</f>
        <v>#REF!</v>
      </c>
      <c r="BG13" s="43" t="e">
        <f>IF(CEPLAN!#REF! = 0,0,CEPLAN!#REF!/CEPLAN!#REF!)</f>
        <v>#REF!</v>
      </c>
      <c r="BH13" s="43" t="e">
        <f>IF(CEAVI!#REF! = 0,0,CEAVI!#REF!/CEAVI!#REF!)</f>
        <v>#REF!</v>
      </c>
      <c r="BI13" s="43" t="e">
        <f>IF(CAV!#REF! = 0,0,CAV!#REF!/CAV!#REF!)</f>
        <v>#REF!</v>
      </c>
      <c r="BJ13" s="43" t="e">
        <f>IF(CEO!#REF! = 0,0,CEO!#REF!/CEO!#REF!)</f>
        <v>#REF!</v>
      </c>
      <c r="BK13" s="43" t="e">
        <f>IF(#REF! = 0,0,#REF!/#REF!)</f>
        <v>#REF!</v>
      </c>
    </row>
    <row r="14" spans="1:63" x14ac:dyDescent="0.25">
      <c r="A14" s="35">
        <v>12</v>
      </c>
      <c r="B14" s="42">
        <f>'GESTOR da Ata'!J12/'GESTOR da Ata'!H12</f>
        <v>0</v>
      </c>
      <c r="C14" s="29" t="e">
        <f>'(CARONA-USO DO GESTOR)'!W15/'(CARONA-USO DO GESTOR)'!#REF!</f>
        <v>#REF!</v>
      </c>
      <c r="D14" s="30" t="e">
        <f ca="1">'(CARONA-USO DO GESTOR)'!J15/'(CARONA-USO DO GESTOR)'!#REF!</f>
        <v>#REF!</v>
      </c>
      <c r="E14" s="30" t="e">
        <f ca="1">'(CARONA-USO DO GESTOR)'!M15/'(CARONA-USO DO GESTOR)'!#REF!</f>
        <v>#REF!</v>
      </c>
      <c r="F14" s="30" t="e">
        <f ca="1">'(CARONA-USO DO GESTOR)'!P15/'(CARONA-USO DO GESTOR)'!#REF!</f>
        <v>#REF!</v>
      </c>
      <c r="G14" s="30" t="e">
        <f ca="1">'(CARONA-USO DO GESTOR)'!S15/'(CARONA-USO DO GESTOR)'!#REF!</f>
        <v>#REF!</v>
      </c>
      <c r="H14" s="31">
        <f>REITORIA!N12</f>
        <v>0</v>
      </c>
      <c r="I14" s="31">
        <f>ESAG!O12</f>
        <v>0</v>
      </c>
      <c r="J14" s="31">
        <f>CEART!O12</f>
        <v>0</v>
      </c>
      <c r="K14" s="31">
        <f>FAED!O12</f>
        <v>0</v>
      </c>
      <c r="L14" s="31">
        <f>CEAD!O12</f>
        <v>0</v>
      </c>
      <c r="M14" s="31">
        <f>CEFID!O12</f>
        <v>0</v>
      </c>
      <c r="N14" s="31">
        <f>CERES!O12</f>
        <v>0</v>
      </c>
      <c r="O14" s="31">
        <f>CESFI!O12</f>
        <v>0</v>
      </c>
      <c r="P14" s="31">
        <f>CCT!O12</f>
        <v>0</v>
      </c>
      <c r="Q14" s="31">
        <f>CEPLAN!O12</f>
        <v>0</v>
      </c>
      <c r="R14" s="31">
        <f>CEAVI!O12</f>
        <v>0</v>
      </c>
      <c r="S14" s="31">
        <f>CAV!O12</f>
        <v>0</v>
      </c>
      <c r="T14" s="31">
        <f>CEO!O12</f>
        <v>0</v>
      </c>
      <c r="U14" s="31" t="e">
        <f>#REF!</f>
        <v>#REF!</v>
      </c>
      <c r="V14" s="32" t="str">
        <f>REITORIA!R12</f>
        <v>OK</v>
      </c>
      <c r="W14" s="32">
        <f>ESAG!S12</f>
        <v>0</v>
      </c>
      <c r="X14" s="32">
        <f>CEART!S12</f>
        <v>0</v>
      </c>
      <c r="Y14" s="32">
        <f>FAED!S12</f>
        <v>0</v>
      </c>
      <c r="Z14" s="32">
        <f>CEAD!S12</f>
        <v>0</v>
      </c>
      <c r="AA14" s="32">
        <f>CEFID!S12</f>
        <v>0</v>
      </c>
      <c r="AB14" s="32">
        <f>CERES!S12</f>
        <v>0</v>
      </c>
      <c r="AC14" s="32">
        <f>CESFI!S12</f>
        <v>0</v>
      </c>
      <c r="AD14" s="32">
        <f>CCT!S12</f>
        <v>0</v>
      </c>
      <c r="AE14" s="32">
        <f>CEPLAN!S12</f>
        <v>0</v>
      </c>
      <c r="AF14" s="32">
        <f>CEAVI!S12</f>
        <v>0</v>
      </c>
      <c r="AG14" s="32">
        <f>CAV!S12</f>
        <v>0</v>
      </c>
      <c r="AH14" s="32">
        <f>CEO!S12</f>
        <v>0</v>
      </c>
      <c r="AI14" s="32" t="e">
        <f>#REF!</f>
        <v>#REF!</v>
      </c>
      <c r="AJ14" s="40">
        <f>REITORIA!K12</f>
        <v>0</v>
      </c>
      <c r="AK14" s="40">
        <f>ESAG!L12</f>
        <v>0</v>
      </c>
      <c r="AL14" s="40">
        <f>CEART!L12</f>
        <v>0</v>
      </c>
      <c r="AM14" s="40">
        <f>FAED!L12</f>
        <v>0</v>
      </c>
      <c r="AN14" s="40">
        <f>CEAD!L12</f>
        <v>0</v>
      </c>
      <c r="AO14" s="40">
        <f>CEFID!L12</f>
        <v>0</v>
      </c>
      <c r="AP14" s="40">
        <f>CERES!L12</f>
        <v>0</v>
      </c>
      <c r="AQ14" s="40">
        <f>CESFI!L12</f>
        <v>0</v>
      </c>
      <c r="AR14" s="40">
        <f>CCT!L12</f>
        <v>0</v>
      </c>
      <c r="AS14" s="40">
        <f>CEPLAN!L12</f>
        <v>0</v>
      </c>
      <c r="AT14" s="40">
        <f>CEAVI!L12</f>
        <v>0</v>
      </c>
      <c r="AU14" s="40">
        <f>CAV!L12</f>
        <v>0</v>
      </c>
      <c r="AV14" s="40">
        <f>CEO!L12</f>
        <v>0</v>
      </c>
      <c r="AW14" s="41" t="e">
        <f>#REF!</f>
        <v>#REF!</v>
      </c>
      <c r="AX14" s="43">
        <f>IF(REITORIA!J12 = 0,0,REITORIA!L12/REITORIA!J12)</f>
        <v>0</v>
      </c>
      <c r="AY14" s="43">
        <f>IF(ESAG!K12 = 0,0,ESAG!M12/ESAG!K12)</f>
        <v>0</v>
      </c>
      <c r="AZ14" s="43">
        <f>IF(CEART!K12 = 0,0,CEART!M12/CEART!K12)</f>
        <v>0</v>
      </c>
      <c r="BA14" s="43">
        <f>IF(FAED!K12 = 0,0,FAED!M12/FAED!K12)</f>
        <v>0</v>
      </c>
      <c r="BB14" s="43">
        <f>IF(CEAD!K12 = 0,0,CEAD!M12/CEAD!K12)</f>
        <v>0</v>
      </c>
      <c r="BC14" s="43">
        <f>IF(CEFID!K12 = 0,0,CEFID!M12/CEFID!K12)</f>
        <v>0</v>
      </c>
      <c r="BD14" s="43">
        <f>IF(CERES!K12 = 0,0,CERES!M12/CERES!K12)</f>
        <v>0</v>
      </c>
      <c r="BE14" s="43">
        <f>IF(CESFI!K12 = 0,0,CESFI!M12/CESFI!K12)</f>
        <v>0</v>
      </c>
      <c r="BF14" s="43">
        <f>IF(CCT!K12 = 0,0,CCT!M12/CCT!K12)</f>
        <v>0</v>
      </c>
      <c r="BG14" s="43">
        <f>IF(CEPLAN!K12 = 0,0,CEPLAN!M12/CEPLAN!K12)</f>
        <v>0</v>
      </c>
      <c r="BH14" s="43">
        <f>IF(CEAVI!K12 = 0,0,CEAVI!M12/CEAVI!K12)</f>
        <v>0</v>
      </c>
      <c r="BI14" s="43">
        <f>IF(CAV!K12 = 0,0,CAV!M12/CAV!K12)</f>
        <v>0</v>
      </c>
      <c r="BJ14" s="43">
        <f>IF(CEO!K12 = 0,0,CEO!M12/CEO!K12)</f>
        <v>0</v>
      </c>
      <c r="BK14" s="43" t="e">
        <f>IF(#REF! = 0,0,#REF!/#REF!)</f>
        <v>#REF!</v>
      </c>
    </row>
    <row r="15" spans="1:63" x14ac:dyDescent="0.25">
      <c r="A15" s="34">
        <v>13</v>
      </c>
      <c r="B15" s="39" t="e">
        <f>'GESTOR da Ata'!#REF!/'GESTOR da Ata'!#REF!</f>
        <v>#REF!</v>
      </c>
      <c r="C15" s="29" t="e">
        <f>'(CARONA-USO DO GESTOR)'!W16/'(CARONA-USO DO GESTOR)'!#REF!</f>
        <v>#REF!</v>
      </c>
      <c r="D15" s="30" t="e">
        <f ca="1">'(CARONA-USO DO GESTOR)'!J16/'(CARONA-USO DO GESTOR)'!#REF!</f>
        <v>#REF!</v>
      </c>
      <c r="E15" s="30" t="e">
        <f ca="1">'(CARONA-USO DO GESTOR)'!M16/'(CARONA-USO DO GESTOR)'!#REF!</f>
        <v>#REF!</v>
      </c>
      <c r="F15" s="30" t="e">
        <f ca="1">'(CARONA-USO DO GESTOR)'!P16/'(CARONA-USO DO GESTOR)'!#REF!</f>
        <v>#REF!</v>
      </c>
      <c r="G15" s="30" t="e">
        <f ca="1">'(CARONA-USO DO GESTOR)'!S16/'(CARONA-USO DO GESTOR)'!#REF!</f>
        <v>#REF!</v>
      </c>
      <c r="H15" s="31" t="e">
        <f>REITORIA!#REF!</f>
        <v>#REF!</v>
      </c>
      <c r="I15" s="31" t="e">
        <f>ESAG!#REF!</f>
        <v>#REF!</v>
      </c>
      <c r="J15" s="31" t="e">
        <f>CEART!#REF!</f>
        <v>#REF!</v>
      </c>
      <c r="K15" s="31" t="e">
        <f>FAED!#REF!</f>
        <v>#REF!</v>
      </c>
      <c r="L15" s="31" t="e">
        <f>CEAD!#REF!</f>
        <v>#REF!</v>
      </c>
      <c r="M15" s="31" t="e">
        <f>CEFID!#REF!</f>
        <v>#REF!</v>
      </c>
      <c r="N15" s="31" t="e">
        <f>CERES!#REF!</f>
        <v>#REF!</v>
      </c>
      <c r="O15" s="31" t="e">
        <f>CESFI!#REF!</f>
        <v>#REF!</v>
      </c>
      <c r="P15" s="31" t="e">
        <f>CCT!#REF!</f>
        <v>#REF!</v>
      </c>
      <c r="Q15" s="31" t="e">
        <f>CEPLAN!#REF!</f>
        <v>#REF!</v>
      </c>
      <c r="R15" s="31" t="e">
        <f>CEAVI!#REF!</f>
        <v>#REF!</v>
      </c>
      <c r="S15" s="31" t="e">
        <f>CAV!#REF!</f>
        <v>#REF!</v>
      </c>
      <c r="T15" s="31" t="e">
        <f>CEO!#REF!</f>
        <v>#REF!</v>
      </c>
      <c r="U15" s="31" t="e">
        <f>#REF!</f>
        <v>#REF!</v>
      </c>
      <c r="V15" s="32" t="e">
        <f>REITORIA!#REF!</f>
        <v>#REF!</v>
      </c>
      <c r="W15" s="32" t="e">
        <f>ESAG!#REF!</f>
        <v>#REF!</v>
      </c>
      <c r="X15" s="32" t="e">
        <f>CEART!#REF!</f>
        <v>#REF!</v>
      </c>
      <c r="Y15" s="32" t="e">
        <f>FAED!#REF!</f>
        <v>#REF!</v>
      </c>
      <c r="Z15" s="32" t="e">
        <f>CEAD!#REF!</f>
        <v>#REF!</v>
      </c>
      <c r="AA15" s="32" t="e">
        <f>CEFID!#REF!</f>
        <v>#REF!</v>
      </c>
      <c r="AB15" s="32" t="e">
        <f>CERES!#REF!</f>
        <v>#REF!</v>
      </c>
      <c r="AC15" s="32" t="e">
        <f>CESFI!#REF!</f>
        <v>#REF!</v>
      </c>
      <c r="AD15" s="32" t="e">
        <f>CCT!#REF!</f>
        <v>#REF!</v>
      </c>
      <c r="AE15" s="32" t="e">
        <f>CEPLAN!#REF!</f>
        <v>#REF!</v>
      </c>
      <c r="AF15" s="32" t="e">
        <f>CEAVI!#REF!</f>
        <v>#REF!</v>
      </c>
      <c r="AG15" s="32" t="e">
        <f>CAV!#REF!</f>
        <v>#REF!</v>
      </c>
      <c r="AH15" s="32" t="e">
        <f>CEO!#REF!</f>
        <v>#REF!</v>
      </c>
      <c r="AI15" s="32" t="e">
        <f>#REF!</f>
        <v>#REF!</v>
      </c>
      <c r="AJ15" s="40" t="e">
        <f>REITORIA!#REF!</f>
        <v>#REF!</v>
      </c>
      <c r="AK15" s="40" t="e">
        <f>ESAG!#REF!</f>
        <v>#REF!</v>
      </c>
      <c r="AL15" s="40" t="e">
        <f>CEART!#REF!</f>
        <v>#REF!</v>
      </c>
      <c r="AM15" s="40" t="e">
        <f>FAED!#REF!</f>
        <v>#REF!</v>
      </c>
      <c r="AN15" s="40" t="e">
        <f>CEAD!#REF!</f>
        <v>#REF!</v>
      </c>
      <c r="AO15" s="40" t="e">
        <f>CEFID!#REF!</f>
        <v>#REF!</v>
      </c>
      <c r="AP15" s="40" t="e">
        <f>CERES!#REF!</f>
        <v>#REF!</v>
      </c>
      <c r="AQ15" s="40" t="e">
        <f>CESFI!#REF!</f>
        <v>#REF!</v>
      </c>
      <c r="AR15" s="40" t="e">
        <f>CCT!#REF!</f>
        <v>#REF!</v>
      </c>
      <c r="AS15" s="40" t="e">
        <f>CEPLAN!#REF!</f>
        <v>#REF!</v>
      </c>
      <c r="AT15" s="40" t="e">
        <f>CEAVI!#REF!</f>
        <v>#REF!</v>
      </c>
      <c r="AU15" s="40" t="e">
        <f>CAV!#REF!</f>
        <v>#REF!</v>
      </c>
      <c r="AV15" s="40" t="e">
        <f>CEO!#REF!</f>
        <v>#REF!</v>
      </c>
      <c r="AW15" s="41" t="e">
        <f>#REF!</f>
        <v>#REF!</v>
      </c>
      <c r="AX15" s="43" t="e">
        <f>IF(REITORIA!#REF! = 0,0,REITORIA!#REF!/REITORIA!#REF!)</f>
        <v>#REF!</v>
      </c>
      <c r="AY15" s="43" t="e">
        <f>IF(ESAG!#REF! = 0,0,ESAG!#REF!/ESAG!#REF!)</f>
        <v>#REF!</v>
      </c>
      <c r="AZ15" s="43" t="e">
        <f>IF(CEART!#REF! = 0,0,CEART!#REF!/CEART!#REF!)</f>
        <v>#REF!</v>
      </c>
      <c r="BA15" s="43" t="e">
        <f>IF(FAED!#REF! = 0,0,FAED!#REF!/FAED!#REF!)</f>
        <v>#REF!</v>
      </c>
      <c r="BB15" s="43" t="e">
        <f>IF(CEAD!#REF! = 0,0,CEAD!#REF!/CEAD!#REF!)</f>
        <v>#REF!</v>
      </c>
      <c r="BC15" s="43" t="e">
        <f>IF(CEFID!#REF! = 0,0,CEFID!#REF!/CEFID!#REF!)</f>
        <v>#REF!</v>
      </c>
      <c r="BD15" s="43" t="e">
        <f>IF(CERES!#REF! = 0,0,CERES!#REF!/CERES!#REF!)</f>
        <v>#REF!</v>
      </c>
      <c r="BE15" s="43" t="e">
        <f>IF(CESFI!#REF! = 0,0,CESFI!#REF!/CESFI!#REF!)</f>
        <v>#REF!</v>
      </c>
      <c r="BF15" s="43" t="e">
        <f>IF(CCT!#REF! = 0,0,CCT!#REF!/CCT!#REF!)</f>
        <v>#REF!</v>
      </c>
      <c r="BG15" s="43" t="e">
        <f>IF(CEPLAN!#REF! = 0,0,CEPLAN!#REF!/CEPLAN!#REF!)</f>
        <v>#REF!</v>
      </c>
      <c r="BH15" s="43" t="e">
        <f>IF(CEAVI!#REF! = 0,0,CEAVI!#REF!/CEAVI!#REF!)</f>
        <v>#REF!</v>
      </c>
      <c r="BI15" s="43" t="e">
        <f>IF(CAV!#REF! = 0,0,CAV!#REF!/CAV!#REF!)</f>
        <v>#REF!</v>
      </c>
      <c r="BJ15" s="43" t="e">
        <f>IF(CEO!#REF! = 0,0,CEO!#REF!/CEO!#REF!)</f>
        <v>#REF!</v>
      </c>
      <c r="BK15" s="43" t="e">
        <f>IF(#REF! = 0,0,#REF!/#REF!)</f>
        <v>#REF!</v>
      </c>
    </row>
    <row r="16" spans="1:63" x14ac:dyDescent="0.25">
      <c r="A16" s="35">
        <v>14</v>
      </c>
      <c r="B16" s="42" t="e">
        <f>'GESTOR da Ata'!#REF!/'GESTOR da Ata'!#REF!</f>
        <v>#REF!</v>
      </c>
      <c r="C16" s="29" t="e">
        <f>'(CARONA-USO DO GESTOR)'!W17/'(CARONA-USO DO GESTOR)'!#REF!</f>
        <v>#REF!</v>
      </c>
      <c r="D16" s="30" t="e">
        <f ca="1">'(CARONA-USO DO GESTOR)'!J17/'(CARONA-USO DO GESTOR)'!#REF!</f>
        <v>#REF!</v>
      </c>
      <c r="E16" s="30" t="e">
        <f ca="1">'(CARONA-USO DO GESTOR)'!M17/'(CARONA-USO DO GESTOR)'!#REF!</f>
        <v>#REF!</v>
      </c>
      <c r="F16" s="30" t="e">
        <f ca="1">'(CARONA-USO DO GESTOR)'!P17/'(CARONA-USO DO GESTOR)'!#REF!</f>
        <v>#REF!</v>
      </c>
      <c r="G16" s="30" t="e">
        <f ca="1">'(CARONA-USO DO GESTOR)'!S17/'(CARONA-USO DO GESTOR)'!#REF!</f>
        <v>#REF!</v>
      </c>
      <c r="H16" s="31" t="e">
        <f>REITORIA!#REF!</f>
        <v>#REF!</v>
      </c>
      <c r="I16" s="31" t="e">
        <f>ESAG!#REF!</f>
        <v>#REF!</v>
      </c>
      <c r="J16" s="31" t="e">
        <f>CEART!#REF!</f>
        <v>#REF!</v>
      </c>
      <c r="K16" s="31" t="e">
        <f>FAED!#REF!</f>
        <v>#REF!</v>
      </c>
      <c r="L16" s="31" t="e">
        <f>CEAD!#REF!</f>
        <v>#REF!</v>
      </c>
      <c r="M16" s="31" t="e">
        <f>CEFID!#REF!</f>
        <v>#REF!</v>
      </c>
      <c r="N16" s="31" t="e">
        <f>CERES!#REF!</f>
        <v>#REF!</v>
      </c>
      <c r="O16" s="31" t="e">
        <f>CESFI!#REF!</f>
        <v>#REF!</v>
      </c>
      <c r="P16" s="31" t="e">
        <f>CCT!#REF!</f>
        <v>#REF!</v>
      </c>
      <c r="Q16" s="31" t="e">
        <f>CEPLAN!#REF!</f>
        <v>#REF!</v>
      </c>
      <c r="R16" s="31" t="e">
        <f>CEAVI!#REF!</f>
        <v>#REF!</v>
      </c>
      <c r="S16" s="31" t="e">
        <f>CAV!#REF!</f>
        <v>#REF!</v>
      </c>
      <c r="T16" s="31" t="e">
        <f>CEO!#REF!</f>
        <v>#REF!</v>
      </c>
      <c r="U16" s="31" t="e">
        <f>#REF!</f>
        <v>#REF!</v>
      </c>
      <c r="V16" s="32" t="e">
        <f>REITORIA!#REF!</f>
        <v>#REF!</v>
      </c>
      <c r="W16" s="32" t="e">
        <f>ESAG!#REF!</f>
        <v>#REF!</v>
      </c>
      <c r="X16" s="32" t="e">
        <f>CEART!#REF!</f>
        <v>#REF!</v>
      </c>
      <c r="Y16" s="32" t="e">
        <f>FAED!#REF!</f>
        <v>#REF!</v>
      </c>
      <c r="Z16" s="32" t="e">
        <f>CEAD!#REF!</f>
        <v>#REF!</v>
      </c>
      <c r="AA16" s="32" t="e">
        <f>CEFID!#REF!</f>
        <v>#REF!</v>
      </c>
      <c r="AB16" s="32" t="e">
        <f>CERES!#REF!</f>
        <v>#REF!</v>
      </c>
      <c r="AC16" s="32" t="e">
        <f>CESFI!#REF!</f>
        <v>#REF!</v>
      </c>
      <c r="AD16" s="32" t="e">
        <f>CCT!#REF!</f>
        <v>#REF!</v>
      </c>
      <c r="AE16" s="32" t="e">
        <f>CEPLAN!#REF!</f>
        <v>#REF!</v>
      </c>
      <c r="AF16" s="32" t="e">
        <f>CEAVI!#REF!</f>
        <v>#REF!</v>
      </c>
      <c r="AG16" s="32" t="e">
        <f>CAV!#REF!</f>
        <v>#REF!</v>
      </c>
      <c r="AH16" s="32" t="e">
        <f>CEO!#REF!</f>
        <v>#REF!</v>
      </c>
      <c r="AI16" s="32" t="e">
        <f>#REF!</f>
        <v>#REF!</v>
      </c>
      <c r="AJ16" s="40" t="e">
        <f>REITORIA!#REF!</f>
        <v>#REF!</v>
      </c>
      <c r="AK16" s="40" t="e">
        <f>ESAG!#REF!</f>
        <v>#REF!</v>
      </c>
      <c r="AL16" s="40" t="e">
        <f>CEART!#REF!</f>
        <v>#REF!</v>
      </c>
      <c r="AM16" s="40" t="e">
        <f>FAED!#REF!</f>
        <v>#REF!</v>
      </c>
      <c r="AN16" s="40" t="e">
        <f>CEAD!#REF!</f>
        <v>#REF!</v>
      </c>
      <c r="AO16" s="40" t="e">
        <f>CEFID!#REF!</f>
        <v>#REF!</v>
      </c>
      <c r="AP16" s="40" t="e">
        <f>CERES!#REF!</f>
        <v>#REF!</v>
      </c>
      <c r="AQ16" s="40" t="e">
        <f>CESFI!#REF!</f>
        <v>#REF!</v>
      </c>
      <c r="AR16" s="40" t="e">
        <f>CCT!#REF!</f>
        <v>#REF!</v>
      </c>
      <c r="AS16" s="40" t="e">
        <f>CEPLAN!#REF!</f>
        <v>#REF!</v>
      </c>
      <c r="AT16" s="40" t="e">
        <f>CEAVI!#REF!</f>
        <v>#REF!</v>
      </c>
      <c r="AU16" s="40" t="e">
        <f>CAV!#REF!</f>
        <v>#REF!</v>
      </c>
      <c r="AV16" s="40" t="e">
        <f>CEO!#REF!</f>
        <v>#REF!</v>
      </c>
      <c r="AW16" s="41" t="e">
        <f>#REF!</f>
        <v>#REF!</v>
      </c>
      <c r="AX16" s="43" t="e">
        <f>IF(REITORIA!#REF! = 0,0,REITORIA!#REF!/REITORIA!#REF!)</f>
        <v>#REF!</v>
      </c>
      <c r="AY16" s="43" t="e">
        <f>IF(ESAG!#REF! = 0,0,ESAG!#REF!/ESAG!#REF!)</f>
        <v>#REF!</v>
      </c>
      <c r="AZ16" s="43" t="e">
        <f>IF(CEART!#REF! = 0,0,CEART!#REF!/CEART!#REF!)</f>
        <v>#REF!</v>
      </c>
      <c r="BA16" s="43" t="e">
        <f>IF(FAED!#REF! = 0,0,FAED!#REF!/FAED!#REF!)</f>
        <v>#REF!</v>
      </c>
      <c r="BB16" s="43" t="e">
        <f>IF(CEAD!#REF! = 0,0,CEAD!#REF!/CEAD!#REF!)</f>
        <v>#REF!</v>
      </c>
      <c r="BC16" s="43" t="e">
        <f>IF(CEFID!#REF! = 0,0,CEFID!#REF!/CEFID!#REF!)</f>
        <v>#REF!</v>
      </c>
      <c r="BD16" s="43" t="e">
        <f>IF(CERES!#REF! = 0,0,CERES!#REF!/CERES!#REF!)</f>
        <v>#REF!</v>
      </c>
      <c r="BE16" s="43" t="e">
        <f>IF(CESFI!#REF! = 0,0,CESFI!#REF!/CESFI!#REF!)</f>
        <v>#REF!</v>
      </c>
      <c r="BF16" s="43" t="e">
        <f>IF(CCT!#REF! = 0,0,CCT!#REF!/CCT!#REF!)</f>
        <v>#REF!</v>
      </c>
      <c r="BG16" s="43" t="e">
        <f>IF(CEPLAN!#REF! = 0,0,CEPLAN!#REF!/CEPLAN!#REF!)</f>
        <v>#REF!</v>
      </c>
      <c r="BH16" s="43" t="e">
        <f>IF(CEAVI!#REF! = 0,0,CEAVI!#REF!/CEAVI!#REF!)</f>
        <v>#REF!</v>
      </c>
      <c r="BI16" s="43" t="e">
        <f>IF(CAV!#REF! = 0,0,CAV!#REF!/CAV!#REF!)</f>
        <v>#REF!</v>
      </c>
      <c r="BJ16" s="43" t="e">
        <f>IF(CEO!#REF! = 0,0,CEO!#REF!/CEO!#REF!)</f>
        <v>#REF!</v>
      </c>
      <c r="BK16" s="43" t="e">
        <f>IF(#REF! = 0,0,#REF!/#REF!)</f>
        <v>#REF!</v>
      </c>
    </row>
    <row r="17" spans="1:63" x14ac:dyDescent="0.25">
      <c r="A17" s="34">
        <v>15</v>
      </c>
      <c r="B17" s="39">
        <f>'GESTOR da Ata'!J13/'GESTOR da Ata'!H13</f>
        <v>0</v>
      </c>
      <c r="C17" s="29" t="e">
        <f>'(CARONA-USO DO GESTOR)'!#REF!/'(CARONA-USO DO GESTOR)'!#REF!</f>
        <v>#REF!</v>
      </c>
      <c r="D17" s="30" t="e">
        <f>'(CARONA-USO DO GESTOR)'!#REF!/'(CARONA-USO DO GESTOR)'!#REF!</f>
        <v>#REF!</v>
      </c>
      <c r="E17" s="30" t="e">
        <f>'(CARONA-USO DO GESTOR)'!#REF!/'(CARONA-USO DO GESTOR)'!#REF!</f>
        <v>#REF!</v>
      </c>
      <c r="F17" s="30" t="e">
        <f>'(CARONA-USO DO GESTOR)'!#REF!/'(CARONA-USO DO GESTOR)'!#REF!</f>
        <v>#REF!</v>
      </c>
      <c r="G17" s="30" t="e">
        <f>'(CARONA-USO DO GESTOR)'!#REF!/'(CARONA-USO DO GESTOR)'!#REF!</f>
        <v>#REF!</v>
      </c>
      <c r="H17" s="31">
        <f>REITORIA!N13</f>
        <v>0</v>
      </c>
      <c r="I17" s="31">
        <f>ESAG!O13</f>
        <v>0</v>
      </c>
      <c r="J17" s="31">
        <f>CEART!O13</f>
        <v>0</v>
      </c>
      <c r="K17" s="31">
        <f>FAED!O13</f>
        <v>0</v>
      </c>
      <c r="L17" s="31">
        <f>CEAD!O13</f>
        <v>0</v>
      </c>
      <c r="M17" s="31">
        <f>CEFID!O13</f>
        <v>0</v>
      </c>
      <c r="N17" s="31">
        <f>CERES!O13</f>
        <v>0</v>
      </c>
      <c r="O17" s="31">
        <f>CESFI!O13</f>
        <v>0</v>
      </c>
      <c r="P17" s="31">
        <f>CCT!O13</f>
        <v>0</v>
      </c>
      <c r="Q17" s="31">
        <f>CEPLAN!O13</f>
        <v>0</v>
      </c>
      <c r="R17" s="31">
        <f>CEAVI!O13</f>
        <v>0</v>
      </c>
      <c r="S17" s="31">
        <f>CAV!O13</f>
        <v>0</v>
      </c>
      <c r="T17" s="31">
        <f>CEO!O13</f>
        <v>0</v>
      </c>
      <c r="U17" s="31" t="e">
        <f>#REF!</f>
        <v>#REF!</v>
      </c>
      <c r="V17" s="32" t="str">
        <f>REITORIA!R13</f>
        <v>OK</v>
      </c>
      <c r="W17" s="32">
        <f>ESAG!S13</f>
        <v>0</v>
      </c>
      <c r="X17" s="32">
        <f>CEART!S13</f>
        <v>0</v>
      </c>
      <c r="Y17" s="32">
        <f>FAED!S13</f>
        <v>0</v>
      </c>
      <c r="Z17" s="32">
        <f>CEAD!S13</f>
        <v>0</v>
      </c>
      <c r="AA17" s="32">
        <f>CEFID!S13</f>
        <v>0</v>
      </c>
      <c r="AB17" s="32">
        <f>CERES!S13</f>
        <v>0</v>
      </c>
      <c r="AC17" s="32">
        <f>CESFI!S13</f>
        <v>0</v>
      </c>
      <c r="AD17" s="32">
        <f>CCT!S13</f>
        <v>0</v>
      </c>
      <c r="AE17" s="32">
        <f>CEPLAN!S13</f>
        <v>0</v>
      </c>
      <c r="AF17" s="32">
        <f>CEAVI!S13</f>
        <v>0</v>
      </c>
      <c r="AG17" s="32">
        <f>CAV!S13</f>
        <v>0</v>
      </c>
      <c r="AH17" s="32">
        <f>CEO!S13</f>
        <v>0</v>
      </c>
      <c r="AI17" s="32" t="e">
        <f>#REF!</f>
        <v>#REF!</v>
      </c>
      <c r="AJ17" s="40">
        <f>REITORIA!K13</f>
        <v>0</v>
      </c>
      <c r="AK17" s="40">
        <f>ESAG!L13</f>
        <v>0</v>
      </c>
      <c r="AL17" s="40">
        <f>CEART!L13</f>
        <v>0</v>
      </c>
      <c r="AM17" s="40">
        <f>FAED!L13</f>
        <v>0</v>
      </c>
      <c r="AN17" s="40">
        <f>CEAD!L13</f>
        <v>0</v>
      </c>
      <c r="AO17" s="40">
        <f>CEFID!L13</f>
        <v>0</v>
      </c>
      <c r="AP17" s="40">
        <f>CERES!L13</f>
        <v>0</v>
      </c>
      <c r="AQ17" s="40">
        <f>CESFI!L13</f>
        <v>0</v>
      </c>
      <c r="AR17" s="40">
        <f>CCT!L13</f>
        <v>0</v>
      </c>
      <c r="AS17" s="40">
        <f>CEPLAN!L13</f>
        <v>0</v>
      </c>
      <c r="AT17" s="40">
        <f>CEAVI!L13</f>
        <v>0</v>
      </c>
      <c r="AU17" s="40">
        <f>CAV!L13</f>
        <v>0</v>
      </c>
      <c r="AV17" s="40">
        <f>CEO!L13</f>
        <v>0</v>
      </c>
      <c r="AW17" s="41" t="e">
        <f>#REF!</f>
        <v>#REF!</v>
      </c>
      <c r="AX17" s="43">
        <f>IF(REITORIA!J13 = 0,0,REITORIA!L13/REITORIA!J13)</f>
        <v>0</v>
      </c>
      <c r="AY17" s="43">
        <f>IF(ESAG!K13 = 0,0,ESAG!M13/ESAG!K13)</f>
        <v>0</v>
      </c>
      <c r="AZ17" s="43">
        <f>IF(CEART!K13 = 0,0,CEART!M13/CEART!K13)</f>
        <v>0</v>
      </c>
      <c r="BA17" s="43">
        <f>IF(FAED!K13 = 0,0,FAED!M13/FAED!K13)</f>
        <v>0</v>
      </c>
      <c r="BB17" s="43">
        <f>IF(CEAD!K13 = 0,0,CEAD!M13/CEAD!K13)</f>
        <v>0</v>
      </c>
      <c r="BC17" s="43">
        <f>IF(CEFID!K13 = 0,0,CEFID!M13/CEFID!K13)</f>
        <v>0</v>
      </c>
      <c r="BD17" s="43">
        <f>IF(CERES!K13 = 0,0,CERES!M13/CERES!K13)</f>
        <v>0</v>
      </c>
      <c r="BE17" s="43">
        <f>IF(CESFI!K13 = 0,0,CESFI!M13/CESFI!K13)</f>
        <v>0</v>
      </c>
      <c r="BF17" s="43">
        <f>IF(CCT!K13 = 0,0,CCT!M13/CCT!K13)</f>
        <v>0</v>
      </c>
      <c r="BG17" s="43">
        <f>IF(CEPLAN!K13 = 0,0,CEPLAN!M13/CEPLAN!K13)</f>
        <v>0</v>
      </c>
      <c r="BH17" s="43">
        <f>IF(CEAVI!K13 = 0,0,CEAVI!M13/CEAVI!K13)</f>
        <v>0</v>
      </c>
      <c r="BI17" s="43">
        <f>IF(CAV!K13 = 0,0,CAV!M13/CAV!K13)</f>
        <v>0</v>
      </c>
      <c r="BJ17" s="43">
        <f>IF(CEO!K13 = 0,0,CEO!M13/CEO!K13)</f>
        <v>0</v>
      </c>
      <c r="BK17" s="43" t="e">
        <f>IF(#REF! = 0,0,#REF!/#REF!)</f>
        <v>#REF!</v>
      </c>
    </row>
    <row r="18" spans="1:63" x14ac:dyDescent="0.25">
      <c r="A18" s="35">
        <v>16</v>
      </c>
      <c r="B18" s="42" t="e">
        <f>'GESTOR da Ata'!#REF!/'GESTOR da Ata'!#REF!</f>
        <v>#REF!</v>
      </c>
      <c r="C18" s="29" t="e">
        <f>'(CARONA-USO DO GESTOR)'!#REF!/'(CARONA-USO DO GESTOR)'!#REF!</f>
        <v>#REF!</v>
      </c>
      <c r="D18" s="30" t="e">
        <f>'(CARONA-USO DO GESTOR)'!#REF!/'(CARONA-USO DO GESTOR)'!#REF!</f>
        <v>#REF!</v>
      </c>
      <c r="E18" s="30" t="e">
        <f>'(CARONA-USO DO GESTOR)'!#REF!/'(CARONA-USO DO GESTOR)'!#REF!</f>
        <v>#REF!</v>
      </c>
      <c r="F18" s="30" t="e">
        <f>'(CARONA-USO DO GESTOR)'!#REF!/'(CARONA-USO DO GESTOR)'!#REF!</f>
        <v>#REF!</v>
      </c>
      <c r="G18" s="30" t="e">
        <f>'(CARONA-USO DO GESTOR)'!#REF!/'(CARONA-USO DO GESTOR)'!#REF!</f>
        <v>#REF!</v>
      </c>
      <c r="H18" s="31" t="e">
        <f>REITORIA!#REF!</f>
        <v>#REF!</v>
      </c>
      <c r="I18" s="31" t="e">
        <f>ESAG!#REF!</f>
        <v>#REF!</v>
      </c>
      <c r="J18" s="31" t="e">
        <f>CEART!#REF!</f>
        <v>#REF!</v>
      </c>
      <c r="K18" s="31" t="e">
        <f>FAED!#REF!</f>
        <v>#REF!</v>
      </c>
      <c r="L18" s="31" t="e">
        <f>CEAD!#REF!</f>
        <v>#REF!</v>
      </c>
      <c r="M18" s="31" t="e">
        <f>CEFID!#REF!</f>
        <v>#REF!</v>
      </c>
      <c r="N18" s="31" t="e">
        <f>CERES!#REF!</f>
        <v>#REF!</v>
      </c>
      <c r="O18" s="31" t="e">
        <f>CESFI!#REF!</f>
        <v>#REF!</v>
      </c>
      <c r="P18" s="31" t="e">
        <f>CCT!#REF!</f>
        <v>#REF!</v>
      </c>
      <c r="Q18" s="31" t="e">
        <f>CEPLAN!#REF!</f>
        <v>#REF!</v>
      </c>
      <c r="R18" s="31" t="e">
        <f>CEAVI!#REF!</f>
        <v>#REF!</v>
      </c>
      <c r="S18" s="31" t="e">
        <f>CAV!#REF!</f>
        <v>#REF!</v>
      </c>
      <c r="T18" s="31" t="e">
        <f>CEO!#REF!</f>
        <v>#REF!</v>
      </c>
      <c r="U18" s="31" t="e">
        <f>#REF!</f>
        <v>#REF!</v>
      </c>
      <c r="V18" s="32" t="e">
        <f>REITORIA!#REF!</f>
        <v>#REF!</v>
      </c>
      <c r="W18" s="32" t="e">
        <f>ESAG!#REF!</f>
        <v>#REF!</v>
      </c>
      <c r="X18" s="32" t="e">
        <f>CEART!#REF!</f>
        <v>#REF!</v>
      </c>
      <c r="Y18" s="32" t="e">
        <f>FAED!#REF!</f>
        <v>#REF!</v>
      </c>
      <c r="Z18" s="32" t="e">
        <f>CEAD!#REF!</f>
        <v>#REF!</v>
      </c>
      <c r="AA18" s="32" t="e">
        <f>CEFID!#REF!</f>
        <v>#REF!</v>
      </c>
      <c r="AB18" s="32" t="e">
        <f>CERES!#REF!</f>
        <v>#REF!</v>
      </c>
      <c r="AC18" s="32" t="e">
        <f>CESFI!#REF!</f>
        <v>#REF!</v>
      </c>
      <c r="AD18" s="32" t="e">
        <f>CCT!#REF!</f>
        <v>#REF!</v>
      </c>
      <c r="AE18" s="32" t="e">
        <f>CEPLAN!#REF!</f>
        <v>#REF!</v>
      </c>
      <c r="AF18" s="32" t="e">
        <f>CEAVI!#REF!</f>
        <v>#REF!</v>
      </c>
      <c r="AG18" s="32" t="e">
        <f>CAV!#REF!</f>
        <v>#REF!</v>
      </c>
      <c r="AH18" s="32" t="e">
        <f>CEO!#REF!</f>
        <v>#REF!</v>
      </c>
      <c r="AI18" s="32" t="e">
        <f>#REF!</f>
        <v>#REF!</v>
      </c>
      <c r="AJ18" s="40" t="e">
        <f>REITORIA!#REF!</f>
        <v>#REF!</v>
      </c>
      <c r="AK18" s="40" t="e">
        <f>ESAG!#REF!</f>
        <v>#REF!</v>
      </c>
      <c r="AL18" s="40" t="e">
        <f>CEART!#REF!</f>
        <v>#REF!</v>
      </c>
      <c r="AM18" s="40" t="e">
        <f>FAED!#REF!</f>
        <v>#REF!</v>
      </c>
      <c r="AN18" s="40" t="e">
        <f>CEAD!#REF!</f>
        <v>#REF!</v>
      </c>
      <c r="AO18" s="40" t="e">
        <f>CEFID!#REF!</f>
        <v>#REF!</v>
      </c>
      <c r="AP18" s="40" t="e">
        <f>CERES!#REF!</f>
        <v>#REF!</v>
      </c>
      <c r="AQ18" s="40" t="e">
        <f>CESFI!#REF!</f>
        <v>#REF!</v>
      </c>
      <c r="AR18" s="40" t="e">
        <f>CCT!#REF!</f>
        <v>#REF!</v>
      </c>
      <c r="AS18" s="40" t="e">
        <f>CEPLAN!#REF!</f>
        <v>#REF!</v>
      </c>
      <c r="AT18" s="40" t="e">
        <f>CEAVI!#REF!</f>
        <v>#REF!</v>
      </c>
      <c r="AU18" s="40" t="e">
        <f>CAV!#REF!</f>
        <v>#REF!</v>
      </c>
      <c r="AV18" s="40" t="e">
        <f>CEO!#REF!</f>
        <v>#REF!</v>
      </c>
      <c r="AW18" s="41" t="e">
        <f>#REF!</f>
        <v>#REF!</v>
      </c>
      <c r="AX18" s="43" t="e">
        <f>IF(REITORIA!#REF! = 0,0,REITORIA!#REF!/REITORIA!#REF!)</f>
        <v>#REF!</v>
      </c>
      <c r="AY18" s="43" t="e">
        <f>IF(ESAG!#REF! = 0,0,ESAG!#REF!/ESAG!#REF!)</f>
        <v>#REF!</v>
      </c>
      <c r="AZ18" s="43" t="e">
        <f>IF(CEART!#REF! = 0,0,CEART!#REF!/CEART!#REF!)</f>
        <v>#REF!</v>
      </c>
      <c r="BA18" s="43" t="e">
        <f>IF(FAED!#REF! = 0,0,FAED!#REF!/FAED!#REF!)</f>
        <v>#REF!</v>
      </c>
      <c r="BB18" s="43" t="e">
        <f>IF(CEAD!#REF! = 0,0,CEAD!#REF!/CEAD!#REF!)</f>
        <v>#REF!</v>
      </c>
      <c r="BC18" s="43" t="e">
        <f>IF(CEFID!#REF! = 0,0,CEFID!#REF!/CEFID!#REF!)</f>
        <v>#REF!</v>
      </c>
      <c r="BD18" s="43" t="e">
        <f>IF(CERES!#REF! = 0,0,CERES!#REF!/CERES!#REF!)</f>
        <v>#REF!</v>
      </c>
      <c r="BE18" s="43" t="e">
        <f>IF(CESFI!#REF! = 0,0,CESFI!#REF!/CESFI!#REF!)</f>
        <v>#REF!</v>
      </c>
      <c r="BF18" s="43" t="e">
        <f>IF(CCT!#REF! = 0,0,CCT!#REF!/CCT!#REF!)</f>
        <v>#REF!</v>
      </c>
      <c r="BG18" s="43" t="e">
        <f>IF(CEPLAN!#REF! = 0,0,CEPLAN!#REF!/CEPLAN!#REF!)</f>
        <v>#REF!</v>
      </c>
      <c r="BH18" s="43" t="e">
        <f>IF(CEAVI!#REF! = 0,0,CEAVI!#REF!/CEAVI!#REF!)</f>
        <v>#REF!</v>
      </c>
      <c r="BI18" s="43" t="e">
        <f>IF(CAV!#REF! = 0,0,CAV!#REF!/CAV!#REF!)</f>
        <v>#REF!</v>
      </c>
      <c r="BJ18" s="43" t="e">
        <f>IF(CEO!#REF! = 0,0,CEO!#REF!/CEO!#REF!)</f>
        <v>#REF!</v>
      </c>
      <c r="BK18" s="43" t="e">
        <f>IF(#REF! = 0,0,#REF!/#REF!)</f>
        <v>#REF!</v>
      </c>
    </row>
    <row r="19" spans="1:63" x14ac:dyDescent="0.25">
      <c r="A19" s="34">
        <v>17</v>
      </c>
      <c r="B19" s="39">
        <f>'GESTOR da Ata'!J14/'GESTOR da Ata'!H14</f>
        <v>0</v>
      </c>
      <c r="C19" s="29" t="e">
        <f>'(CARONA-USO DO GESTOR)'!#REF!/'(CARONA-USO DO GESTOR)'!#REF!</f>
        <v>#REF!</v>
      </c>
      <c r="D19" s="30" t="e">
        <f>'(CARONA-USO DO GESTOR)'!#REF!/'(CARONA-USO DO GESTOR)'!#REF!</f>
        <v>#REF!</v>
      </c>
      <c r="E19" s="30" t="e">
        <f>'(CARONA-USO DO GESTOR)'!#REF!/'(CARONA-USO DO GESTOR)'!#REF!</f>
        <v>#REF!</v>
      </c>
      <c r="F19" s="30" t="e">
        <f>'(CARONA-USO DO GESTOR)'!#REF!/'(CARONA-USO DO GESTOR)'!#REF!</f>
        <v>#REF!</v>
      </c>
      <c r="G19" s="30" t="e">
        <f>'(CARONA-USO DO GESTOR)'!#REF!/'(CARONA-USO DO GESTOR)'!#REF!</f>
        <v>#REF!</v>
      </c>
      <c r="H19" s="31">
        <f>REITORIA!N14</f>
        <v>0</v>
      </c>
      <c r="I19" s="31">
        <f>ESAG!O14</f>
        <v>0</v>
      </c>
      <c r="J19" s="31">
        <f>CEART!O14</f>
        <v>0</v>
      </c>
      <c r="K19" s="31">
        <f>FAED!O14</f>
        <v>0</v>
      </c>
      <c r="L19" s="31">
        <f>CEAD!O14</f>
        <v>0</v>
      </c>
      <c r="M19" s="31">
        <f>CEFID!O14</f>
        <v>0</v>
      </c>
      <c r="N19" s="31">
        <f>CERES!O14</f>
        <v>0</v>
      </c>
      <c r="O19" s="31">
        <f>CESFI!O14</f>
        <v>0</v>
      </c>
      <c r="P19" s="31">
        <f>CCT!O14</f>
        <v>0</v>
      </c>
      <c r="Q19" s="31">
        <f>CEPLAN!O14</f>
        <v>0</v>
      </c>
      <c r="R19" s="31">
        <f>CEAVI!O14</f>
        <v>0</v>
      </c>
      <c r="S19" s="31">
        <f>CAV!O14</f>
        <v>0</v>
      </c>
      <c r="T19" s="31">
        <f>CEO!O14</f>
        <v>0</v>
      </c>
      <c r="U19" s="31" t="e">
        <f>#REF!</f>
        <v>#REF!</v>
      </c>
      <c r="V19" s="32" t="str">
        <f>REITORIA!R14</f>
        <v>OK</v>
      </c>
      <c r="W19" s="32">
        <f>ESAG!S14</f>
        <v>0</v>
      </c>
      <c r="X19" s="32">
        <f>CEART!S14</f>
        <v>0</v>
      </c>
      <c r="Y19" s="32">
        <f>FAED!S14</f>
        <v>0</v>
      </c>
      <c r="Z19" s="32">
        <f>CEAD!S14</f>
        <v>0</v>
      </c>
      <c r="AA19" s="32">
        <f>CEFID!S14</f>
        <v>0</v>
      </c>
      <c r="AB19" s="32">
        <f>CERES!S14</f>
        <v>0</v>
      </c>
      <c r="AC19" s="32">
        <f>CESFI!S14</f>
        <v>0</v>
      </c>
      <c r="AD19" s="32">
        <f>CCT!S14</f>
        <v>0</v>
      </c>
      <c r="AE19" s="32">
        <f>CEPLAN!S14</f>
        <v>0</v>
      </c>
      <c r="AF19" s="32">
        <f>CEAVI!S14</f>
        <v>0</v>
      </c>
      <c r="AG19" s="32">
        <f>CAV!S14</f>
        <v>0</v>
      </c>
      <c r="AH19" s="32">
        <f>CEO!S14</f>
        <v>0</v>
      </c>
      <c r="AI19" s="32" t="e">
        <f>#REF!</f>
        <v>#REF!</v>
      </c>
      <c r="AJ19" s="40">
        <f>REITORIA!K14</f>
        <v>0</v>
      </c>
      <c r="AK19" s="40">
        <f>ESAG!L14</f>
        <v>0</v>
      </c>
      <c r="AL19" s="40">
        <f>CEART!L14</f>
        <v>0</v>
      </c>
      <c r="AM19" s="40">
        <f>FAED!L14</f>
        <v>0</v>
      </c>
      <c r="AN19" s="40">
        <f>CEAD!L14</f>
        <v>0</v>
      </c>
      <c r="AO19" s="40">
        <f>CEFID!L14</f>
        <v>0</v>
      </c>
      <c r="AP19" s="40">
        <f>CERES!L14</f>
        <v>0</v>
      </c>
      <c r="AQ19" s="40">
        <f>CESFI!L14</f>
        <v>0</v>
      </c>
      <c r="AR19" s="40">
        <f>CCT!L14</f>
        <v>0</v>
      </c>
      <c r="AS19" s="40">
        <f>CEPLAN!L14</f>
        <v>0</v>
      </c>
      <c r="AT19" s="40">
        <f>CEAVI!L14</f>
        <v>0</v>
      </c>
      <c r="AU19" s="40">
        <f>CAV!L14</f>
        <v>0</v>
      </c>
      <c r="AV19" s="40">
        <f>CEO!L14</f>
        <v>0</v>
      </c>
      <c r="AW19" s="41" t="e">
        <f>#REF!</f>
        <v>#REF!</v>
      </c>
      <c r="AX19" s="43">
        <f>IF(REITORIA!J14 = 0,0,REITORIA!L14/REITORIA!J14)</f>
        <v>0</v>
      </c>
      <c r="AY19" s="43">
        <f>IF(ESAG!K14 = 0,0,ESAG!M14/ESAG!K14)</f>
        <v>0</v>
      </c>
      <c r="AZ19" s="43">
        <f>IF(CEART!K14 = 0,0,CEART!M14/CEART!K14)</f>
        <v>0</v>
      </c>
      <c r="BA19" s="43">
        <f>IF(FAED!K14 = 0,0,FAED!M14/FAED!K14)</f>
        <v>0</v>
      </c>
      <c r="BB19" s="43">
        <f>IF(CEAD!K14 = 0,0,CEAD!M14/CEAD!K14)</f>
        <v>0</v>
      </c>
      <c r="BC19" s="43">
        <f>IF(CEFID!K14 = 0,0,CEFID!M14/CEFID!K14)</f>
        <v>0</v>
      </c>
      <c r="BD19" s="43">
        <f>IF(CERES!K14 = 0,0,CERES!M14/CERES!K14)</f>
        <v>0</v>
      </c>
      <c r="BE19" s="43">
        <f>IF(CESFI!K14 = 0,0,CESFI!M14/CESFI!K14)</f>
        <v>0</v>
      </c>
      <c r="BF19" s="43">
        <f>IF(CCT!K14 = 0,0,CCT!M14/CCT!K14)</f>
        <v>0</v>
      </c>
      <c r="BG19" s="43">
        <f>IF(CEPLAN!K14 = 0,0,CEPLAN!M14/CEPLAN!K14)</f>
        <v>0</v>
      </c>
      <c r="BH19" s="43">
        <f>IF(CEAVI!K14 = 0,0,CEAVI!M14/CEAVI!K14)</f>
        <v>0</v>
      </c>
      <c r="BI19" s="43">
        <f>IF(CAV!K14 = 0,0,CAV!M14/CAV!K14)</f>
        <v>0</v>
      </c>
      <c r="BJ19" s="43">
        <f>IF(CEO!K14 = 0,0,CEO!M14/CEO!K14)</f>
        <v>0</v>
      </c>
      <c r="BK19" s="43" t="e">
        <f>IF(#REF! = 0,0,#REF!/#REF!)</f>
        <v>#REF!</v>
      </c>
    </row>
    <row r="20" spans="1:63" x14ac:dyDescent="0.25">
      <c r="A20" s="35">
        <v>18</v>
      </c>
      <c r="B20" s="42">
        <f>'GESTOR da Ata'!J15/'GESTOR da Ata'!H15</f>
        <v>0</v>
      </c>
      <c r="C20" s="29" t="e">
        <f>'(CARONA-USO DO GESTOR)'!#REF!/'(CARONA-USO DO GESTOR)'!#REF!</f>
        <v>#REF!</v>
      </c>
      <c r="D20" s="30" t="e">
        <f>'(CARONA-USO DO GESTOR)'!#REF!/'(CARONA-USO DO GESTOR)'!#REF!</f>
        <v>#REF!</v>
      </c>
      <c r="E20" s="30" t="e">
        <f>'(CARONA-USO DO GESTOR)'!#REF!/'(CARONA-USO DO GESTOR)'!#REF!</f>
        <v>#REF!</v>
      </c>
      <c r="F20" s="30" t="e">
        <f>'(CARONA-USO DO GESTOR)'!#REF!/'(CARONA-USO DO GESTOR)'!#REF!</f>
        <v>#REF!</v>
      </c>
      <c r="G20" s="30" t="e">
        <f>'(CARONA-USO DO GESTOR)'!#REF!/'(CARONA-USO DO GESTOR)'!#REF!</f>
        <v>#REF!</v>
      </c>
      <c r="H20" s="31">
        <f>REITORIA!N15</f>
        <v>0</v>
      </c>
      <c r="I20" s="31">
        <f>ESAG!O15</f>
        <v>0</v>
      </c>
      <c r="J20" s="31">
        <f>CEART!O15</f>
        <v>0</v>
      </c>
      <c r="K20" s="31">
        <f>FAED!O15</f>
        <v>0</v>
      </c>
      <c r="L20" s="31">
        <f>CEAD!O15</f>
        <v>0</v>
      </c>
      <c r="M20" s="31">
        <f>CEFID!O15</f>
        <v>0</v>
      </c>
      <c r="N20" s="31">
        <f>CERES!O15</f>
        <v>0</v>
      </c>
      <c r="O20" s="31">
        <f>CESFI!O15</f>
        <v>0</v>
      </c>
      <c r="P20" s="31">
        <f>CCT!O15</f>
        <v>0</v>
      </c>
      <c r="Q20" s="31">
        <f>CEPLAN!O15</f>
        <v>0</v>
      </c>
      <c r="R20" s="31">
        <f>CEAVI!O15</f>
        <v>0</v>
      </c>
      <c r="S20" s="31">
        <f>CAV!O15</f>
        <v>0</v>
      </c>
      <c r="T20" s="31">
        <f>CEO!O15</f>
        <v>0</v>
      </c>
      <c r="U20" s="31" t="e">
        <f>#REF!</f>
        <v>#REF!</v>
      </c>
      <c r="V20" s="32" t="str">
        <f>REITORIA!R15</f>
        <v>OK</v>
      </c>
      <c r="W20" s="32">
        <f>ESAG!S15</f>
        <v>0</v>
      </c>
      <c r="X20" s="32">
        <f>CEART!S15</f>
        <v>0</v>
      </c>
      <c r="Y20" s="32">
        <f>FAED!S15</f>
        <v>0</v>
      </c>
      <c r="Z20" s="32">
        <f>CEAD!S15</f>
        <v>0</v>
      </c>
      <c r="AA20" s="32">
        <f>CEFID!S15</f>
        <v>0</v>
      </c>
      <c r="AB20" s="32">
        <f>CERES!S15</f>
        <v>0</v>
      </c>
      <c r="AC20" s="32">
        <f>CESFI!S15</f>
        <v>0</v>
      </c>
      <c r="AD20" s="32">
        <f>CCT!S15</f>
        <v>0</v>
      </c>
      <c r="AE20" s="32">
        <f>CEPLAN!S15</f>
        <v>0</v>
      </c>
      <c r="AF20" s="32">
        <f>CEAVI!S15</f>
        <v>0</v>
      </c>
      <c r="AG20" s="32">
        <f>CAV!S15</f>
        <v>0</v>
      </c>
      <c r="AH20" s="32">
        <f>CEO!S15</f>
        <v>0</v>
      </c>
      <c r="AI20" s="32" t="e">
        <f>#REF!</f>
        <v>#REF!</v>
      </c>
      <c r="AJ20" s="40">
        <f>REITORIA!K15</f>
        <v>0</v>
      </c>
      <c r="AK20" s="40">
        <f>ESAG!L15</f>
        <v>0</v>
      </c>
      <c r="AL20" s="40">
        <f>CEART!L15</f>
        <v>0</v>
      </c>
      <c r="AM20" s="40">
        <f>FAED!L15</f>
        <v>0</v>
      </c>
      <c r="AN20" s="40">
        <f>CEAD!L15</f>
        <v>0</v>
      </c>
      <c r="AO20" s="40">
        <f>CEFID!L15</f>
        <v>0</v>
      </c>
      <c r="AP20" s="40">
        <f>CERES!L15</f>
        <v>0</v>
      </c>
      <c r="AQ20" s="40">
        <f>CESFI!L15</f>
        <v>0</v>
      </c>
      <c r="AR20" s="40">
        <f>CCT!L15</f>
        <v>0</v>
      </c>
      <c r="AS20" s="40">
        <f>CEPLAN!L15</f>
        <v>0</v>
      </c>
      <c r="AT20" s="40">
        <f>CEAVI!L15</f>
        <v>0</v>
      </c>
      <c r="AU20" s="40">
        <f>CAV!L15</f>
        <v>0</v>
      </c>
      <c r="AV20" s="40">
        <f>CEO!L15</f>
        <v>0</v>
      </c>
      <c r="AW20" s="41" t="e">
        <f>#REF!</f>
        <v>#REF!</v>
      </c>
      <c r="AX20" s="43">
        <f>IF(REITORIA!J15 = 0,0,REITORIA!L15/REITORIA!J15)</f>
        <v>0</v>
      </c>
      <c r="AY20" s="43">
        <f>IF(ESAG!K15 = 0,0,ESAG!M15/ESAG!K15)</f>
        <v>0</v>
      </c>
      <c r="AZ20" s="43">
        <f>IF(CEART!K15 = 0,0,CEART!M15/CEART!K15)</f>
        <v>0</v>
      </c>
      <c r="BA20" s="43">
        <f>IF(FAED!K15 = 0,0,FAED!M15/FAED!K15)</f>
        <v>0</v>
      </c>
      <c r="BB20" s="43">
        <f>IF(CEAD!K15 = 0,0,CEAD!M15/CEAD!K15)</f>
        <v>0</v>
      </c>
      <c r="BC20" s="43">
        <f>IF(CEFID!K15 = 0,0,CEFID!M15/CEFID!K15)</f>
        <v>0</v>
      </c>
      <c r="BD20" s="43">
        <f>IF(CERES!K15 = 0,0,CERES!M15/CERES!K15)</f>
        <v>0</v>
      </c>
      <c r="BE20" s="43">
        <f>IF(CESFI!K15 = 0,0,CESFI!M15/CESFI!K15)</f>
        <v>0</v>
      </c>
      <c r="BF20" s="43">
        <f>IF(CCT!K15 = 0,0,CCT!M15/CCT!K15)</f>
        <v>0</v>
      </c>
      <c r="BG20" s="43">
        <f>IF(CEPLAN!K15 = 0,0,CEPLAN!M15/CEPLAN!K15)</f>
        <v>0</v>
      </c>
      <c r="BH20" s="43">
        <f>IF(CEAVI!K15 = 0,0,CEAVI!M15/CEAVI!K15)</f>
        <v>0</v>
      </c>
      <c r="BI20" s="43">
        <f>IF(CAV!K15 = 0,0,CAV!M15/CAV!K15)</f>
        <v>0</v>
      </c>
      <c r="BJ20" s="43">
        <f>IF(CEO!K15 = 0,0,CEO!M15/CEO!K15)</f>
        <v>0</v>
      </c>
      <c r="BK20" s="43" t="e">
        <f>IF(#REF! = 0,0,#REF!/#REF!)</f>
        <v>#REF!</v>
      </c>
    </row>
    <row r="21" spans="1:63" x14ac:dyDescent="0.25">
      <c r="A21" s="34">
        <v>19</v>
      </c>
      <c r="B21" s="39">
        <f>'GESTOR da Ata'!J16/'GESTOR da Ata'!H16</f>
        <v>0</v>
      </c>
      <c r="C21" s="29" t="e">
        <f>'(CARONA-USO DO GESTOR)'!#REF!/'(CARONA-USO DO GESTOR)'!#REF!</f>
        <v>#REF!</v>
      </c>
      <c r="D21" s="30" t="e">
        <f>'(CARONA-USO DO GESTOR)'!#REF!/'(CARONA-USO DO GESTOR)'!#REF!</f>
        <v>#REF!</v>
      </c>
      <c r="E21" s="30" t="e">
        <f>'(CARONA-USO DO GESTOR)'!#REF!/'(CARONA-USO DO GESTOR)'!#REF!</f>
        <v>#REF!</v>
      </c>
      <c r="F21" s="30" t="e">
        <f>'(CARONA-USO DO GESTOR)'!#REF!/'(CARONA-USO DO GESTOR)'!#REF!</f>
        <v>#REF!</v>
      </c>
      <c r="G21" s="30" t="e">
        <f>'(CARONA-USO DO GESTOR)'!#REF!/'(CARONA-USO DO GESTOR)'!#REF!</f>
        <v>#REF!</v>
      </c>
      <c r="H21" s="31">
        <f>REITORIA!N16</f>
        <v>0</v>
      </c>
      <c r="I21" s="31">
        <f>ESAG!O16</f>
        <v>0</v>
      </c>
      <c r="J21" s="31">
        <f>CEART!O16</f>
        <v>0</v>
      </c>
      <c r="K21" s="31">
        <f>FAED!O16</f>
        <v>0</v>
      </c>
      <c r="L21" s="31">
        <f>CEAD!O16</f>
        <v>0</v>
      </c>
      <c r="M21" s="31">
        <f>CEFID!O16</f>
        <v>0</v>
      </c>
      <c r="N21" s="31">
        <f>CERES!O16</f>
        <v>0</v>
      </c>
      <c r="O21" s="31">
        <f>CESFI!O16</f>
        <v>0</v>
      </c>
      <c r="P21" s="31">
        <f>CCT!O16</f>
        <v>0</v>
      </c>
      <c r="Q21" s="31">
        <f>CEPLAN!O16</f>
        <v>0</v>
      </c>
      <c r="R21" s="31">
        <f>CEAVI!O16</f>
        <v>0</v>
      </c>
      <c r="S21" s="31">
        <f>CAV!O16</f>
        <v>0</v>
      </c>
      <c r="T21" s="31">
        <f>CEO!O16</f>
        <v>0</v>
      </c>
      <c r="U21" s="31" t="e">
        <f>#REF!</f>
        <v>#REF!</v>
      </c>
      <c r="V21" s="32" t="str">
        <f>REITORIA!R16</f>
        <v>OK</v>
      </c>
      <c r="W21" s="32">
        <f>ESAG!S16</f>
        <v>0</v>
      </c>
      <c r="X21" s="32">
        <f>CEART!S16</f>
        <v>0</v>
      </c>
      <c r="Y21" s="32">
        <f>FAED!S16</f>
        <v>0</v>
      </c>
      <c r="Z21" s="32">
        <f>CEAD!S16</f>
        <v>0</v>
      </c>
      <c r="AA21" s="32">
        <f>CEFID!S16</f>
        <v>0</v>
      </c>
      <c r="AB21" s="32">
        <f>CERES!S16</f>
        <v>0</v>
      </c>
      <c r="AC21" s="32">
        <f>CESFI!S16</f>
        <v>0</v>
      </c>
      <c r="AD21" s="32">
        <f>CCT!S16</f>
        <v>0</v>
      </c>
      <c r="AE21" s="32">
        <f>CEPLAN!S16</f>
        <v>0</v>
      </c>
      <c r="AF21" s="32">
        <f>CEAVI!S16</f>
        <v>0</v>
      </c>
      <c r="AG21" s="32">
        <f>CAV!S16</f>
        <v>0</v>
      </c>
      <c r="AH21" s="32">
        <f>CEO!S16</f>
        <v>0</v>
      </c>
      <c r="AI21" s="32" t="e">
        <f>#REF!</f>
        <v>#REF!</v>
      </c>
      <c r="AJ21" s="40">
        <f>REITORIA!K16</f>
        <v>0</v>
      </c>
      <c r="AK21" s="40">
        <f>ESAG!L16</f>
        <v>0</v>
      </c>
      <c r="AL21" s="40">
        <f>CEART!L16</f>
        <v>0</v>
      </c>
      <c r="AM21" s="40">
        <f>FAED!L16</f>
        <v>0</v>
      </c>
      <c r="AN21" s="40">
        <f>CEAD!L16</f>
        <v>0</v>
      </c>
      <c r="AO21" s="40">
        <f>CEFID!L16</f>
        <v>0</v>
      </c>
      <c r="AP21" s="40">
        <f>CERES!L16</f>
        <v>0</v>
      </c>
      <c r="AQ21" s="40">
        <f>CESFI!L16</f>
        <v>0</v>
      </c>
      <c r="AR21" s="40">
        <f>CCT!L16</f>
        <v>0</v>
      </c>
      <c r="AS21" s="40">
        <f>CEPLAN!L16</f>
        <v>0</v>
      </c>
      <c r="AT21" s="40">
        <f>CEAVI!L16</f>
        <v>0</v>
      </c>
      <c r="AU21" s="40">
        <f>CAV!L16</f>
        <v>0</v>
      </c>
      <c r="AV21" s="40">
        <f>CEO!L16</f>
        <v>0</v>
      </c>
      <c r="AW21" s="41" t="e">
        <f>#REF!</f>
        <v>#REF!</v>
      </c>
      <c r="AX21" s="43">
        <f>IF(REITORIA!J16 = 0,0,REITORIA!L16/REITORIA!J16)</f>
        <v>0</v>
      </c>
      <c r="AY21" s="43">
        <f>IF(ESAG!K16 = 0,0,ESAG!M16/ESAG!K16)</f>
        <v>0</v>
      </c>
      <c r="AZ21" s="43">
        <f>IF(CEART!K16 = 0,0,CEART!M16/CEART!K16)</f>
        <v>0</v>
      </c>
      <c r="BA21" s="43">
        <f>IF(FAED!K16 = 0,0,FAED!M16/FAED!K16)</f>
        <v>0</v>
      </c>
      <c r="BB21" s="43">
        <f>IF(CEAD!K16 = 0,0,CEAD!M16/CEAD!K16)</f>
        <v>0</v>
      </c>
      <c r="BC21" s="43">
        <f>IF(CEFID!K16 = 0,0,CEFID!M16/CEFID!K16)</f>
        <v>0</v>
      </c>
      <c r="BD21" s="43">
        <f>IF(CERES!K16 = 0,0,CERES!M16/CERES!K16)</f>
        <v>0</v>
      </c>
      <c r="BE21" s="43">
        <f>IF(CESFI!K16 = 0,0,CESFI!M16/CESFI!K16)</f>
        <v>0</v>
      </c>
      <c r="BF21" s="43">
        <f>IF(CCT!K16 = 0,0,CCT!M16/CCT!K16)</f>
        <v>0</v>
      </c>
      <c r="BG21" s="43">
        <f>IF(CEPLAN!K16 = 0,0,CEPLAN!M16/CEPLAN!K16)</f>
        <v>0</v>
      </c>
      <c r="BH21" s="43">
        <f>IF(CEAVI!K16 = 0,0,CEAVI!M16/CEAVI!K16)</f>
        <v>0</v>
      </c>
      <c r="BI21" s="43">
        <f>IF(CAV!K16 = 0,0,CAV!M16/CAV!K16)</f>
        <v>0</v>
      </c>
      <c r="BJ21" s="43">
        <f>IF(CEO!K16 = 0,0,CEO!M16/CEO!K16)</f>
        <v>0</v>
      </c>
      <c r="BK21" s="43" t="e">
        <f>IF(#REF! = 0,0,#REF!/#REF!)</f>
        <v>#REF!</v>
      </c>
    </row>
    <row r="22" spans="1:63" x14ac:dyDescent="0.25">
      <c r="A22" s="35">
        <v>20</v>
      </c>
      <c r="B22" s="42">
        <f>'GESTOR da Ata'!J17/'GESTOR da Ata'!H17</f>
        <v>0</v>
      </c>
      <c r="C22" s="29" t="e">
        <f>'(CARONA-USO DO GESTOR)'!#REF!/'(CARONA-USO DO GESTOR)'!#REF!</f>
        <v>#REF!</v>
      </c>
      <c r="D22" s="30" t="e">
        <f>'(CARONA-USO DO GESTOR)'!#REF!/'(CARONA-USO DO GESTOR)'!#REF!</f>
        <v>#REF!</v>
      </c>
      <c r="E22" s="30" t="e">
        <f>'(CARONA-USO DO GESTOR)'!#REF!/'(CARONA-USO DO GESTOR)'!#REF!</f>
        <v>#REF!</v>
      </c>
      <c r="F22" s="30" t="e">
        <f>'(CARONA-USO DO GESTOR)'!#REF!/'(CARONA-USO DO GESTOR)'!#REF!</f>
        <v>#REF!</v>
      </c>
      <c r="G22" s="30" t="e">
        <f>'(CARONA-USO DO GESTOR)'!#REF!/'(CARONA-USO DO GESTOR)'!#REF!</f>
        <v>#REF!</v>
      </c>
      <c r="H22" s="31">
        <f>REITORIA!N17</f>
        <v>0</v>
      </c>
      <c r="I22" s="31">
        <f>ESAG!O17</f>
        <v>0</v>
      </c>
      <c r="J22" s="31">
        <f>CEART!O17</f>
        <v>0</v>
      </c>
      <c r="K22" s="31">
        <f>FAED!O17</f>
        <v>0</v>
      </c>
      <c r="L22" s="31">
        <f>CEAD!O17</f>
        <v>0</v>
      </c>
      <c r="M22" s="31">
        <f>CEFID!O17</f>
        <v>0</v>
      </c>
      <c r="N22" s="31">
        <f>CERES!O17</f>
        <v>0</v>
      </c>
      <c r="O22" s="31">
        <f>CESFI!O17</f>
        <v>0</v>
      </c>
      <c r="P22" s="31">
        <f>CCT!O17</f>
        <v>0</v>
      </c>
      <c r="Q22" s="31">
        <f>CEPLAN!O17</f>
        <v>0</v>
      </c>
      <c r="R22" s="31">
        <f>CEAVI!O17</f>
        <v>0</v>
      </c>
      <c r="S22" s="31">
        <f>CAV!O17</f>
        <v>0</v>
      </c>
      <c r="T22" s="31">
        <f>CEO!O17</f>
        <v>0</v>
      </c>
      <c r="U22" s="31" t="e">
        <f>#REF!</f>
        <v>#REF!</v>
      </c>
      <c r="V22" s="32" t="str">
        <f>REITORIA!R17</f>
        <v>OK</v>
      </c>
      <c r="W22" s="32">
        <f>ESAG!S17</f>
        <v>0</v>
      </c>
      <c r="X22" s="32">
        <f>CEART!S17</f>
        <v>0</v>
      </c>
      <c r="Y22" s="32">
        <f>FAED!S17</f>
        <v>0</v>
      </c>
      <c r="Z22" s="32">
        <f>CEAD!S17</f>
        <v>0</v>
      </c>
      <c r="AA22" s="32">
        <f>CEFID!S17</f>
        <v>0</v>
      </c>
      <c r="AB22" s="32">
        <f>CERES!S17</f>
        <v>0</v>
      </c>
      <c r="AC22" s="32">
        <f>CESFI!S17</f>
        <v>0</v>
      </c>
      <c r="AD22" s="32">
        <f>CCT!S17</f>
        <v>0</v>
      </c>
      <c r="AE22" s="32">
        <f>CEPLAN!S17</f>
        <v>0</v>
      </c>
      <c r="AF22" s="32">
        <f>CEAVI!S17</f>
        <v>0</v>
      </c>
      <c r="AG22" s="32">
        <f>CAV!S17</f>
        <v>0</v>
      </c>
      <c r="AH22" s="32">
        <f>CEO!S17</f>
        <v>0</v>
      </c>
      <c r="AI22" s="32" t="e">
        <f>#REF!</f>
        <v>#REF!</v>
      </c>
      <c r="AJ22" s="40">
        <f>REITORIA!K17</f>
        <v>0</v>
      </c>
      <c r="AK22" s="40">
        <f>ESAG!L17</f>
        <v>0</v>
      </c>
      <c r="AL22" s="40">
        <f>CEART!L17</f>
        <v>0</v>
      </c>
      <c r="AM22" s="40">
        <f>FAED!L17</f>
        <v>0</v>
      </c>
      <c r="AN22" s="40">
        <f>CEAD!L17</f>
        <v>0</v>
      </c>
      <c r="AO22" s="40">
        <f>CEFID!L17</f>
        <v>0</v>
      </c>
      <c r="AP22" s="40">
        <f>CERES!L17</f>
        <v>0</v>
      </c>
      <c r="AQ22" s="40">
        <f>CESFI!L17</f>
        <v>0</v>
      </c>
      <c r="AR22" s="40">
        <f>CCT!L17</f>
        <v>0</v>
      </c>
      <c r="AS22" s="40">
        <f>CEPLAN!L17</f>
        <v>0</v>
      </c>
      <c r="AT22" s="40">
        <f>CEAVI!L17</f>
        <v>0</v>
      </c>
      <c r="AU22" s="40">
        <f>CAV!L17</f>
        <v>0</v>
      </c>
      <c r="AV22" s="40">
        <f>CEO!L17</f>
        <v>0</v>
      </c>
      <c r="AW22" s="41" t="e">
        <f>#REF!</f>
        <v>#REF!</v>
      </c>
      <c r="AX22" s="43">
        <f>IF(REITORIA!J17 = 0,0,REITORIA!L17/REITORIA!J17)</f>
        <v>0</v>
      </c>
      <c r="AY22" s="43">
        <f>IF(ESAG!K17 = 0,0,ESAG!M17/ESAG!K17)</f>
        <v>0</v>
      </c>
      <c r="AZ22" s="43">
        <f>IF(CEART!K17 = 0,0,CEART!M17/CEART!K17)</f>
        <v>0</v>
      </c>
      <c r="BA22" s="43">
        <f>IF(FAED!K17 = 0,0,FAED!M17/FAED!K17)</f>
        <v>0</v>
      </c>
      <c r="BB22" s="43">
        <f>IF(CEAD!K17 = 0,0,CEAD!M17/CEAD!K17)</f>
        <v>0</v>
      </c>
      <c r="BC22" s="43">
        <f>IF(CEFID!K17 = 0,0,CEFID!M17/CEFID!K17)</f>
        <v>0</v>
      </c>
      <c r="BD22" s="43">
        <f>IF(CERES!K17 = 0,0,CERES!M17/CERES!K17)</f>
        <v>0</v>
      </c>
      <c r="BE22" s="43">
        <f>IF(CESFI!K17 = 0,0,CESFI!M17/CESFI!K17)</f>
        <v>0</v>
      </c>
      <c r="BF22" s="43">
        <f>IF(CCT!K17 = 0,0,CCT!M17/CCT!K17)</f>
        <v>0</v>
      </c>
      <c r="BG22" s="43">
        <f>IF(CEPLAN!K17 = 0,0,CEPLAN!M17/CEPLAN!K17)</f>
        <v>0</v>
      </c>
      <c r="BH22" s="43">
        <f>IF(CEAVI!K17 = 0,0,CEAVI!M17/CEAVI!K17)</f>
        <v>0</v>
      </c>
      <c r="BI22" s="43">
        <f>IF(CAV!K17 = 0,0,CAV!M17/CAV!K17)</f>
        <v>0</v>
      </c>
      <c r="BJ22" s="43">
        <f>IF(CEO!K17 = 0,0,CEO!M17/CEO!K17)</f>
        <v>0</v>
      </c>
      <c r="BK22" s="43" t="e">
        <f>IF(#REF! = 0,0,#REF!/#REF!)</f>
        <v>#REF!</v>
      </c>
    </row>
    <row r="23" spans="1:63" x14ac:dyDescent="0.25">
      <c r="A23" s="34">
        <v>21</v>
      </c>
      <c r="B23" s="39" t="e">
        <f>'GESTOR da Ata'!#REF!/'GESTOR da Ata'!#REF!</f>
        <v>#REF!</v>
      </c>
      <c r="C23" s="29" t="e">
        <f>'(CARONA-USO DO GESTOR)'!#REF!/'(CARONA-USO DO GESTOR)'!#REF!</f>
        <v>#REF!</v>
      </c>
      <c r="D23" s="30" t="e">
        <f>'(CARONA-USO DO GESTOR)'!#REF!/'(CARONA-USO DO GESTOR)'!#REF!</f>
        <v>#REF!</v>
      </c>
      <c r="E23" s="30" t="e">
        <f>'(CARONA-USO DO GESTOR)'!#REF!/'(CARONA-USO DO GESTOR)'!#REF!</f>
        <v>#REF!</v>
      </c>
      <c r="F23" s="30" t="e">
        <f>'(CARONA-USO DO GESTOR)'!#REF!/'(CARONA-USO DO GESTOR)'!#REF!</f>
        <v>#REF!</v>
      </c>
      <c r="G23" s="30" t="e">
        <f>'(CARONA-USO DO GESTOR)'!#REF!/'(CARONA-USO DO GESTOR)'!#REF!</f>
        <v>#REF!</v>
      </c>
      <c r="H23" s="31">
        <f>REITORIA!N18</f>
        <v>0</v>
      </c>
      <c r="I23" s="31">
        <f>ESAG!O18</f>
        <v>0</v>
      </c>
      <c r="J23" s="31">
        <f>CEART!O18</f>
        <v>0</v>
      </c>
      <c r="K23" s="31">
        <f>FAED!O18</f>
        <v>0</v>
      </c>
      <c r="L23" s="31">
        <f>CEAD!O18</f>
        <v>0</v>
      </c>
      <c r="M23" s="31">
        <f>CEFID!O18</f>
        <v>0</v>
      </c>
      <c r="N23" s="31">
        <f>CERES!O18</f>
        <v>0</v>
      </c>
      <c r="O23" s="31">
        <f>CESFI!O18</f>
        <v>0</v>
      </c>
      <c r="P23" s="31">
        <f>CCT!O18</f>
        <v>0</v>
      </c>
      <c r="Q23" s="31">
        <f>CEPLAN!O18</f>
        <v>0</v>
      </c>
      <c r="R23" s="31">
        <f>CEAVI!O18</f>
        <v>0</v>
      </c>
      <c r="S23" s="31">
        <f>CAV!O18</f>
        <v>0</v>
      </c>
      <c r="T23" s="31">
        <f>CEO!O18</f>
        <v>0</v>
      </c>
      <c r="U23" s="31" t="e">
        <f>#REF!</f>
        <v>#REF!</v>
      </c>
      <c r="V23" s="32" t="str">
        <f>REITORIA!R18</f>
        <v>OK</v>
      </c>
      <c r="W23" s="32">
        <f>ESAG!S18</f>
        <v>0</v>
      </c>
      <c r="X23" s="32">
        <f>CEART!S18</f>
        <v>0</v>
      </c>
      <c r="Y23" s="32">
        <f>FAED!S18</f>
        <v>0</v>
      </c>
      <c r="Z23" s="32">
        <f>CEAD!S18</f>
        <v>0</v>
      </c>
      <c r="AA23" s="32">
        <f>CEFID!S18</f>
        <v>0</v>
      </c>
      <c r="AB23" s="32">
        <f>CERES!S18</f>
        <v>0</v>
      </c>
      <c r="AC23" s="32">
        <f>CESFI!S18</f>
        <v>0</v>
      </c>
      <c r="AD23" s="32">
        <f>CCT!S18</f>
        <v>0</v>
      </c>
      <c r="AE23" s="32">
        <f>CEPLAN!S18</f>
        <v>0</v>
      </c>
      <c r="AF23" s="32">
        <f>CEAVI!S18</f>
        <v>0</v>
      </c>
      <c r="AG23" s="32">
        <f>CAV!S18</f>
        <v>0</v>
      </c>
      <c r="AH23" s="32">
        <f>CEO!S18</f>
        <v>0</v>
      </c>
      <c r="AI23" s="32" t="e">
        <f>#REF!</f>
        <v>#REF!</v>
      </c>
      <c r="AJ23" s="40">
        <f>REITORIA!K18</f>
        <v>0</v>
      </c>
      <c r="AK23" s="40">
        <f>ESAG!L18</f>
        <v>0</v>
      </c>
      <c r="AL23" s="40">
        <f>CEART!L18</f>
        <v>0</v>
      </c>
      <c r="AM23" s="40">
        <f>FAED!L18</f>
        <v>0</v>
      </c>
      <c r="AN23" s="40">
        <f>CEAD!L18</f>
        <v>0</v>
      </c>
      <c r="AO23" s="40">
        <f>CEFID!L18</f>
        <v>0</v>
      </c>
      <c r="AP23" s="40">
        <f>CERES!L18</f>
        <v>0</v>
      </c>
      <c r="AQ23" s="40">
        <f>CESFI!L18</f>
        <v>0</v>
      </c>
      <c r="AR23" s="40">
        <f>CCT!L18</f>
        <v>0</v>
      </c>
      <c r="AS23" s="40">
        <f>CEPLAN!L18</f>
        <v>0</v>
      </c>
      <c r="AT23" s="40">
        <f>CEAVI!L18</f>
        <v>0</v>
      </c>
      <c r="AU23" s="40">
        <f>CAV!L18</f>
        <v>0</v>
      </c>
      <c r="AV23" s="40">
        <f>CEO!L18</f>
        <v>0</v>
      </c>
      <c r="AW23" s="41" t="e">
        <f>#REF!</f>
        <v>#REF!</v>
      </c>
      <c r="AX23" s="43">
        <f>IF(REITORIA!J18 = 0,0,REITORIA!L18/REITORIA!J18)</f>
        <v>0</v>
      </c>
      <c r="AY23" s="43">
        <f>IF(ESAG!K18 = 0,0,ESAG!M18/ESAG!K18)</f>
        <v>0</v>
      </c>
      <c r="AZ23" s="43">
        <f>IF(CEART!K18 = 0,0,CEART!M18/CEART!K18)</f>
        <v>0</v>
      </c>
      <c r="BA23" s="43">
        <f>IF(FAED!K18 = 0,0,FAED!M18/FAED!K18)</f>
        <v>0</v>
      </c>
      <c r="BB23" s="43">
        <f>IF(CEAD!K18 = 0,0,CEAD!M18/CEAD!K18)</f>
        <v>0</v>
      </c>
      <c r="BC23" s="43">
        <f>IF(CEFID!K18 = 0,0,CEFID!M18/CEFID!K18)</f>
        <v>0</v>
      </c>
      <c r="BD23" s="43">
        <f>IF(CERES!K18 = 0,0,CERES!M18/CERES!K18)</f>
        <v>0</v>
      </c>
      <c r="BE23" s="43">
        <f>IF(CESFI!K18 = 0,0,CESFI!M18/CESFI!K18)</f>
        <v>0</v>
      </c>
      <c r="BF23" s="43">
        <f>IF(CCT!K18 = 0,0,CCT!M18/CCT!K18)</f>
        <v>0</v>
      </c>
      <c r="BG23" s="43">
        <f>IF(CEPLAN!K18 = 0,0,CEPLAN!M18/CEPLAN!K18)</f>
        <v>0</v>
      </c>
      <c r="BH23" s="43">
        <f>IF(CEAVI!K18 = 0,0,CEAVI!M18/CEAVI!K18)</f>
        <v>0</v>
      </c>
      <c r="BI23" s="43">
        <f>IF(CAV!K18 = 0,0,CAV!M18/CAV!K18)</f>
        <v>0</v>
      </c>
      <c r="BJ23" s="43">
        <f>IF(CEO!K18 = 0,0,CEO!M18/CEO!K18)</f>
        <v>0</v>
      </c>
      <c r="BK23" s="43" t="e">
        <f>IF(#REF! = 0,0,#REF!/#REF!)</f>
        <v>#REF!</v>
      </c>
    </row>
    <row r="24" spans="1:63" x14ac:dyDescent="0.25">
      <c r="A24" s="35">
        <v>22</v>
      </c>
      <c r="B24" s="42" t="e">
        <f>'GESTOR da Ata'!#REF!/'GESTOR da Ata'!#REF!</f>
        <v>#REF!</v>
      </c>
      <c r="C24" s="29" t="e">
        <f>'(CARONA-USO DO GESTOR)'!#REF!/'(CARONA-USO DO GESTOR)'!#REF!</f>
        <v>#REF!</v>
      </c>
      <c r="D24" s="30" t="e">
        <f>'(CARONA-USO DO GESTOR)'!#REF!/'(CARONA-USO DO GESTOR)'!#REF!</f>
        <v>#REF!</v>
      </c>
      <c r="E24" s="30" t="e">
        <f>'(CARONA-USO DO GESTOR)'!#REF!/'(CARONA-USO DO GESTOR)'!#REF!</f>
        <v>#REF!</v>
      </c>
      <c r="F24" s="30" t="e">
        <f>'(CARONA-USO DO GESTOR)'!#REF!/'(CARONA-USO DO GESTOR)'!#REF!</f>
        <v>#REF!</v>
      </c>
      <c r="G24" s="30" t="e">
        <f>'(CARONA-USO DO GESTOR)'!#REF!/'(CARONA-USO DO GESTOR)'!#REF!</f>
        <v>#REF!</v>
      </c>
      <c r="H24" s="31">
        <f>REITORIA!N19</f>
        <v>0</v>
      </c>
      <c r="I24" s="31">
        <f>ESAG!O19</f>
        <v>0</v>
      </c>
      <c r="J24" s="31">
        <f>CEART!O19</f>
        <v>0</v>
      </c>
      <c r="K24" s="31">
        <f>FAED!O19</f>
        <v>0</v>
      </c>
      <c r="L24" s="31">
        <f>CEAD!O19</f>
        <v>0</v>
      </c>
      <c r="M24" s="31">
        <f>CEFID!O19</f>
        <v>0</v>
      </c>
      <c r="N24" s="31">
        <f>CERES!O19</f>
        <v>0</v>
      </c>
      <c r="O24" s="31">
        <f>CESFI!O19</f>
        <v>0</v>
      </c>
      <c r="P24" s="31">
        <f>CCT!O19</f>
        <v>0</v>
      </c>
      <c r="Q24" s="31">
        <f>CEPLAN!O19</f>
        <v>0</v>
      </c>
      <c r="R24" s="31">
        <f>CEAVI!O19</f>
        <v>0</v>
      </c>
      <c r="S24" s="31">
        <f>CAV!O19</f>
        <v>0</v>
      </c>
      <c r="T24" s="31">
        <f>CEO!O19</f>
        <v>0</v>
      </c>
      <c r="U24" s="31" t="e">
        <f>#REF!</f>
        <v>#REF!</v>
      </c>
      <c r="V24" s="32" t="str">
        <f>REITORIA!R19</f>
        <v>OK</v>
      </c>
      <c r="W24" s="32">
        <f>ESAG!S19</f>
        <v>0</v>
      </c>
      <c r="X24" s="32">
        <f>CEART!S19</f>
        <v>0</v>
      </c>
      <c r="Y24" s="32">
        <f>FAED!S19</f>
        <v>0</v>
      </c>
      <c r="Z24" s="32">
        <f>CEAD!S19</f>
        <v>0</v>
      </c>
      <c r="AA24" s="32">
        <f>CEFID!S19</f>
        <v>0</v>
      </c>
      <c r="AB24" s="32">
        <f>CERES!S19</f>
        <v>0</v>
      </c>
      <c r="AC24" s="32">
        <f>CESFI!S19</f>
        <v>0</v>
      </c>
      <c r="AD24" s="32">
        <f>CCT!S19</f>
        <v>0</v>
      </c>
      <c r="AE24" s="32">
        <f>CEPLAN!S19</f>
        <v>0</v>
      </c>
      <c r="AF24" s="32">
        <f>CEAVI!S19</f>
        <v>0</v>
      </c>
      <c r="AG24" s="32">
        <f>CAV!S19</f>
        <v>0</v>
      </c>
      <c r="AH24" s="32">
        <f>CEO!S19</f>
        <v>0</v>
      </c>
      <c r="AI24" s="32" t="e">
        <f>#REF!</f>
        <v>#REF!</v>
      </c>
      <c r="AJ24" s="40">
        <f>REITORIA!K19</f>
        <v>0</v>
      </c>
      <c r="AK24" s="40">
        <f>ESAG!L19</f>
        <v>0</v>
      </c>
      <c r="AL24" s="40">
        <f>CEART!L19</f>
        <v>0</v>
      </c>
      <c r="AM24" s="40">
        <f>FAED!L19</f>
        <v>0</v>
      </c>
      <c r="AN24" s="40">
        <f>CEAD!L19</f>
        <v>0</v>
      </c>
      <c r="AO24" s="40">
        <f>CEFID!L19</f>
        <v>0</v>
      </c>
      <c r="AP24" s="40">
        <f>CERES!L19</f>
        <v>0</v>
      </c>
      <c r="AQ24" s="40">
        <f>CESFI!L19</f>
        <v>0</v>
      </c>
      <c r="AR24" s="40">
        <f>CCT!L19</f>
        <v>0</v>
      </c>
      <c r="AS24" s="40">
        <f>CEPLAN!L19</f>
        <v>0</v>
      </c>
      <c r="AT24" s="40">
        <f>CEAVI!L19</f>
        <v>0</v>
      </c>
      <c r="AU24" s="40">
        <f>CAV!L19</f>
        <v>0</v>
      </c>
      <c r="AV24" s="40">
        <f>CEO!L19</f>
        <v>0</v>
      </c>
      <c r="AW24" s="41" t="e">
        <f>#REF!</f>
        <v>#REF!</v>
      </c>
      <c r="AX24" s="43">
        <f>IF(REITORIA!J19 = 0,0,REITORIA!L19/REITORIA!J19)</f>
        <v>0</v>
      </c>
      <c r="AY24" s="43">
        <f>IF(ESAG!K19 = 0,0,ESAG!M19/ESAG!K19)</f>
        <v>0</v>
      </c>
      <c r="AZ24" s="43">
        <f>IF(CEART!K19 = 0,0,CEART!M19/CEART!K19)</f>
        <v>0</v>
      </c>
      <c r="BA24" s="43">
        <f>IF(FAED!K19 = 0,0,FAED!M19/FAED!K19)</f>
        <v>0</v>
      </c>
      <c r="BB24" s="43">
        <f>IF(CEAD!K19 = 0,0,CEAD!M19/CEAD!K19)</f>
        <v>0</v>
      </c>
      <c r="BC24" s="43">
        <f>IF(CEFID!K19 = 0,0,CEFID!M19/CEFID!K19)</f>
        <v>0</v>
      </c>
      <c r="BD24" s="43">
        <f>IF(CERES!K19 = 0,0,CERES!M19/CERES!K19)</f>
        <v>0</v>
      </c>
      <c r="BE24" s="43">
        <f>IF(CESFI!K19 = 0,0,CESFI!M19/CESFI!K19)</f>
        <v>0</v>
      </c>
      <c r="BF24" s="43">
        <f>IF(CCT!K19 = 0,0,CCT!M19/CCT!K19)</f>
        <v>0</v>
      </c>
      <c r="BG24" s="43">
        <f>IF(CEPLAN!K19 = 0,0,CEPLAN!M19/CEPLAN!K19)</f>
        <v>0</v>
      </c>
      <c r="BH24" s="43">
        <f>IF(CEAVI!K19 = 0,0,CEAVI!M19/CEAVI!K19)</f>
        <v>0</v>
      </c>
      <c r="BI24" s="43">
        <f>IF(CAV!K19 = 0,0,CAV!M19/CAV!K19)</f>
        <v>0</v>
      </c>
      <c r="BJ24" s="43">
        <f>IF(CEO!K19 = 0,0,CEO!M19/CEO!K19)</f>
        <v>0</v>
      </c>
      <c r="BK24" s="43" t="e">
        <f>IF(#REF! = 0,0,#REF!/#REF!)</f>
        <v>#REF!</v>
      </c>
    </row>
    <row r="25" spans="1:63" x14ac:dyDescent="0.25">
      <c r="A25" s="34">
        <v>23</v>
      </c>
      <c r="B25" s="39" t="e">
        <f>'GESTOR da Ata'!#REF!/'GESTOR da Ata'!#REF!</f>
        <v>#REF!</v>
      </c>
      <c r="C25" s="29" t="e">
        <f>'(CARONA-USO DO GESTOR)'!#REF!/'(CARONA-USO DO GESTOR)'!#REF!</f>
        <v>#REF!</v>
      </c>
      <c r="D25" s="30" t="e">
        <f>'(CARONA-USO DO GESTOR)'!#REF!/'(CARONA-USO DO GESTOR)'!#REF!</f>
        <v>#REF!</v>
      </c>
      <c r="E25" s="30" t="e">
        <f>'(CARONA-USO DO GESTOR)'!#REF!/'(CARONA-USO DO GESTOR)'!#REF!</f>
        <v>#REF!</v>
      </c>
      <c r="F25" s="30" t="e">
        <f>'(CARONA-USO DO GESTOR)'!#REF!/'(CARONA-USO DO GESTOR)'!#REF!</f>
        <v>#REF!</v>
      </c>
      <c r="G25" s="30" t="e">
        <f>'(CARONA-USO DO GESTOR)'!#REF!/'(CARONA-USO DO GESTOR)'!#REF!</f>
        <v>#REF!</v>
      </c>
      <c r="H25" s="31" t="e">
        <f>REITORIA!#REF!</f>
        <v>#REF!</v>
      </c>
      <c r="I25" s="31" t="e">
        <f>ESAG!#REF!</f>
        <v>#REF!</v>
      </c>
      <c r="J25" s="31" t="e">
        <f>CEART!#REF!</f>
        <v>#REF!</v>
      </c>
      <c r="K25" s="31" t="e">
        <f>FAED!#REF!</f>
        <v>#REF!</v>
      </c>
      <c r="L25" s="31" t="e">
        <f>CEAD!#REF!</f>
        <v>#REF!</v>
      </c>
      <c r="M25" s="31" t="e">
        <f>CEFID!#REF!</f>
        <v>#REF!</v>
      </c>
      <c r="N25" s="31" t="e">
        <f>CERES!#REF!</f>
        <v>#REF!</v>
      </c>
      <c r="O25" s="31" t="e">
        <f>CESFI!#REF!</f>
        <v>#REF!</v>
      </c>
      <c r="P25" s="31" t="e">
        <f>CCT!#REF!</f>
        <v>#REF!</v>
      </c>
      <c r="Q25" s="31" t="e">
        <f>CEPLAN!#REF!</f>
        <v>#REF!</v>
      </c>
      <c r="R25" s="31" t="e">
        <f>CEAVI!#REF!</f>
        <v>#REF!</v>
      </c>
      <c r="S25" s="31" t="e">
        <f>CAV!#REF!</f>
        <v>#REF!</v>
      </c>
      <c r="T25" s="31" t="e">
        <f>CEO!#REF!</f>
        <v>#REF!</v>
      </c>
      <c r="U25" s="31" t="e">
        <f>#REF!</f>
        <v>#REF!</v>
      </c>
      <c r="V25" s="32" t="e">
        <f>REITORIA!#REF!</f>
        <v>#REF!</v>
      </c>
      <c r="W25" s="32" t="e">
        <f>ESAG!#REF!</f>
        <v>#REF!</v>
      </c>
      <c r="X25" s="32" t="e">
        <f>CEART!#REF!</f>
        <v>#REF!</v>
      </c>
      <c r="Y25" s="32" t="e">
        <f>FAED!#REF!</f>
        <v>#REF!</v>
      </c>
      <c r="Z25" s="32" t="e">
        <f>CEAD!#REF!</f>
        <v>#REF!</v>
      </c>
      <c r="AA25" s="32" t="e">
        <f>CEFID!#REF!</f>
        <v>#REF!</v>
      </c>
      <c r="AB25" s="32" t="e">
        <f>CERES!#REF!</f>
        <v>#REF!</v>
      </c>
      <c r="AC25" s="32" t="e">
        <f>CESFI!#REF!</f>
        <v>#REF!</v>
      </c>
      <c r="AD25" s="32" t="e">
        <f>CCT!#REF!</f>
        <v>#REF!</v>
      </c>
      <c r="AE25" s="32" t="e">
        <f>CEPLAN!#REF!</f>
        <v>#REF!</v>
      </c>
      <c r="AF25" s="32" t="e">
        <f>CEAVI!#REF!</f>
        <v>#REF!</v>
      </c>
      <c r="AG25" s="32" t="e">
        <f>CAV!#REF!</f>
        <v>#REF!</v>
      </c>
      <c r="AH25" s="32" t="e">
        <f>CEO!#REF!</f>
        <v>#REF!</v>
      </c>
      <c r="AI25" s="32" t="e">
        <f>#REF!</f>
        <v>#REF!</v>
      </c>
      <c r="AJ25" s="40" t="e">
        <f>REITORIA!#REF!</f>
        <v>#REF!</v>
      </c>
      <c r="AK25" s="40" t="e">
        <f>ESAG!#REF!</f>
        <v>#REF!</v>
      </c>
      <c r="AL25" s="40" t="e">
        <f>CEART!#REF!</f>
        <v>#REF!</v>
      </c>
      <c r="AM25" s="40" t="e">
        <f>FAED!#REF!</f>
        <v>#REF!</v>
      </c>
      <c r="AN25" s="40" t="e">
        <f>CEAD!#REF!</f>
        <v>#REF!</v>
      </c>
      <c r="AO25" s="40" t="e">
        <f>CEFID!#REF!</f>
        <v>#REF!</v>
      </c>
      <c r="AP25" s="40" t="e">
        <f>CERES!#REF!</f>
        <v>#REF!</v>
      </c>
      <c r="AQ25" s="40" t="e">
        <f>CESFI!#REF!</f>
        <v>#REF!</v>
      </c>
      <c r="AR25" s="40" t="e">
        <f>CCT!#REF!</f>
        <v>#REF!</v>
      </c>
      <c r="AS25" s="40" t="e">
        <f>CEPLAN!#REF!</f>
        <v>#REF!</v>
      </c>
      <c r="AT25" s="40" t="e">
        <f>CEAVI!#REF!</f>
        <v>#REF!</v>
      </c>
      <c r="AU25" s="40" t="e">
        <f>CAV!#REF!</f>
        <v>#REF!</v>
      </c>
      <c r="AV25" s="40" t="e">
        <f>CEO!#REF!</f>
        <v>#REF!</v>
      </c>
      <c r="AW25" s="41" t="e">
        <f>#REF!</f>
        <v>#REF!</v>
      </c>
      <c r="AX25" s="43" t="e">
        <f>IF(REITORIA!#REF! = 0,0,REITORIA!#REF!/REITORIA!#REF!)</f>
        <v>#REF!</v>
      </c>
      <c r="AY25" s="43" t="e">
        <f>IF(ESAG!#REF! = 0,0,ESAG!#REF!/ESAG!#REF!)</f>
        <v>#REF!</v>
      </c>
      <c r="AZ25" s="43" t="e">
        <f>IF(CEART!#REF! = 0,0,CEART!#REF!/CEART!#REF!)</f>
        <v>#REF!</v>
      </c>
      <c r="BA25" s="43" t="e">
        <f>IF(FAED!#REF! = 0,0,FAED!#REF!/FAED!#REF!)</f>
        <v>#REF!</v>
      </c>
      <c r="BB25" s="43" t="e">
        <f>IF(CEAD!#REF! = 0,0,CEAD!#REF!/CEAD!#REF!)</f>
        <v>#REF!</v>
      </c>
      <c r="BC25" s="43" t="e">
        <f>IF(CEFID!#REF! = 0,0,CEFID!#REF!/CEFID!#REF!)</f>
        <v>#REF!</v>
      </c>
      <c r="BD25" s="43" t="e">
        <f>IF(CERES!#REF! = 0,0,CERES!#REF!/CERES!#REF!)</f>
        <v>#REF!</v>
      </c>
      <c r="BE25" s="43" t="e">
        <f>IF(CESFI!#REF! = 0,0,CESFI!#REF!/CESFI!#REF!)</f>
        <v>#REF!</v>
      </c>
      <c r="BF25" s="43" t="e">
        <f>IF(CCT!#REF! = 0,0,CCT!#REF!/CCT!#REF!)</f>
        <v>#REF!</v>
      </c>
      <c r="BG25" s="43" t="e">
        <f>IF(CEPLAN!#REF! = 0,0,CEPLAN!#REF!/CEPLAN!#REF!)</f>
        <v>#REF!</v>
      </c>
      <c r="BH25" s="43" t="e">
        <f>IF(CEAVI!#REF! = 0,0,CEAVI!#REF!/CEAVI!#REF!)</f>
        <v>#REF!</v>
      </c>
      <c r="BI25" s="43" t="e">
        <f>IF(CAV!#REF! = 0,0,CAV!#REF!/CAV!#REF!)</f>
        <v>#REF!</v>
      </c>
      <c r="BJ25" s="43" t="e">
        <f>IF(CEO!#REF! = 0,0,CEO!#REF!/CEO!#REF!)</f>
        <v>#REF!</v>
      </c>
      <c r="BK25" s="43" t="e">
        <f>IF(#REF! = 0,0,#REF!/#REF!)</f>
        <v>#REF!</v>
      </c>
    </row>
    <row r="26" spans="1:63" x14ac:dyDescent="0.25">
      <c r="A26" s="35">
        <v>24</v>
      </c>
      <c r="B26" s="42" t="e">
        <f>'GESTOR da Ata'!#REF!/'GESTOR da Ata'!#REF!</f>
        <v>#REF!</v>
      </c>
      <c r="C26" s="29" t="e">
        <f>'(CARONA-USO DO GESTOR)'!#REF!/'(CARONA-USO DO GESTOR)'!#REF!</f>
        <v>#REF!</v>
      </c>
      <c r="D26" s="30" t="e">
        <f>'(CARONA-USO DO GESTOR)'!#REF!/'(CARONA-USO DO GESTOR)'!#REF!</f>
        <v>#REF!</v>
      </c>
      <c r="E26" s="30" t="e">
        <f>'(CARONA-USO DO GESTOR)'!#REF!/'(CARONA-USO DO GESTOR)'!#REF!</f>
        <v>#REF!</v>
      </c>
      <c r="F26" s="30" t="e">
        <f>'(CARONA-USO DO GESTOR)'!#REF!/'(CARONA-USO DO GESTOR)'!#REF!</f>
        <v>#REF!</v>
      </c>
      <c r="G26" s="30" t="e">
        <f>'(CARONA-USO DO GESTOR)'!#REF!/'(CARONA-USO DO GESTOR)'!#REF!</f>
        <v>#REF!</v>
      </c>
      <c r="H26" s="31" t="e">
        <f>REITORIA!#REF!</f>
        <v>#REF!</v>
      </c>
      <c r="I26" s="31" t="e">
        <f>ESAG!#REF!</f>
        <v>#REF!</v>
      </c>
      <c r="J26" s="31" t="e">
        <f>CEART!#REF!</f>
        <v>#REF!</v>
      </c>
      <c r="K26" s="31" t="e">
        <f>FAED!#REF!</f>
        <v>#REF!</v>
      </c>
      <c r="L26" s="31" t="e">
        <f>CEAD!#REF!</f>
        <v>#REF!</v>
      </c>
      <c r="M26" s="31" t="e">
        <f>CEFID!#REF!</f>
        <v>#REF!</v>
      </c>
      <c r="N26" s="31" t="e">
        <f>CERES!#REF!</f>
        <v>#REF!</v>
      </c>
      <c r="O26" s="31" t="e">
        <f>CESFI!#REF!</f>
        <v>#REF!</v>
      </c>
      <c r="P26" s="31" t="e">
        <f>CCT!#REF!</f>
        <v>#REF!</v>
      </c>
      <c r="Q26" s="31" t="e">
        <f>CEPLAN!#REF!</f>
        <v>#REF!</v>
      </c>
      <c r="R26" s="31" t="e">
        <f>CEAVI!#REF!</f>
        <v>#REF!</v>
      </c>
      <c r="S26" s="31" t="e">
        <f>CAV!#REF!</f>
        <v>#REF!</v>
      </c>
      <c r="T26" s="31" t="e">
        <f>CEO!#REF!</f>
        <v>#REF!</v>
      </c>
      <c r="U26" s="31" t="e">
        <f>#REF!</f>
        <v>#REF!</v>
      </c>
      <c r="V26" s="32" t="e">
        <f>REITORIA!#REF!</f>
        <v>#REF!</v>
      </c>
      <c r="W26" s="32" t="e">
        <f>ESAG!#REF!</f>
        <v>#REF!</v>
      </c>
      <c r="X26" s="32" t="e">
        <f>CEART!#REF!</f>
        <v>#REF!</v>
      </c>
      <c r="Y26" s="32" t="e">
        <f>FAED!#REF!</f>
        <v>#REF!</v>
      </c>
      <c r="Z26" s="32" t="e">
        <f>CEAD!#REF!</f>
        <v>#REF!</v>
      </c>
      <c r="AA26" s="32" t="e">
        <f>CEFID!#REF!</f>
        <v>#REF!</v>
      </c>
      <c r="AB26" s="32" t="e">
        <f>CERES!#REF!</f>
        <v>#REF!</v>
      </c>
      <c r="AC26" s="32" t="e">
        <f>CESFI!#REF!</f>
        <v>#REF!</v>
      </c>
      <c r="AD26" s="32" t="e">
        <f>CCT!#REF!</f>
        <v>#REF!</v>
      </c>
      <c r="AE26" s="32" t="e">
        <f>CEPLAN!#REF!</f>
        <v>#REF!</v>
      </c>
      <c r="AF26" s="32" t="e">
        <f>CEAVI!#REF!</f>
        <v>#REF!</v>
      </c>
      <c r="AG26" s="32" t="e">
        <f>CAV!#REF!</f>
        <v>#REF!</v>
      </c>
      <c r="AH26" s="32" t="e">
        <f>CEO!#REF!</f>
        <v>#REF!</v>
      </c>
      <c r="AI26" s="32" t="e">
        <f>#REF!</f>
        <v>#REF!</v>
      </c>
      <c r="AJ26" s="40" t="e">
        <f>REITORIA!#REF!</f>
        <v>#REF!</v>
      </c>
      <c r="AK26" s="40" t="e">
        <f>ESAG!#REF!</f>
        <v>#REF!</v>
      </c>
      <c r="AL26" s="40" t="e">
        <f>CEART!#REF!</f>
        <v>#REF!</v>
      </c>
      <c r="AM26" s="40" t="e">
        <f>FAED!#REF!</f>
        <v>#REF!</v>
      </c>
      <c r="AN26" s="40" t="e">
        <f>CEAD!#REF!</f>
        <v>#REF!</v>
      </c>
      <c r="AO26" s="40" t="e">
        <f>CEFID!#REF!</f>
        <v>#REF!</v>
      </c>
      <c r="AP26" s="40" t="e">
        <f>CERES!#REF!</f>
        <v>#REF!</v>
      </c>
      <c r="AQ26" s="40" t="e">
        <f>CESFI!#REF!</f>
        <v>#REF!</v>
      </c>
      <c r="AR26" s="40" t="e">
        <f>CCT!#REF!</f>
        <v>#REF!</v>
      </c>
      <c r="AS26" s="40" t="e">
        <f>CEPLAN!#REF!</f>
        <v>#REF!</v>
      </c>
      <c r="AT26" s="40" t="e">
        <f>CEAVI!#REF!</f>
        <v>#REF!</v>
      </c>
      <c r="AU26" s="40" t="e">
        <f>CAV!#REF!</f>
        <v>#REF!</v>
      </c>
      <c r="AV26" s="40" t="e">
        <f>CEO!#REF!</f>
        <v>#REF!</v>
      </c>
      <c r="AW26" s="41" t="e">
        <f>#REF!</f>
        <v>#REF!</v>
      </c>
      <c r="AX26" s="43" t="e">
        <f>IF(REITORIA!#REF! = 0,0,REITORIA!#REF!/REITORIA!#REF!)</f>
        <v>#REF!</v>
      </c>
      <c r="AY26" s="43" t="e">
        <f>IF(ESAG!#REF! = 0,0,ESAG!#REF!/ESAG!#REF!)</f>
        <v>#REF!</v>
      </c>
      <c r="AZ26" s="43" t="e">
        <f>IF(CEART!#REF! = 0,0,CEART!#REF!/CEART!#REF!)</f>
        <v>#REF!</v>
      </c>
      <c r="BA26" s="43" t="e">
        <f>IF(FAED!#REF! = 0,0,FAED!#REF!/FAED!#REF!)</f>
        <v>#REF!</v>
      </c>
      <c r="BB26" s="43" t="e">
        <f>IF(CEAD!#REF! = 0,0,CEAD!#REF!/CEAD!#REF!)</f>
        <v>#REF!</v>
      </c>
      <c r="BC26" s="43" t="e">
        <f>IF(CEFID!#REF! = 0,0,CEFID!#REF!/CEFID!#REF!)</f>
        <v>#REF!</v>
      </c>
      <c r="BD26" s="43" t="e">
        <f>IF(CERES!#REF! = 0,0,CERES!#REF!/CERES!#REF!)</f>
        <v>#REF!</v>
      </c>
      <c r="BE26" s="43" t="e">
        <f>IF(CESFI!#REF! = 0,0,CESFI!#REF!/CESFI!#REF!)</f>
        <v>#REF!</v>
      </c>
      <c r="BF26" s="43" t="e">
        <f>IF(CCT!#REF! = 0,0,CCT!#REF!/CCT!#REF!)</f>
        <v>#REF!</v>
      </c>
      <c r="BG26" s="43" t="e">
        <f>IF(CEPLAN!#REF! = 0,0,CEPLAN!#REF!/CEPLAN!#REF!)</f>
        <v>#REF!</v>
      </c>
      <c r="BH26" s="43" t="e">
        <f>IF(CEAVI!#REF! = 0,0,CEAVI!#REF!/CEAVI!#REF!)</f>
        <v>#REF!</v>
      </c>
      <c r="BI26" s="43" t="e">
        <f>IF(CAV!#REF! = 0,0,CAV!#REF!/CAV!#REF!)</f>
        <v>#REF!</v>
      </c>
      <c r="BJ26" s="43" t="e">
        <f>IF(CEO!#REF! = 0,0,CEO!#REF!/CEO!#REF!)</f>
        <v>#REF!</v>
      </c>
      <c r="BK26" s="43" t="e">
        <f>IF(#REF! = 0,0,#REF!/#REF!)</f>
        <v>#REF!</v>
      </c>
    </row>
    <row r="27" spans="1:63" x14ac:dyDescent="0.25">
      <c r="A27" s="34">
        <v>25</v>
      </c>
      <c r="B27" s="39" t="e">
        <f>'GESTOR da Ata'!#REF!/'GESTOR da Ata'!#REF!</f>
        <v>#REF!</v>
      </c>
      <c r="C27" s="29" t="e">
        <f>'(CARONA-USO DO GESTOR)'!#REF!/'(CARONA-USO DO GESTOR)'!#REF!</f>
        <v>#REF!</v>
      </c>
      <c r="D27" s="30" t="e">
        <f>'(CARONA-USO DO GESTOR)'!#REF!/'(CARONA-USO DO GESTOR)'!#REF!</f>
        <v>#REF!</v>
      </c>
      <c r="E27" s="30" t="e">
        <f>'(CARONA-USO DO GESTOR)'!#REF!/'(CARONA-USO DO GESTOR)'!#REF!</f>
        <v>#REF!</v>
      </c>
      <c r="F27" s="30" t="e">
        <f>'(CARONA-USO DO GESTOR)'!#REF!/'(CARONA-USO DO GESTOR)'!#REF!</f>
        <v>#REF!</v>
      </c>
      <c r="G27" s="30" t="e">
        <f>'(CARONA-USO DO GESTOR)'!#REF!/'(CARONA-USO DO GESTOR)'!#REF!</f>
        <v>#REF!</v>
      </c>
      <c r="H27" s="31" t="e">
        <f>REITORIA!#REF!</f>
        <v>#REF!</v>
      </c>
      <c r="I27" s="31" t="e">
        <f>ESAG!#REF!</f>
        <v>#REF!</v>
      </c>
      <c r="J27" s="31" t="e">
        <f>CEART!#REF!</f>
        <v>#REF!</v>
      </c>
      <c r="K27" s="31" t="e">
        <f>FAED!#REF!</f>
        <v>#REF!</v>
      </c>
      <c r="L27" s="31" t="e">
        <f>CEAD!#REF!</f>
        <v>#REF!</v>
      </c>
      <c r="M27" s="31" t="e">
        <f>CEFID!#REF!</f>
        <v>#REF!</v>
      </c>
      <c r="N27" s="31" t="e">
        <f>CERES!#REF!</f>
        <v>#REF!</v>
      </c>
      <c r="O27" s="31" t="e">
        <f>CESFI!#REF!</f>
        <v>#REF!</v>
      </c>
      <c r="P27" s="31" t="e">
        <f>CCT!#REF!</f>
        <v>#REF!</v>
      </c>
      <c r="Q27" s="31" t="e">
        <f>CEPLAN!#REF!</f>
        <v>#REF!</v>
      </c>
      <c r="R27" s="31" t="e">
        <f>CEAVI!#REF!</f>
        <v>#REF!</v>
      </c>
      <c r="S27" s="31" t="e">
        <f>CAV!#REF!</f>
        <v>#REF!</v>
      </c>
      <c r="T27" s="31" t="e">
        <f>CEO!#REF!</f>
        <v>#REF!</v>
      </c>
      <c r="U27" s="31" t="e">
        <f>#REF!</f>
        <v>#REF!</v>
      </c>
      <c r="V27" s="32" t="e">
        <f>REITORIA!#REF!</f>
        <v>#REF!</v>
      </c>
      <c r="W27" s="32" t="e">
        <f>ESAG!#REF!</f>
        <v>#REF!</v>
      </c>
      <c r="X27" s="32" t="e">
        <f>CEART!#REF!</f>
        <v>#REF!</v>
      </c>
      <c r="Y27" s="32" t="e">
        <f>FAED!#REF!</f>
        <v>#REF!</v>
      </c>
      <c r="Z27" s="32" t="e">
        <f>CEAD!#REF!</f>
        <v>#REF!</v>
      </c>
      <c r="AA27" s="32" t="e">
        <f>CEFID!#REF!</f>
        <v>#REF!</v>
      </c>
      <c r="AB27" s="32" t="e">
        <f>CERES!#REF!</f>
        <v>#REF!</v>
      </c>
      <c r="AC27" s="32" t="e">
        <f>CESFI!#REF!</f>
        <v>#REF!</v>
      </c>
      <c r="AD27" s="32" t="e">
        <f>CCT!#REF!</f>
        <v>#REF!</v>
      </c>
      <c r="AE27" s="32" t="e">
        <f>CEPLAN!#REF!</f>
        <v>#REF!</v>
      </c>
      <c r="AF27" s="32" t="e">
        <f>CEAVI!#REF!</f>
        <v>#REF!</v>
      </c>
      <c r="AG27" s="32" t="e">
        <f>CAV!#REF!</f>
        <v>#REF!</v>
      </c>
      <c r="AH27" s="32" t="e">
        <f>CEO!#REF!</f>
        <v>#REF!</v>
      </c>
      <c r="AI27" s="32" t="e">
        <f>#REF!</f>
        <v>#REF!</v>
      </c>
      <c r="AJ27" s="40" t="e">
        <f>REITORIA!#REF!</f>
        <v>#REF!</v>
      </c>
      <c r="AK27" s="40" t="e">
        <f>ESAG!#REF!</f>
        <v>#REF!</v>
      </c>
      <c r="AL27" s="40" t="e">
        <f>CEART!#REF!</f>
        <v>#REF!</v>
      </c>
      <c r="AM27" s="40" t="e">
        <f>FAED!#REF!</f>
        <v>#REF!</v>
      </c>
      <c r="AN27" s="40" t="e">
        <f>CEAD!#REF!</f>
        <v>#REF!</v>
      </c>
      <c r="AO27" s="40" t="e">
        <f>CEFID!#REF!</f>
        <v>#REF!</v>
      </c>
      <c r="AP27" s="40" t="e">
        <f>CERES!#REF!</f>
        <v>#REF!</v>
      </c>
      <c r="AQ27" s="40" t="e">
        <f>CESFI!#REF!</f>
        <v>#REF!</v>
      </c>
      <c r="AR27" s="40" t="e">
        <f>CCT!#REF!</f>
        <v>#REF!</v>
      </c>
      <c r="AS27" s="40" t="e">
        <f>CEPLAN!#REF!</f>
        <v>#REF!</v>
      </c>
      <c r="AT27" s="40" t="e">
        <f>CEAVI!#REF!</f>
        <v>#REF!</v>
      </c>
      <c r="AU27" s="40" t="e">
        <f>CAV!#REF!</f>
        <v>#REF!</v>
      </c>
      <c r="AV27" s="40" t="e">
        <f>CEO!#REF!</f>
        <v>#REF!</v>
      </c>
      <c r="AW27" s="41" t="e">
        <f>#REF!</f>
        <v>#REF!</v>
      </c>
      <c r="AX27" s="43" t="e">
        <f>IF(REITORIA!#REF! = 0,0,REITORIA!#REF!/REITORIA!#REF!)</f>
        <v>#REF!</v>
      </c>
      <c r="AY27" s="43" t="e">
        <f>IF(ESAG!#REF! = 0,0,ESAG!#REF!/ESAG!#REF!)</f>
        <v>#REF!</v>
      </c>
      <c r="AZ27" s="43" t="e">
        <f>IF(CEART!#REF! = 0,0,CEART!#REF!/CEART!#REF!)</f>
        <v>#REF!</v>
      </c>
      <c r="BA27" s="43" t="e">
        <f>IF(FAED!#REF! = 0,0,FAED!#REF!/FAED!#REF!)</f>
        <v>#REF!</v>
      </c>
      <c r="BB27" s="43" t="e">
        <f>IF(CEAD!#REF! = 0,0,CEAD!#REF!/CEAD!#REF!)</f>
        <v>#REF!</v>
      </c>
      <c r="BC27" s="43" t="e">
        <f>IF(CEFID!#REF! = 0,0,CEFID!#REF!/CEFID!#REF!)</f>
        <v>#REF!</v>
      </c>
      <c r="BD27" s="43" t="e">
        <f>IF(CERES!#REF! = 0,0,CERES!#REF!/CERES!#REF!)</f>
        <v>#REF!</v>
      </c>
      <c r="BE27" s="43" t="e">
        <f>IF(CESFI!#REF! = 0,0,CESFI!#REF!/CESFI!#REF!)</f>
        <v>#REF!</v>
      </c>
      <c r="BF27" s="43" t="e">
        <f>IF(CCT!#REF! = 0,0,CCT!#REF!/CCT!#REF!)</f>
        <v>#REF!</v>
      </c>
      <c r="BG27" s="43" t="e">
        <f>IF(CEPLAN!#REF! = 0,0,CEPLAN!#REF!/CEPLAN!#REF!)</f>
        <v>#REF!</v>
      </c>
      <c r="BH27" s="43" t="e">
        <f>IF(CEAVI!#REF! = 0,0,CEAVI!#REF!/CEAVI!#REF!)</f>
        <v>#REF!</v>
      </c>
      <c r="BI27" s="43" t="e">
        <f>IF(CAV!#REF! = 0,0,CAV!#REF!/CAV!#REF!)</f>
        <v>#REF!</v>
      </c>
      <c r="BJ27" s="43" t="e">
        <f>IF(CEO!#REF! = 0,0,CEO!#REF!/CEO!#REF!)</f>
        <v>#REF!</v>
      </c>
      <c r="BK27" s="43" t="e">
        <f>IF(#REF! = 0,0,#REF!/#REF!)</f>
        <v>#REF!</v>
      </c>
    </row>
    <row r="28" spans="1:63" x14ac:dyDescent="0.25">
      <c r="A28" s="35">
        <v>26</v>
      </c>
      <c r="B28" s="42" t="e">
        <f>'GESTOR da Ata'!#REF!/'GESTOR da Ata'!#REF!</f>
        <v>#REF!</v>
      </c>
      <c r="C28" s="29" t="e">
        <f>'(CARONA-USO DO GESTOR)'!#REF!/'(CARONA-USO DO GESTOR)'!#REF!</f>
        <v>#REF!</v>
      </c>
      <c r="D28" s="30" t="e">
        <f>'(CARONA-USO DO GESTOR)'!#REF!/'(CARONA-USO DO GESTOR)'!#REF!</f>
        <v>#REF!</v>
      </c>
      <c r="E28" s="30" t="e">
        <f>'(CARONA-USO DO GESTOR)'!#REF!/'(CARONA-USO DO GESTOR)'!#REF!</f>
        <v>#REF!</v>
      </c>
      <c r="F28" s="30" t="e">
        <f>'(CARONA-USO DO GESTOR)'!#REF!/'(CARONA-USO DO GESTOR)'!#REF!</f>
        <v>#REF!</v>
      </c>
      <c r="G28" s="30" t="e">
        <f>'(CARONA-USO DO GESTOR)'!#REF!/'(CARONA-USO DO GESTOR)'!#REF!</f>
        <v>#REF!</v>
      </c>
      <c r="H28" s="31" t="e">
        <f>REITORIA!#REF!</f>
        <v>#REF!</v>
      </c>
      <c r="I28" s="31" t="e">
        <f>ESAG!#REF!</f>
        <v>#REF!</v>
      </c>
      <c r="J28" s="31" t="e">
        <f>CEART!#REF!</f>
        <v>#REF!</v>
      </c>
      <c r="K28" s="31" t="e">
        <f>FAED!#REF!</f>
        <v>#REF!</v>
      </c>
      <c r="L28" s="31" t="e">
        <f>CEAD!#REF!</f>
        <v>#REF!</v>
      </c>
      <c r="M28" s="31" t="e">
        <f>CEFID!#REF!</f>
        <v>#REF!</v>
      </c>
      <c r="N28" s="31" t="e">
        <f>CERES!#REF!</f>
        <v>#REF!</v>
      </c>
      <c r="O28" s="31" t="e">
        <f>CESFI!#REF!</f>
        <v>#REF!</v>
      </c>
      <c r="P28" s="31" t="e">
        <f>CCT!#REF!</f>
        <v>#REF!</v>
      </c>
      <c r="Q28" s="31" t="e">
        <f>CEPLAN!#REF!</f>
        <v>#REF!</v>
      </c>
      <c r="R28" s="31" t="e">
        <f>CEAVI!#REF!</f>
        <v>#REF!</v>
      </c>
      <c r="S28" s="31" t="e">
        <f>CAV!#REF!</f>
        <v>#REF!</v>
      </c>
      <c r="T28" s="31" t="e">
        <f>CEO!#REF!</f>
        <v>#REF!</v>
      </c>
      <c r="U28" s="31" t="e">
        <f>#REF!</f>
        <v>#REF!</v>
      </c>
      <c r="V28" s="32" t="e">
        <f>REITORIA!#REF!</f>
        <v>#REF!</v>
      </c>
      <c r="W28" s="32" t="e">
        <f>ESAG!#REF!</f>
        <v>#REF!</v>
      </c>
      <c r="X28" s="32" t="e">
        <f>CEART!#REF!</f>
        <v>#REF!</v>
      </c>
      <c r="Y28" s="32" t="e">
        <f>FAED!#REF!</f>
        <v>#REF!</v>
      </c>
      <c r="Z28" s="32" t="e">
        <f>CEAD!#REF!</f>
        <v>#REF!</v>
      </c>
      <c r="AA28" s="32" t="e">
        <f>CEFID!#REF!</f>
        <v>#REF!</v>
      </c>
      <c r="AB28" s="32" t="e">
        <f>CERES!#REF!</f>
        <v>#REF!</v>
      </c>
      <c r="AC28" s="32" t="e">
        <f>CESFI!#REF!</f>
        <v>#REF!</v>
      </c>
      <c r="AD28" s="32" t="e">
        <f>CCT!#REF!</f>
        <v>#REF!</v>
      </c>
      <c r="AE28" s="32" t="e">
        <f>CEPLAN!#REF!</f>
        <v>#REF!</v>
      </c>
      <c r="AF28" s="32" t="e">
        <f>CEAVI!#REF!</f>
        <v>#REF!</v>
      </c>
      <c r="AG28" s="32" t="e">
        <f>CAV!#REF!</f>
        <v>#REF!</v>
      </c>
      <c r="AH28" s="32" t="e">
        <f>CEO!#REF!</f>
        <v>#REF!</v>
      </c>
      <c r="AI28" s="32" t="e">
        <f>#REF!</f>
        <v>#REF!</v>
      </c>
      <c r="AJ28" s="40" t="e">
        <f>REITORIA!#REF!</f>
        <v>#REF!</v>
      </c>
      <c r="AK28" s="40" t="e">
        <f>ESAG!#REF!</f>
        <v>#REF!</v>
      </c>
      <c r="AL28" s="40" t="e">
        <f>CEART!#REF!</f>
        <v>#REF!</v>
      </c>
      <c r="AM28" s="40" t="e">
        <f>FAED!#REF!</f>
        <v>#REF!</v>
      </c>
      <c r="AN28" s="40" t="e">
        <f>CEAD!#REF!</f>
        <v>#REF!</v>
      </c>
      <c r="AO28" s="40" t="e">
        <f>CEFID!#REF!</f>
        <v>#REF!</v>
      </c>
      <c r="AP28" s="40" t="e">
        <f>CERES!#REF!</f>
        <v>#REF!</v>
      </c>
      <c r="AQ28" s="40" t="e">
        <f>CESFI!#REF!</f>
        <v>#REF!</v>
      </c>
      <c r="AR28" s="40" t="e">
        <f>CCT!#REF!</f>
        <v>#REF!</v>
      </c>
      <c r="AS28" s="40" t="e">
        <f>CEPLAN!#REF!</f>
        <v>#REF!</v>
      </c>
      <c r="AT28" s="40" t="e">
        <f>CEAVI!#REF!</f>
        <v>#REF!</v>
      </c>
      <c r="AU28" s="40" t="e">
        <f>CAV!#REF!</f>
        <v>#REF!</v>
      </c>
      <c r="AV28" s="40" t="e">
        <f>CEO!#REF!</f>
        <v>#REF!</v>
      </c>
      <c r="AW28" s="41" t="e">
        <f>#REF!</f>
        <v>#REF!</v>
      </c>
      <c r="AX28" s="43" t="e">
        <f>IF(REITORIA!#REF! = 0,0,REITORIA!#REF!/REITORIA!#REF!)</f>
        <v>#REF!</v>
      </c>
      <c r="AY28" s="43" t="e">
        <f>IF(ESAG!#REF! = 0,0,ESAG!#REF!/ESAG!#REF!)</f>
        <v>#REF!</v>
      </c>
      <c r="AZ28" s="43" t="e">
        <f>IF(CEART!#REF! = 0,0,CEART!#REF!/CEART!#REF!)</f>
        <v>#REF!</v>
      </c>
      <c r="BA28" s="43" t="e">
        <f>IF(FAED!#REF! = 0,0,FAED!#REF!/FAED!#REF!)</f>
        <v>#REF!</v>
      </c>
      <c r="BB28" s="43" t="e">
        <f>IF(CEAD!#REF! = 0,0,CEAD!#REF!/CEAD!#REF!)</f>
        <v>#REF!</v>
      </c>
      <c r="BC28" s="43" t="e">
        <f>IF(CEFID!#REF! = 0,0,CEFID!#REF!/CEFID!#REF!)</f>
        <v>#REF!</v>
      </c>
      <c r="BD28" s="43" t="e">
        <f>IF(CERES!#REF! = 0,0,CERES!#REF!/CERES!#REF!)</f>
        <v>#REF!</v>
      </c>
      <c r="BE28" s="43" t="e">
        <f>IF(CESFI!#REF! = 0,0,CESFI!#REF!/CESFI!#REF!)</f>
        <v>#REF!</v>
      </c>
      <c r="BF28" s="43" t="e">
        <f>IF(CCT!#REF! = 0,0,CCT!#REF!/CCT!#REF!)</f>
        <v>#REF!</v>
      </c>
      <c r="BG28" s="43" t="e">
        <f>IF(CEPLAN!#REF! = 0,0,CEPLAN!#REF!/CEPLAN!#REF!)</f>
        <v>#REF!</v>
      </c>
      <c r="BH28" s="43" t="e">
        <f>IF(CEAVI!#REF! = 0,0,CEAVI!#REF!/CEAVI!#REF!)</f>
        <v>#REF!</v>
      </c>
      <c r="BI28" s="43" t="e">
        <f>IF(CAV!#REF! = 0,0,CAV!#REF!/CAV!#REF!)</f>
        <v>#REF!</v>
      </c>
      <c r="BJ28" s="43" t="e">
        <f>IF(CEO!#REF! = 0,0,CEO!#REF!/CEO!#REF!)</f>
        <v>#REF!</v>
      </c>
      <c r="BK28" s="43" t="e">
        <f>IF(#REF! = 0,0,#REF!/#REF!)</f>
        <v>#REF!</v>
      </c>
    </row>
    <row r="29" spans="1:63" x14ac:dyDescent="0.25">
      <c r="A29" s="34">
        <v>27</v>
      </c>
      <c r="B29" s="39" t="e">
        <f>'GESTOR da Ata'!#REF!/'GESTOR da Ata'!#REF!</f>
        <v>#REF!</v>
      </c>
      <c r="C29" s="29" t="e">
        <f>'(CARONA-USO DO GESTOR)'!#REF!/'(CARONA-USO DO GESTOR)'!#REF!</f>
        <v>#REF!</v>
      </c>
      <c r="D29" s="30" t="e">
        <f>'(CARONA-USO DO GESTOR)'!#REF!/'(CARONA-USO DO GESTOR)'!#REF!</f>
        <v>#REF!</v>
      </c>
      <c r="E29" s="30" t="e">
        <f>'(CARONA-USO DO GESTOR)'!#REF!/'(CARONA-USO DO GESTOR)'!#REF!</f>
        <v>#REF!</v>
      </c>
      <c r="F29" s="30" t="e">
        <f>'(CARONA-USO DO GESTOR)'!#REF!/'(CARONA-USO DO GESTOR)'!#REF!</f>
        <v>#REF!</v>
      </c>
      <c r="G29" s="30" t="e">
        <f>'(CARONA-USO DO GESTOR)'!#REF!/'(CARONA-USO DO GESTOR)'!#REF!</f>
        <v>#REF!</v>
      </c>
      <c r="H29" s="31" t="e">
        <f>REITORIA!#REF!</f>
        <v>#REF!</v>
      </c>
      <c r="I29" s="31" t="e">
        <f>ESAG!#REF!</f>
        <v>#REF!</v>
      </c>
      <c r="J29" s="31" t="e">
        <f>CEART!#REF!</f>
        <v>#REF!</v>
      </c>
      <c r="K29" s="31" t="e">
        <f>FAED!#REF!</f>
        <v>#REF!</v>
      </c>
      <c r="L29" s="31" t="e">
        <f>CEAD!#REF!</f>
        <v>#REF!</v>
      </c>
      <c r="M29" s="31" t="e">
        <f>CEFID!#REF!</f>
        <v>#REF!</v>
      </c>
      <c r="N29" s="31" t="e">
        <f>CERES!#REF!</f>
        <v>#REF!</v>
      </c>
      <c r="O29" s="31" t="e">
        <f>CESFI!#REF!</f>
        <v>#REF!</v>
      </c>
      <c r="P29" s="31" t="e">
        <f>CCT!#REF!</f>
        <v>#REF!</v>
      </c>
      <c r="Q29" s="31" t="e">
        <f>CEPLAN!#REF!</f>
        <v>#REF!</v>
      </c>
      <c r="R29" s="31" t="e">
        <f>CEAVI!#REF!</f>
        <v>#REF!</v>
      </c>
      <c r="S29" s="31" t="e">
        <f>CAV!#REF!</f>
        <v>#REF!</v>
      </c>
      <c r="T29" s="31" t="e">
        <f>CEO!#REF!</f>
        <v>#REF!</v>
      </c>
      <c r="U29" s="31" t="e">
        <f>#REF!</f>
        <v>#REF!</v>
      </c>
      <c r="V29" s="32" t="e">
        <f>REITORIA!#REF!</f>
        <v>#REF!</v>
      </c>
      <c r="W29" s="32" t="e">
        <f>ESAG!#REF!</f>
        <v>#REF!</v>
      </c>
      <c r="X29" s="32" t="e">
        <f>CEART!#REF!</f>
        <v>#REF!</v>
      </c>
      <c r="Y29" s="32" t="e">
        <f>FAED!#REF!</f>
        <v>#REF!</v>
      </c>
      <c r="Z29" s="32" t="e">
        <f>CEAD!#REF!</f>
        <v>#REF!</v>
      </c>
      <c r="AA29" s="32" t="e">
        <f>CEFID!#REF!</f>
        <v>#REF!</v>
      </c>
      <c r="AB29" s="32" t="e">
        <f>CERES!#REF!</f>
        <v>#REF!</v>
      </c>
      <c r="AC29" s="32" t="e">
        <f>CESFI!#REF!</f>
        <v>#REF!</v>
      </c>
      <c r="AD29" s="32" t="e">
        <f>CCT!#REF!</f>
        <v>#REF!</v>
      </c>
      <c r="AE29" s="32" t="e">
        <f>CEPLAN!#REF!</f>
        <v>#REF!</v>
      </c>
      <c r="AF29" s="32" t="e">
        <f>CEAVI!#REF!</f>
        <v>#REF!</v>
      </c>
      <c r="AG29" s="32" t="e">
        <f>CAV!#REF!</f>
        <v>#REF!</v>
      </c>
      <c r="AH29" s="32" t="e">
        <f>CEO!#REF!</f>
        <v>#REF!</v>
      </c>
      <c r="AI29" s="32" t="e">
        <f>#REF!</f>
        <v>#REF!</v>
      </c>
      <c r="AJ29" s="40" t="e">
        <f>REITORIA!#REF!</f>
        <v>#REF!</v>
      </c>
      <c r="AK29" s="40" t="e">
        <f>ESAG!#REF!</f>
        <v>#REF!</v>
      </c>
      <c r="AL29" s="40" t="e">
        <f>CEART!#REF!</f>
        <v>#REF!</v>
      </c>
      <c r="AM29" s="40" t="e">
        <f>FAED!#REF!</f>
        <v>#REF!</v>
      </c>
      <c r="AN29" s="40" t="e">
        <f>CEAD!#REF!</f>
        <v>#REF!</v>
      </c>
      <c r="AO29" s="40" t="e">
        <f>CEFID!#REF!</f>
        <v>#REF!</v>
      </c>
      <c r="AP29" s="40" t="e">
        <f>CERES!#REF!</f>
        <v>#REF!</v>
      </c>
      <c r="AQ29" s="40" t="e">
        <f>CESFI!#REF!</f>
        <v>#REF!</v>
      </c>
      <c r="AR29" s="40" t="e">
        <f>CCT!#REF!</f>
        <v>#REF!</v>
      </c>
      <c r="AS29" s="40" t="e">
        <f>CEPLAN!#REF!</f>
        <v>#REF!</v>
      </c>
      <c r="AT29" s="40" t="e">
        <f>CEAVI!#REF!</f>
        <v>#REF!</v>
      </c>
      <c r="AU29" s="40" t="e">
        <f>CAV!#REF!</f>
        <v>#REF!</v>
      </c>
      <c r="AV29" s="40" t="e">
        <f>CEO!#REF!</f>
        <v>#REF!</v>
      </c>
      <c r="AW29" s="41" t="e">
        <f>#REF!</f>
        <v>#REF!</v>
      </c>
      <c r="AX29" s="43" t="e">
        <f>IF(REITORIA!#REF! = 0,0,REITORIA!#REF!/REITORIA!#REF!)</f>
        <v>#REF!</v>
      </c>
      <c r="AY29" s="43" t="e">
        <f>IF(ESAG!#REF! = 0,0,ESAG!#REF!/ESAG!#REF!)</f>
        <v>#REF!</v>
      </c>
      <c r="AZ29" s="43" t="e">
        <f>IF(CEART!#REF! = 0,0,CEART!#REF!/CEART!#REF!)</f>
        <v>#REF!</v>
      </c>
      <c r="BA29" s="43" t="e">
        <f>IF(FAED!#REF! = 0,0,FAED!#REF!/FAED!#REF!)</f>
        <v>#REF!</v>
      </c>
      <c r="BB29" s="43" t="e">
        <f>IF(CEAD!#REF! = 0,0,CEAD!#REF!/CEAD!#REF!)</f>
        <v>#REF!</v>
      </c>
      <c r="BC29" s="43" t="e">
        <f>IF(CEFID!#REF! = 0,0,CEFID!#REF!/CEFID!#REF!)</f>
        <v>#REF!</v>
      </c>
      <c r="BD29" s="43" t="e">
        <f>IF(CERES!#REF! = 0,0,CERES!#REF!/CERES!#REF!)</f>
        <v>#REF!</v>
      </c>
      <c r="BE29" s="43" t="e">
        <f>IF(CESFI!#REF! = 0,0,CESFI!#REF!/CESFI!#REF!)</f>
        <v>#REF!</v>
      </c>
      <c r="BF29" s="43" t="e">
        <f>IF(CCT!#REF! = 0,0,CCT!#REF!/CCT!#REF!)</f>
        <v>#REF!</v>
      </c>
      <c r="BG29" s="43" t="e">
        <f>IF(CEPLAN!#REF! = 0,0,CEPLAN!#REF!/CEPLAN!#REF!)</f>
        <v>#REF!</v>
      </c>
      <c r="BH29" s="43" t="e">
        <f>IF(CEAVI!#REF! = 0,0,CEAVI!#REF!/CEAVI!#REF!)</f>
        <v>#REF!</v>
      </c>
      <c r="BI29" s="43" t="e">
        <f>IF(CAV!#REF! = 0,0,CAV!#REF!/CAV!#REF!)</f>
        <v>#REF!</v>
      </c>
      <c r="BJ29" s="43" t="e">
        <f>IF(CEO!#REF! = 0,0,CEO!#REF!/CEO!#REF!)</f>
        <v>#REF!</v>
      </c>
      <c r="BK29" s="43" t="e">
        <f>IF(#REF! = 0,0,#REF!/#REF!)</f>
        <v>#REF!</v>
      </c>
    </row>
    <row r="30" spans="1:63" x14ac:dyDescent="0.25">
      <c r="A30" s="35">
        <v>28</v>
      </c>
      <c r="B30" s="42" t="e">
        <f>'GESTOR da Ata'!#REF!/'GESTOR da Ata'!#REF!</f>
        <v>#REF!</v>
      </c>
      <c r="C30" s="29" t="e">
        <f>'(CARONA-USO DO GESTOR)'!#REF!/'(CARONA-USO DO GESTOR)'!#REF!</f>
        <v>#REF!</v>
      </c>
      <c r="D30" s="30" t="e">
        <f>'(CARONA-USO DO GESTOR)'!#REF!/'(CARONA-USO DO GESTOR)'!#REF!</f>
        <v>#REF!</v>
      </c>
      <c r="E30" s="30" t="e">
        <f>'(CARONA-USO DO GESTOR)'!#REF!/'(CARONA-USO DO GESTOR)'!#REF!</f>
        <v>#REF!</v>
      </c>
      <c r="F30" s="30" t="e">
        <f>'(CARONA-USO DO GESTOR)'!#REF!/'(CARONA-USO DO GESTOR)'!#REF!</f>
        <v>#REF!</v>
      </c>
      <c r="G30" s="30" t="e">
        <f>'(CARONA-USO DO GESTOR)'!#REF!/'(CARONA-USO DO GESTOR)'!#REF!</f>
        <v>#REF!</v>
      </c>
      <c r="H30" s="31" t="e">
        <f>REITORIA!#REF!</f>
        <v>#REF!</v>
      </c>
      <c r="I30" s="31" t="e">
        <f>ESAG!#REF!</f>
        <v>#REF!</v>
      </c>
      <c r="J30" s="31" t="e">
        <f>CEART!#REF!</f>
        <v>#REF!</v>
      </c>
      <c r="K30" s="31" t="e">
        <f>FAED!#REF!</f>
        <v>#REF!</v>
      </c>
      <c r="L30" s="31" t="e">
        <f>CEAD!#REF!</f>
        <v>#REF!</v>
      </c>
      <c r="M30" s="31" t="e">
        <f>CEFID!#REF!</f>
        <v>#REF!</v>
      </c>
      <c r="N30" s="31" t="e">
        <f>CERES!#REF!</f>
        <v>#REF!</v>
      </c>
      <c r="O30" s="31" t="e">
        <f>CESFI!#REF!</f>
        <v>#REF!</v>
      </c>
      <c r="P30" s="31" t="e">
        <f>CCT!#REF!</f>
        <v>#REF!</v>
      </c>
      <c r="Q30" s="31" t="e">
        <f>CEPLAN!#REF!</f>
        <v>#REF!</v>
      </c>
      <c r="R30" s="31" t="e">
        <f>CEAVI!#REF!</f>
        <v>#REF!</v>
      </c>
      <c r="S30" s="31" t="e">
        <f>CAV!#REF!</f>
        <v>#REF!</v>
      </c>
      <c r="T30" s="31" t="e">
        <f>CEO!#REF!</f>
        <v>#REF!</v>
      </c>
      <c r="U30" s="31" t="e">
        <f>#REF!</f>
        <v>#REF!</v>
      </c>
      <c r="V30" s="32" t="e">
        <f>REITORIA!#REF!</f>
        <v>#REF!</v>
      </c>
      <c r="W30" s="32" t="e">
        <f>ESAG!#REF!</f>
        <v>#REF!</v>
      </c>
      <c r="X30" s="32" t="e">
        <f>CEART!#REF!</f>
        <v>#REF!</v>
      </c>
      <c r="Y30" s="32" t="e">
        <f>FAED!#REF!</f>
        <v>#REF!</v>
      </c>
      <c r="Z30" s="32" t="e">
        <f>CEAD!#REF!</f>
        <v>#REF!</v>
      </c>
      <c r="AA30" s="32" t="e">
        <f>CEFID!#REF!</f>
        <v>#REF!</v>
      </c>
      <c r="AB30" s="32" t="e">
        <f>CERES!#REF!</f>
        <v>#REF!</v>
      </c>
      <c r="AC30" s="32" t="e">
        <f>CESFI!#REF!</f>
        <v>#REF!</v>
      </c>
      <c r="AD30" s="32" t="e">
        <f>CCT!#REF!</f>
        <v>#REF!</v>
      </c>
      <c r="AE30" s="32" t="e">
        <f>CEPLAN!#REF!</f>
        <v>#REF!</v>
      </c>
      <c r="AF30" s="32" t="e">
        <f>CEAVI!#REF!</f>
        <v>#REF!</v>
      </c>
      <c r="AG30" s="32" t="e">
        <f>CAV!#REF!</f>
        <v>#REF!</v>
      </c>
      <c r="AH30" s="32" t="e">
        <f>CEO!#REF!</f>
        <v>#REF!</v>
      </c>
      <c r="AI30" s="32" t="e">
        <f>#REF!</f>
        <v>#REF!</v>
      </c>
      <c r="AJ30" s="40" t="e">
        <f>REITORIA!#REF!</f>
        <v>#REF!</v>
      </c>
      <c r="AK30" s="40" t="e">
        <f>ESAG!#REF!</f>
        <v>#REF!</v>
      </c>
      <c r="AL30" s="40" t="e">
        <f>CEART!#REF!</f>
        <v>#REF!</v>
      </c>
      <c r="AM30" s="40" t="e">
        <f>FAED!#REF!</f>
        <v>#REF!</v>
      </c>
      <c r="AN30" s="40" t="e">
        <f>CEAD!#REF!</f>
        <v>#REF!</v>
      </c>
      <c r="AO30" s="40" t="e">
        <f>CEFID!#REF!</f>
        <v>#REF!</v>
      </c>
      <c r="AP30" s="40" t="e">
        <f>CERES!#REF!</f>
        <v>#REF!</v>
      </c>
      <c r="AQ30" s="40" t="e">
        <f>CESFI!#REF!</f>
        <v>#REF!</v>
      </c>
      <c r="AR30" s="40" t="e">
        <f>CCT!#REF!</f>
        <v>#REF!</v>
      </c>
      <c r="AS30" s="40" t="e">
        <f>CEPLAN!#REF!</f>
        <v>#REF!</v>
      </c>
      <c r="AT30" s="40" t="e">
        <f>CEAVI!#REF!</f>
        <v>#REF!</v>
      </c>
      <c r="AU30" s="40" t="e">
        <f>CAV!#REF!</f>
        <v>#REF!</v>
      </c>
      <c r="AV30" s="40" t="e">
        <f>CEO!#REF!</f>
        <v>#REF!</v>
      </c>
      <c r="AW30" s="41" t="e">
        <f>#REF!</f>
        <v>#REF!</v>
      </c>
      <c r="AX30" s="43" t="e">
        <f>IF(REITORIA!#REF! = 0,0,REITORIA!#REF!/REITORIA!#REF!)</f>
        <v>#REF!</v>
      </c>
      <c r="AY30" s="43" t="e">
        <f>IF(ESAG!#REF! = 0,0,ESAG!#REF!/ESAG!#REF!)</f>
        <v>#REF!</v>
      </c>
      <c r="AZ30" s="43" t="e">
        <f>IF(CEART!#REF! = 0,0,CEART!#REF!/CEART!#REF!)</f>
        <v>#REF!</v>
      </c>
      <c r="BA30" s="43" t="e">
        <f>IF(FAED!#REF! = 0,0,FAED!#REF!/FAED!#REF!)</f>
        <v>#REF!</v>
      </c>
      <c r="BB30" s="43" t="e">
        <f>IF(CEAD!#REF! = 0,0,CEAD!#REF!/CEAD!#REF!)</f>
        <v>#REF!</v>
      </c>
      <c r="BC30" s="43" t="e">
        <f>IF(CEFID!#REF! = 0,0,CEFID!#REF!/CEFID!#REF!)</f>
        <v>#REF!</v>
      </c>
      <c r="BD30" s="43" t="e">
        <f>IF(CERES!#REF! = 0,0,CERES!#REF!/CERES!#REF!)</f>
        <v>#REF!</v>
      </c>
      <c r="BE30" s="43" t="e">
        <f>IF(CESFI!#REF! = 0,0,CESFI!#REF!/CESFI!#REF!)</f>
        <v>#REF!</v>
      </c>
      <c r="BF30" s="43" t="e">
        <f>IF(CCT!#REF! = 0,0,CCT!#REF!/CCT!#REF!)</f>
        <v>#REF!</v>
      </c>
      <c r="BG30" s="43" t="e">
        <f>IF(CEPLAN!#REF! = 0,0,CEPLAN!#REF!/CEPLAN!#REF!)</f>
        <v>#REF!</v>
      </c>
      <c r="BH30" s="43" t="e">
        <f>IF(CEAVI!#REF! = 0,0,CEAVI!#REF!/CEAVI!#REF!)</f>
        <v>#REF!</v>
      </c>
      <c r="BI30" s="43" t="e">
        <f>IF(CAV!#REF! = 0,0,CAV!#REF!/CAV!#REF!)</f>
        <v>#REF!</v>
      </c>
      <c r="BJ30" s="43" t="e">
        <f>IF(CEO!#REF! = 0,0,CEO!#REF!/CEO!#REF!)</f>
        <v>#REF!</v>
      </c>
      <c r="BK30" s="43" t="e">
        <f>IF(#REF! = 0,0,#REF!/#REF!)</f>
        <v>#REF!</v>
      </c>
    </row>
    <row r="31" spans="1:63" x14ac:dyDescent="0.25">
      <c r="A31" s="34">
        <v>29</v>
      </c>
      <c r="B31" s="39" t="e">
        <f>'GESTOR da Ata'!#REF!/'GESTOR da Ata'!#REF!</f>
        <v>#REF!</v>
      </c>
      <c r="C31" s="29" t="e">
        <f>'(CARONA-USO DO GESTOR)'!#REF!/'(CARONA-USO DO GESTOR)'!#REF!</f>
        <v>#REF!</v>
      </c>
      <c r="D31" s="30" t="e">
        <f>'(CARONA-USO DO GESTOR)'!#REF!/'(CARONA-USO DO GESTOR)'!#REF!</f>
        <v>#REF!</v>
      </c>
      <c r="E31" s="30" t="e">
        <f>'(CARONA-USO DO GESTOR)'!#REF!/'(CARONA-USO DO GESTOR)'!#REF!</f>
        <v>#REF!</v>
      </c>
      <c r="F31" s="30" t="e">
        <f>'(CARONA-USO DO GESTOR)'!#REF!/'(CARONA-USO DO GESTOR)'!#REF!</f>
        <v>#REF!</v>
      </c>
      <c r="G31" s="30" t="e">
        <f>'(CARONA-USO DO GESTOR)'!#REF!/'(CARONA-USO DO GESTOR)'!#REF!</f>
        <v>#REF!</v>
      </c>
      <c r="H31" s="31" t="e">
        <f>REITORIA!#REF!</f>
        <v>#REF!</v>
      </c>
      <c r="I31" s="31" t="e">
        <f>ESAG!#REF!</f>
        <v>#REF!</v>
      </c>
      <c r="J31" s="31" t="e">
        <f>CEART!#REF!</f>
        <v>#REF!</v>
      </c>
      <c r="K31" s="31" t="e">
        <f>FAED!#REF!</f>
        <v>#REF!</v>
      </c>
      <c r="L31" s="31" t="e">
        <f>CEAD!#REF!</f>
        <v>#REF!</v>
      </c>
      <c r="M31" s="31" t="e">
        <f>CEFID!#REF!</f>
        <v>#REF!</v>
      </c>
      <c r="N31" s="31" t="e">
        <f>CERES!#REF!</f>
        <v>#REF!</v>
      </c>
      <c r="O31" s="31" t="e">
        <f>CESFI!#REF!</f>
        <v>#REF!</v>
      </c>
      <c r="P31" s="31" t="e">
        <f>CCT!#REF!</f>
        <v>#REF!</v>
      </c>
      <c r="Q31" s="31" t="e">
        <f>CEPLAN!#REF!</f>
        <v>#REF!</v>
      </c>
      <c r="R31" s="31" t="e">
        <f>CEAVI!#REF!</f>
        <v>#REF!</v>
      </c>
      <c r="S31" s="31" t="e">
        <f>CAV!#REF!</f>
        <v>#REF!</v>
      </c>
      <c r="T31" s="31" t="e">
        <f>CEO!#REF!</f>
        <v>#REF!</v>
      </c>
      <c r="U31" s="31" t="e">
        <f>#REF!</f>
        <v>#REF!</v>
      </c>
      <c r="V31" s="32" t="e">
        <f>REITORIA!#REF!</f>
        <v>#REF!</v>
      </c>
      <c r="W31" s="32" t="e">
        <f>ESAG!#REF!</f>
        <v>#REF!</v>
      </c>
      <c r="X31" s="32" t="e">
        <f>CEART!#REF!</f>
        <v>#REF!</v>
      </c>
      <c r="Y31" s="32" t="e">
        <f>FAED!#REF!</f>
        <v>#REF!</v>
      </c>
      <c r="Z31" s="32" t="e">
        <f>CEAD!#REF!</f>
        <v>#REF!</v>
      </c>
      <c r="AA31" s="32" t="e">
        <f>CEFID!#REF!</f>
        <v>#REF!</v>
      </c>
      <c r="AB31" s="32" t="e">
        <f>CERES!#REF!</f>
        <v>#REF!</v>
      </c>
      <c r="AC31" s="32" t="e">
        <f>CESFI!#REF!</f>
        <v>#REF!</v>
      </c>
      <c r="AD31" s="32" t="e">
        <f>CCT!#REF!</f>
        <v>#REF!</v>
      </c>
      <c r="AE31" s="32" t="e">
        <f>CEPLAN!#REF!</f>
        <v>#REF!</v>
      </c>
      <c r="AF31" s="32" t="e">
        <f>CEAVI!#REF!</f>
        <v>#REF!</v>
      </c>
      <c r="AG31" s="32" t="e">
        <f>CAV!#REF!</f>
        <v>#REF!</v>
      </c>
      <c r="AH31" s="32" t="e">
        <f>CEO!#REF!</f>
        <v>#REF!</v>
      </c>
      <c r="AI31" s="32" t="e">
        <f>#REF!</f>
        <v>#REF!</v>
      </c>
      <c r="AJ31" s="40" t="e">
        <f>REITORIA!#REF!</f>
        <v>#REF!</v>
      </c>
      <c r="AK31" s="40" t="e">
        <f>ESAG!#REF!</f>
        <v>#REF!</v>
      </c>
      <c r="AL31" s="40" t="e">
        <f>CEART!#REF!</f>
        <v>#REF!</v>
      </c>
      <c r="AM31" s="40" t="e">
        <f>FAED!#REF!</f>
        <v>#REF!</v>
      </c>
      <c r="AN31" s="40" t="e">
        <f>CEAD!#REF!</f>
        <v>#REF!</v>
      </c>
      <c r="AO31" s="40" t="e">
        <f>CEFID!#REF!</f>
        <v>#REF!</v>
      </c>
      <c r="AP31" s="40" t="e">
        <f>CERES!#REF!</f>
        <v>#REF!</v>
      </c>
      <c r="AQ31" s="40" t="e">
        <f>CESFI!#REF!</f>
        <v>#REF!</v>
      </c>
      <c r="AR31" s="40" t="e">
        <f>CCT!#REF!</f>
        <v>#REF!</v>
      </c>
      <c r="AS31" s="40" t="e">
        <f>CEPLAN!#REF!</f>
        <v>#REF!</v>
      </c>
      <c r="AT31" s="40" t="e">
        <f>CEAVI!#REF!</f>
        <v>#REF!</v>
      </c>
      <c r="AU31" s="40" t="e">
        <f>CAV!#REF!</f>
        <v>#REF!</v>
      </c>
      <c r="AV31" s="40" t="e">
        <f>CEO!#REF!</f>
        <v>#REF!</v>
      </c>
      <c r="AW31" s="41" t="e">
        <f>#REF!</f>
        <v>#REF!</v>
      </c>
      <c r="AX31" s="43" t="e">
        <f>IF(REITORIA!#REF! = 0,0,REITORIA!#REF!/REITORIA!#REF!)</f>
        <v>#REF!</v>
      </c>
      <c r="AY31" s="43" t="e">
        <f>IF(ESAG!#REF! = 0,0,ESAG!#REF!/ESAG!#REF!)</f>
        <v>#REF!</v>
      </c>
      <c r="AZ31" s="43" t="e">
        <f>IF(CEART!#REF! = 0,0,CEART!#REF!/CEART!#REF!)</f>
        <v>#REF!</v>
      </c>
      <c r="BA31" s="43" t="e">
        <f>IF(FAED!#REF! = 0,0,FAED!#REF!/FAED!#REF!)</f>
        <v>#REF!</v>
      </c>
      <c r="BB31" s="43" t="e">
        <f>IF(CEAD!#REF! = 0,0,CEAD!#REF!/CEAD!#REF!)</f>
        <v>#REF!</v>
      </c>
      <c r="BC31" s="43" t="e">
        <f>IF(CEFID!#REF! = 0,0,CEFID!#REF!/CEFID!#REF!)</f>
        <v>#REF!</v>
      </c>
      <c r="BD31" s="43" t="e">
        <f>IF(CERES!#REF! = 0,0,CERES!#REF!/CERES!#REF!)</f>
        <v>#REF!</v>
      </c>
      <c r="BE31" s="43" t="e">
        <f>IF(CESFI!#REF! = 0,0,CESFI!#REF!/CESFI!#REF!)</f>
        <v>#REF!</v>
      </c>
      <c r="BF31" s="43" t="e">
        <f>IF(CCT!#REF! = 0,0,CCT!#REF!/CCT!#REF!)</f>
        <v>#REF!</v>
      </c>
      <c r="BG31" s="43" t="e">
        <f>IF(CEPLAN!#REF! = 0,0,CEPLAN!#REF!/CEPLAN!#REF!)</f>
        <v>#REF!</v>
      </c>
      <c r="BH31" s="43" t="e">
        <f>IF(CEAVI!#REF! = 0,0,CEAVI!#REF!/CEAVI!#REF!)</f>
        <v>#REF!</v>
      </c>
      <c r="BI31" s="43" t="e">
        <f>IF(CAV!#REF! = 0,0,CAV!#REF!/CAV!#REF!)</f>
        <v>#REF!</v>
      </c>
      <c r="BJ31" s="43" t="e">
        <f>IF(CEO!#REF! = 0,0,CEO!#REF!/CEO!#REF!)</f>
        <v>#REF!</v>
      </c>
      <c r="BK31" s="43" t="e">
        <f>IF(#REF! = 0,0,#REF!/#REF!)</f>
        <v>#REF!</v>
      </c>
    </row>
    <row r="32" spans="1:63" x14ac:dyDescent="0.25">
      <c r="A32" s="35">
        <v>30</v>
      </c>
      <c r="B32" s="42" t="e">
        <f>'GESTOR da Ata'!#REF!/'GESTOR da Ata'!#REF!</f>
        <v>#REF!</v>
      </c>
      <c r="C32" s="29" t="e">
        <f>'(CARONA-USO DO GESTOR)'!#REF!/'(CARONA-USO DO GESTOR)'!#REF!</f>
        <v>#REF!</v>
      </c>
      <c r="D32" s="30" t="e">
        <f>'(CARONA-USO DO GESTOR)'!#REF!/'(CARONA-USO DO GESTOR)'!#REF!</f>
        <v>#REF!</v>
      </c>
      <c r="E32" s="30" t="e">
        <f>'(CARONA-USO DO GESTOR)'!#REF!/'(CARONA-USO DO GESTOR)'!#REF!</f>
        <v>#REF!</v>
      </c>
      <c r="F32" s="30" t="e">
        <f>'(CARONA-USO DO GESTOR)'!#REF!/'(CARONA-USO DO GESTOR)'!#REF!</f>
        <v>#REF!</v>
      </c>
      <c r="G32" s="30" t="e">
        <f>'(CARONA-USO DO GESTOR)'!#REF!/'(CARONA-USO DO GESTOR)'!#REF!</f>
        <v>#REF!</v>
      </c>
      <c r="H32" s="31" t="e">
        <f>REITORIA!#REF!</f>
        <v>#REF!</v>
      </c>
      <c r="I32" s="31" t="e">
        <f>ESAG!#REF!</f>
        <v>#REF!</v>
      </c>
      <c r="J32" s="31" t="e">
        <f>CEART!#REF!</f>
        <v>#REF!</v>
      </c>
      <c r="K32" s="31" t="e">
        <f>FAED!#REF!</f>
        <v>#REF!</v>
      </c>
      <c r="L32" s="31" t="e">
        <f>CEAD!#REF!</f>
        <v>#REF!</v>
      </c>
      <c r="M32" s="31" t="e">
        <f>CEFID!#REF!</f>
        <v>#REF!</v>
      </c>
      <c r="N32" s="31" t="e">
        <f>CERES!#REF!</f>
        <v>#REF!</v>
      </c>
      <c r="O32" s="31" t="e">
        <f>CESFI!#REF!</f>
        <v>#REF!</v>
      </c>
      <c r="P32" s="31" t="e">
        <f>CCT!#REF!</f>
        <v>#REF!</v>
      </c>
      <c r="Q32" s="31" t="e">
        <f>CEPLAN!#REF!</f>
        <v>#REF!</v>
      </c>
      <c r="R32" s="31" t="e">
        <f>CEAVI!#REF!</f>
        <v>#REF!</v>
      </c>
      <c r="S32" s="31" t="e">
        <f>CAV!#REF!</f>
        <v>#REF!</v>
      </c>
      <c r="T32" s="31" t="e">
        <f>CEO!#REF!</f>
        <v>#REF!</v>
      </c>
      <c r="U32" s="31" t="e">
        <f>#REF!</f>
        <v>#REF!</v>
      </c>
      <c r="V32" s="32" t="e">
        <f>REITORIA!#REF!</f>
        <v>#REF!</v>
      </c>
      <c r="W32" s="32" t="e">
        <f>ESAG!#REF!</f>
        <v>#REF!</v>
      </c>
      <c r="X32" s="32" t="e">
        <f>CEART!#REF!</f>
        <v>#REF!</v>
      </c>
      <c r="Y32" s="32" t="e">
        <f>FAED!#REF!</f>
        <v>#REF!</v>
      </c>
      <c r="Z32" s="32" t="e">
        <f>CEAD!#REF!</f>
        <v>#REF!</v>
      </c>
      <c r="AA32" s="32" t="e">
        <f>CEFID!#REF!</f>
        <v>#REF!</v>
      </c>
      <c r="AB32" s="32" t="e">
        <f>CERES!#REF!</f>
        <v>#REF!</v>
      </c>
      <c r="AC32" s="32" t="e">
        <f>CESFI!#REF!</f>
        <v>#REF!</v>
      </c>
      <c r="AD32" s="32" t="e">
        <f>CCT!#REF!</f>
        <v>#REF!</v>
      </c>
      <c r="AE32" s="32" t="e">
        <f>CEPLAN!#REF!</f>
        <v>#REF!</v>
      </c>
      <c r="AF32" s="32" t="e">
        <f>CEAVI!#REF!</f>
        <v>#REF!</v>
      </c>
      <c r="AG32" s="32" t="e">
        <f>CAV!#REF!</f>
        <v>#REF!</v>
      </c>
      <c r="AH32" s="32" t="e">
        <f>CEO!#REF!</f>
        <v>#REF!</v>
      </c>
      <c r="AI32" s="32" t="e">
        <f>#REF!</f>
        <v>#REF!</v>
      </c>
      <c r="AJ32" s="40" t="e">
        <f>REITORIA!#REF!</f>
        <v>#REF!</v>
      </c>
      <c r="AK32" s="40" t="e">
        <f>ESAG!#REF!</f>
        <v>#REF!</v>
      </c>
      <c r="AL32" s="40" t="e">
        <f>CEART!#REF!</f>
        <v>#REF!</v>
      </c>
      <c r="AM32" s="40" t="e">
        <f>FAED!#REF!</f>
        <v>#REF!</v>
      </c>
      <c r="AN32" s="40" t="e">
        <f>CEAD!#REF!</f>
        <v>#REF!</v>
      </c>
      <c r="AO32" s="40" t="e">
        <f>CEFID!#REF!</f>
        <v>#REF!</v>
      </c>
      <c r="AP32" s="40" t="e">
        <f>CERES!#REF!</f>
        <v>#REF!</v>
      </c>
      <c r="AQ32" s="40" t="e">
        <f>CESFI!#REF!</f>
        <v>#REF!</v>
      </c>
      <c r="AR32" s="40" t="e">
        <f>CCT!#REF!</f>
        <v>#REF!</v>
      </c>
      <c r="AS32" s="40" t="e">
        <f>CEPLAN!#REF!</f>
        <v>#REF!</v>
      </c>
      <c r="AT32" s="40" t="e">
        <f>CEAVI!#REF!</f>
        <v>#REF!</v>
      </c>
      <c r="AU32" s="40" t="e">
        <f>CAV!#REF!</f>
        <v>#REF!</v>
      </c>
      <c r="AV32" s="40" t="e">
        <f>CEO!#REF!</f>
        <v>#REF!</v>
      </c>
      <c r="AW32" s="41" t="e">
        <f>#REF!</f>
        <v>#REF!</v>
      </c>
      <c r="AX32" s="43" t="e">
        <f>IF(REITORIA!#REF! = 0,0,REITORIA!#REF!/REITORIA!#REF!)</f>
        <v>#REF!</v>
      </c>
      <c r="AY32" s="43" t="e">
        <f>IF(ESAG!#REF! = 0,0,ESAG!#REF!/ESAG!#REF!)</f>
        <v>#REF!</v>
      </c>
      <c r="AZ32" s="43" t="e">
        <f>IF(CEART!#REF! = 0,0,CEART!#REF!/CEART!#REF!)</f>
        <v>#REF!</v>
      </c>
      <c r="BA32" s="43" t="e">
        <f>IF(FAED!#REF! = 0,0,FAED!#REF!/FAED!#REF!)</f>
        <v>#REF!</v>
      </c>
      <c r="BB32" s="43" t="e">
        <f>IF(CEAD!#REF! = 0,0,CEAD!#REF!/CEAD!#REF!)</f>
        <v>#REF!</v>
      </c>
      <c r="BC32" s="43" t="e">
        <f>IF(CEFID!#REF! = 0,0,CEFID!#REF!/CEFID!#REF!)</f>
        <v>#REF!</v>
      </c>
      <c r="BD32" s="43" t="e">
        <f>IF(CERES!#REF! = 0,0,CERES!#REF!/CERES!#REF!)</f>
        <v>#REF!</v>
      </c>
      <c r="BE32" s="43" t="e">
        <f>IF(CESFI!#REF! = 0,0,CESFI!#REF!/CESFI!#REF!)</f>
        <v>#REF!</v>
      </c>
      <c r="BF32" s="43" t="e">
        <f>IF(CCT!#REF! = 0,0,CCT!#REF!/CCT!#REF!)</f>
        <v>#REF!</v>
      </c>
      <c r="BG32" s="43" t="e">
        <f>IF(CEPLAN!#REF! = 0,0,CEPLAN!#REF!/CEPLAN!#REF!)</f>
        <v>#REF!</v>
      </c>
      <c r="BH32" s="43" t="e">
        <f>IF(CEAVI!#REF! = 0,0,CEAVI!#REF!/CEAVI!#REF!)</f>
        <v>#REF!</v>
      </c>
      <c r="BI32" s="43" t="e">
        <f>IF(CAV!#REF! = 0,0,CAV!#REF!/CAV!#REF!)</f>
        <v>#REF!</v>
      </c>
      <c r="BJ32" s="43" t="e">
        <f>IF(CEO!#REF! = 0,0,CEO!#REF!/CEO!#REF!)</f>
        <v>#REF!</v>
      </c>
      <c r="BK32" s="43" t="e">
        <f>IF(#REF! = 0,0,#REF!/#REF!)</f>
        <v>#REF!</v>
      </c>
    </row>
    <row r="33" spans="1:63" x14ac:dyDescent="0.25">
      <c r="A33" s="34">
        <v>31</v>
      </c>
      <c r="B33" s="39" t="e">
        <f>'GESTOR da Ata'!#REF!/'GESTOR da Ata'!#REF!</f>
        <v>#REF!</v>
      </c>
      <c r="C33" s="29" t="e">
        <f>'(CARONA-USO DO GESTOR)'!#REF!/'(CARONA-USO DO GESTOR)'!#REF!</f>
        <v>#REF!</v>
      </c>
      <c r="D33" s="30" t="e">
        <f>'(CARONA-USO DO GESTOR)'!#REF!/'(CARONA-USO DO GESTOR)'!#REF!</f>
        <v>#REF!</v>
      </c>
      <c r="E33" s="30" t="e">
        <f>'(CARONA-USO DO GESTOR)'!#REF!/'(CARONA-USO DO GESTOR)'!#REF!</f>
        <v>#REF!</v>
      </c>
      <c r="F33" s="30" t="e">
        <f>'(CARONA-USO DO GESTOR)'!#REF!/'(CARONA-USO DO GESTOR)'!#REF!</f>
        <v>#REF!</v>
      </c>
      <c r="G33" s="30" t="e">
        <f>'(CARONA-USO DO GESTOR)'!#REF!/'(CARONA-USO DO GESTOR)'!#REF!</f>
        <v>#REF!</v>
      </c>
      <c r="H33" s="31" t="e">
        <f>REITORIA!#REF!</f>
        <v>#REF!</v>
      </c>
      <c r="I33" s="31" t="e">
        <f>ESAG!#REF!</f>
        <v>#REF!</v>
      </c>
      <c r="J33" s="31" t="e">
        <f>CEART!#REF!</f>
        <v>#REF!</v>
      </c>
      <c r="K33" s="31" t="e">
        <f>FAED!#REF!</f>
        <v>#REF!</v>
      </c>
      <c r="L33" s="31" t="e">
        <f>CEAD!#REF!</f>
        <v>#REF!</v>
      </c>
      <c r="M33" s="31" t="e">
        <f>CEFID!#REF!</f>
        <v>#REF!</v>
      </c>
      <c r="N33" s="31" t="e">
        <f>CERES!#REF!</f>
        <v>#REF!</v>
      </c>
      <c r="O33" s="31" t="e">
        <f>CESFI!#REF!</f>
        <v>#REF!</v>
      </c>
      <c r="P33" s="31" t="e">
        <f>CCT!#REF!</f>
        <v>#REF!</v>
      </c>
      <c r="Q33" s="31" t="e">
        <f>CEPLAN!#REF!</f>
        <v>#REF!</v>
      </c>
      <c r="R33" s="31" t="e">
        <f>CEAVI!#REF!</f>
        <v>#REF!</v>
      </c>
      <c r="S33" s="31" t="e">
        <f>CAV!#REF!</f>
        <v>#REF!</v>
      </c>
      <c r="T33" s="31" t="e">
        <f>CEO!#REF!</f>
        <v>#REF!</v>
      </c>
      <c r="U33" s="31" t="e">
        <f>#REF!</f>
        <v>#REF!</v>
      </c>
      <c r="V33" s="32" t="e">
        <f>REITORIA!#REF!</f>
        <v>#REF!</v>
      </c>
      <c r="W33" s="32" t="e">
        <f>ESAG!#REF!</f>
        <v>#REF!</v>
      </c>
      <c r="X33" s="32" t="e">
        <f>CEART!#REF!</f>
        <v>#REF!</v>
      </c>
      <c r="Y33" s="32" t="e">
        <f>FAED!#REF!</f>
        <v>#REF!</v>
      </c>
      <c r="Z33" s="32" t="e">
        <f>CEAD!#REF!</f>
        <v>#REF!</v>
      </c>
      <c r="AA33" s="32" t="e">
        <f>CEFID!#REF!</f>
        <v>#REF!</v>
      </c>
      <c r="AB33" s="32" t="e">
        <f>CERES!#REF!</f>
        <v>#REF!</v>
      </c>
      <c r="AC33" s="32" t="e">
        <f>CESFI!#REF!</f>
        <v>#REF!</v>
      </c>
      <c r="AD33" s="32" t="e">
        <f>CCT!#REF!</f>
        <v>#REF!</v>
      </c>
      <c r="AE33" s="32" t="e">
        <f>CEPLAN!#REF!</f>
        <v>#REF!</v>
      </c>
      <c r="AF33" s="32" t="e">
        <f>CEAVI!#REF!</f>
        <v>#REF!</v>
      </c>
      <c r="AG33" s="32" t="e">
        <f>CAV!#REF!</f>
        <v>#REF!</v>
      </c>
      <c r="AH33" s="32" t="e">
        <f>CEO!#REF!</f>
        <v>#REF!</v>
      </c>
      <c r="AI33" s="32" t="e">
        <f>#REF!</f>
        <v>#REF!</v>
      </c>
      <c r="AJ33" s="40" t="e">
        <f>REITORIA!#REF!</f>
        <v>#REF!</v>
      </c>
      <c r="AK33" s="40" t="e">
        <f>ESAG!#REF!</f>
        <v>#REF!</v>
      </c>
      <c r="AL33" s="40" t="e">
        <f>CEART!#REF!</f>
        <v>#REF!</v>
      </c>
      <c r="AM33" s="40" t="e">
        <f>FAED!#REF!</f>
        <v>#REF!</v>
      </c>
      <c r="AN33" s="40" t="e">
        <f>CEAD!#REF!</f>
        <v>#REF!</v>
      </c>
      <c r="AO33" s="40" t="e">
        <f>CEFID!#REF!</f>
        <v>#REF!</v>
      </c>
      <c r="AP33" s="40" t="e">
        <f>CERES!#REF!</f>
        <v>#REF!</v>
      </c>
      <c r="AQ33" s="40" t="e">
        <f>CESFI!#REF!</f>
        <v>#REF!</v>
      </c>
      <c r="AR33" s="40" t="e">
        <f>CCT!#REF!</f>
        <v>#REF!</v>
      </c>
      <c r="AS33" s="40" t="e">
        <f>CEPLAN!#REF!</f>
        <v>#REF!</v>
      </c>
      <c r="AT33" s="40" t="e">
        <f>CEAVI!#REF!</f>
        <v>#REF!</v>
      </c>
      <c r="AU33" s="40" t="e">
        <f>CAV!#REF!</f>
        <v>#REF!</v>
      </c>
      <c r="AV33" s="40" t="e">
        <f>CEO!#REF!</f>
        <v>#REF!</v>
      </c>
      <c r="AW33" s="41" t="e">
        <f>#REF!</f>
        <v>#REF!</v>
      </c>
      <c r="AX33" s="43" t="e">
        <f>IF(REITORIA!#REF! = 0,0,REITORIA!#REF!/REITORIA!#REF!)</f>
        <v>#REF!</v>
      </c>
      <c r="AY33" s="43" t="e">
        <f>IF(ESAG!#REF! = 0,0,ESAG!#REF!/ESAG!#REF!)</f>
        <v>#REF!</v>
      </c>
      <c r="AZ33" s="43" t="e">
        <f>IF(CEART!#REF! = 0,0,CEART!#REF!/CEART!#REF!)</f>
        <v>#REF!</v>
      </c>
      <c r="BA33" s="43" t="e">
        <f>IF(FAED!#REF! = 0,0,FAED!#REF!/FAED!#REF!)</f>
        <v>#REF!</v>
      </c>
      <c r="BB33" s="43" t="e">
        <f>IF(CEAD!#REF! = 0,0,CEAD!#REF!/CEAD!#REF!)</f>
        <v>#REF!</v>
      </c>
      <c r="BC33" s="43" t="e">
        <f>IF(CEFID!#REF! = 0,0,CEFID!#REF!/CEFID!#REF!)</f>
        <v>#REF!</v>
      </c>
      <c r="BD33" s="43" t="e">
        <f>IF(CERES!#REF! = 0,0,CERES!#REF!/CERES!#REF!)</f>
        <v>#REF!</v>
      </c>
      <c r="BE33" s="43" t="e">
        <f>IF(CESFI!#REF! = 0,0,CESFI!#REF!/CESFI!#REF!)</f>
        <v>#REF!</v>
      </c>
      <c r="BF33" s="43" t="e">
        <f>IF(CCT!#REF! = 0,0,CCT!#REF!/CCT!#REF!)</f>
        <v>#REF!</v>
      </c>
      <c r="BG33" s="43" t="e">
        <f>IF(CEPLAN!#REF! = 0,0,CEPLAN!#REF!/CEPLAN!#REF!)</f>
        <v>#REF!</v>
      </c>
      <c r="BH33" s="43" t="e">
        <f>IF(CEAVI!#REF! = 0,0,CEAVI!#REF!/CEAVI!#REF!)</f>
        <v>#REF!</v>
      </c>
      <c r="BI33" s="43" t="e">
        <f>IF(CAV!#REF! = 0,0,CAV!#REF!/CAV!#REF!)</f>
        <v>#REF!</v>
      </c>
      <c r="BJ33" s="43" t="e">
        <f>IF(CEO!#REF! = 0,0,CEO!#REF!/CEO!#REF!)</f>
        <v>#REF!</v>
      </c>
      <c r="BK33" s="43" t="e">
        <f>IF(#REF! = 0,0,#REF!/#REF!)</f>
        <v>#REF!</v>
      </c>
    </row>
    <row r="34" spans="1:63" x14ac:dyDescent="0.25">
      <c r="A34" s="35">
        <v>32</v>
      </c>
      <c r="B34" s="42" t="e">
        <f>'GESTOR da Ata'!#REF!/'GESTOR da Ata'!#REF!</f>
        <v>#REF!</v>
      </c>
      <c r="C34" s="29" t="e">
        <f>'(CARONA-USO DO GESTOR)'!#REF!/'(CARONA-USO DO GESTOR)'!#REF!</f>
        <v>#REF!</v>
      </c>
      <c r="D34" s="30" t="e">
        <f>'(CARONA-USO DO GESTOR)'!#REF!/'(CARONA-USO DO GESTOR)'!#REF!</f>
        <v>#REF!</v>
      </c>
      <c r="E34" s="30" t="e">
        <f>'(CARONA-USO DO GESTOR)'!#REF!/'(CARONA-USO DO GESTOR)'!#REF!</f>
        <v>#REF!</v>
      </c>
      <c r="F34" s="30" t="e">
        <f>'(CARONA-USO DO GESTOR)'!#REF!/'(CARONA-USO DO GESTOR)'!#REF!</f>
        <v>#REF!</v>
      </c>
      <c r="G34" s="30" t="e">
        <f>'(CARONA-USO DO GESTOR)'!#REF!/'(CARONA-USO DO GESTOR)'!#REF!</f>
        <v>#REF!</v>
      </c>
      <c r="H34" s="31" t="e">
        <f>REITORIA!#REF!</f>
        <v>#REF!</v>
      </c>
      <c r="I34" s="31" t="e">
        <f>ESAG!#REF!</f>
        <v>#REF!</v>
      </c>
      <c r="J34" s="31" t="e">
        <f>CEART!#REF!</f>
        <v>#REF!</v>
      </c>
      <c r="K34" s="31" t="e">
        <f>FAED!#REF!</f>
        <v>#REF!</v>
      </c>
      <c r="L34" s="31" t="e">
        <f>CEAD!#REF!</f>
        <v>#REF!</v>
      </c>
      <c r="M34" s="31" t="e">
        <f>CEFID!#REF!</f>
        <v>#REF!</v>
      </c>
      <c r="N34" s="31" t="e">
        <f>CERES!#REF!</f>
        <v>#REF!</v>
      </c>
      <c r="O34" s="31" t="e">
        <f>CESFI!#REF!</f>
        <v>#REF!</v>
      </c>
      <c r="P34" s="31" t="e">
        <f>CCT!#REF!</f>
        <v>#REF!</v>
      </c>
      <c r="Q34" s="31" t="e">
        <f>CEPLAN!#REF!</f>
        <v>#REF!</v>
      </c>
      <c r="R34" s="31" t="e">
        <f>CEAVI!#REF!</f>
        <v>#REF!</v>
      </c>
      <c r="S34" s="31" t="e">
        <f>CAV!#REF!</f>
        <v>#REF!</v>
      </c>
      <c r="T34" s="31" t="e">
        <f>CEO!#REF!</f>
        <v>#REF!</v>
      </c>
      <c r="U34" s="31" t="e">
        <f>#REF!</f>
        <v>#REF!</v>
      </c>
      <c r="V34" s="32" t="e">
        <f>REITORIA!#REF!</f>
        <v>#REF!</v>
      </c>
      <c r="W34" s="32" t="e">
        <f>ESAG!#REF!</f>
        <v>#REF!</v>
      </c>
      <c r="X34" s="32" t="e">
        <f>CEART!#REF!</f>
        <v>#REF!</v>
      </c>
      <c r="Y34" s="32" t="e">
        <f>FAED!#REF!</f>
        <v>#REF!</v>
      </c>
      <c r="Z34" s="32" t="e">
        <f>CEAD!#REF!</f>
        <v>#REF!</v>
      </c>
      <c r="AA34" s="32" t="e">
        <f>CEFID!#REF!</f>
        <v>#REF!</v>
      </c>
      <c r="AB34" s="32" t="e">
        <f>CERES!#REF!</f>
        <v>#REF!</v>
      </c>
      <c r="AC34" s="32" t="e">
        <f>CESFI!#REF!</f>
        <v>#REF!</v>
      </c>
      <c r="AD34" s="32" t="e">
        <f>CCT!#REF!</f>
        <v>#REF!</v>
      </c>
      <c r="AE34" s="32" t="e">
        <f>CEPLAN!#REF!</f>
        <v>#REF!</v>
      </c>
      <c r="AF34" s="32" t="e">
        <f>CEAVI!#REF!</f>
        <v>#REF!</v>
      </c>
      <c r="AG34" s="32" t="e">
        <f>CAV!#REF!</f>
        <v>#REF!</v>
      </c>
      <c r="AH34" s="32" t="e">
        <f>CEO!#REF!</f>
        <v>#REF!</v>
      </c>
      <c r="AI34" s="32" t="e">
        <f>#REF!</f>
        <v>#REF!</v>
      </c>
      <c r="AJ34" s="40" t="e">
        <f>REITORIA!#REF!</f>
        <v>#REF!</v>
      </c>
      <c r="AK34" s="40" t="e">
        <f>ESAG!#REF!</f>
        <v>#REF!</v>
      </c>
      <c r="AL34" s="40" t="e">
        <f>CEART!#REF!</f>
        <v>#REF!</v>
      </c>
      <c r="AM34" s="40" t="e">
        <f>FAED!#REF!</f>
        <v>#REF!</v>
      </c>
      <c r="AN34" s="40" t="e">
        <f>CEAD!#REF!</f>
        <v>#REF!</v>
      </c>
      <c r="AO34" s="40" t="e">
        <f>CEFID!#REF!</f>
        <v>#REF!</v>
      </c>
      <c r="AP34" s="40" t="e">
        <f>CERES!#REF!</f>
        <v>#REF!</v>
      </c>
      <c r="AQ34" s="40" t="e">
        <f>CESFI!#REF!</f>
        <v>#REF!</v>
      </c>
      <c r="AR34" s="40" t="e">
        <f>CCT!#REF!</f>
        <v>#REF!</v>
      </c>
      <c r="AS34" s="40" t="e">
        <f>CEPLAN!#REF!</f>
        <v>#REF!</v>
      </c>
      <c r="AT34" s="40" t="e">
        <f>CEAVI!#REF!</f>
        <v>#REF!</v>
      </c>
      <c r="AU34" s="40" t="e">
        <f>CAV!#REF!</f>
        <v>#REF!</v>
      </c>
      <c r="AV34" s="40" t="e">
        <f>CEO!#REF!</f>
        <v>#REF!</v>
      </c>
      <c r="AW34" s="41" t="e">
        <f>#REF!</f>
        <v>#REF!</v>
      </c>
      <c r="AX34" s="43" t="e">
        <f>IF(REITORIA!#REF! = 0,0,REITORIA!#REF!/REITORIA!#REF!)</f>
        <v>#REF!</v>
      </c>
      <c r="AY34" s="43" t="e">
        <f>IF(ESAG!#REF! = 0,0,ESAG!#REF!/ESAG!#REF!)</f>
        <v>#REF!</v>
      </c>
      <c r="AZ34" s="43" t="e">
        <f>IF(CEART!#REF! = 0,0,CEART!#REF!/CEART!#REF!)</f>
        <v>#REF!</v>
      </c>
      <c r="BA34" s="43" t="e">
        <f>IF(FAED!#REF! = 0,0,FAED!#REF!/FAED!#REF!)</f>
        <v>#REF!</v>
      </c>
      <c r="BB34" s="43" t="e">
        <f>IF(CEAD!#REF! = 0,0,CEAD!#REF!/CEAD!#REF!)</f>
        <v>#REF!</v>
      </c>
      <c r="BC34" s="43" t="e">
        <f>IF(CEFID!#REF! = 0,0,CEFID!#REF!/CEFID!#REF!)</f>
        <v>#REF!</v>
      </c>
      <c r="BD34" s="43" t="e">
        <f>IF(CERES!#REF! = 0,0,CERES!#REF!/CERES!#REF!)</f>
        <v>#REF!</v>
      </c>
      <c r="BE34" s="43" t="e">
        <f>IF(CESFI!#REF! = 0,0,CESFI!#REF!/CESFI!#REF!)</f>
        <v>#REF!</v>
      </c>
      <c r="BF34" s="43" t="e">
        <f>IF(CCT!#REF! = 0,0,CCT!#REF!/CCT!#REF!)</f>
        <v>#REF!</v>
      </c>
      <c r="BG34" s="43" t="e">
        <f>IF(CEPLAN!#REF! = 0,0,CEPLAN!#REF!/CEPLAN!#REF!)</f>
        <v>#REF!</v>
      </c>
      <c r="BH34" s="43" t="e">
        <f>IF(CEAVI!#REF! = 0,0,CEAVI!#REF!/CEAVI!#REF!)</f>
        <v>#REF!</v>
      </c>
      <c r="BI34" s="43" t="e">
        <f>IF(CAV!#REF! = 0,0,CAV!#REF!/CAV!#REF!)</f>
        <v>#REF!</v>
      </c>
      <c r="BJ34" s="43" t="e">
        <f>IF(CEO!#REF! = 0,0,CEO!#REF!/CEO!#REF!)</f>
        <v>#REF!</v>
      </c>
      <c r="BK34" s="43" t="e">
        <f>IF(#REF! = 0,0,#REF!/#REF!)</f>
        <v>#REF!</v>
      </c>
    </row>
    <row r="35" spans="1:63" x14ac:dyDescent="0.25">
      <c r="A35" s="34">
        <v>33</v>
      </c>
      <c r="B35" s="39" t="e">
        <f>'GESTOR da Ata'!#REF!/'GESTOR da Ata'!#REF!</f>
        <v>#REF!</v>
      </c>
      <c r="C35" s="29" t="e">
        <f>'(CARONA-USO DO GESTOR)'!#REF!/'(CARONA-USO DO GESTOR)'!#REF!</f>
        <v>#REF!</v>
      </c>
      <c r="D35" s="30" t="e">
        <f>'(CARONA-USO DO GESTOR)'!#REF!/'(CARONA-USO DO GESTOR)'!#REF!</f>
        <v>#REF!</v>
      </c>
      <c r="E35" s="30" t="e">
        <f>'(CARONA-USO DO GESTOR)'!#REF!/'(CARONA-USO DO GESTOR)'!#REF!</f>
        <v>#REF!</v>
      </c>
      <c r="F35" s="30" t="e">
        <f>'(CARONA-USO DO GESTOR)'!#REF!/'(CARONA-USO DO GESTOR)'!#REF!</f>
        <v>#REF!</v>
      </c>
      <c r="G35" s="30" t="e">
        <f>'(CARONA-USO DO GESTOR)'!#REF!/'(CARONA-USO DO GESTOR)'!#REF!</f>
        <v>#REF!</v>
      </c>
      <c r="H35" s="31" t="e">
        <f>REITORIA!#REF!</f>
        <v>#REF!</v>
      </c>
      <c r="I35" s="31" t="e">
        <f>ESAG!#REF!</f>
        <v>#REF!</v>
      </c>
      <c r="J35" s="31" t="e">
        <f>CEART!#REF!</f>
        <v>#REF!</v>
      </c>
      <c r="K35" s="31" t="e">
        <f>FAED!#REF!</f>
        <v>#REF!</v>
      </c>
      <c r="L35" s="31" t="e">
        <f>CEAD!#REF!</f>
        <v>#REF!</v>
      </c>
      <c r="M35" s="31" t="e">
        <f>CEFID!#REF!</f>
        <v>#REF!</v>
      </c>
      <c r="N35" s="31" t="e">
        <f>CERES!#REF!</f>
        <v>#REF!</v>
      </c>
      <c r="O35" s="31" t="e">
        <f>CESFI!#REF!</f>
        <v>#REF!</v>
      </c>
      <c r="P35" s="31" t="e">
        <f>CCT!#REF!</f>
        <v>#REF!</v>
      </c>
      <c r="Q35" s="31" t="e">
        <f>CEPLAN!#REF!</f>
        <v>#REF!</v>
      </c>
      <c r="R35" s="31" t="e">
        <f>CEAVI!#REF!</f>
        <v>#REF!</v>
      </c>
      <c r="S35" s="31" t="e">
        <f>CAV!#REF!</f>
        <v>#REF!</v>
      </c>
      <c r="T35" s="31" t="e">
        <f>CEO!#REF!</f>
        <v>#REF!</v>
      </c>
      <c r="U35" s="31" t="e">
        <f>#REF!</f>
        <v>#REF!</v>
      </c>
      <c r="V35" s="32" t="e">
        <f>REITORIA!#REF!</f>
        <v>#REF!</v>
      </c>
      <c r="W35" s="32" t="e">
        <f>ESAG!#REF!</f>
        <v>#REF!</v>
      </c>
      <c r="X35" s="32" t="e">
        <f>CEART!#REF!</f>
        <v>#REF!</v>
      </c>
      <c r="Y35" s="32" t="e">
        <f>FAED!#REF!</f>
        <v>#REF!</v>
      </c>
      <c r="Z35" s="32" t="e">
        <f>CEAD!#REF!</f>
        <v>#REF!</v>
      </c>
      <c r="AA35" s="32" t="e">
        <f>CEFID!#REF!</f>
        <v>#REF!</v>
      </c>
      <c r="AB35" s="32" t="e">
        <f>CERES!#REF!</f>
        <v>#REF!</v>
      </c>
      <c r="AC35" s="32" t="e">
        <f>CESFI!#REF!</f>
        <v>#REF!</v>
      </c>
      <c r="AD35" s="32" t="e">
        <f>CCT!#REF!</f>
        <v>#REF!</v>
      </c>
      <c r="AE35" s="32" t="e">
        <f>CEPLAN!#REF!</f>
        <v>#REF!</v>
      </c>
      <c r="AF35" s="32" t="e">
        <f>CEAVI!#REF!</f>
        <v>#REF!</v>
      </c>
      <c r="AG35" s="32" t="e">
        <f>CAV!#REF!</f>
        <v>#REF!</v>
      </c>
      <c r="AH35" s="32" t="e">
        <f>CEO!#REF!</f>
        <v>#REF!</v>
      </c>
      <c r="AI35" s="32" t="e">
        <f>#REF!</f>
        <v>#REF!</v>
      </c>
      <c r="AJ35" s="40" t="e">
        <f>REITORIA!#REF!</f>
        <v>#REF!</v>
      </c>
      <c r="AK35" s="40" t="e">
        <f>ESAG!#REF!</f>
        <v>#REF!</v>
      </c>
      <c r="AL35" s="40" t="e">
        <f>CEART!#REF!</f>
        <v>#REF!</v>
      </c>
      <c r="AM35" s="40" t="e">
        <f>FAED!#REF!</f>
        <v>#REF!</v>
      </c>
      <c r="AN35" s="40" t="e">
        <f>CEAD!#REF!</f>
        <v>#REF!</v>
      </c>
      <c r="AO35" s="40" t="e">
        <f>CEFID!#REF!</f>
        <v>#REF!</v>
      </c>
      <c r="AP35" s="40" t="e">
        <f>CERES!#REF!</f>
        <v>#REF!</v>
      </c>
      <c r="AQ35" s="40" t="e">
        <f>CESFI!#REF!</f>
        <v>#REF!</v>
      </c>
      <c r="AR35" s="40" t="e">
        <f>CCT!#REF!</f>
        <v>#REF!</v>
      </c>
      <c r="AS35" s="40" t="e">
        <f>CEPLAN!#REF!</f>
        <v>#REF!</v>
      </c>
      <c r="AT35" s="40" t="e">
        <f>CEAVI!#REF!</f>
        <v>#REF!</v>
      </c>
      <c r="AU35" s="40" t="e">
        <f>CAV!#REF!</f>
        <v>#REF!</v>
      </c>
      <c r="AV35" s="40" t="e">
        <f>CEO!#REF!</f>
        <v>#REF!</v>
      </c>
      <c r="AW35" s="41" t="e">
        <f>#REF!</f>
        <v>#REF!</v>
      </c>
      <c r="AX35" s="43" t="e">
        <f>IF(REITORIA!#REF! = 0,0,REITORIA!#REF!/REITORIA!#REF!)</f>
        <v>#REF!</v>
      </c>
      <c r="AY35" s="43" t="e">
        <f>IF(ESAG!#REF! = 0,0,ESAG!#REF!/ESAG!#REF!)</f>
        <v>#REF!</v>
      </c>
      <c r="AZ35" s="43" t="e">
        <f>IF(CEART!#REF! = 0,0,CEART!#REF!/CEART!#REF!)</f>
        <v>#REF!</v>
      </c>
      <c r="BA35" s="43" t="e">
        <f>IF(FAED!#REF! = 0,0,FAED!#REF!/FAED!#REF!)</f>
        <v>#REF!</v>
      </c>
      <c r="BB35" s="43" t="e">
        <f>IF(CEAD!#REF! = 0,0,CEAD!#REF!/CEAD!#REF!)</f>
        <v>#REF!</v>
      </c>
      <c r="BC35" s="43" t="e">
        <f>IF(CEFID!#REF! = 0,0,CEFID!#REF!/CEFID!#REF!)</f>
        <v>#REF!</v>
      </c>
      <c r="BD35" s="43" t="e">
        <f>IF(CERES!#REF! = 0,0,CERES!#REF!/CERES!#REF!)</f>
        <v>#REF!</v>
      </c>
      <c r="BE35" s="43" t="e">
        <f>IF(CESFI!#REF! = 0,0,CESFI!#REF!/CESFI!#REF!)</f>
        <v>#REF!</v>
      </c>
      <c r="BF35" s="43" t="e">
        <f>IF(CCT!#REF! = 0,0,CCT!#REF!/CCT!#REF!)</f>
        <v>#REF!</v>
      </c>
      <c r="BG35" s="43" t="e">
        <f>IF(CEPLAN!#REF! = 0,0,CEPLAN!#REF!/CEPLAN!#REF!)</f>
        <v>#REF!</v>
      </c>
      <c r="BH35" s="43" t="e">
        <f>IF(CEAVI!#REF! = 0,0,CEAVI!#REF!/CEAVI!#REF!)</f>
        <v>#REF!</v>
      </c>
      <c r="BI35" s="43" t="e">
        <f>IF(CAV!#REF! = 0,0,CAV!#REF!/CAV!#REF!)</f>
        <v>#REF!</v>
      </c>
      <c r="BJ35" s="43" t="e">
        <f>IF(CEO!#REF! = 0,0,CEO!#REF!/CEO!#REF!)</f>
        <v>#REF!</v>
      </c>
      <c r="BK35" s="43" t="e">
        <f>IF(#REF! = 0,0,#REF!/#REF!)</f>
        <v>#REF!</v>
      </c>
    </row>
    <row r="36" spans="1:63" x14ac:dyDescent="0.25">
      <c r="A36" s="35">
        <v>34</v>
      </c>
      <c r="B36" s="42" t="e">
        <f>'GESTOR da Ata'!#REF!/'GESTOR da Ata'!#REF!</f>
        <v>#REF!</v>
      </c>
      <c r="C36" s="29" t="e">
        <f>'(CARONA-USO DO GESTOR)'!#REF!/'(CARONA-USO DO GESTOR)'!#REF!</f>
        <v>#REF!</v>
      </c>
      <c r="D36" s="30" t="e">
        <f>'(CARONA-USO DO GESTOR)'!#REF!/'(CARONA-USO DO GESTOR)'!#REF!</f>
        <v>#REF!</v>
      </c>
      <c r="E36" s="30" t="e">
        <f>'(CARONA-USO DO GESTOR)'!#REF!/'(CARONA-USO DO GESTOR)'!#REF!</f>
        <v>#REF!</v>
      </c>
      <c r="F36" s="30" t="e">
        <f>'(CARONA-USO DO GESTOR)'!#REF!/'(CARONA-USO DO GESTOR)'!#REF!</f>
        <v>#REF!</v>
      </c>
      <c r="G36" s="30" t="e">
        <f>'(CARONA-USO DO GESTOR)'!#REF!/'(CARONA-USO DO GESTOR)'!#REF!</f>
        <v>#REF!</v>
      </c>
      <c r="H36" s="31" t="e">
        <f>REITORIA!#REF!</f>
        <v>#REF!</v>
      </c>
      <c r="I36" s="31" t="e">
        <f>ESAG!#REF!</f>
        <v>#REF!</v>
      </c>
      <c r="J36" s="31" t="e">
        <f>CEART!#REF!</f>
        <v>#REF!</v>
      </c>
      <c r="K36" s="31" t="e">
        <f>FAED!#REF!</f>
        <v>#REF!</v>
      </c>
      <c r="L36" s="31" t="e">
        <f>CEAD!#REF!</f>
        <v>#REF!</v>
      </c>
      <c r="M36" s="31" t="e">
        <f>CEFID!#REF!</f>
        <v>#REF!</v>
      </c>
      <c r="N36" s="31" t="e">
        <f>CERES!#REF!</f>
        <v>#REF!</v>
      </c>
      <c r="O36" s="31" t="e">
        <f>CESFI!#REF!</f>
        <v>#REF!</v>
      </c>
      <c r="P36" s="31" t="e">
        <f>CCT!#REF!</f>
        <v>#REF!</v>
      </c>
      <c r="Q36" s="31" t="e">
        <f>CEPLAN!#REF!</f>
        <v>#REF!</v>
      </c>
      <c r="R36" s="31" t="e">
        <f>CEAVI!#REF!</f>
        <v>#REF!</v>
      </c>
      <c r="S36" s="31" t="e">
        <f>CAV!#REF!</f>
        <v>#REF!</v>
      </c>
      <c r="T36" s="31" t="e">
        <f>CEO!#REF!</f>
        <v>#REF!</v>
      </c>
      <c r="U36" s="31" t="e">
        <f>#REF!</f>
        <v>#REF!</v>
      </c>
      <c r="V36" s="32" t="e">
        <f>REITORIA!#REF!</f>
        <v>#REF!</v>
      </c>
      <c r="W36" s="32" t="e">
        <f>ESAG!#REF!</f>
        <v>#REF!</v>
      </c>
      <c r="X36" s="32" t="e">
        <f>CEART!#REF!</f>
        <v>#REF!</v>
      </c>
      <c r="Y36" s="32" t="e">
        <f>FAED!#REF!</f>
        <v>#REF!</v>
      </c>
      <c r="Z36" s="32" t="e">
        <f>CEAD!#REF!</f>
        <v>#REF!</v>
      </c>
      <c r="AA36" s="32" t="e">
        <f>CEFID!#REF!</f>
        <v>#REF!</v>
      </c>
      <c r="AB36" s="32" t="e">
        <f>CERES!#REF!</f>
        <v>#REF!</v>
      </c>
      <c r="AC36" s="32" t="e">
        <f>CESFI!#REF!</f>
        <v>#REF!</v>
      </c>
      <c r="AD36" s="32" t="e">
        <f>CCT!#REF!</f>
        <v>#REF!</v>
      </c>
      <c r="AE36" s="32" t="e">
        <f>CEPLAN!#REF!</f>
        <v>#REF!</v>
      </c>
      <c r="AF36" s="32" t="e">
        <f>CEAVI!#REF!</f>
        <v>#REF!</v>
      </c>
      <c r="AG36" s="32" t="e">
        <f>CAV!#REF!</f>
        <v>#REF!</v>
      </c>
      <c r="AH36" s="32" t="e">
        <f>CEO!#REF!</f>
        <v>#REF!</v>
      </c>
      <c r="AI36" s="32" t="e">
        <f>#REF!</f>
        <v>#REF!</v>
      </c>
      <c r="AJ36" s="40" t="e">
        <f>REITORIA!#REF!</f>
        <v>#REF!</v>
      </c>
      <c r="AK36" s="40" t="e">
        <f>ESAG!#REF!</f>
        <v>#REF!</v>
      </c>
      <c r="AL36" s="40" t="e">
        <f>CEART!#REF!</f>
        <v>#REF!</v>
      </c>
      <c r="AM36" s="40" t="e">
        <f>FAED!#REF!</f>
        <v>#REF!</v>
      </c>
      <c r="AN36" s="40" t="e">
        <f>CEAD!#REF!</f>
        <v>#REF!</v>
      </c>
      <c r="AO36" s="40" t="e">
        <f>CEFID!#REF!</f>
        <v>#REF!</v>
      </c>
      <c r="AP36" s="40" t="e">
        <f>CERES!#REF!</f>
        <v>#REF!</v>
      </c>
      <c r="AQ36" s="40" t="e">
        <f>CESFI!#REF!</f>
        <v>#REF!</v>
      </c>
      <c r="AR36" s="40" t="e">
        <f>CCT!#REF!</f>
        <v>#REF!</v>
      </c>
      <c r="AS36" s="40" t="e">
        <f>CEPLAN!#REF!</f>
        <v>#REF!</v>
      </c>
      <c r="AT36" s="40" t="e">
        <f>CEAVI!#REF!</f>
        <v>#REF!</v>
      </c>
      <c r="AU36" s="40" t="e">
        <f>CAV!#REF!</f>
        <v>#REF!</v>
      </c>
      <c r="AV36" s="40" t="e">
        <f>CEO!#REF!</f>
        <v>#REF!</v>
      </c>
      <c r="AW36" s="41" t="e">
        <f>#REF!</f>
        <v>#REF!</v>
      </c>
      <c r="AX36" s="43" t="e">
        <f>IF(REITORIA!#REF! = 0,0,REITORIA!#REF!/REITORIA!#REF!)</f>
        <v>#REF!</v>
      </c>
      <c r="AY36" s="43" t="e">
        <f>IF(ESAG!#REF! = 0,0,ESAG!#REF!/ESAG!#REF!)</f>
        <v>#REF!</v>
      </c>
      <c r="AZ36" s="43" t="e">
        <f>IF(CEART!#REF! = 0,0,CEART!#REF!/CEART!#REF!)</f>
        <v>#REF!</v>
      </c>
      <c r="BA36" s="43" t="e">
        <f>IF(FAED!#REF! = 0,0,FAED!#REF!/FAED!#REF!)</f>
        <v>#REF!</v>
      </c>
      <c r="BB36" s="43" t="e">
        <f>IF(CEAD!#REF! = 0,0,CEAD!#REF!/CEAD!#REF!)</f>
        <v>#REF!</v>
      </c>
      <c r="BC36" s="43" t="e">
        <f>IF(CEFID!#REF! = 0,0,CEFID!#REF!/CEFID!#REF!)</f>
        <v>#REF!</v>
      </c>
      <c r="BD36" s="43" t="e">
        <f>IF(CERES!#REF! = 0,0,CERES!#REF!/CERES!#REF!)</f>
        <v>#REF!</v>
      </c>
      <c r="BE36" s="43" t="e">
        <f>IF(CESFI!#REF! = 0,0,CESFI!#REF!/CESFI!#REF!)</f>
        <v>#REF!</v>
      </c>
      <c r="BF36" s="43" t="e">
        <f>IF(CCT!#REF! = 0,0,CCT!#REF!/CCT!#REF!)</f>
        <v>#REF!</v>
      </c>
      <c r="BG36" s="43" t="e">
        <f>IF(CEPLAN!#REF! = 0,0,CEPLAN!#REF!/CEPLAN!#REF!)</f>
        <v>#REF!</v>
      </c>
      <c r="BH36" s="43" t="e">
        <f>IF(CEAVI!#REF! = 0,0,CEAVI!#REF!/CEAVI!#REF!)</f>
        <v>#REF!</v>
      </c>
      <c r="BI36" s="43" t="e">
        <f>IF(CAV!#REF! = 0,0,CAV!#REF!/CAV!#REF!)</f>
        <v>#REF!</v>
      </c>
      <c r="BJ36" s="43" t="e">
        <f>IF(CEO!#REF! = 0,0,CEO!#REF!/CEO!#REF!)</f>
        <v>#REF!</v>
      </c>
      <c r="BK36" s="43" t="e">
        <f>IF(#REF! = 0,0,#REF!/#REF!)</f>
        <v>#REF!</v>
      </c>
    </row>
  </sheetData>
  <mergeCells count="5">
    <mergeCell ref="C1:G1"/>
    <mergeCell ref="H1:U1"/>
    <mergeCell ref="V1:AI1"/>
    <mergeCell ref="AJ1:AW1"/>
    <mergeCell ref="AX1:BK1"/>
  </mergeCells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4514B-E58C-4C81-B2FC-38B67DB88A36}">
  <sheetPr>
    <tabColor rgb="FF92D050"/>
  </sheetPr>
  <dimension ref="A1:AG32"/>
  <sheetViews>
    <sheetView zoomScale="70" zoomScaleNormal="70" workbookViewId="0">
      <pane xSplit="9" ySplit="2" topLeftCell="J3" activePane="bottomRight" state="frozen"/>
      <selection pane="topRight" activeCell="K1" sqref="K1"/>
      <selection pane="bottomLeft" activeCell="A3" sqref="A3"/>
      <selection pane="bottomRight" activeCell="A3" sqref="A3"/>
    </sheetView>
  </sheetViews>
  <sheetFormatPr defaultColWidth="9.81640625" defaultRowHeight="38.5" customHeight="1" x14ac:dyDescent="0.35"/>
  <cols>
    <col min="1" max="1" width="6.54296875" style="1" customWidth="1"/>
    <col min="2" max="2" width="5.81640625" style="1" customWidth="1"/>
    <col min="3" max="3" width="10.7265625" style="88" customWidth="1"/>
    <col min="4" max="4" width="57.81640625" style="1" customWidth="1"/>
    <col min="5" max="5" width="12.453125" style="1" customWidth="1"/>
    <col min="6" max="6" width="12.7265625" style="1" customWidth="1"/>
    <col min="7" max="7" width="13.81640625" style="1" customWidth="1"/>
    <col min="8" max="8" width="13.1796875" style="13" customWidth="1"/>
    <col min="9" max="9" width="13.453125" style="13" customWidth="1"/>
    <col min="10" max="10" width="11.1796875" style="4" customWidth="1"/>
    <col min="11" max="11" width="9" style="4" customWidth="1"/>
    <col min="12" max="12" width="9.26953125" style="4" customWidth="1"/>
    <col min="13" max="16" width="6.54296875" style="4" customWidth="1"/>
    <col min="17" max="17" width="8.7265625" style="4" customWidth="1"/>
    <col min="18" max="18" width="6.54296875" style="12" customWidth="1"/>
    <col min="19" max="19" width="14.453125" style="5" customWidth="1"/>
    <col min="20" max="20" width="14.54296875" style="4" customWidth="1"/>
    <col min="21" max="21" width="13.7265625" style="4" customWidth="1"/>
    <col min="22" max="22" width="15.1796875" style="4" customWidth="1"/>
    <col min="23" max="27" width="13.26953125" style="4" customWidth="1"/>
    <col min="28" max="28" width="14.54296875" style="4" customWidth="1"/>
    <col min="29" max="31" width="13.26953125" style="4" customWidth="1"/>
    <col min="32" max="33" width="13.26953125" style="2" customWidth="1"/>
    <col min="34" max="16384" width="9.81640625" style="2"/>
  </cols>
  <sheetData>
    <row r="1" spans="1:33" s="77" customFormat="1" ht="38.5" customHeight="1" x14ac:dyDescent="0.35">
      <c r="A1" s="174" t="s">
        <v>125</v>
      </c>
      <c r="B1" s="175"/>
      <c r="C1" s="176"/>
      <c r="D1" s="177" t="s">
        <v>113</v>
      </c>
      <c r="E1" s="178"/>
      <c r="F1" s="178"/>
      <c r="G1" s="178"/>
      <c r="H1" s="179"/>
      <c r="I1" s="180" t="s">
        <v>126</v>
      </c>
      <c r="J1" s="180"/>
      <c r="K1" s="180"/>
      <c r="L1" s="180"/>
      <c r="M1" s="180"/>
      <c r="N1" s="180"/>
      <c r="O1" s="180"/>
      <c r="P1" s="180"/>
      <c r="Q1" s="180"/>
      <c r="R1" s="180"/>
      <c r="S1" s="173" t="s">
        <v>127</v>
      </c>
      <c r="T1" s="173" t="s">
        <v>127</v>
      </c>
      <c r="U1" s="173" t="s">
        <v>127</v>
      </c>
      <c r="V1" s="173" t="s">
        <v>127</v>
      </c>
      <c r="W1" s="173" t="s">
        <v>127</v>
      </c>
      <c r="X1" s="173" t="s">
        <v>127</v>
      </c>
      <c r="Y1" s="173" t="s">
        <v>127</v>
      </c>
      <c r="Z1" s="173" t="s">
        <v>127</v>
      </c>
      <c r="AA1" s="173" t="s">
        <v>127</v>
      </c>
      <c r="AB1" s="173" t="s">
        <v>127</v>
      </c>
      <c r="AC1" s="173" t="s">
        <v>127</v>
      </c>
      <c r="AD1" s="173" t="s">
        <v>127</v>
      </c>
      <c r="AE1" s="173" t="s">
        <v>127</v>
      </c>
      <c r="AF1" s="173" t="s">
        <v>127</v>
      </c>
      <c r="AG1" s="173" t="s">
        <v>127</v>
      </c>
    </row>
    <row r="2" spans="1:33" s="77" customFormat="1" ht="38.5" customHeight="1" x14ac:dyDescent="0.35">
      <c r="A2" s="181" t="s">
        <v>190</v>
      </c>
      <c r="B2" s="182"/>
      <c r="C2" s="182"/>
      <c r="D2" s="182"/>
      <c r="E2" s="182"/>
      <c r="F2" s="182"/>
      <c r="G2" s="182"/>
      <c r="H2" s="183"/>
      <c r="I2" s="184" t="s">
        <v>114</v>
      </c>
      <c r="J2" s="185"/>
      <c r="K2" s="185"/>
      <c r="L2" s="185"/>
      <c r="M2" s="185"/>
      <c r="N2" s="185"/>
      <c r="O2" s="185"/>
      <c r="P2" s="185"/>
      <c r="Q2" s="185"/>
      <c r="R2" s="186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</row>
    <row r="3" spans="1:33" s="81" customFormat="1" ht="55.5" customHeight="1" x14ac:dyDescent="0.25">
      <c r="A3" s="78" t="s">
        <v>115</v>
      </c>
      <c r="B3" s="78" t="s">
        <v>19</v>
      </c>
      <c r="C3" s="78" t="s">
        <v>5</v>
      </c>
      <c r="D3" s="78" t="s">
        <v>116</v>
      </c>
      <c r="E3" s="78" t="s">
        <v>117</v>
      </c>
      <c r="F3" s="78" t="s">
        <v>9</v>
      </c>
      <c r="G3" s="78" t="s">
        <v>6</v>
      </c>
      <c r="H3" s="89" t="s">
        <v>118</v>
      </c>
      <c r="I3" s="85" t="s">
        <v>119</v>
      </c>
      <c r="J3" s="20" t="s">
        <v>94</v>
      </c>
      <c r="K3" s="20" t="s">
        <v>95</v>
      </c>
      <c r="L3" s="20" t="s">
        <v>90</v>
      </c>
      <c r="M3" s="20" t="s">
        <v>18</v>
      </c>
      <c r="N3" s="20" t="s">
        <v>91</v>
      </c>
      <c r="O3" s="20" t="s">
        <v>92</v>
      </c>
      <c r="P3" s="20" t="s">
        <v>93</v>
      </c>
      <c r="Q3" s="79" t="s">
        <v>0</v>
      </c>
      <c r="R3" s="86" t="s">
        <v>1</v>
      </c>
      <c r="S3" s="80" t="s">
        <v>128</v>
      </c>
      <c r="T3" s="80" t="s">
        <v>128</v>
      </c>
      <c r="U3" s="80" t="s">
        <v>128</v>
      </c>
      <c r="V3" s="80" t="s">
        <v>128</v>
      </c>
      <c r="W3" s="80" t="s">
        <v>128</v>
      </c>
      <c r="X3" s="80" t="s">
        <v>128</v>
      </c>
      <c r="Y3" s="80" t="s">
        <v>128</v>
      </c>
      <c r="Z3" s="80" t="s">
        <v>128</v>
      </c>
      <c r="AA3" s="80" t="s">
        <v>128</v>
      </c>
      <c r="AB3" s="80" t="s">
        <v>128</v>
      </c>
      <c r="AC3" s="80" t="s">
        <v>128</v>
      </c>
      <c r="AD3" s="80" t="s">
        <v>128</v>
      </c>
      <c r="AE3" s="80" t="s">
        <v>128</v>
      </c>
      <c r="AF3" s="80" t="s">
        <v>128</v>
      </c>
      <c r="AG3" s="80" t="s">
        <v>128</v>
      </c>
    </row>
    <row r="4" spans="1:33" s="77" customFormat="1" ht="38.5" customHeight="1" x14ac:dyDescent="0.35">
      <c r="A4" s="122">
        <v>1</v>
      </c>
      <c r="B4" s="98">
        <v>1</v>
      </c>
      <c r="C4" s="114" t="s">
        <v>129</v>
      </c>
      <c r="D4" s="99" t="s">
        <v>156</v>
      </c>
      <c r="E4" s="99" t="s">
        <v>137</v>
      </c>
      <c r="F4" s="99" t="s">
        <v>157</v>
      </c>
      <c r="G4" s="99" t="s">
        <v>123</v>
      </c>
      <c r="H4" s="101">
        <v>14</v>
      </c>
      <c r="I4" s="90">
        <v>2600</v>
      </c>
      <c r="J4" s="91">
        <f>IF(SUM(S4:AG4)&gt;I4+L4,I4+L4,SUM(S4:AG4))</f>
        <v>0</v>
      </c>
      <c r="K4" s="92">
        <f>(SUM(S4:AG4))</f>
        <v>0</v>
      </c>
      <c r="L4" s="93"/>
      <c r="M4" s="94">
        <f>ROUND(IF(I4*0.25-0.5&lt;0,0,I4*0.25-0.5),0)-P4-N4</f>
        <v>650</v>
      </c>
      <c r="N4" s="93"/>
      <c r="O4" s="93"/>
      <c r="P4" s="93"/>
      <c r="Q4" s="95">
        <f>I4-(SUM(S4:AG4))+L4</f>
        <v>2600</v>
      </c>
      <c r="R4" s="96" t="str">
        <f>IF(Q4&lt;0,"ATENÇÃO","OK")</f>
        <v>OK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</row>
    <row r="5" spans="1:33" s="77" customFormat="1" ht="38.5" customHeight="1" x14ac:dyDescent="0.35">
      <c r="A5" s="122"/>
      <c r="B5" s="98">
        <v>2</v>
      </c>
      <c r="C5" s="114"/>
      <c r="D5" s="99" t="s">
        <v>158</v>
      </c>
      <c r="E5" s="99" t="s">
        <v>137</v>
      </c>
      <c r="F5" s="99" t="s">
        <v>159</v>
      </c>
      <c r="G5" s="99" t="s">
        <v>123</v>
      </c>
      <c r="H5" s="101">
        <v>11</v>
      </c>
      <c r="I5" s="90">
        <v>700</v>
      </c>
      <c r="J5" s="91">
        <f t="shared" ref="J5:J17" si="0">IF(SUM(S5:AG5)&gt;I5+L5,I5+L5,SUM(S5:AG5))</f>
        <v>0</v>
      </c>
      <c r="K5" s="92">
        <f t="shared" ref="K5:K17" si="1">(SUM(S5:AG5))</f>
        <v>0</v>
      </c>
      <c r="L5" s="93"/>
      <c r="M5" s="94">
        <f t="shared" ref="M5:M17" si="2">ROUND(IF(I5*0.25-0.5&lt;0,0,I5*0.25-0.5),0)-P5-N5</f>
        <v>175</v>
      </c>
      <c r="N5" s="93"/>
      <c r="O5" s="93"/>
      <c r="P5" s="93"/>
      <c r="Q5" s="95">
        <f t="shared" ref="Q5:Q17" si="3">I5-(SUM(S5:AG5))+L5</f>
        <v>700</v>
      </c>
      <c r="R5" s="96" t="str">
        <f t="shared" ref="R5:R17" si="4">IF(Q5&lt;0,"ATENÇÃO","OK")</f>
        <v>OK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77" customFormat="1" ht="38.5" customHeight="1" x14ac:dyDescent="0.35">
      <c r="A6" s="122"/>
      <c r="B6" s="98">
        <v>3</v>
      </c>
      <c r="C6" s="114"/>
      <c r="D6" s="99" t="s">
        <v>160</v>
      </c>
      <c r="E6" s="99" t="s">
        <v>137</v>
      </c>
      <c r="F6" s="99" t="s">
        <v>161</v>
      </c>
      <c r="G6" s="99" t="s">
        <v>123</v>
      </c>
      <c r="H6" s="101">
        <v>12</v>
      </c>
      <c r="I6" s="90">
        <v>50</v>
      </c>
      <c r="J6" s="91">
        <f t="shared" si="0"/>
        <v>0</v>
      </c>
      <c r="K6" s="92">
        <f t="shared" si="1"/>
        <v>0</v>
      </c>
      <c r="L6" s="93"/>
      <c r="M6" s="94">
        <f t="shared" si="2"/>
        <v>12</v>
      </c>
      <c r="N6" s="93"/>
      <c r="O6" s="93"/>
      <c r="P6" s="93"/>
      <c r="Q6" s="95">
        <f t="shared" si="3"/>
        <v>50</v>
      </c>
      <c r="R6" s="96" t="str">
        <f t="shared" si="4"/>
        <v>OK</v>
      </c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s="77" customFormat="1" ht="38.5" customHeight="1" x14ac:dyDescent="0.35">
      <c r="A7" s="122">
        <v>2</v>
      </c>
      <c r="B7" s="98">
        <v>4</v>
      </c>
      <c r="C7" s="114" t="s">
        <v>130</v>
      </c>
      <c r="D7" s="99" t="s">
        <v>162</v>
      </c>
      <c r="E7" s="99" t="s">
        <v>138</v>
      </c>
      <c r="F7" s="99" t="s">
        <v>157</v>
      </c>
      <c r="G7" s="99" t="s">
        <v>123</v>
      </c>
      <c r="H7" s="101">
        <v>17.100000000000001</v>
      </c>
      <c r="I7" s="90"/>
      <c r="J7" s="91">
        <f t="shared" si="0"/>
        <v>0</v>
      </c>
      <c r="K7" s="92">
        <f t="shared" si="1"/>
        <v>0</v>
      </c>
      <c r="L7" s="93"/>
      <c r="M7" s="94">
        <f t="shared" si="2"/>
        <v>0</v>
      </c>
      <c r="N7" s="93"/>
      <c r="O7" s="93"/>
      <c r="P7" s="93"/>
      <c r="Q7" s="95">
        <f t="shared" si="3"/>
        <v>0</v>
      </c>
      <c r="R7" s="96" t="str">
        <f t="shared" si="4"/>
        <v>OK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3" s="77" customFormat="1" ht="38.5" customHeight="1" x14ac:dyDescent="0.35">
      <c r="A8" s="122"/>
      <c r="B8" s="98">
        <v>5</v>
      </c>
      <c r="C8" s="114"/>
      <c r="D8" s="99" t="s">
        <v>163</v>
      </c>
      <c r="E8" s="99" t="s">
        <v>138</v>
      </c>
      <c r="F8" s="99" t="s">
        <v>159</v>
      </c>
      <c r="G8" s="99" t="s">
        <v>123</v>
      </c>
      <c r="H8" s="101">
        <v>16.86</v>
      </c>
      <c r="I8" s="90"/>
      <c r="J8" s="91">
        <f t="shared" si="0"/>
        <v>0</v>
      </c>
      <c r="K8" s="92">
        <f t="shared" si="1"/>
        <v>0</v>
      </c>
      <c r="L8" s="93"/>
      <c r="M8" s="94">
        <f t="shared" si="2"/>
        <v>0</v>
      </c>
      <c r="N8" s="93"/>
      <c r="O8" s="93"/>
      <c r="P8" s="93"/>
      <c r="Q8" s="95">
        <f t="shared" si="3"/>
        <v>0</v>
      </c>
      <c r="R8" s="96" t="str">
        <f t="shared" si="4"/>
        <v>OK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</row>
    <row r="9" spans="1:33" s="77" customFormat="1" ht="38.5" customHeight="1" x14ac:dyDescent="0.35">
      <c r="A9" s="122">
        <v>3</v>
      </c>
      <c r="B9" s="98">
        <v>6</v>
      </c>
      <c r="C9" s="114" t="s">
        <v>130</v>
      </c>
      <c r="D9" s="99" t="s">
        <v>164</v>
      </c>
      <c r="E9" s="99" t="s">
        <v>139</v>
      </c>
      <c r="F9" s="99" t="s">
        <v>157</v>
      </c>
      <c r="G9" s="99" t="s">
        <v>123</v>
      </c>
      <c r="H9" s="101">
        <v>16.739999999999998</v>
      </c>
      <c r="I9" s="90"/>
      <c r="J9" s="91">
        <f t="shared" si="0"/>
        <v>0</v>
      </c>
      <c r="K9" s="92">
        <f t="shared" si="1"/>
        <v>0</v>
      </c>
      <c r="L9" s="93"/>
      <c r="M9" s="94">
        <f t="shared" si="2"/>
        <v>0</v>
      </c>
      <c r="N9" s="93"/>
      <c r="O9" s="93"/>
      <c r="P9" s="93"/>
      <c r="Q9" s="95">
        <f t="shared" si="3"/>
        <v>0</v>
      </c>
      <c r="R9" s="96" t="str">
        <f t="shared" si="4"/>
        <v>OK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</row>
    <row r="10" spans="1:33" s="77" customFormat="1" ht="38.5" customHeight="1" x14ac:dyDescent="0.35">
      <c r="A10" s="122"/>
      <c r="B10" s="98">
        <v>7</v>
      </c>
      <c r="C10" s="114"/>
      <c r="D10" s="99" t="s">
        <v>165</v>
      </c>
      <c r="E10" s="99" t="s">
        <v>140</v>
      </c>
      <c r="F10" s="99" t="s">
        <v>159</v>
      </c>
      <c r="G10" s="99" t="s">
        <v>123</v>
      </c>
      <c r="H10" s="101">
        <v>16.95</v>
      </c>
      <c r="I10" s="90"/>
      <c r="J10" s="91">
        <f t="shared" si="0"/>
        <v>0</v>
      </c>
      <c r="K10" s="92">
        <f t="shared" si="1"/>
        <v>0</v>
      </c>
      <c r="L10" s="93"/>
      <c r="M10" s="94">
        <f t="shared" si="2"/>
        <v>0</v>
      </c>
      <c r="N10" s="93"/>
      <c r="O10" s="93"/>
      <c r="P10" s="93"/>
      <c r="Q10" s="95">
        <f t="shared" si="3"/>
        <v>0</v>
      </c>
      <c r="R10" s="96" t="str">
        <f t="shared" si="4"/>
        <v>OK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1" spans="1:33" s="77" customFormat="1" ht="38.5" customHeight="1" x14ac:dyDescent="0.35">
      <c r="A11" s="122">
        <v>4</v>
      </c>
      <c r="B11" s="98">
        <v>8</v>
      </c>
      <c r="C11" s="114" t="s">
        <v>130</v>
      </c>
      <c r="D11" s="99" t="s">
        <v>166</v>
      </c>
      <c r="E11" s="99" t="s">
        <v>141</v>
      </c>
      <c r="F11" s="100" t="s">
        <v>151</v>
      </c>
      <c r="G11" s="99" t="s">
        <v>123</v>
      </c>
      <c r="H11" s="101">
        <v>18.010000000000002</v>
      </c>
      <c r="I11" s="90"/>
      <c r="J11" s="91">
        <f t="shared" si="0"/>
        <v>0</v>
      </c>
      <c r="K11" s="92">
        <f t="shared" si="1"/>
        <v>0</v>
      </c>
      <c r="L11" s="93"/>
      <c r="M11" s="94">
        <f t="shared" si="2"/>
        <v>0</v>
      </c>
      <c r="N11" s="93"/>
      <c r="O11" s="93"/>
      <c r="P11" s="93"/>
      <c r="Q11" s="95">
        <f t="shared" si="3"/>
        <v>0</v>
      </c>
      <c r="R11" s="96" t="str">
        <f t="shared" si="4"/>
        <v>OK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</row>
    <row r="12" spans="1:33" s="77" customFormat="1" ht="38.5" customHeight="1" x14ac:dyDescent="0.35">
      <c r="A12" s="122"/>
      <c r="B12" s="98">
        <v>9</v>
      </c>
      <c r="C12" s="114"/>
      <c r="D12" s="102" t="s">
        <v>167</v>
      </c>
      <c r="E12" s="102" t="s">
        <v>141</v>
      </c>
      <c r="F12" s="102" t="s">
        <v>159</v>
      </c>
      <c r="G12" s="102" t="s">
        <v>123</v>
      </c>
      <c r="H12" s="101">
        <v>16.86</v>
      </c>
      <c r="I12" s="90"/>
      <c r="J12" s="91">
        <f t="shared" si="0"/>
        <v>0</v>
      </c>
      <c r="K12" s="92">
        <f t="shared" si="1"/>
        <v>0</v>
      </c>
      <c r="L12" s="93"/>
      <c r="M12" s="94">
        <f t="shared" si="2"/>
        <v>0</v>
      </c>
      <c r="N12" s="93"/>
      <c r="O12" s="93"/>
      <c r="P12" s="93"/>
      <c r="Q12" s="95">
        <f t="shared" si="3"/>
        <v>0</v>
      </c>
      <c r="R12" s="96" t="str">
        <f t="shared" si="4"/>
        <v>OK</v>
      </c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1:33" s="77" customFormat="1" ht="38.5" customHeight="1" x14ac:dyDescent="0.35">
      <c r="A13" s="97">
        <v>5</v>
      </c>
      <c r="B13" s="98">
        <v>10</v>
      </c>
      <c r="C13" s="103" t="s">
        <v>131</v>
      </c>
      <c r="D13" s="99" t="s">
        <v>168</v>
      </c>
      <c r="E13" s="99" t="s">
        <v>142</v>
      </c>
      <c r="F13" s="100" t="s">
        <v>169</v>
      </c>
      <c r="G13" s="99" t="s">
        <v>123</v>
      </c>
      <c r="H13" s="101">
        <v>24.1</v>
      </c>
      <c r="I13" s="90">
        <v>1000</v>
      </c>
      <c r="J13" s="91">
        <f t="shared" si="0"/>
        <v>0</v>
      </c>
      <c r="K13" s="92">
        <f t="shared" si="1"/>
        <v>0</v>
      </c>
      <c r="L13" s="93"/>
      <c r="M13" s="94">
        <f t="shared" si="2"/>
        <v>250</v>
      </c>
      <c r="N13" s="93"/>
      <c r="O13" s="93"/>
      <c r="P13" s="93"/>
      <c r="Q13" s="95">
        <f t="shared" si="3"/>
        <v>1000</v>
      </c>
      <c r="R13" s="96" t="str">
        <f t="shared" si="4"/>
        <v>OK</v>
      </c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</row>
    <row r="14" spans="1:33" s="77" customFormat="1" ht="38.5" customHeight="1" x14ac:dyDescent="0.35">
      <c r="A14" s="97">
        <v>6</v>
      </c>
      <c r="B14" s="98">
        <v>11</v>
      </c>
      <c r="C14" s="103" t="s">
        <v>131</v>
      </c>
      <c r="D14" s="99" t="s">
        <v>170</v>
      </c>
      <c r="E14" s="99" t="s">
        <v>142</v>
      </c>
      <c r="F14" s="100" t="s">
        <v>169</v>
      </c>
      <c r="G14" s="99" t="s">
        <v>123</v>
      </c>
      <c r="H14" s="101">
        <v>25.9</v>
      </c>
      <c r="I14" s="90"/>
      <c r="J14" s="91">
        <f t="shared" si="0"/>
        <v>0</v>
      </c>
      <c r="K14" s="92">
        <f t="shared" si="1"/>
        <v>0</v>
      </c>
      <c r="L14" s="93"/>
      <c r="M14" s="94">
        <f t="shared" si="2"/>
        <v>0</v>
      </c>
      <c r="N14" s="93"/>
      <c r="O14" s="93"/>
      <c r="P14" s="93"/>
      <c r="Q14" s="95">
        <f t="shared" si="3"/>
        <v>0</v>
      </c>
      <c r="R14" s="96" t="str">
        <f t="shared" si="4"/>
        <v>OK</v>
      </c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</row>
    <row r="15" spans="1:33" s="77" customFormat="1" ht="38.5" customHeight="1" x14ac:dyDescent="0.35">
      <c r="A15" s="97">
        <v>7</v>
      </c>
      <c r="B15" s="98">
        <v>12</v>
      </c>
      <c r="C15" s="103" t="s">
        <v>131</v>
      </c>
      <c r="D15" s="99" t="s">
        <v>171</v>
      </c>
      <c r="E15" s="99" t="s">
        <v>143</v>
      </c>
      <c r="F15" s="100" t="s">
        <v>169</v>
      </c>
      <c r="G15" s="99" t="s">
        <v>123</v>
      </c>
      <c r="H15" s="101">
        <v>25.9</v>
      </c>
      <c r="I15" s="90"/>
      <c r="J15" s="91">
        <f t="shared" si="0"/>
        <v>0</v>
      </c>
      <c r="K15" s="92">
        <f t="shared" si="1"/>
        <v>0</v>
      </c>
      <c r="L15" s="93"/>
      <c r="M15" s="94">
        <f t="shared" si="2"/>
        <v>0</v>
      </c>
      <c r="N15" s="93"/>
      <c r="O15" s="93"/>
      <c r="P15" s="93"/>
      <c r="Q15" s="95">
        <f t="shared" si="3"/>
        <v>0</v>
      </c>
      <c r="R15" s="96" t="str">
        <f t="shared" si="4"/>
        <v>OK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</row>
    <row r="16" spans="1:33" s="77" customFormat="1" ht="335.25" customHeight="1" x14ac:dyDescent="0.35">
      <c r="A16" s="97">
        <v>8</v>
      </c>
      <c r="B16" s="98">
        <v>13</v>
      </c>
      <c r="C16" s="103" t="s">
        <v>131</v>
      </c>
      <c r="D16" s="99" t="s">
        <v>172</v>
      </c>
      <c r="E16" s="99" t="s">
        <v>143</v>
      </c>
      <c r="F16" s="104" t="s">
        <v>169</v>
      </c>
      <c r="G16" s="102" t="s">
        <v>123</v>
      </c>
      <c r="H16" s="101">
        <v>25.9</v>
      </c>
      <c r="I16" s="90"/>
      <c r="J16" s="91">
        <f t="shared" si="0"/>
        <v>0</v>
      </c>
      <c r="K16" s="92">
        <f t="shared" si="1"/>
        <v>0</v>
      </c>
      <c r="L16" s="93"/>
      <c r="M16" s="94">
        <f t="shared" si="2"/>
        <v>0</v>
      </c>
      <c r="N16" s="93"/>
      <c r="O16" s="93"/>
      <c r="P16" s="93"/>
      <c r="Q16" s="95">
        <f t="shared" si="3"/>
        <v>0</v>
      </c>
      <c r="R16" s="96" t="str">
        <f t="shared" si="4"/>
        <v>OK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</row>
    <row r="17" spans="1:33" s="77" customFormat="1" ht="87" x14ac:dyDescent="0.35">
      <c r="A17" s="97">
        <v>9</v>
      </c>
      <c r="B17" s="98">
        <v>14</v>
      </c>
      <c r="C17" s="103" t="s">
        <v>132</v>
      </c>
      <c r="D17" s="99" t="s">
        <v>173</v>
      </c>
      <c r="E17" s="99" t="s">
        <v>144</v>
      </c>
      <c r="F17" s="103" t="s">
        <v>120</v>
      </c>
      <c r="G17" s="99" t="s">
        <v>123</v>
      </c>
      <c r="H17" s="101">
        <v>4.46</v>
      </c>
      <c r="I17" s="90">
        <v>600</v>
      </c>
      <c r="J17" s="91">
        <f t="shared" si="0"/>
        <v>0</v>
      </c>
      <c r="K17" s="92">
        <f t="shared" si="1"/>
        <v>0</v>
      </c>
      <c r="L17" s="93"/>
      <c r="M17" s="94">
        <f t="shared" si="2"/>
        <v>150</v>
      </c>
      <c r="N17" s="93"/>
      <c r="O17" s="93"/>
      <c r="P17" s="93"/>
      <c r="Q17" s="95">
        <f t="shared" si="3"/>
        <v>600</v>
      </c>
      <c r="R17" s="96" t="str">
        <f t="shared" si="4"/>
        <v>OK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3" s="77" customFormat="1" ht="145" x14ac:dyDescent="0.35">
      <c r="A18" s="97">
        <v>10</v>
      </c>
      <c r="B18" s="98">
        <v>15</v>
      </c>
      <c r="C18" s="103" t="s">
        <v>133</v>
      </c>
      <c r="D18" s="99" t="s">
        <v>174</v>
      </c>
      <c r="E18" s="99" t="s">
        <v>145</v>
      </c>
      <c r="F18" s="103" t="s">
        <v>120</v>
      </c>
      <c r="G18" s="99" t="s">
        <v>123</v>
      </c>
      <c r="H18" s="106">
        <v>5.73</v>
      </c>
      <c r="I18" s="90"/>
      <c r="J18" s="91">
        <f t="shared" ref="J18:J31" si="5">IF(SUM(S18:AG18)&gt;I18+L18,I18+L18,SUM(S18:AG18))</f>
        <v>0</v>
      </c>
      <c r="K18" s="92">
        <f t="shared" ref="K18:K31" si="6">(SUM(S18:AG18))</f>
        <v>0</v>
      </c>
      <c r="L18" s="93"/>
      <c r="M18" s="94">
        <f t="shared" ref="M18:M31" si="7">ROUND(IF(I18*0.25-0.5&lt;0,0,I18*0.25-0.5),0)-P18-N18</f>
        <v>0</v>
      </c>
      <c r="N18" s="93"/>
      <c r="O18" s="93"/>
      <c r="P18" s="93"/>
      <c r="Q18" s="95">
        <f>I18-(SUM(S18:AG18))+L18</f>
        <v>0</v>
      </c>
      <c r="R18" s="96" t="str">
        <f t="shared" ref="R18:R31" si="8">IF(Q18&lt;0,"ATENÇÃO","OK")</f>
        <v>OK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</row>
    <row r="19" spans="1:33" s="77" customFormat="1" ht="87" x14ac:dyDescent="0.35">
      <c r="A19" s="97">
        <v>11</v>
      </c>
      <c r="B19" s="98">
        <v>16</v>
      </c>
      <c r="C19" s="103" t="s">
        <v>134</v>
      </c>
      <c r="D19" s="99" t="s">
        <v>175</v>
      </c>
      <c r="E19" s="99" t="s">
        <v>121</v>
      </c>
      <c r="F19" s="103" t="s">
        <v>120</v>
      </c>
      <c r="G19" s="99" t="s">
        <v>123</v>
      </c>
      <c r="H19" s="106">
        <v>4.9000000000000004</v>
      </c>
      <c r="I19" s="90"/>
      <c r="J19" s="91">
        <f t="shared" si="5"/>
        <v>0</v>
      </c>
      <c r="K19" s="92">
        <f t="shared" si="6"/>
        <v>0</v>
      </c>
      <c r="L19" s="93"/>
      <c r="M19" s="94">
        <f t="shared" si="7"/>
        <v>0</v>
      </c>
      <c r="N19" s="93"/>
      <c r="O19" s="93"/>
      <c r="P19" s="93"/>
      <c r="Q19" s="95">
        <f t="shared" ref="Q19:Q31" si="9">I19-(SUM(S19:AG19))+L19</f>
        <v>0</v>
      </c>
      <c r="R19" s="96" t="str">
        <f t="shared" si="8"/>
        <v>OK</v>
      </c>
      <c r="S19" s="109"/>
      <c r="T19" s="109"/>
      <c r="U19" s="108"/>
      <c r="V19" s="108"/>
      <c r="W19" s="108"/>
      <c r="X19" s="108"/>
      <c r="Y19" s="108"/>
      <c r="Z19" s="110"/>
      <c r="AA19" s="108"/>
      <c r="AB19" s="108"/>
      <c r="AC19" s="108"/>
      <c r="AD19" s="108"/>
      <c r="AE19" s="108"/>
      <c r="AF19" s="108"/>
      <c r="AG19" s="108"/>
    </row>
    <row r="20" spans="1:33" ht="145" x14ac:dyDescent="0.35">
      <c r="A20" s="97">
        <v>12</v>
      </c>
      <c r="B20" s="98">
        <v>17</v>
      </c>
      <c r="C20" s="103" t="s">
        <v>133</v>
      </c>
      <c r="D20" s="102" t="s">
        <v>176</v>
      </c>
      <c r="E20" s="102" t="s">
        <v>145</v>
      </c>
      <c r="F20" s="103" t="s">
        <v>120</v>
      </c>
      <c r="G20" s="99" t="s">
        <v>123</v>
      </c>
      <c r="H20" s="107">
        <v>5.83</v>
      </c>
      <c r="I20" s="90"/>
      <c r="J20" s="91">
        <f t="shared" si="5"/>
        <v>0</v>
      </c>
      <c r="K20" s="92">
        <f t="shared" si="6"/>
        <v>0</v>
      </c>
      <c r="L20" s="93"/>
      <c r="M20" s="94">
        <f t="shared" si="7"/>
        <v>0</v>
      </c>
      <c r="N20" s="93"/>
      <c r="O20" s="93"/>
      <c r="P20" s="93"/>
      <c r="Q20" s="95">
        <f t="shared" si="9"/>
        <v>0</v>
      </c>
      <c r="R20" s="96" t="str">
        <f t="shared" si="8"/>
        <v>OK</v>
      </c>
      <c r="S20" s="111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51"/>
      <c r="AG20" s="51"/>
    </row>
    <row r="21" spans="1:33" ht="116" x14ac:dyDescent="0.35">
      <c r="A21" s="97">
        <v>13</v>
      </c>
      <c r="B21" s="98">
        <v>18</v>
      </c>
      <c r="C21" s="103" t="s">
        <v>135</v>
      </c>
      <c r="D21" s="102" t="s">
        <v>177</v>
      </c>
      <c r="E21" s="102" t="s">
        <v>146</v>
      </c>
      <c r="F21" s="103" t="s">
        <v>152</v>
      </c>
      <c r="G21" s="105" t="s">
        <v>124</v>
      </c>
      <c r="H21" s="107">
        <v>134.69999999999999</v>
      </c>
      <c r="I21" s="90"/>
      <c r="J21" s="91">
        <f t="shared" si="5"/>
        <v>0</v>
      </c>
      <c r="K21" s="92">
        <f t="shared" si="6"/>
        <v>0</v>
      </c>
      <c r="L21" s="93"/>
      <c r="M21" s="94">
        <f t="shared" si="7"/>
        <v>0</v>
      </c>
      <c r="N21" s="93"/>
      <c r="O21" s="93"/>
      <c r="P21" s="93"/>
      <c r="Q21" s="95">
        <f t="shared" si="9"/>
        <v>0</v>
      </c>
      <c r="R21" s="96" t="str">
        <f t="shared" si="8"/>
        <v>OK</v>
      </c>
      <c r="S21" s="111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51"/>
      <c r="AG21" s="51"/>
    </row>
    <row r="22" spans="1:33" ht="38.5" customHeight="1" x14ac:dyDescent="0.35">
      <c r="A22" s="97">
        <v>14</v>
      </c>
      <c r="B22" s="98">
        <v>19</v>
      </c>
      <c r="C22" s="103" t="s">
        <v>132</v>
      </c>
      <c r="D22" s="102" t="s">
        <v>178</v>
      </c>
      <c r="E22" s="102" t="s">
        <v>147</v>
      </c>
      <c r="F22" s="103" t="s">
        <v>153</v>
      </c>
      <c r="G22" s="105" t="s">
        <v>123</v>
      </c>
      <c r="H22" s="107">
        <v>5.66</v>
      </c>
      <c r="I22" s="90"/>
      <c r="J22" s="91">
        <f t="shared" si="5"/>
        <v>0</v>
      </c>
      <c r="K22" s="92">
        <f t="shared" si="6"/>
        <v>0</v>
      </c>
      <c r="L22" s="93"/>
      <c r="M22" s="94">
        <f t="shared" si="7"/>
        <v>0</v>
      </c>
      <c r="N22" s="93"/>
      <c r="O22" s="93"/>
      <c r="P22" s="93"/>
      <c r="Q22" s="95">
        <f t="shared" si="9"/>
        <v>0</v>
      </c>
      <c r="R22" s="96" t="str">
        <f t="shared" si="8"/>
        <v>OK</v>
      </c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51"/>
      <c r="AG22" s="51"/>
    </row>
    <row r="23" spans="1:33" ht="38.5" customHeight="1" x14ac:dyDescent="0.35">
      <c r="A23" s="113">
        <v>15</v>
      </c>
      <c r="B23" s="98">
        <v>20</v>
      </c>
      <c r="C23" s="114" t="s">
        <v>136</v>
      </c>
      <c r="D23" s="102" t="s">
        <v>179</v>
      </c>
      <c r="E23" s="102" t="s">
        <v>148</v>
      </c>
      <c r="F23" s="103" t="s">
        <v>154</v>
      </c>
      <c r="G23" s="99" t="s">
        <v>123</v>
      </c>
      <c r="H23" s="107">
        <v>5.29</v>
      </c>
      <c r="I23" s="90"/>
      <c r="J23" s="91">
        <f t="shared" si="5"/>
        <v>0</v>
      </c>
      <c r="K23" s="92">
        <f t="shared" si="6"/>
        <v>0</v>
      </c>
      <c r="L23" s="93"/>
      <c r="M23" s="94">
        <f t="shared" si="7"/>
        <v>0</v>
      </c>
      <c r="N23" s="93"/>
      <c r="O23" s="93"/>
      <c r="P23" s="93"/>
      <c r="Q23" s="95">
        <f t="shared" si="9"/>
        <v>0</v>
      </c>
      <c r="R23" s="96" t="str">
        <f t="shared" si="8"/>
        <v>OK</v>
      </c>
      <c r="S23" s="111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51"/>
      <c r="AG23" s="51"/>
    </row>
    <row r="24" spans="1:33" ht="38.5" customHeight="1" x14ac:dyDescent="0.35">
      <c r="A24" s="113"/>
      <c r="B24" s="98">
        <v>21</v>
      </c>
      <c r="C24" s="114"/>
      <c r="D24" s="102" t="s">
        <v>180</v>
      </c>
      <c r="E24" s="102" t="s">
        <v>148</v>
      </c>
      <c r="F24" s="103" t="s">
        <v>154</v>
      </c>
      <c r="G24" s="99" t="s">
        <v>123</v>
      </c>
      <c r="H24" s="107">
        <v>6.25</v>
      </c>
      <c r="I24" s="90"/>
      <c r="J24" s="91">
        <f t="shared" si="5"/>
        <v>0</v>
      </c>
      <c r="K24" s="92">
        <f t="shared" si="6"/>
        <v>0</v>
      </c>
      <c r="L24" s="93"/>
      <c r="M24" s="94">
        <f t="shared" si="7"/>
        <v>0</v>
      </c>
      <c r="N24" s="93"/>
      <c r="O24" s="93"/>
      <c r="P24" s="93"/>
      <c r="Q24" s="95">
        <f t="shared" si="9"/>
        <v>0</v>
      </c>
      <c r="R24" s="96" t="str">
        <f t="shared" si="8"/>
        <v>OK</v>
      </c>
      <c r="S24" s="111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51"/>
      <c r="AG24" s="51"/>
    </row>
    <row r="25" spans="1:33" ht="38.5" customHeight="1" x14ac:dyDescent="0.35">
      <c r="A25" s="113"/>
      <c r="B25" s="98">
        <v>22</v>
      </c>
      <c r="C25" s="114"/>
      <c r="D25" s="102" t="s">
        <v>181</v>
      </c>
      <c r="E25" s="102" t="s">
        <v>148</v>
      </c>
      <c r="F25" s="103" t="s">
        <v>154</v>
      </c>
      <c r="G25" s="99" t="s">
        <v>123</v>
      </c>
      <c r="H25" s="107">
        <v>6.4</v>
      </c>
      <c r="I25" s="90"/>
      <c r="J25" s="91">
        <f t="shared" si="5"/>
        <v>0</v>
      </c>
      <c r="K25" s="92">
        <f t="shared" si="6"/>
        <v>0</v>
      </c>
      <c r="L25" s="93"/>
      <c r="M25" s="94">
        <f t="shared" si="7"/>
        <v>0</v>
      </c>
      <c r="N25" s="93"/>
      <c r="O25" s="93"/>
      <c r="P25" s="93"/>
      <c r="Q25" s="95">
        <f t="shared" si="9"/>
        <v>0</v>
      </c>
      <c r="R25" s="96" t="str">
        <f t="shared" si="8"/>
        <v>OK</v>
      </c>
      <c r="S25" s="111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51"/>
      <c r="AG25" s="51"/>
    </row>
    <row r="26" spans="1:33" ht="38.5" customHeight="1" x14ac:dyDescent="0.35">
      <c r="A26" s="113"/>
      <c r="B26" s="98">
        <v>23</v>
      </c>
      <c r="C26" s="114"/>
      <c r="D26" s="102" t="s">
        <v>182</v>
      </c>
      <c r="E26" s="102" t="s">
        <v>149</v>
      </c>
      <c r="F26" s="103" t="s">
        <v>155</v>
      </c>
      <c r="G26" s="99" t="s">
        <v>123</v>
      </c>
      <c r="H26" s="107">
        <v>3.82</v>
      </c>
      <c r="I26" s="90"/>
      <c r="J26" s="91">
        <f t="shared" si="5"/>
        <v>0</v>
      </c>
      <c r="K26" s="92">
        <f t="shared" si="6"/>
        <v>0</v>
      </c>
      <c r="L26" s="93"/>
      <c r="M26" s="94">
        <f t="shared" si="7"/>
        <v>0</v>
      </c>
      <c r="N26" s="93"/>
      <c r="O26" s="93"/>
      <c r="P26" s="93"/>
      <c r="Q26" s="95">
        <f t="shared" si="9"/>
        <v>0</v>
      </c>
      <c r="R26" s="96" t="str">
        <f t="shared" si="8"/>
        <v>OK</v>
      </c>
      <c r="S26" s="111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51"/>
      <c r="AG26" s="51"/>
    </row>
    <row r="27" spans="1:33" ht="38.5" customHeight="1" x14ac:dyDescent="0.35">
      <c r="A27" s="113"/>
      <c r="B27" s="98">
        <v>24</v>
      </c>
      <c r="C27" s="114"/>
      <c r="D27" s="102" t="s">
        <v>183</v>
      </c>
      <c r="E27" s="102" t="s">
        <v>149</v>
      </c>
      <c r="F27" s="103" t="s">
        <v>155</v>
      </c>
      <c r="G27" s="99" t="s">
        <v>123</v>
      </c>
      <c r="H27" s="107">
        <v>3.71</v>
      </c>
      <c r="I27" s="90"/>
      <c r="J27" s="91">
        <f t="shared" si="5"/>
        <v>0</v>
      </c>
      <c r="K27" s="92">
        <f t="shared" si="6"/>
        <v>0</v>
      </c>
      <c r="L27" s="93"/>
      <c r="M27" s="94">
        <f t="shared" si="7"/>
        <v>0</v>
      </c>
      <c r="N27" s="93"/>
      <c r="O27" s="93"/>
      <c r="P27" s="93"/>
      <c r="Q27" s="95">
        <f t="shared" si="9"/>
        <v>0</v>
      </c>
      <c r="R27" s="96" t="str">
        <f t="shared" si="8"/>
        <v>OK</v>
      </c>
      <c r="S27" s="111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51"/>
      <c r="AG27" s="51"/>
    </row>
    <row r="28" spans="1:33" ht="38.5" customHeight="1" x14ac:dyDescent="0.35">
      <c r="A28" s="113"/>
      <c r="B28" s="98">
        <v>25</v>
      </c>
      <c r="C28" s="114"/>
      <c r="D28" s="102" t="s">
        <v>184</v>
      </c>
      <c r="E28" s="102" t="s">
        <v>150</v>
      </c>
      <c r="F28" s="103" t="s">
        <v>155</v>
      </c>
      <c r="G28" s="99" t="s">
        <v>123</v>
      </c>
      <c r="H28" s="107">
        <v>3.69</v>
      </c>
      <c r="I28" s="90"/>
      <c r="J28" s="91">
        <f t="shared" si="5"/>
        <v>0</v>
      </c>
      <c r="K28" s="92">
        <f t="shared" si="6"/>
        <v>0</v>
      </c>
      <c r="L28" s="93"/>
      <c r="M28" s="94">
        <f t="shared" si="7"/>
        <v>0</v>
      </c>
      <c r="N28" s="93"/>
      <c r="O28" s="93"/>
      <c r="P28" s="93"/>
      <c r="Q28" s="95">
        <f t="shared" si="9"/>
        <v>0</v>
      </c>
      <c r="R28" s="96" t="str">
        <f t="shared" si="8"/>
        <v>OK</v>
      </c>
      <c r="S28" s="111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51"/>
      <c r="AG28" s="51"/>
    </row>
    <row r="29" spans="1:33" ht="38.5" customHeight="1" x14ac:dyDescent="0.35">
      <c r="A29" s="113"/>
      <c r="B29" s="98">
        <v>26</v>
      </c>
      <c r="C29" s="114"/>
      <c r="D29" s="102" t="s">
        <v>185</v>
      </c>
      <c r="E29" s="102" t="s">
        <v>150</v>
      </c>
      <c r="F29" s="103" t="s">
        <v>155</v>
      </c>
      <c r="G29" s="99" t="s">
        <v>123</v>
      </c>
      <c r="H29" s="107">
        <v>4</v>
      </c>
      <c r="I29" s="90"/>
      <c r="J29" s="91">
        <f t="shared" si="5"/>
        <v>0</v>
      </c>
      <c r="K29" s="92">
        <f t="shared" si="6"/>
        <v>0</v>
      </c>
      <c r="L29" s="93"/>
      <c r="M29" s="94">
        <f t="shared" si="7"/>
        <v>0</v>
      </c>
      <c r="N29" s="93"/>
      <c r="O29" s="93"/>
      <c r="P29" s="93"/>
      <c r="Q29" s="95">
        <f t="shared" si="9"/>
        <v>0</v>
      </c>
      <c r="R29" s="96" t="str">
        <f t="shared" si="8"/>
        <v>OK</v>
      </c>
      <c r="S29" s="111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51"/>
      <c r="AG29" s="51"/>
    </row>
    <row r="30" spans="1:33" ht="38.5" customHeight="1" x14ac:dyDescent="0.35">
      <c r="A30" s="113"/>
      <c r="B30" s="98">
        <v>27</v>
      </c>
      <c r="C30" s="114"/>
      <c r="D30" s="102" t="s">
        <v>186</v>
      </c>
      <c r="E30" s="102" t="s">
        <v>150</v>
      </c>
      <c r="F30" s="103" t="s">
        <v>155</v>
      </c>
      <c r="G30" s="99" t="s">
        <v>123</v>
      </c>
      <c r="H30" s="107">
        <v>5.4</v>
      </c>
      <c r="I30" s="90"/>
      <c r="J30" s="91">
        <f t="shared" si="5"/>
        <v>0</v>
      </c>
      <c r="K30" s="92">
        <f t="shared" si="6"/>
        <v>0</v>
      </c>
      <c r="L30" s="93"/>
      <c r="M30" s="94">
        <f t="shared" si="7"/>
        <v>0</v>
      </c>
      <c r="N30" s="93"/>
      <c r="O30" s="93"/>
      <c r="P30" s="93"/>
      <c r="Q30" s="95">
        <f t="shared" si="9"/>
        <v>0</v>
      </c>
      <c r="R30" s="96" t="str">
        <f t="shared" si="8"/>
        <v>OK</v>
      </c>
      <c r="S30" s="111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51"/>
      <c r="AG30" s="51"/>
    </row>
    <row r="31" spans="1:33" ht="38.5" customHeight="1" x14ac:dyDescent="0.35">
      <c r="A31" s="113"/>
      <c r="B31" s="98">
        <v>28</v>
      </c>
      <c r="C31" s="114"/>
      <c r="D31" s="102" t="s">
        <v>187</v>
      </c>
      <c r="E31" s="102" t="s">
        <v>150</v>
      </c>
      <c r="F31" s="103" t="s">
        <v>155</v>
      </c>
      <c r="G31" s="99" t="s">
        <v>123</v>
      </c>
      <c r="H31" s="107">
        <v>7.74</v>
      </c>
      <c r="I31" s="90"/>
      <c r="J31" s="91">
        <f t="shared" si="5"/>
        <v>0</v>
      </c>
      <c r="K31" s="92">
        <f t="shared" si="6"/>
        <v>0</v>
      </c>
      <c r="L31" s="93"/>
      <c r="M31" s="94">
        <f t="shared" si="7"/>
        <v>0</v>
      </c>
      <c r="N31" s="93"/>
      <c r="O31" s="93"/>
      <c r="P31" s="93"/>
      <c r="Q31" s="95">
        <f t="shared" si="9"/>
        <v>0</v>
      </c>
      <c r="R31" s="96" t="str">
        <f t="shared" si="8"/>
        <v>OK</v>
      </c>
      <c r="S31" s="111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51"/>
      <c r="AG31" s="51"/>
    </row>
    <row r="32" spans="1:33" ht="38.5" customHeight="1" thickBot="1" x14ac:dyDescent="0.4">
      <c r="C32" s="170"/>
      <c r="D32" s="171"/>
      <c r="E32" s="171"/>
      <c r="F32" s="171"/>
      <c r="G32" s="171"/>
      <c r="H32" s="172"/>
      <c r="S32" s="87">
        <f t="shared" ref="S32:AG32" si="10">SUMPRODUCT($H$4:$H$31,S4:S31)</f>
        <v>0</v>
      </c>
      <c r="T32" s="87">
        <f t="shared" si="10"/>
        <v>0</v>
      </c>
      <c r="U32" s="87">
        <f t="shared" si="10"/>
        <v>0</v>
      </c>
      <c r="V32" s="87">
        <f t="shared" si="10"/>
        <v>0</v>
      </c>
      <c r="W32" s="87">
        <f t="shared" si="10"/>
        <v>0</v>
      </c>
      <c r="X32" s="87">
        <f t="shared" si="10"/>
        <v>0</v>
      </c>
      <c r="Y32" s="87">
        <f t="shared" si="10"/>
        <v>0</v>
      </c>
      <c r="Z32" s="87">
        <f t="shared" si="10"/>
        <v>0</v>
      </c>
      <c r="AA32" s="87">
        <f t="shared" si="10"/>
        <v>0</v>
      </c>
      <c r="AB32" s="87">
        <f t="shared" si="10"/>
        <v>0</v>
      </c>
      <c r="AC32" s="87">
        <f t="shared" si="10"/>
        <v>0</v>
      </c>
      <c r="AD32" s="87">
        <f t="shared" si="10"/>
        <v>0</v>
      </c>
      <c r="AE32" s="87">
        <f t="shared" si="10"/>
        <v>0</v>
      </c>
      <c r="AF32" s="87">
        <f t="shared" si="10"/>
        <v>0</v>
      </c>
      <c r="AG32" s="87">
        <f t="shared" si="10"/>
        <v>0</v>
      </c>
    </row>
  </sheetData>
  <autoFilter ref="A3:AK19" xr:uid="{8294514B-E58C-4C81-B2FC-38B67DB88A36}"/>
  <mergeCells count="31">
    <mergeCell ref="AC1:AC2"/>
    <mergeCell ref="AD1:AD2"/>
    <mergeCell ref="AE1:AE2"/>
    <mergeCell ref="AF1:AF2"/>
    <mergeCell ref="AG1:AG2"/>
    <mergeCell ref="V1:V2"/>
    <mergeCell ref="T1:T2"/>
    <mergeCell ref="U1:U2"/>
    <mergeCell ref="A1:C1"/>
    <mergeCell ref="D1:H1"/>
    <mergeCell ref="I1:R1"/>
    <mergeCell ref="S1:S2"/>
    <mergeCell ref="A2:H2"/>
    <mergeCell ref="I2:R2"/>
    <mergeCell ref="AB1:AB2"/>
    <mergeCell ref="W1:W2"/>
    <mergeCell ref="X1:X2"/>
    <mergeCell ref="Y1:Y2"/>
    <mergeCell ref="Z1:Z2"/>
    <mergeCell ref="AA1:AA2"/>
    <mergeCell ref="A4:A6"/>
    <mergeCell ref="C4:C6"/>
    <mergeCell ref="C32:H32"/>
    <mergeCell ref="A7:A8"/>
    <mergeCell ref="C7:C8"/>
    <mergeCell ref="A9:A10"/>
    <mergeCell ref="A11:A12"/>
    <mergeCell ref="A23:A31"/>
    <mergeCell ref="C9:C10"/>
    <mergeCell ref="C11:C12"/>
    <mergeCell ref="C23:C31"/>
  </mergeCells>
  <phoneticPr fontId="40" type="noConversion"/>
  <conditionalFormatting sqref="S4:AG17">
    <cfRule type="cellIs" dxfId="44" priority="1" stopIfTrue="1" operator="greaterThan">
      <formula>0</formula>
    </cfRule>
    <cfRule type="cellIs" dxfId="43" priority="2" stopIfTrue="1" operator="greaterThan">
      <formula>0</formula>
    </cfRule>
    <cfRule type="cellIs" dxfId="4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EE8B-DDAF-4BB1-9D05-007DF2AC86EF}">
  <sheetPr>
    <tabColor rgb="FF92D050"/>
  </sheetPr>
  <dimension ref="A1:AG32"/>
  <sheetViews>
    <sheetView zoomScale="60" zoomScaleNormal="60" workbookViewId="0">
      <selection activeCell="A3" sqref="A3"/>
    </sheetView>
  </sheetViews>
  <sheetFormatPr defaultColWidth="9.81640625" defaultRowHeight="38.5" customHeight="1" x14ac:dyDescent="0.35"/>
  <cols>
    <col min="1" max="1" width="6.54296875" style="1" customWidth="1"/>
    <col min="2" max="2" width="5.81640625" style="1" customWidth="1"/>
    <col min="3" max="3" width="10.7265625" style="88" customWidth="1"/>
    <col min="4" max="4" width="57.81640625" style="1" customWidth="1"/>
    <col min="5" max="5" width="12.453125" style="1" customWidth="1"/>
    <col min="6" max="6" width="12.7265625" style="1" customWidth="1"/>
    <col min="7" max="7" width="13.81640625" style="1" customWidth="1"/>
    <col min="8" max="8" width="13.1796875" style="13" customWidth="1"/>
    <col min="9" max="9" width="11" style="13" customWidth="1"/>
    <col min="10" max="10" width="11.1796875" style="4" customWidth="1"/>
    <col min="11" max="11" width="9" style="4" customWidth="1"/>
    <col min="12" max="12" width="9.26953125" style="4" customWidth="1"/>
    <col min="13" max="16" width="6.54296875" style="4" customWidth="1"/>
    <col min="17" max="17" width="8.7265625" style="4" customWidth="1"/>
    <col min="18" max="18" width="6.54296875" style="12" customWidth="1"/>
    <col min="19" max="19" width="14.453125" style="5" customWidth="1"/>
    <col min="20" max="20" width="14.54296875" style="4" customWidth="1"/>
    <col min="21" max="21" width="13.7265625" style="4" customWidth="1"/>
    <col min="22" max="22" width="15.1796875" style="4" customWidth="1"/>
    <col min="23" max="27" width="13.26953125" style="4" customWidth="1"/>
    <col min="28" max="28" width="14.54296875" style="4" customWidth="1"/>
    <col min="29" max="31" width="13.26953125" style="4" customWidth="1"/>
    <col min="32" max="33" width="13.26953125" style="2" customWidth="1"/>
    <col min="34" max="16384" width="9.81640625" style="2"/>
  </cols>
  <sheetData>
    <row r="1" spans="1:33" s="77" customFormat="1" ht="38.5" customHeight="1" x14ac:dyDescent="0.35">
      <c r="A1" s="174" t="s">
        <v>125</v>
      </c>
      <c r="B1" s="175"/>
      <c r="C1" s="176"/>
      <c r="D1" s="177" t="s">
        <v>113</v>
      </c>
      <c r="E1" s="178"/>
      <c r="F1" s="178"/>
      <c r="G1" s="178"/>
      <c r="H1" s="179"/>
      <c r="I1" s="180" t="s">
        <v>126</v>
      </c>
      <c r="J1" s="180"/>
      <c r="K1" s="180"/>
      <c r="L1" s="180"/>
      <c r="M1" s="180"/>
      <c r="N1" s="180"/>
      <c r="O1" s="180"/>
      <c r="P1" s="180"/>
      <c r="Q1" s="180"/>
      <c r="R1" s="180"/>
      <c r="S1" s="173" t="s">
        <v>127</v>
      </c>
      <c r="T1" s="173" t="s">
        <v>127</v>
      </c>
      <c r="U1" s="173" t="s">
        <v>127</v>
      </c>
      <c r="V1" s="173" t="s">
        <v>127</v>
      </c>
      <c r="W1" s="173" t="s">
        <v>127</v>
      </c>
      <c r="X1" s="173" t="s">
        <v>127</v>
      </c>
      <c r="Y1" s="173" t="s">
        <v>127</v>
      </c>
      <c r="Z1" s="173" t="s">
        <v>127</v>
      </c>
      <c r="AA1" s="173" t="s">
        <v>127</v>
      </c>
      <c r="AB1" s="173" t="s">
        <v>127</v>
      </c>
      <c r="AC1" s="173" t="s">
        <v>127</v>
      </c>
      <c r="AD1" s="173" t="s">
        <v>127</v>
      </c>
      <c r="AE1" s="173" t="s">
        <v>127</v>
      </c>
      <c r="AF1" s="173" t="s">
        <v>127</v>
      </c>
      <c r="AG1" s="173" t="s">
        <v>127</v>
      </c>
    </row>
    <row r="2" spans="1:33" s="77" customFormat="1" ht="38.5" customHeight="1" x14ac:dyDescent="0.35">
      <c r="A2" s="181" t="s">
        <v>191</v>
      </c>
      <c r="B2" s="182"/>
      <c r="C2" s="182"/>
      <c r="D2" s="182"/>
      <c r="E2" s="182"/>
      <c r="F2" s="182"/>
      <c r="G2" s="182"/>
      <c r="H2" s="183"/>
      <c r="I2" s="184" t="s">
        <v>114</v>
      </c>
      <c r="J2" s="185"/>
      <c r="K2" s="185"/>
      <c r="L2" s="185"/>
      <c r="M2" s="185"/>
      <c r="N2" s="185"/>
      <c r="O2" s="185"/>
      <c r="P2" s="185"/>
      <c r="Q2" s="185"/>
      <c r="R2" s="186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</row>
    <row r="3" spans="1:33" s="81" customFormat="1" ht="55.5" customHeight="1" x14ac:dyDescent="0.25">
      <c r="A3" s="78" t="s">
        <v>115</v>
      </c>
      <c r="B3" s="78" t="s">
        <v>19</v>
      </c>
      <c r="C3" s="78" t="s">
        <v>5</v>
      </c>
      <c r="D3" s="78" t="s">
        <v>116</v>
      </c>
      <c r="E3" s="78" t="s">
        <v>117</v>
      </c>
      <c r="F3" s="78" t="s">
        <v>9</v>
      </c>
      <c r="G3" s="78" t="s">
        <v>6</v>
      </c>
      <c r="H3" s="89" t="s">
        <v>118</v>
      </c>
      <c r="I3" s="85" t="s">
        <v>119</v>
      </c>
      <c r="J3" s="20" t="s">
        <v>94</v>
      </c>
      <c r="K3" s="20" t="s">
        <v>95</v>
      </c>
      <c r="L3" s="20" t="s">
        <v>90</v>
      </c>
      <c r="M3" s="20" t="s">
        <v>18</v>
      </c>
      <c r="N3" s="20" t="s">
        <v>91</v>
      </c>
      <c r="O3" s="20" t="s">
        <v>92</v>
      </c>
      <c r="P3" s="20" t="s">
        <v>93</v>
      </c>
      <c r="Q3" s="79" t="s">
        <v>0</v>
      </c>
      <c r="R3" s="86" t="s">
        <v>1</v>
      </c>
      <c r="S3" s="80" t="s">
        <v>128</v>
      </c>
      <c r="T3" s="80" t="s">
        <v>128</v>
      </c>
      <c r="U3" s="80" t="s">
        <v>128</v>
      </c>
      <c r="V3" s="80" t="s">
        <v>128</v>
      </c>
      <c r="W3" s="80" t="s">
        <v>128</v>
      </c>
      <c r="X3" s="80" t="s">
        <v>128</v>
      </c>
      <c r="Y3" s="80" t="s">
        <v>128</v>
      </c>
      <c r="Z3" s="80" t="s">
        <v>128</v>
      </c>
      <c r="AA3" s="80" t="s">
        <v>128</v>
      </c>
      <c r="AB3" s="80" t="s">
        <v>128</v>
      </c>
      <c r="AC3" s="80" t="s">
        <v>128</v>
      </c>
      <c r="AD3" s="80" t="s">
        <v>128</v>
      </c>
      <c r="AE3" s="80" t="s">
        <v>128</v>
      </c>
      <c r="AF3" s="80" t="s">
        <v>128</v>
      </c>
      <c r="AG3" s="80" t="s">
        <v>128</v>
      </c>
    </row>
    <row r="4" spans="1:33" s="77" customFormat="1" ht="38.5" customHeight="1" x14ac:dyDescent="0.35">
      <c r="A4" s="122">
        <v>1</v>
      </c>
      <c r="B4" s="98">
        <v>1</v>
      </c>
      <c r="C4" s="114" t="s">
        <v>129</v>
      </c>
      <c r="D4" s="99" t="s">
        <v>156</v>
      </c>
      <c r="E4" s="99" t="s">
        <v>137</v>
      </c>
      <c r="F4" s="99" t="s">
        <v>157</v>
      </c>
      <c r="G4" s="99" t="s">
        <v>123</v>
      </c>
      <c r="H4" s="101">
        <v>14</v>
      </c>
      <c r="I4" s="90">
        <v>815</v>
      </c>
      <c r="J4" s="91">
        <f>IF(SUM(S4:AG4)&gt;I4+L4,I4+L4,SUM(S4:AG4))</f>
        <v>0</v>
      </c>
      <c r="K4" s="92">
        <f>(SUM(S4:AG4))</f>
        <v>0</v>
      </c>
      <c r="L4" s="93"/>
      <c r="M4" s="94">
        <f>ROUND(IF(I4*0.25-0.5&lt;0,0,I4*0.25-0.5),0)-P4-N4</f>
        <v>203</v>
      </c>
      <c r="N4" s="93"/>
      <c r="O4" s="93"/>
      <c r="P4" s="93"/>
      <c r="Q4" s="95">
        <f>I4-(SUM(S4:AG4))+L4</f>
        <v>815</v>
      </c>
      <c r="R4" s="96" t="str">
        <f>IF(Q4&lt;0,"ATENÇÃO","OK")</f>
        <v>OK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</row>
    <row r="5" spans="1:33" s="77" customFormat="1" ht="38.5" customHeight="1" x14ac:dyDescent="0.35">
      <c r="A5" s="122"/>
      <c r="B5" s="98">
        <v>2</v>
      </c>
      <c r="C5" s="114"/>
      <c r="D5" s="99" t="s">
        <v>158</v>
      </c>
      <c r="E5" s="99" t="s">
        <v>137</v>
      </c>
      <c r="F5" s="99" t="s">
        <v>159</v>
      </c>
      <c r="G5" s="99" t="s">
        <v>123</v>
      </c>
      <c r="H5" s="101">
        <v>11</v>
      </c>
      <c r="I5" s="90">
        <v>70</v>
      </c>
      <c r="J5" s="91">
        <f t="shared" ref="J5:J31" si="0">IF(SUM(S5:AG5)&gt;I5+L5,I5+L5,SUM(S5:AG5))</f>
        <v>0</v>
      </c>
      <c r="K5" s="92">
        <f t="shared" ref="K5:K31" si="1">(SUM(S5:AG5))</f>
        <v>0</v>
      </c>
      <c r="L5" s="93"/>
      <c r="M5" s="94">
        <f t="shared" ref="M5:M31" si="2">ROUND(IF(I5*0.25-0.5&lt;0,0,I5*0.25-0.5),0)-P5-N5</f>
        <v>17</v>
      </c>
      <c r="N5" s="93"/>
      <c r="O5" s="93"/>
      <c r="P5" s="93"/>
      <c r="Q5" s="95">
        <f t="shared" ref="Q5:Q17" si="3">I5-(SUM(S5:AG5))+L5</f>
        <v>70</v>
      </c>
      <c r="R5" s="96" t="str">
        <f t="shared" ref="R5:R31" si="4">IF(Q5&lt;0,"ATENÇÃO","OK")</f>
        <v>OK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77" customFormat="1" ht="38.5" customHeight="1" x14ac:dyDescent="0.35">
      <c r="A6" s="122"/>
      <c r="B6" s="98">
        <v>3</v>
      </c>
      <c r="C6" s="114"/>
      <c r="D6" s="99" t="s">
        <v>160</v>
      </c>
      <c r="E6" s="99" t="s">
        <v>137</v>
      </c>
      <c r="F6" s="99" t="s">
        <v>161</v>
      </c>
      <c r="G6" s="99" t="s">
        <v>123</v>
      </c>
      <c r="H6" s="101">
        <v>12</v>
      </c>
      <c r="I6" s="90">
        <v>10</v>
      </c>
      <c r="J6" s="91">
        <f t="shared" si="0"/>
        <v>0</v>
      </c>
      <c r="K6" s="92">
        <f t="shared" si="1"/>
        <v>0</v>
      </c>
      <c r="L6" s="93"/>
      <c r="M6" s="94">
        <f t="shared" si="2"/>
        <v>2</v>
      </c>
      <c r="N6" s="93"/>
      <c r="O6" s="93"/>
      <c r="P6" s="93"/>
      <c r="Q6" s="95">
        <f t="shared" si="3"/>
        <v>10</v>
      </c>
      <c r="R6" s="96" t="str">
        <f t="shared" si="4"/>
        <v>OK</v>
      </c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s="77" customFormat="1" ht="38.5" customHeight="1" x14ac:dyDescent="0.35">
      <c r="A7" s="122">
        <v>2</v>
      </c>
      <c r="B7" s="98">
        <v>4</v>
      </c>
      <c r="C7" s="114" t="s">
        <v>130</v>
      </c>
      <c r="D7" s="99" t="s">
        <v>162</v>
      </c>
      <c r="E7" s="99" t="s">
        <v>138</v>
      </c>
      <c r="F7" s="99" t="s">
        <v>157</v>
      </c>
      <c r="G7" s="99" t="s">
        <v>123</v>
      </c>
      <c r="H7" s="101">
        <v>17.100000000000001</v>
      </c>
      <c r="I7" s="90"/>
      <c r="J7" s="91">
        <f t="shared" si="0"/>
        <v>0</v>
      </c>
      <c r="K7" s="92">
        <f t="shared" si="1"/>
        <v>0</v>
      </c>
      <c r="L7" s="93"/>
      <c r="M7" s="94">
        <f t="shared" si="2"/>
        <v>0</v>
      </c>
      <c r="N7" s="93"/>
      <c r="O7" s="93"/>
      <c r="P7" s="93"/>
      <c r="Q7" s="95">
        <f t="shared" si="3"/>
        <v>0</v>
      </c>
      <c r="R7" s="96" t="str">
        <f t="shared" si="4"/>
        <v>OK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3" s="77" customFormat="1" ht="38.5" customHeight="1" x14ac:dyDescent="0.35">
      <c r="A8" s="122"/>
      <c r="B8" s="98">
        <v>5</v>
      </c>
      <c r="C8" s="114"/>
      <c r="D8" s="99" t="s">
        <v>163</v>
      </c>
      <c r="E8" s="99" t="s">
        <v>138</v>
      </c>
      <c r="F8" s="99" t="s">
        <v>159</v>
      </c>
      <c r="G8" s="99" t="s">
        <v>123</v>
      </c>
      <c r="H8" s="101">
        <v>16.86</v>
      </c>
      <c r="I8" s="90"/>
      <c r="J8" s="91">
        <f t="shared" si="0"/>
        <v>0</v>
      </c>
      <c r="K8" s="92">
        <f t="shared" si="1"/>
        <v>0</v>
      </c>
      <c r="L8" s="93"/>
      <c r="M8" s="94">
        <f t="shared" si="2"/>
        <v>0</v>
      </c>
      <c r="N8" s="93"/>
      <c r="O8" s="93"/>
      <c r="P8" s="93"/>
      <c r="Q8" s="95">
        <f t="shared" si="3"/>
        <v>0</v>
      </c>
      <c r="R8" s="96" t="str">
        <f t="shared" si="4"/>
        <v>OK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</row>
    <row r="9" spans="1:33" s="77" customFormat="1" ht="38.5" customHeight="1" x14ac:dyDescent="0.35">
      <c r="A9" s="122">
        <v>3</v>
      </c>
      <c r="B9" s="98">
        <v>6</v>
      </c>
      <c r="C9" s="114" t="s">
        <v>130</v>
      </c>
      <c r="D9" s="99" t="s">
        <v>164</v>
      </c>
      <c r="E9" s="99" t="s">
        <v>139</v>
      </c>
      <c r="F9" s="99" t="s">
        <v>157</v>
      </c>
      <c r="G9" s="99" t="s">
        <v>123</v>
      </c>
      <c r="H9" s="101">
        <v>16.739999999999998</v>
      </c>
      <c r="I9" s="90"/>
      <c r="J9" s="91">
        <f t="shared" si="0"/>
        <v>0</v>
      </c>
      <c r="K9" s="92">
        <f t="shared" si="1"/>
        <v>0</v>
      </c>
      <c r="L9" s="93"/>
      <c r="M9" s="94">
        <f t="shared" si="2"/>
        <v>0</v>
      </c>
      <c r="N9" s="93"/>
      <c r="O9" s="93"/>
      <c r="P9" s="93"/>
      <c r="Q9" s="95">
        <f t="shared" si="3"/>
        <v>0</v>
      </c>
      <c r="R9" s="96" t="str">
        <f t="shared" si="4"/>
        <v>OK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</row>
    <row r="10" spans="1:33" s="77" customFormat="1" ht="38.5" customHeight="1" x14ac:dyDescent="0.35">
      <c r="A10" s="122"/>
      <c r="B10" s="98">
        <v>7</v>
      </c>
      <c r="C10" s="114"/>
      <c r="D10" s="99" t="s">
        <v>165</v>
      </c>
      <c r="E10" s="99" t="s">
        <v>140</v>
      </c>
      <c r="F10" s="99" t="s">
        <v>159</v>
      </c>
      <c r="G10" s="99" t="s">
        <v>123</v>
      </c>
      <c r="H10" s="101">
        <v>16.95</v>
      </c>
      <c r="I10" s="90"/>
      <c r="J10" s="91">
        <f t="shared" si="0"/>
        <v>0</v>
      </c>
      <c r="K10" s="92">
        <f t="shared" si="1"/>
        <v>0</v>
      </c>
      <c r="L10" s="93"/>
      <c r="M10" s="94">
        <f t="shared" si="2"/>
        <v>0</v>
      </c>
      <c r="N10" s="93"/>
      <c r="O10" s="93"/>
      <c r="P10" s="93"/>
      <c r="Q10" s="95">
        <f t="shared" si="3"/>
        <v>0</v>
      </c>
      <c r="R10" s="96" t="str">
        <f t="shared" si="4"/>
        <v>OK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1" spans="1:33" s="77" customFormat="1" ht="38.5" customHeight="1" x14ac:dyDescent="0.35">
      <c r="A11" s="122">
        <v>4</v>
      </c>
      <c r="B11" s="98">
        <v>8</v>
      </c>
      <c r="C11" s="114" t="s">
        <v>130</v>
      </c>
      <c r="D11" s="99" t="s">
        <v>166</v>
      </c>
      <c r="E11" s="99" t="s">
        <v>141</v>
      </c>
      <c r="F11" s="100" t="s">
        <v>151</v>
      </c>
      <c r="G11" s="99" t="s">
        <v>123</v>
      </c>
      <c r="H11" s="101">
        <v>18.010000000000002</v>
      </c>
      <c r="I11" s="90"/>
      <c r="J11" s="91">
        <f t="shared" si="0"/>
        <v>0</v>
      </c>
      <c r="K11" s="92">
        <f t="shared" si="1"/>
        <v>0</v>
      </c>
      <c r="L11" s="93"/>
      <c r="M11" s="94">
        <f t="shared" si="2"/>
        <v>0</v>
      </c>
      <c r="N11" s="93"/>
      <c r="O11" s="93"/>
      <c r="P11" s="93"/>
      <c r="Q11" s="95">
        <f t="shared" si="3"/>
        <v>0</v>
      </c>
      <c r="R11" s="96" t="str">
        <f t="shared" si="4"/>
        <v>OK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</row>
    <row r="12" spans="1:33" s="77" customFormat="1" ht="38.5" customHeight="1" x14ac:dyDescent="0.35">
      <c r="A12" s="122"/>
      <c r="B12" s="98">
        <v>9</v>
      </c>
      <c r="C12" s="114"/>
      <c r="D12" s="102" t="s">
        <v>167</v>
      </c>
      <c r="E12" s="102" t="s">
        <v>141</v>
      </c>
      <c r="F12" s="102" t="s">
        <v>159</v>
      </c>
      <c r="G12" s="102" t="s">
        <v>123</v>
      </c>
      <c r="H12" s="101">
        <v>16.86</v>
      </c>
      <c r="I12" s="90"/>
      <c r="J12" s="91">
        <f t="shared" si="0"/>
        <v>0</v>
      </c>
      <c r="K12" s="92">
        <f t="shared" si="1"/>
        <v>0</v>
      </c>
      <c r="L12" s="93"/>
      <c r="M12" s="94">
        <f t="shared" si="2"/>
        <v>0</v>
      </c>
      <c r="N12" s="93"/>
      <c r="O12" s="93"/>
      <c r="P12" s="93"/>
      <c r="Q12" s="95">
        <f t="shared" si="3"/>
        <v>0</v>
      </c>
      <c r="R12" s="96" t="str">
        <f t="shared" si="4"/>
        <v>OK</v>
      </c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1:33" s="77" customFormat="1" ht="38.5" customHeight="1" x14ac:dyDescent="0.35">
      <c r="A13" s="97">
        <v>5</v>
      </c>
      <c r="B13" s="98">
        <v>10</v>
      </c>
      <c r="C13" s="103" t="s">
        <v>131</v>
      </c>
      <c r="D13" s="99" t="s">
        <v>168</v>
      </c>
      <c r="E13" s="99" t="s">
        <v>142</v>
      </c>
      <c r="F13" s="100" t="s">
        <v>169</v>
      </c>
      <c r="G13" s="99" t="s">
        <v>123</v>
      </c>
      <c r="H13" s="101">
        <v>24.1</v>
      </c>
      <c r="I13" s="90">
        <v>600</v>
      </c>
      <c r="J13" s="91">
        <f t="shared" si="0"/>
        <v>0</v>
      </c>
      <c r="K13" s="92">
        <f t="shared" si="1"/>
        <v>0</v>
      </c>
      <c r="L13" s="93"/>
      <c r="M13" s="94">
        <f t="shared" si="2"/>
        <v>150</v>
      </c>
      <c r="N13" s="93"/>
      <c r="O13" s="93"/>
      <c r="P13" s="93"/>
      <c r="Q13" s="95">
        <f t="shared" si="3"/>
        <v>600</v>
      </c>
      <c r="R13" s="96" t="str">
        <f t="shared" si="4"/>
        <v>OK</v>
      </c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</row>
    <row r="14" spans="1:33" s="77" customFormat="1" ht="38.5" customHeight="1" x14ac:dyDescent="0.35">
      <c r="A14" s="97">
        <v>6</v>
      </c>
      <c r="B14" s="98">
        <v>11</v>
      </c>
      <c r="C14" s="103" t="s">
        <v>131</v>
      </c>
      <c r="D14" s="99" t="s">
        <v>170</v>
      </c>
      <c r="E14" s="99" t="s">
        <v>142</v>
      </c>
      <c r="F14" s="100" t="s">
        <v>169</v>
      </c>
      <c r="G14" s="99" t="s">
        <v>123</v>
      </c>
      <c r="H14" s="101">
        <v>25.9</v>
      </c>
      <c r="I14" s="90"/>
      <c r="J14" s="91">
        <f t="shared" si="0"/>
        <v>0</v>
      </c>
      <c r="K14" s="92">
        <f t="shared" si="1"/>
        <v>0</v>
      </c>
      <c r="L14" s="93"/>
      <c r="M14" s="94">
        <f t="shared" si="2"/>
        <v>0</v>
      </c>
      <c r="N14" s="93"/>
      <c r="O14" s="93"/>
      <c r="P14" s="93"/>
      <c r="Q14" s="95">
        <f t="shared" si="3"/>
        <v>0</v>
      </c>
      <c r="R14" s="96" t="str">
        <f t="shared" si="4"/>
        <v>OK</v>
      </c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</row>
    <row r="15" spans="1:33" s="77" customFormat="1" ht="38.5" customHeight="1" x14ac:dyDescent="0.35">
      <c r="A15" s="97">
        <v>7</v>
      </c>
      <c r="B15" s="98">
        <v>12</v>
      </c>
      <c r="C15" s="103" t="s">
        <v>131</v>
      </c>
      <c r="D15" s="99" t="s">
        <v>171</v>
      </c>
      <c r="E15" s="99" t="s">
        <v>143</v>
      </c>
      <c r="F15" s="100" t="s">
        <v>169</v>
      </c>
      <c r="G15" s="99" t="s">
        <v>123</v>
      </c>
      <c r="H15" s="101">
        <v>25.9</v>
      </c>
      <c r="I15" s="90"/>
      <c r="J15" s="91">
        <f t="shared" si="0"/>
        <v>0</v>
      </c>
      <c r="K15" s="92">
        <f t="shared" si="1"/>
        <v>0</v>
      </c>
      <c r="L15" s="93"/>
      <c r="M15" s="94">
        <f t="shared" si="2"/>
        <v>0</v>
      </c>
      <c r="N15" s="93"/>
      <c r="O15" s="93"/>
      <c r="P15" s="93"/>
      <c r="Q15" s="95">
        <f t="shared" si="3"/>
        <v>0</v>
      </c>
      <c r="R15" s="96" t="str">
        <f t="shared" si="4"/>
        <v>OK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</row>
    <row r="16" spans="1:33" s="77" customFormat="1" ht="335.25" customHeight="1" x14ac:dyDescent="0.35">
      <c r="A16" s="97">
        <v>8</v>
      </c>
      <c r="B16" s="98">
        <v>13</v>
      </c>
      <c r="C16" s="103" t="s">
        <v>131</v>
      </c>
      <c r="D16" s="99" t="s">
        <v>172</v>
      </c>
      <c r="E16" s="99" t="s">
        <v>143</v>
      </c>
      <c r="F16" s="104" t="s">
        <v>169</v>
      </c>
      <c r="G16" s="102" t="s">
        <v>123</v>
      </c>
      <c r="H16" s="101">
        <v>25.9</v>
      </c>
      <c r="I16" s="90"/>
      <c r="J16" s="91">
        <f t="shared" si="0"/>
        <v>0</v>
      </c>
      <c r="K16" s="92">
        <f t="shared" si="1"/>
        <v>0</v>
      </c>
      <c r="L16" s="93"/>
      <c r="M16" s="94">
        <f t="shared" si="2"/>
        <v>0</v>
      </c>
      <c r="N16" s="93"/>
      <c r="O16" s="93"/>
      <c r="P16" s="93"/>
      <c r="Q16" s="95">
        <f t="shared" si="3"/>
        <v>0</v>
      </c>
      <c r="R16" s="96" t="str">
        <f t="shared" si="4"/>
        <v>OK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</row>
    <row r="17" spans="1:33" s="77" customFormat="1" ht="87" x14ac:dyDescent="0.35">
      <c r="A17" s="97">
        <v>9</v>
      </c>
      <c r="B17" s="98">
        <v>14</v>
      </c>
      <c r="C17" s="103" t="s">
        <v>132</v>
      </c>
      <c r="D17" s="99" t="s">
        <v>173</v>
      </c>
      <c r="E17" s="99" t="s">
        <v>144</v>
      </c>
      <c r="F17" s="103" t="s">
        <v>120</v>
      </c>
      <c r="G17" s="99" t="s">
        <v>123</v>
      </c>
      <c r="H17" s="101">
        <v>4.46</v>
      </c>
      <c r="I17" s="90">
        <v>200</v>
      </c>
      <c r="J17" s="91">
        <f t="shared" si="0"/>
        <v>0</v>
      </c>
      <c r="K17" s="92">
        <f t="shared" si="1"/>
        <v>0</v>
      </c>
      <c r="L17" s="93"/>
      <c r="M17" s="94">
        <f t="shared" si="2"/>
        <v>50</v>
      </c>
      <c r="N17" s="93"/>
      <c r="O17" s="93"/>
      <c r="P17" s="93"/>
      <c r="Q17" s="95">
        <f t="shared" si="3"/>
        <v>200</v>
      </c>
      <c r="R17" s="96" t="str">
        <f t="shared" si="4"/>
        <v>OK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3" s="77" customFormat="1" ht="145" x14ac:dyDescent="0.35">
      <c r="A18" s="97">
        <v>10</v>
      </c>
      <c r="B18" s="98">
        <v>15</v>
      </c>
      <c r="C18" s="103" t="s">
        <v>133</v>
      </c>
      <c r="D18" s="99" t="s">
        <v>174</v>
      </c>
      <c r="E18" s="99" t="s">
        <v>145</v>
      </c>
      <c r="F18" s="103" t="s">
        <v>120</v>
      </c>
      <c r="G18" s="99" t="s">
        <v>123</v>
      </c>
      <c r="H18" s="106">
        <v>5.73</v>
      </c>
      <c r="I18" s="90"/>
      <c r="J18" s="91">
        <f t="shared" si="0"/>
        <v>0</v>
      </c>
      <c r="K18" s="92">
        <f t="shared" si="1"/>
        <v>0</v>
      </c>
      <c r="L18" s="93"/>
      <c r="M18" s="94">
        <f t="shared" si="2"/>
        <v>0</v>
      </c>
      <c r="N18" s="93"/>
      <c r="O18" s="93"/>
      <c r="P18" s="93"/>
      <c r="Q18" s="95">
        <f>I18-(SUM(S18:AG18))+L18</f>
        <v>0</v>
      </c>
      <c r="R18" s="96" t="str">
        <f t="shared" si="4"/>
        <v>OK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</row>
    <row r="19" spans="1:33" s="77" customFormat="1" ht="87" x14ac:dyDescent="0.35">
      <c r="A19" s="97">
        <v>11</v>
      </c>
      <c r="B19" s="98">
        <v>16</v>
      </c>
      <c r="C19" s="103" t="s">
        <v>134</v>
      </c>
      <c r="D19" s="99" t="s">
        <v>175</v>
      </c>
      <c r="E19" s="99" t="s">
        <v>121</v>
      </c>
      <c r="F19" s="103" t="s">
        <v>120</v>
      </c>
      <c r="G19" s="99" t="s">
        <v>123</v>
      </c>
      <c r="H19" s="106">
        <v>4.9000000000000004</v>
      </c>
      <c r="I19" s="90"/>
      <c r="J19" s="91">
        <f t="shared" si="0"/>
        <v>0</v>
      </c>
      <c r="K19" s="92">
        <f t="shared" si="1"/>
        <v>0</v>
      </c>
      <c r="L19" s="93"/>
      <c r="M19" s="94">
        <f t="shared" si="2"/>
        <v>0</v>
      </c>
      <c r="N19" s="93"/>
      <c r="O19" s="93"/>
      <c r="P19" s="93"/>
      <c r="Q19" s="95">
        <f t="shared" ref="Q19:Q31" si="5">I19-(SUM(S19:AG19))+L19</f>
        <v>0</v>
      </c>
      <c r="R19" s="96" t="str">
        <f t="shared" si="4"/>
        <v>OK</v>
      </c>
      <c r="S19" s="109"/>
      <c r="T19" s="109"/>
      <c r="U19" s="108"/>
      <c r="V19" s="108"/>
      <c r="W19" s="108"/>
      <c r="X19" s="108"/>
      <c r="Y19" s="108"/>
      <c r="Z19" s="110"/>
      <c r="AA19" s="108"/>
      <c r="AB19" s="108"/>
      <c r="AC19" s="108"/>
      <c r="AD19" s="108"/>
      <c r="AE19" s="108"/>
      <c r="AF19" s="108"/>
      <c r="AG19" s="108"/>
    </row>
    <row r="20" spans="1:33" ht="145" x14ac:dyDescent="0.35">
      <c r="A20" s="97">
        <v>12</v>
      </c>
      <c r="B20" s="98">
        <v>17</v>
      </c>
      <c r="C20" s="103" t="s">
        <v>133</v>
      </c>
      <c r="D20" s="102" t="s">
        <v>176</v>
      </c>
      <c r="E20" s="102" t="s">
        <v>145</v>
      </c>
      <c r="F20" s="103" t="s">
        <v>120</v>
      </c>
      <c r="G20" s="99" t="s">
        <v>123</v>
      </c>
      <c r="H20" s="107">
        <v>5.83</v>
      </c>
      <c r="I20" s="90"/>
      <c r="J20" s="91">
        <f t="shared" si="0"/>
        <v>0</v>
      </c>
      <c r="K20" s="92">
        <f t="shared" si="1"/>
        <v>0</v>
      </c>
      <c r="L20" s="93"/>
      <c r="M20" s="94">
        <f t="shared" si="2"/>
        <v>0</v>
      </c>
      <c r="N20" s="93"/>
      <c r="O20" s="93"/>
      <c r="P20" s="93"/>
      <c r="Q20" s="95">
        <f t="shared" si="5"/>
        <v>0</v>
      </c>
      <c r="R20" s="96" t="str">
        <f t="shared" si="4"/>
        <v>OK</v>
      </c>
      <c r="S20" s="111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51"/>
      <c r="AG20" s="51"/>
    </row>
    <row r="21" spans="1:33" ht="116" x14ac:dyDescent="0.35">
      <c r="A21" s="97">
        <v>13</v>
      </c>
      <c r="B21" s="98">
        <v>18</v>
      </c>
      <c r="C21" s="103" t="s">
        <v>135</v>
      </c>
      <c r="D21" s="102" t="s">
        <v>177</v>
      </c>
      <c r="E21" s="102" t="s">
        <v>146</v>
      </c>
      <c r="F21" s="103" t="s">
        <v>152</v>
      </c>
      <c r="G21" s="105" t="s">
        <v>124</v>
      </c>
      <c r="H21" s="107">
        <v>134.69999999999999</v>
      </c>
      <c r="I21" s="90"/>
      <c r="J21" s="91">
        <f t="shared" si="0"/>
        <v>0</v>
      </c>
      <c r="K21" s="92">
        <f t="shared" si="1"/>
        <v>0</v>
      </c>
      <c r="L21" s="93"/>
      <c r="M21" s="94">
        <f t="shared" si="2"/>
        <v>0</v>
      </c>
      <c r="N21" s="93"/>
      <c r="O21" s="93"/>
      <c r="P21" s="93"/>
      <c r="Q21" s="95">
        <f t="shared" si="5"/>
        <v>0</v>
      </c>
      <c r="R21" s="96" t="str">
        <f t="shared" si="4"/>
        <v>OK</v>
      </c>
      <c r="S21" s="111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51"/>
      <c r="AG21" s="51"/>
    </row>
    <row r="22" spans="1:33" ht="38.5" customHeight="1" x14ac:dyDescent="0.35">
      <c r="A22" s="97">
        <v>14</v>
      </c>
      <c r="B22" s="98">
        <v>19</v>
      </c>
      <c r="C22" s="103" t="s">
        <v>132</v>
      </c>
      <c r="D22" s="102" t="s">
        <v>178</v>
      </c>
      <c r="E22" s="102" t="s">
        <v>147</v>
      </c>
      <c r="F22" s="103" t="s">
        <v>153</v>
      </c>
      <c r="G22" s="105" t="s">
        <v>123</v>
      </c>
      <c r="H22" s="107">
        <v>5.66</v>
      </c>
      <c r="I22" s="90"/>
      <c r="J22" s="91">
        <f t="shared" si="0"/>
        <v>0</v>
      </c>
      <c r="K22" s="92">
        <f t="shared" si="1"/>
        <v>0</v>
      </c>
      <c r="L22" s="93"/>
      <c r="M22" s="94">
        <f t="shared" si="2"/>
        <v>0</v>
      </c>
      <c r="N22" s="93"/>
      <c r="O22" s="93"/>
      <c r="P22" s="93"/>
      <c r="Q22" s="95">
        <f t="shared" si="5"/>
        <v>0</v>
      </c>
      <c r="R22" s="96" t="str">
        <f t="shared" si="4"/>
        <v>OK</v>
      </c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51"/>
      <c r="AG22" s="51"/>
    </row>
    <row r="23" spans="1:33" ht="38.5" customHeight="1" x14ac:dyDescent="0.35">
      <c r="A23" s="113">
        <v>15</v>
      </c>
      <c r="B23" s="98">
        <v>20</v>
      </c>
      <c r="C23" s="114" t="s">
        <v>136</v>
      </c>
      <c r="D23" s="102" t="s">
        <v>179</v>
      </c>
      <c r="E23" s="102" t="s">
        <v>148</v>
      </c>
      <c r="F23" s="103" t="s">
        <v>154</v>
      </c>
      <c r="G23" s="99" t="s">
        <v>123</v>
      </c>
      <c r="H23" s="107">
        <v>5.29</v>
      </c>
      <c r="I23" s="90"/>
      <c r="J23" s="91">
        <f t="shared" si="0"/>
        <v>0</v>
      </c>
      <c r="K23" s="92">
        <f t="shared" si="1"/>
        <v>0</v>
      </c>
      <c r="L23" s="93"/>
      <c r="M23" s="94">
        <f t="shared" si="2"/>
        <v>0</v>
      </c>
      <c r="N23" s="93"/>
      <c r="O23" s="93"/>
      <c r="P23" s="93"/>
      <c r="Q23" s="95">
        <f t="shared" si="5"/>
        <v>0</v>
      </c>
      <c r="R23" s="96" t="str">
        <f t="shared" si="4"/>
        <v>OK</v>
      </c>
      <c r="S23" s="111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51"/>
      <c r="AG23" s="51"/>
    </row>
    <row r="24" spans="1:33" ht="38.5" customHeight="1" x14ac:dyDescent="0.35">
      <c r="A24" s="113"/>
      <c r="B24" s="98">
        <v>21</v>
      </c>
      <c r="C24" s="114"/>
      <c r="D24" s="102" t="s">
        <v>180</v>
      </c>
      <c r="E24" s="102" t="s">
        <v>148</v>
      </c>
      <c r="F24" s="103" t="s">
        <v>154</v>
      </c>
      <c r="G24" s="99" t="s">
        <v>123</v>
      </c>
      <c r="H24" s="107">
        <v>6.25</v>
      </c>
      <c r="I24" s="90"/>
      <c r="J24" s="91">
        <f t="shared" si="0"/>
        <v>0</v>
      </c>
      <c r="K24" s="92">
        <f t="shared" si="1"/>
        <v>0</v>
      </c>
      <c r="L24" s="93"/>
      <c r="M24" s="94">
        <f t="shared" si="2"/>
        <v>0</v>
      </c>
      <c r="N24" s="93"/>
      <c r="O24" s="93"/>
      <c r="P24" s="93"/>
      <c r="Q24" s="95">
        <f t="shared" si="5"/>
        <v>0</v>
      </c>
      <c r="R24" s="96" t="str">
        <f t="shared" si="4"/>
        <v>OK</v>
      </c>
      <c r="S24" s="111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51"/>
      <c r="AG24" s="51"/>
    </row>
    <row r="25" spans="1:33" ht="38.5" customHeight="1" x14ac:dyDescent="0.35">
      <c r="A25" s="113"/>
      <c r="B25" s="98">
        <v>22</v>
      </c>
      <c r="C25" s="114"/>
      <c r="D25" s="102" t="s">
        <v>181</v>
      </c>
      <c r="E25" s="102" t="s">
        <v>148</v>
      </c>
      <c r="F25" s="103" t="s">
        <v>154</v>
      </c>
      <c r="G25" s="99" t="s">
        <v>123</v>
      </c>
      <c r="H25" s="107">
        <v>6.4</v>
      </c>
      <c r="I25" s="90"/>
      <c r="J25" s="91">
        <f t="shared" si="0"/>
        <v>0</v>
      </c>
      <c r="K25" s="92">
        <f t="shared" si="1"/>
        <v>0</v>
      </c>
      <c r="L25" s="93"/>
      <c r="M25" s="94">
        <f t="shared" si="2"/>
        <v>0</v>
      </c>
      <c r="N25" s="93"/>
      <c r="O25" s="93"/>
      <c r="P25" s="93"/>
      <c r="Q25" s="95">
        <f t="shared" si="5"/>
        <v>0</v>
      </c>
      <c r="R25" s="96" t="str">
        <f t="shared" si="4"/>
        <v>OK</v>
      </c>
      <c r="S25" s="111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51"/>
      <c r="AG25" s="51"/>
    </row>
    <row r="26" spans="1:33" ht="38.5" customHeight="1" x14ac:dyDescent="0.35">
      <c r="A26" s="113"/>
      <c r="B26" s="98">
        <v>23</v>
      </c>
      <c r="C26" s="114"/>
      <c r="D26" s="102" t="s">
        <v>182</v>
      </c>
      <c r="E26" s="102" t="s">
        <v>149</v>
      </c>
      <c r="F26" s="103" t="s">
        <v>155</v>
      </c>
      <c r="G26" s="99" t="s">
        <v>123</v>
      </c>
      <c r="H26" s="107">
        <v>3.82</v>
      </c>
      <c r="I26" s="90"/>
      <c r="J26" s="91">
        <f t="shared" si="0"/>
        <v>0</v>
      </c>
      <c r="K26" s="92">
        <f t="shared" si="1"/>
        <v>0</v>
      </c>
      <c r="L26" s="93"/>
      <c r="M26" s="94">
        <f t="shared" si="2"/>
        <v>0</v>
      </c>
      <c r="N26" s="93"/>
      <c r="O26" s="93"/>
      <c r="P26" s="93"/>
      <c r="Q26" s="95">
        <f t="shared" si="5"/>
        <v>0</v>
      </c>
      <c r="R26" s="96" t="str">
        <f t="shared" si="4"/>
        <v>OK</v>
      </c>
      <c r="S26" s="111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51"/>
      <c r="AG26" s="51"/>
    </row>
    <row r="27" spans="1:33" ht="38.5" customHeight="1" x14ac:dyDescent="0.35">
      <c r="A27" s="113"/>
      <c r="B27" s="98">
        <v>24</v>
      </c>
      <c r="C27" s="114"/>
      <c r="D27" s="102" t="s">
        <v>183</v>
      </c>
      <c r="E27" s="102" t="s">
        <v>149</v>
      </c>
      <c r="F27" s="103" t="s">
        <v>155</v>
      </c>
      <c r="G27" s="99" t="s">
        <v>123</v>
      </c>
      <c r="H27" s="107">
        <v>3.71</v>
      </c>
      <c r="I27" s="90"/>
      <c r="J27" s="91">
        <f t="shared" si="0"/>
        <v>0</v>
      </c>
      <c r="K27" s="92">
        <f t="shared" si="1"/>
        <v>0</v>
      </c>
      <c r="L27" s="93"/>
      <c r="M27" s="94">
        <f t="shared" si="2"/>
        <v>0</v>
      </c>
      <c r="N27" s="93"/>
      <c r="O27" s="93"/>
      <c r="P27" s="93"/>
      <c r="Q27" s="95">
        <f t="shared" si="5"/>
        <v>0</v>
      </c>
      <c r="R27" s="96" t="str">
        <f t="shared" si="4"/>
        <v>OK</v>
      </c>
      <c r="S27" s="111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51"/>
      <c r="AG27" s="51"/>
    </row>
    <row r="28" spans="1:33" ht="38.5" customHeight="1" x14ac:dyDescent="0.35">
      <c r="A28" s="113"/>
      <c r="B28" s="98">
        <v>25</v>
      </c>
      <c r="C28" s="114"/>
      <c r="D28" s="102" t="s">
        <v>184</v>
      </c>
      <c r="E28" s="102" t="s">
        <v>150</v>
      </c>
      <c r="F28" s="103" t="s">
        <v>155</v>
      </c>
      <c r="G28" s="99" t="s">
        <v>123</v>
      </c>
      <c r="H28" s="107">
        <v>3.69</v>
      </c>
      <c r="I28" s="90"/>
      <c r="J28" s="91">
        <f t="shared" si="0"/>
        <v>0</v>
      </c>
      <c r="K28" s="92">
        <f t="shared" si="1"/>
        <v>0</v>
      </c>
      <c r="L28" s="93"/>
      <c r="M28" s="94">
        <f t="shared" si="2"/>
        <v>0</v>
      </c>
      <c r="N28" s="93"/>
      <c r="O28" s="93"/>
      <c r="P28" s="93"/>
      <c r="Q28" s="95">
        <f t="shared" si="5"/>
        <v>0</v>
      </c>
      <c r="R28" s="96" t="str">
        <f t="shared" si="4"/>
        <v>OK</v>
      </c>
      <c r="S28" s="111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51"/>
      <c r="AG28" s="51"/>
    </row>
    <row r="29" spans="1:33" ht="38.5" customHeight="1" x14ac:dyDescent="0.35">
      <c r="A29" s="113"/>
      <c r="B29" s="98">
        <v>26</v>
      </c>
      <c r="C29" s="114"/>
      <c r="D29" s="102" t="s">
        <v>185</v>
      </c>
      <c r="E29" s="102" t="s">
        <v>150</v>
      </c>
      <c r="F29" s="103" t="s">
        <v>155</v>
      </c>
      <c r="G29" s="99" t="s">
        <v>123</v>
      </c>
      <c r="H29" s="107">
        <v>4</v>
      </c>
      <c r="I29" s="90"/>
      <c r="J29" s="91">
        <f t="shared" si="0"/>
        <v>0</v>
      </c>
      <c r="K29" s="92">
        <f t="shared" si="1"/>
        <v>0</v>
      </c>
      <c r="L29" s="93"/>
      <c r="M29" s="94">
        <f t="shared" si="2"/>
        <v>0</v>
      </c>
      <c r="N29" s="93"/>
      <c r="O29" s="93"/>
      <c r="P29" s="93"/>
      <c r="Q29" s="95">
        <f t="shared" si="5"/>
        <v>0</v>
      </c>
      <c r="R29" s="96" t="str">
        <f t="shared" si="4"/>
        <v>OK</v>
      </c>
      <c r="S29" s="111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51"/>
      <c r="AG29" s="51"/>
    </row>
    <row r="30" spans="1:33" ht="38.5" customHeight="1" x14ac:dyDescent="0.35">
      <c r="A30" s="113"/>
      <c r="B30" s="98">
        <v>27</v>
      </c>
      <c r="C30" s="114"/>
      <c r="D30" s="102" t="s">
        <v>186</v>
      </c>
      <c r="E30" s="102" t="s">
        <v>150</v>
      </c>
      <c r="F30" s="103" t="s">
        <v>155</v>
      </c>
      <c r="G30" s="99" t="s">
        <v>123</v>
      </c>
      <c r="H30" s="107">
        <v>5.4</v>
      </c>
      <c r="I30" s="90"/>
      <c r="J30" s="91">
        <f t="shared" si="0"/>
        <v>0</v>
      </c>
      <c r="K30" s="92">
        <f t="shared" si="1"/>
        <v>0</v>
      </c>
      <c r="L30" s="93"/>
      <c r="M30" s="94">
        <f t="shared" si="2"/>
        <v>0</v>
      </c>
      <c r="N30" s="93"/>
      <c r="O30" s="93"/>
      <c r="P30" s="93"/>
      <c r="Q30" s="95">
        <f t="shared" si="5"/>
        <v>0</v>
      </c>
      <c r="R30" s="96" t="str">
        <f t="shared" si="4"/>
        <v>OK</v>
      </c>
      <c r="S30" s="111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51"/>
      <c r="AG30" s="51"/>
    </row>
    <row r="31" spans="1:33" ht="38.5" customHeight="1" x14ac:dyDescent="0.35">
      <c r="A31" s="113"/>
      <c r="B31" s="98">
        <v>28</v>
      </c>
      <c r="C31" s="114"/>
      <c r="D31" s="102" t="s">
        <v>187</v>
      </c>
      <c r="E31" s="102" t="s">
        <v>150</v>
      </c>
      <c r="F31" s="103" t="s">
        <v>155</v>
      </c>
      <c r="G31" s="99" t="s">
        <v>123</v>
      </c>
      <c r="H31" s="107">
        <v>7.74</v>
      </c>
      <c r="I31" s="90"/>
      <c r="J31" s="91">
        <f t="shared" si="0"/>
        <v>0</v>
      </c>
      <c r="K31" s="92">
        <f t="shared" si="1"/>
        <v>0</v>
      </c>
      <c r="L31" s="93"/>
      <c r="M31" s="94">
        <f t="shared" si="2"/>
        <v>0</v>
      </c>
      <c r="N31" s="93"/>
      <c r="O31" s="93"/>
      <c r="P31" s="93"/>
      <c r="Q31" s="95">
        <f t="shared" si="5"/>
        <v>0</v>
      </c>
      <c r="R31" s="96" t="str">
        <f t="shared" si="4"/>
        <v>OK</v>
      </c>
      <c r="S31" s="111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51"/>
      <c r="AG31" s="51"/>
    </row>
    <row r="32" spans="1:33" ht="38.5" customHeight="1" thickBot="1" x14ac:dyDescent="0.4">
      <c r="C32" s="170"/>
      <c r="D32" s="171"/>
      <c r="E32" s="171"/>
      <c r="F32" s="171"/>
      <c r="G32" s="171"/>
      <c r="H32" s="172"/>
      <c r="S32" s="87">
        <f t="shared" ref="S32:AG32" si="6">SUMPRODUCT($H$4:$H$31,S4:S31)</f>
        <v>0</v>
      </c>
      <c r="T32" s="87">
        <f t="shared" si="6"/>
        <v>0</v>
      </c>
      <c r="U32" s="87">
        <f t="shared" si="6"/>
        <v>0</v>
      </c>
      <c r="V32" s="87">
        <f t="shared" si="6"/>
        <v>0</v>
      </c>
      <c r="W32" s="87">
        <f t="shared" si="6"/>
        <v>0</v>
      </c>
      <c r="X32" s="87">
        <f t="shared" si="6"/>
        <v>0</v>
      </c>
      <c r="Y32" s="87">
        <f t="shared" si="6"/>
        <v>0</v>
      </c>
      <c r="Z32" s="87">
        <f t="shared" si="6"/>
        <v>0</v>
      </c>
      <c r="AA32" s="87">
        <f t="shared" si="6"/>
        <v>0</v>
      </c>
      <c r="AB32" s="87">
        <f t="shared" si="6"/>
        <v>0</v>
      </c>
      <c r="AC32" s="87">
        <f t="shared" si="6"/>
        <v>0</v>
      </c>
      <c r="AD32" s="87">
        <f t="shared" si="6"/>
        <v>0</v>
      </c>
      <c r="AE32" s="87">
        <f t="shared" si="6"/>
        <v>0</v>
      </c>
      <c r="AF32" s="87">
        <f t="shared" si="6"/>
        <v>0</v>
      </c>
      <c r="AG32" s="87">
        <f t="shared" si="6"/>
        <v>0</v>
      </c>
    </row>
  </sheetData>
  <mergeCells count="31">
    <mergeCell ref="AG1:AG2"/>
    <mergeCell ref="V1:V2"/>
    <mergeCell ref="U1:U2"/>
    <mergeCell ref="A1:C1"/>
    <mergeCell ref="T1:T2"/>
    <mergeCell ref="D1:H1"/>
    <mergeCell ref="I1:R1"/>
    <mergeCell ref="S1:S2"/>
    <mergeCell ref="A2:H2"/>
    <mergeCell ref="I2:R2"/>
    <mergeCell ref="AB1:AB2"/>
    <mergeCell ref="AC1:AC2"/>
    <mergeCell ref="AD1:AD2"/>
    <mergeCell ref="AE1:AE2"/>
    <mergeCell ref="AF1:AF2"/>
    <mergeCell ref="W1:W2"/>
    <mergeCell ref="X1:X2"/>
    <mergeCell ref="Y1:Y2"/>
    <mergeCell ref="Z1:Z2"/>
    <mergeCell ref="AA1:AA2"/>
    <mergeCell ref="A23:A31"/>
    <mergeCell ref="C23:C31"/>
    <mergeCell ref="C32:H32"/>
    <mergeCell ref="A4:A6"/>
    <mergeCell ref="C4:C6"/>
    <mergeCell ref="A7:A8"/>
    <mergeCell ref="C7:C8"/>
    <mergeCell ref="A9:A10"/>
    <mergeCell ref="C9:C10"/>
    <mergeCell ref="A11:A12"/>
    <mergeCell ref="C11:C12"/>
  </mergeCells>
  <conditionalFormatting sqref="S4:AG17">
    <cfRule type="cellIs" dxfId="41" priority="1" stopIfTrue="1" operator="greaterThan">
      <formula>0</formula>
    </cfRule>
    <cfRule type="cellIs" dxfId="40" priority="2" stopIfTrue="1" operator="greaterThan">
      <formula>0</formula>
    </cfRule>
    <cfRule type="cellIs" dxfId="3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089A-A6A1-4C32-A223-9FEBAAE6483B}">
  <sheetPr>
    <tabColor rgb="FF92D050"/>
  </sheetPr>
  <dimension ref="A1:AG32"/>
  <sheetViews>
    <sheetView zoomScale="70" zoomScaleNormal="70" workbookViewId="0">
      <selection activeCell="E7" sqref="E7"/>
    </sheetView>
  </sheetViews>
  <sheetFormatPr defaultColWidth="9.81640625" defaultRowHeight="38.5" customHeight="1" x14ac:dyDescent="0.35"/>
  <cols>
    <col min="1" max="1" width="6.54296875" style="1" customWidth="1"/>
    <col min="2" max="2" width="5.81640625" style="1" customWidth="1"/>
    <col min="3" max="3" width="10.7265625" style="88" customWidth="1"/>
    <col min="4" max="4" width="57.81640625" style="1" customWidth="1"/>
    <col min="5" max="5" width="12.453125" style="1" customWidth="1"/>
    <col min="6" max="6" width="12.7265625" style="1" customWidth="1"/>
    <col min="7" max="7" width="13.81640625" style="1" customWidth="1"/>
    <col min="8" max="8" width="13.1796875" style="13" customWidth="1"/>
    <col min="9" max="9" width="11" style="13" customWidth="1"/>
    <col min="10" max="10" width="11.1796875" style="4" customWidth="1"/>
    <col min="11" max="11" width="9" style="4" customWidth="1"/>
    <col min="12" max="12" width="9.26953125" style="4" customWidth="1"/>
    <col min="13" max="16" width="6.54296875" style="4" customWidth="1"/>
    <col min="17" max="17" width="8.7265625" style="4" customWidth="1"/>
    <col min="18" max="18" width="6.54296875" style="12" customWidth="1"/>
    <col min="19" max="19" width="14.453125" style="5" customWidth="1"/>
    <col min="20" max="20" width="14.54296875" style="4" customWidth="1"/>
    <col min="21" max="21" width="13.7265625" style="4" customWidth="1"/>
    <col min="22" max="22" width="15.1796875" style="4" customWidth="1"/>
    <col min="23" max="27" width="13.26953125" style="4" customWidth="1"/>
    <col min="28" max="28" width="14.54296875" style="4" customWidth="1"/>
    <col min="29" max="31" width="13.26953125" style="4" customWidth="1"/>
    <col min="32" max="33" width="13.26953125" style="2" customWidth="1"/>
    <col min="34" max="16384" width="9.81640625" style="2"/>
  </cols>
  <sheetData>
    <row r="1" spans="1:33" s="77" customFormat="1" ht="38.5" customHeight="1" x14ac:dyDescent="0.35">
      <c r="A1" s="174" t="s">
        <v>125</v>
      </c>
      <c r="B1" s="175"/>
      <c r="C1" s="176"/>
      <c r="D1" s="177" t="s">
        <v>113</v>
      </c>
      <c r="E1" s="178"/>
      <c r="F1" s="178"/>
      <c r="G1" s="178"/>
      <c r="H1" s="179"/>
      <c r="I1" s="180" t="s">
        <v>126</v>
      </c>
      <c r="J1" s="180"/>
      <c r="K1" s="180"/>
      <c r="L1" s="180"/>
      <c r="M1" s="180"/>
      <c r="N1" s="180"/>
      <c r="O1" s="180"/>
      <c r="P1" s="180"/>
      <c r="Q1" s="180"/>
      <c r="R1" s="180"/>
      <c r="S1" s="173" t="s">
        <v>127</v>
      </c>
      <c r="T1" s="173" t="s">
        <v>127</v>
      </c>
      <c r="U1" s="173" t="s">
        <v>127</v>
      </c>
      <c r="V1" s="173" t="s">
        <v>127</v>
      </c>
      <c r="W1" s="173" t="s">
        <v>127</v>
      </c>
      <c r="X1" s="173" t="s">
        <v>127</v>
      </c>
      <c r="Y1" s="173" t="s">
        <v>127</v>
      </c>
      <c r="Z1" s="173" t="s">
        <v>127</v>
      </c>
      <c r="AA1" s="173" t="s">
        <v>127</v>
      </c>
      <c r="AB1" s="173" t="s">
        <v>127</v>
      </c>
      <c r="AC1" s="173" t="s">
        <v>127</v>
      </c>
      <c r="AD1" s="173" t="s">
        <v>127</v>
      </c>
      <c r="AE1" s="173" t="s">
        <v>127</v>
      </c>
      <c r="AF1" s="173" t="s">
        <v>127</v>
      </c>
      <c r="AG1" s="173" t="s">
        <v>127</v>
      </c>
    </row>
    <row r="2" spans="1:33" s="77" customFormat="1" ht="38.5" customHeight="1" x14ac:dyDescent="0.35">
      <c r="A2" s="181" t="s">
        <v>192</v>
      </c>
      <c r="B2" s="182"/>
      <c r="C2" s="182"/>
      <c r="D2" s="182"/>
      <c r="E2" s="182"/>
      <c r="F2" s="182"/>
      <c r="G2" s="182"/>
      <c r="H2" s="183"/>
      <c r="I2" s="184" t="s">
        <v>114</v>
      </c>
      <c r="J2" s="185"/>
      <c r="K2" s="185"/>
      <c r="L2" s="185"/>
      <c r="M2" s="185"/>
      <c r="N2" s="185"/>
      <c r="O2" s="185"/>
      <c r="P2" s="185"/>
      <c r="Q2" s="185"/>
      <c r="R2" s="186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</row>
    <row r="3" spans="1:33" s="81" customFormat="1" ht="55.5" customHeight="1" x14ac:dyDescent="0.25">
      <c r="A3" s="78" t="s">
        <v>115</v>
      </c>
      <c r="B3" s="78" t="s">
        <v>19</v>
      </c>
      <c r="C3" s="78" t="s">
        <v>5</v>
      </c>
      <c r="D3" s="78" t="s">
        <v>116</v>
      </c>
      <c r="E3" s="78" t="s">
        <v>117</v>
      </c>
      <c r="F3" s="78" t="s">
        <v>9</v>
      </c>
      <c r="G3" s="78" t="s">
        <v>6</v>
      </c>
      <c r="H3" s="89" t="s">
        <v>118</v>
      </c>
      <c r="I3" s="85" t="s">
        <v>119</v>
      </c>
      <c r="J3" s="20" t="s">
        <v>94</v>
      </c>
      <c r="K3" s="20" t="s">
        <v>95</v>
      </c>
      <c r="L3" s="20" t="s">
        <v>90</v>
      </c>
      <c r="M3" s="20" t="s">
        <v>18</v>
      </c>
      <c r="N3" s="20" t="s">
        <v>91</v>
      </c>
      <c r="O3" s="20" t="s">
        <v>92</v>
      </c>
      <c r="P3" s="20" t="s">
        <v>93</v>
      </c>
      <c r="Q3" s="79" t="s">
        <v>0</v>
      </c>
      <c r="R3" s="86" t="s">
        <v>1</v>
      </c>
      <c r="S3" s="80" t="s">
        <v>128</v>
      </c>
      <c r="T3" s="80" t="s">
        <v>128</v>
      </c>
      <c r="U3" s="80" t="s">
        <v>128</v>
      </c>
      <c r="V3" s="80" t="s">
        <v>128</v>
      </c>
      <c r="W3" s="80" t="s">
        <v>128</v>
      </c>
      <c r="X3" s="80" t="s">
        <v>128</v>
      </c>
      <c r="Y3" s="80" t="s">
        <v>128</v>
      </c>
      <c r="Z3" s="80" t="s">
        <v>128</v>
      </c>
      <c r="AA3" s="80" t="s">
        <v>128</v>
      </c>
      <c r="AB3" s="80" t="s">
        <v>128</v>
      </c>
      <c r="AC3" s="80" t="s">
        <v>128</v>
      </c>
      <c r="AD3" s="80" t="s">
        <v>128</v>
      </c>
      <c r="AE3" s="80" t="s">
        <v>128</v>
      </c>
      <c r="AF3" s="80" t="s">
        <v>128</v>
      </c>
      <c r="AG3" s="80" t="s">
        <v>128</v>
      </c>
    </row>
    <row r="4" spans="1:33" s="77" customFormat="1" ht="38.5" customHeight="1" x14ac:dyDescent="0.35">
      <c r="A4" s="122">
        <v>1</v>
      </c>
      <c r="B4" s="98">
        <v>1</v>
      </c>
      <c r="C4" s="114" t="s">
        <v>129</v>
      </c>
      <c r="D4" s="99" t="s">
        <v>156</v>
      </c>
      <c r="E4" s="99" t="s">
        <v>137</v>
      </c>
      <c r="F4" s="99" t="s">
        <v>157</v>
      </c>
      <c r="G4" s="99" t="s">
        <v>123</v>
      </c>
      <c r="H4" s="101">
        <v>14</v>
      </c>
      <c r="I4" s="90">
        <v>1200</v>
      </c>
      <c r="J4" s="91">
        <f>IF(SUM(S4:AG4)&gt;I4+L4,I4+L4,SUM(S4:AG4))</f>
        <v>0</v>
      </c>
      <c r="K4" s="92">
        <f>(SUM(S4:AG4))</f>
        <v>0</v>
      </c>
      <c r="L4" s="93"/>
      <c r="M4" s="94">
        <f>ROUND(IF(I4*0.25-0.5&lt;0,0,I4*0.25-0.5),0)-P4-N4</f>
        <v>300</v>
      </c>
      <c r="N4" s="93"/>
      <c r="O4" s="93"/>
      <c r="P4" s="93"/>
      <c r="Q4" s="95">
        <f>I4-(SUM(S4:AG4))+L4</f>
        <v>1200</v>
      </c>
      <c r="R4" s="96" t="str">
        <f>IF(Q4&lt;0,"ATENÇÃO","OK")</f>
        <v>OK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</row>
    <row r="5" spans="1:33" s="77" customFormat="1" ht="38.5" customHeight="1" x14ac:dyDescent="0.35">
      <c r="A5" s="122"/>
      <c r="B5" s="98">
        <v>2</v>
      </c>
      <c r="C5" s="114"/>
      <c r="D5" s="99" t="s">
        <v>158</v>
      </c>
      <c r="E5" s="99" t="s">
        <v>137</v>
      </c>
      <c r="F5" s="99" t="s">
        <v>159</v>
      </c>
      <c r="G5" s="99" t="s">
        <v>123</v>
      </c>
      <c r="H5" s="101">
        <v>11</v>
      </c>
      <c r="I5" s="90">
        <v>500</v>
      </c>
      <c r="J5" s="91">
        <f t="shared" ref="J5:J31" si="0">IF(SUM(S5:AG5)&gt;I5+L5,I5+L5,SUM(S5:AG5))</f>
        <v>0</v>
      </c>
      <c r="K5" s="92">
        <f t="shared" ref="K5:K31" si="1">(SUM(S5:AG5))</f>
        <v>0</v>
      </c>
      <c r="L5" s="93"/>
      <c r="M5" s="94">
        <f t="shared" ref="M5:M31" si="2">ROUND(IF(I5*0.25-0.5&lt;0,0,I5*0.25-0.5),0)-P5-N5</f>
        <v>125</v>
      </c>
      <c r="N5" s="93"/>
      <c r="O5" s="93"/>
      <c r="P5" s="93"/>
      <c r="Q5" s="95">
        <f t="shared" ref="Q5:Q17" si="3">I5-(SUM(S5:AG5))+L5</f>
        <v>500</v>
      </c>
      <c r="R5" s="96" t="str">
        <f t="shared" ref="R5:R31" si="4">IF(Q5&lt;0,"ATENÇÃO","OK")</f>
        <v>OK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77" customFormat="1" ht="38.5" customHeight="1" x14ac:dyDescent="0.35">
      <c r="A6" s="122"/>
      <c r="B6" s="98">
        <v>3</v>
      </c>
      <c r="C6" s="114"/>
      <c r="D6" s="99" t="s">
        <v>160</v>
      </c>
      <c r="E6" s="99" t="s">
        <v>137</v>
      </c>
      <c r="F6" s="99" t="s">
        <v>161</v>
      </c>
      <c r="G6" s="99" t="s">
        <v>123</v>
      </c>
      <c r="H6" s="101">
        <v>12</v>
      </c>
      <c r="I6" s="90"/>
      <c r="J6" s="91">
        <f t="shared" si="0"/>
        <v>0</v>
      </c>
      <c r="K6" s="92">
        <f t="shared" si="1"/>
        <v>0</v>
      </c>
      <c r="L6" s="93"/>
      <c r="M6" s="94">
        <f t="shared" si="2"/>
        <v>0</v>
      </c>
      <c r="N6" s="93"/>
      <c r="O6" s="93"/>
      <c r="P6" s="93"/>
      <c r="Q6" s="95">
        <f t="shared" si="3"/>
        <v>0</v>
      </c>
      <c r="R6" s="96" t="str">
        <f t="shared" si="4"/>
        <v>OK</v>
      </c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s="77" customFormat="1" ht="38.5" customHeight="1" x14ac:dyDescent="0.35">
      <c r="A7" s="122">
        <v>2</v>
      </c>
      <c r="B7" s="98">
        <v>4</v>
      </c>
      <c r="C7" s="114" t="s">
        <v>130</v>
      </c>
      <c r="D7" s="99" t="s">
        <v>162</v>
      </c>
      <c r="E7" s="99" t="s">
        <v>138</v>
      </c>
      <c r="F7" s="99" t="s">
        <v>157</v>
      </c>
      <c r="G7" s="99" t="s">
        <v>123</v>
      </c>
      <c r="H7" s="101">
        <v>17.100000000000001</v>
      </c>
      <c r="I7" s="90"/>
      <c r="J7" s="91">
        <f t="shared" si="0"/>
        <v>0</v>
      </c>
      <c r="K7" s="92">
        <f t="shared" si="1"/>
        <v>0</v>
      </c>
      <c r="L7" s="93"/>
      <c r="M7" s="94">
        <f t="shared" si="2"/>
        <v>0</v>
      </c>
      <c r="N7" s="93"/>
      <c r="O7" s="93"/>
      <c r="P7" s="93"/>
      <c r="Q7" s="95">
        <f t="shared" si="3"/>
        <v>0</v>
      </c>
      <c r="R7" s="96" t="str">
        <f t="shared" si="4"/>
        <v>OK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3" s="77" customFormat="1" ht="38.5" customHeight="1" x14ac:dyDescent="0.35">
      <c r="A8" s="122"/>
      <c r="B8" s="98">
        <v>5</v>
      </c>
      <c r="C8" s="114"/>
      <c r="D8" s="99" t="s">
        <v>163</v>
      </c>
      <c r="E8" s="99" t="s">
        <v>138</v>
      </c>
      <c r="F8" s="99" t="s">
        <v>159</v>
      </c>
      <c r="G8" s="99" t="s">
        <v>123</v>
      </c>
      <c r="H8" s="101">
        <v>16.86</v>
      </c>
      <c r="I8" s="90"/>
      <c r="J8" s="91">
        <f t="shared" si="0"/>
        <v>0</v>
      </c>
      <c r="K8" s="92">
        <f t="shared" si="1"/>
        <v>0</v>
      </c>
      <c r="L8" s="93"/>
      <c r="M8" s="94">
        <f t="shared" si="2"/>
        <v>0</v>
      </c>
      <c r="N8" s="93"/>
      <c r="O8" s="93"/>
      <c r="P8" s="93"/>
      <c r="Q8" s="95">
        <f t="shared" si="3"/>
        <v>0</v>
      </c>
      <c r="R8" s="96" t="str">
        <f t="shared" si="4"/>
        <v>OK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</row>
    <row r="9" spans="1:33" s="77" customFormat="1" ht="38.5" customHeight="1" x14ac:dyDescent="0.35">
      <c r="A9" s="122">
        <v>3</v>
      </c>
      <c r="B9" s="98">
        <v>6</v>
      </c>
      <c r="C9" s="114" t="s">
        <v>130</v>
      </c>
      <c r="D9" s="99" t="s">
        <v>164</v>
      </c>
      <c r="E9" s="99" t="s">
        <v>139</v>
      </c>
      <c r="F9" s="99" t="s">
        <v>157</v>
      </c>
      <c r="G9" s="99" t="s">
        <v>123</v>
      </c>
      <c r="H9" s="101">
        <v>16.739999999999998</v>
      </c>
      <c r="I9" s="90"/>
      <c r="J9" s="91">
        <f t="shared" si="0"/>
        <v>0</v>
      </c>
      <c r="K9" s="92">
        <f t="shared" si="1"/>
        <v>0</v>
      </c>
      <c r="L9" s="93"/>
      <c r="M9" s="94">
        <f t="shared" si="2"/>
        <v>0</v>
      </c>
      <c r="N9" s="93"/>
      <c r="O9" s="93"/>
      <c r="P9" s="93"/>
      <c r="Q9" s="95">
        <f t="shared" si="3"/>
        <v>0</v>
      </c>
      <c r="R9" s="96" t="str">
        <f t="shared" si="4"/>
        <v>OK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</row>
    <row r="10" spans="1:33" s="77" customFormat="1" ht="38.5" customHeight="1" x14ac:dyDescent="0.35">
      <c r="A10" s="122"/>
      <c r="B10" s="98">
        <v>7</v>
      </c>
      <c r="C10" s="114"/>
      <c r="D10" s="99" t="s">
        <v>165</v>
      </c>
      <c r="E10" s="99" t="s">
        <v>140</v>
      </c>
      <c r="F10" s="99" t="s">
        <v>159</v>
      </c>
      <c r="G10" s="99" t="s">
        <v>123</v>
      </c>
      <c r="H10" s="101">
        <v>16.95</v>
      </c>
      <c r="I10" s="90"/>
      <c r="J10" s="91">
        <f t="shared" si="0"/>
        <v>0</v>
      </c>
      <c r="K10" s="92">
        <f t="shared" si="1"/>
        <v>0</v>
      </c>
      <c r="L10" s="93"/>
      <c r="M10" s="94">
        <f t="shared" si="2"/>
        <v>0</v>
      </c>
      <c r="N10" s="93"/>
      <c r="O10" s="93"/>
      <c r="P10" s="93"/>
      <c r="Q10" s="95">
        <f t="shared" si="3"/>
        <v>0</v>
      </c>
      <c r="R10" s="96" t="str">
        <f t="shared" si="4"/>
        <v>OK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1" spans="1:33" s="77" customFormat="1" ht="38.5" customHeight="1" x14ac:dyDescent="0.35">
      <c r="A11" s="122">
        <v>4</v>
      </c>
      <c r="B11" s="98">
        <v>8</v>
      </c>
      <c r="C11" s="114" t="s">
        <v>130</v>
      </c>
      <c r="D11" s="99" t="s">
        <v>166</v>
      </c>
      <c r="E11" s="99" t="s">
        <v>141</v>
      </c>
      <c r="F11" s="100" t="s">
        <v>151</v>
      </c>
      <c r="G11" s="99" t="s">
        <v>123</v>
      </c>
      <c r="H11" s="101">
        <v>18.010000000000002</v>
      </c>
      <c r="I11" s="90"/>
      <c r="J11" s="91">
        <f t="shared" si="0"/>
        <v>0</v>
      </c>
      <c r="K11" s="92">
        <f t="shared" si="1"/>
        <v>0</v>
      </c>
      <c r="L11" s="93"/>
      <c r="M11" s="94">
        <f t="shared" si="2"/>
        <v>0</v>
      </c>
      <c r="N11" s="93"/>
      <c r="O11" s="93"/>
      <c r="P11" s="93"/>
      <c r="Q11" s="95">
        <f t="shared" si="3"/>
        <v>0</v>
      </c>
      <c r="R11" s="96" t="str">
        <f t="shared" si="4"/>
        <v>OK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</row>
    <row r="12" spans="1:33" s="77" customFormat="1" ht="38.5" customHeight="1" x14ac:dyDescent="0.35">
      <c r="A12" s="122"/>
      <c r="B12" s="98">
        <v>9</v>
      </c>
      <c r="C12" s="114"/>
      <c r="D12" s="102" t="s">
        <v>167</v>
      </c>
      <c r="E12" s="102" t="s">
        <v>141</v>
      </c>
      <c r="F12" s="102" t="s">
        <v>159</v>
      </c>
      <c r="G12" s="102" t="s">
        <v>123</v>
      </c>
      <c r="H12" s="101">
        <v>16.86</v>
      </c>
      <c r="I12" s="90"/>
      <c r="J12" s="91">
        <f t="shared" si="0"/>
        <v>0</v>
      </c>
      <c r="K12" s="92">
        <f t="shared" si="1"/>
        <v>0</v>
      </c>
      <c r="L12" s="93"/>
      <c r="M12" s="94">
        <f t="shared" si="2"/>
        <v>0</v>
      </c>
      <c r="N12" s="93"/>
      <c r="O12" s="93"/>
      <c r="P12" s="93"/>
      <c r="Q12" s="95">
        <f t="shared" si="3"/>
        <v>0</v>
      </c>
      <c r="R12" s="96" t="str">
        <f t="shared" si="4"/>
        <v>OK</v>
      </c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1:33" s="77" customFormat="1" ht="38.5" customHeight="1" x14ac:dyDescent="0.35">
      <c r="A13" s="97">
        <v>5</v>
      </c>
      <c r="B13" s="98">
        <v>10</v>
      </c>
      <c r="C13" s="103" t="s">
        <v>131</v>
      </c>
      <c r="D13" s="99" t="s">
        <v>168</v>
      </c>
      <c r="E13" s="99" t="s">
        <v>142</v>
      </c>
      <c r="F13" s="100" t="s">
        <v>169</v>
      </c>
      <c r="G13" s="99" t="s">
        <v>123</v>
      </c>
      <c r="H13" s="101">
        <v>24.1</v>
      </c>
      <c r="I13" s="90">
        <v>900</v>
      </c>
      <c r="J13" s="91">
        <f t="shared" si="0"/>
        <v>0</v>
      </c>
      <c r="K13" s="92">
        <f t="shared" si="1"/>
        <v>0</v>
      </c>
      <c r="L13" s="93"/>
      <c r="M13" s="94">
        <f t="shared" si="2"/>
        <v>225</v>
      </c>
      <c r="N13" s="93"/>
      <c r="O13" s="93"/>
      <c r="P13" s="93"/>
      <c r="Q13" s="95">
        <f t="shared" si="3"/>
        <v>900</v>
      </c>
      <c r="R13" s="96" t="str">
        <f t="shared" si="4"/>
        <v>OK</v>
      </c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</row>
    <row r="14" spans="1:33" s="77" customFormat="1" ht="38.5" customHeight="1" x14ac:dyDescent="0.35">
      <c r="A14" s="97">
        <v>6</v>
      </c>
      <c r="B14" s="98">
        <v>11</v>
      </c>
      <c r="C14" s="103" t="s">
        <v>131</v>
      </c>
      <c r="D14" s="99" t="s">
        <v>170</v>
      </c>
      <c r="E14" s="99" t="s">
        <v>142</v>
      </c>
      <c r="F14" s="100" t="s">
        <v>169</v>
      </c>
      <c r="G14" s="99" t="s">
        <v>123</v>
      </c>
      <c r="H14" s="101">
        <v>25.9</v>
      </c>
      <c r="I14" s="90"/>
      <c r="J14" s="91">
        <f t="shared" si="0"/>
        <v>0</v>
      </c>
      <c r="K14" s="92">
        <f t="shared" si="1"/>
        <v>0</v>
      </c>
      <c r="L14" s="93"/>
      <c r="M14" s="94">
        <f t="shared" si="2"/>
        <v>0</v>
      </c>
      <c r="N14" s="93"/>
      <c r="O14" s="93"/>
      <c r="P14" s="93"/>
      <c r="Q14" s="95">
        <f t="shared" si="3"/>
        <v>0</v>
      </c>
      <c r="R14" s="96" t="str">
        <f t="shared" si="4"/>
        <v>OK</v>
      </c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</row>
    <row r="15" spans="1:33" s="77" customFormat="1" ht="38.5" customHeight="1" x14ac:dyDescent="0.35">
      <c r="A15" s="97">
        <v>7</v>
      </c>
      <c r="B15" s="98">
        <v>12</v>
      </c>
      <c r="C15" s="103" t="s">
        <v>131</v>
      </c>
      <c r="D15" s="99" t="s">
        <v>171</v>
      </c>
      <c r="E15" s="99" t="s">
        <v>143</v>
      </c>
      <c r="F15" s="100" t="s">
        <v>169</v>
      </c>
      <c r="G15" s="99" t="s">
        <v>123</v>
      </c>
      <c r="H15" s="101">
        <v>25.9</v>
      </c>
      <c r="I15" s="90"/>
      <c r="J15" s="91">
        <f t="shared" si="0"/>
        <v>0</v>
      </c>
      <c r="K15" s="92">
        <f t="shared" si="1"/>
        <v>0</v>
      </c>
      <c r="L15" s="93"/>
      <c r="M15" s="94">
        <f t="shared" si="2"/>
        <v>0</v>
      </c>
      <c r="N15" s="93"/>
      <c r="O15" s="93"/>
      <c r="P15" s="93"/>
      <c r="Q15" s="95">
        <f t="shared" si="3"/>
        <v>0</v>
      </c>
      <c r="R15" s="96" t="str">
        <f t="shared" si="4"/>
        <v>OK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</row>
    <row r="16" spans="1:33" s="77" customFormat="1" ht="335.25" customHeight="1" x14ac:dyDescent="0.35">
      <c r="A16" s="97">
        <v>8</v>
      </c>
      <c r="B16" s="98">
        <v>13</v>
      </c>
      <c r="C16" s="103" t="s">
        <v>131</v>
      </c>
      <c r="D16" s="99" t="s">
        <v>172</v>
      </c>
      <c r="E16" s="99" t="s">
        <v>143</v>
      </c>
      <c r="F16" s="104" t="s">
        <v>169</v>
      </c>
      <c r="G16" s="102" t="s">
        <v>123</v>
      </c>
      <c r="H16" s="101">
        <v>25.9</v>
      </c>
      <c r="I16" s="90"/>
      <c r="J16" s="91">
        <f t="shared" si="0"/>
        <v>0</v>
      </c>
      <c r="K16" s="92">
        <f t="shared" si="1"/>
        <v>0</v>
      </c>
      <c r="L16" s="93"/>
      <c r="M16" s="94">
        <f t="shared" si="2"/>
        <v>0</v>
      </c>
      <c r="N16" s="93"/>
      <c r="O16" s="93"/>
      <c r="P16" s="93"/>
      <c r="Q16" s="95">
        <f t="shared" si="3"/>
        <v>0</v>
      </c>
      <c r="R16" s="96" t="str">
        <f t="shared" si="4"/>
        <v>OK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</row>
    <row r="17" spans="1:33" s="77" customFormat="1" ht="87" x14ac:dyDescent="0.35">
      <c r="A17" s="97">
        <v>9</v>
      </c>
      <c r="B17" s="98">
        <v>14</v>
      </c>
      <c r="C17" s="103" t="s">
        <v>132</v>
      </c>
      <c r="D17" s="99" t="s">
        <v>173</v>
      </c>
      <c r="E17" s="99" t="s">
        <v>144</v>
      </c>
      <c r="F17" s="103" t="s">
        <v>120</v>
      </c>
      <c r="G17" s="99" t="s">
        <v>123</v>
      </c>
      <c r="H17" s="101">
        <v>4.46</v>
      </c>
      <c r="I17" s="90">
        <v>350</v>
      </c>
      <c r="J17" s="91">
        <f t="shared" si="0"/>
        <v>0</v>
      </c>
      <c r="K17" s="92">
        <f t="shared" si="1"/>
        <v>0</v>
      </c>
      <c r="L17" s="93"/>
      <c r="M17" s="94">
        <f t="shared" si="2"/>
        <v>87</v>
      </c>
      <c r="N17" s="93"/>
      <c r="O17" s="93"/>
      <c r="P17" s="93"/>
      <c r="Q17" s="95">
        <f t="shared" si="3"/>
        <v>350</v>
      </c>
      <c r="R17" s="96" t="str">
        <f t="shared" si="4"/>
        <v>OK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3" s="77" customFormat="1" ht="145" x14ac:dyDescent="0.35">
      <c r="A18" s="97">
        <v>10</v>
      </c>
      <c r="B18" s="98">
        <v>15</v>
      </c>
      <c r="C18" s="103" t="s">
        <v>133</v>
      </c>
      <c r="D18" s="99" t="s">
        <v>174</v>
      </c>
      <c r="E18" s="99" t="s">
        <v>145</v>
      </c>
      <c r="F18" s="103" t="s">
        <v>120</v>
      </c>
      <c r="G18" s="99" t="s">
        <v>123</v>
      </c>
      <c r="H18" s="106">
        <v>5.73</v>
      </c>
      <c r="I18" s="90"/>
      <c r="J18" s="91">
        <f t="shared" si="0"/>
        <v>0</v>
      </c>
      <c r="K18" s="92">
        <f t="shared" si="1"/>
        <v>0</v>
      </c>
      <c r="L18" s="93"/>
      <c r="M18" s="94">
        <f t="shared" si="2"/>
        <v>0</v>
      </c>
      <c r="N18" s="93"/>
      <c r="O18" s="93"/>
      <c r="P18" s="93"/>
      <c r="Q18" s="95">
        <f>I18-(SUM(S18:AG18))+L18</f>
        <v>0</v>
      </c>
      <c r="R18" s="96" t="str">
        <f t="shared" si="4"/>
        <v>OK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</row>
    <row r="19" spans="1:33" s="77" customFormat="1" ht="87" x14ac:dyDescent="0.35">
      <c r="A19" s="97">
        <v>11</v>
      </c>
      <c r="B19" s="98">
        <v>16</v>
      </c>
      <c r="C19" s="103" t="s">
        <v>134</v>
      </c>
      <c r="D19" s="99" t="s">
        <v>175</v>
      </c>
      <c r="E19" s="99" t="s">
        <v>121</v>
      </c>
      <c r="F19" s="103" t="s">
        <v>120</v>
      </c>
      <c r="G19" s="99" t="s">
        <v>123</v>
      </c>
      <c r="H19" s="106">
        <v>4.9000000000000004</v>
      </c>
      <c r="I19" s="90"/>
      <c r="J19" s="91">
        <f t="shared" si="0"/>
        <v>0</v>
      </c>
      <c r="K19" s="92">
        <f t="shared" si="1"/>
        <v>0</v>
      </c>
      <c r="L19" s="93"/>
      <c r="M19" s="94">
        <f t="shared" si="2"/>
        <v>0</v>
      </c>
      <c r="N19" s="93"/>
      <c r="O19" s="93"/>
      <c r="P19" s="93"/>
      <c r="Q19" s="95">
        <f t="shared" ref="Q19:Q31" si="5">I19-(SUM(S19:AG19))+L19</f>
        <v>0</v>
      </c>
      <c r="R19" s="96" t="str">
        <f t="shared" si="4"/>
        <v>OK</v>
      </c>
      <c r="S19" s="109"/>
      <c r="T19" s="109"/>
      <c r="U19" s="108"/>
      <c r="V19" s="108"/>
      <c r="W19" s="108"/>
      <c r="X19" s="108"/>
      <c r="Y19" s="108"/>
      <c r="Z19" s="110"/>
      <c r="AA19" s="108"/>
      <c r="AB19" s="108"/>
      <c r="AC19" s="108"/>
      <c r="AD19" s="108"/>
      <c r="AE19" s="108"/>
      <c r="AF19" s="108"/>
      <c r="AG19" s="108"/>
    </row>
    <row r="20" spans="1:33" ht="145" x14ac:dyDescent="0.35">
      <c r="A20" s="97">
        <v>12</v>
      </c>
      <c r="B20" s="98">
        <v>17</v>
      </c>
      <c r="C20" s="103" t="s">
        <v>133</v>
      </c>
      <c r="D20" s="102" t="s">
        <v>176</v>
      </c>
      <c r="E20" s="102" t="s">
        <v>145</v>
      </c>
      <c r="F20" s="103" t="s">
        <v>120</v>
      </c>
      <c r="G20" s="99" t="s">
        <v>123</v>
      </c>
      <c r="H20" s="107">
        <v>5.83</v>
      </c>
      <c r="I20" s="90"/>
      <c r="J20" s="91">
        <f t="shared" si="0"/>
        <v>0</v>
      </c>
      <c r="K20" s="92">
        <f t="shared" si="1"/>
        <v>0</v>
      </c>
      <c r="L20" s="93"/>
      <c r="M20" s="94">
        <f t="shared" si="2"/>
        <v>0</v>
      </c>
      <c r="N20" s="93"/>
      <c r="O20" s="93"/>
      <c r="P20" s="93"/>
      <c r="Q20" s="95">
        <f t="shared" si="5"/>
        <v>0</v>
      </c>
      <c r="R20" s="96" t="str">
        <f t="shared" si="4"/>
        <v>OK</v>
      </c>
      <c r="S20" s="111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51"/>
      <c r="AG20" s="51"/>
    </row>
    <row r="21" spans="1:33" ht="116" x14ac:dyDescent="0.35">
      <c r="A21" s="97">
        <v>13</v>
      </c>
      <c r="B21" s="98">
        <v>18</v>
      </c>
      <c r="C21" s="103" t="s">
        <v>135</v>
      </c>
      <c r="D21" s="102" t="s">
        <v>177</v>
      </c>
      <c r="E21" s="102" t="s">
        <v>146</v>
      </c>
      <c r="F21" s="103" t="s">
        <v>152</v>
      </c>
      <c r="G21" s="105" t="s">
        <v>124</v>
      </c>
      <c r="H21" s="107">
        <v>134.69999999999999</v>
      </c>
      <c r="I21" s="90"/>
      <c r="J21" s="91">
        <f t="shared" si="0"/>
        <v>0</v>
      </c>
      <c r="K21" s="92">
        <f t="shared" si="1"/>
        <v>0</v>
      </c>
      <c r="L21" s="93"/>
      <c r="M21" s="94">
        <f t="shared" si="2"/>
        <v>0</v>
      </c>
      <c r="N21" s="93"/>
      <c r="O21" s="93"/>
      <c r="P21" s="93"/>
      <c r="Q21" s="95">
        <f t="shared" si="5"/>
        <v>0</v>
      </c>
      <c r="R21" s="96" t="str">
        <f t="shared" si="4"/>
        <v>OK</v>
      </c>
      <c r="S21" s="111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51"/>
      <c r="AG21" s="51"/>
    </row>
    <row r="22" spans="1:33" ht="38.5" customHeight="1" x14ac:dyDescent="0.35">
      <c r="A22" s="97">
        <v>14</v>
      </c>
      <c r="B22" s="98">
        <v>19</v>
      </c>
      <c r="C22" s="103" t="s">
        <v>132</v>
      </c>
      <c r="D22" s="102" t="s">
        <v>178</v>
      </c>
      <c r="E22" s="102" t="s">
        <v>147</v>
      </c>
      <c r="F22" s="103" t="s">
        <v>153</v>
      </c>
      <c r="G22" s="105" t="s">
        <v>123</v>
      </c>
      <c r="H22" s="107">
        <v>5.66</v>
      </c>
      <c r="I22" s="90"/>
      <c r="J22" s="91">
        <f t="shared" si="0"/>
        <v>0</v>
      </c>
      <c r="K22" s="92">
        <f t="shared" si="1"/>
        <v>0</v>
      </c>
      <c r="L22" s="93"/>
      <c r="M22" s="94">
        <f t="shared" si="2"/>
        <v>0</v>
      </c>
      <c r="N22" s="93"/>
      <c r="O22" s="93"/>
      <c r="P22" s="93"/>
      <c r="Q22" s="95">
        <f t="shared" si="5"/>
        <v>0</v>
      </c>
      <c r="R22" s="96" t="str">
        <f t="shared" si="4"/>
        <v>OK</v>
      </c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51"/>
      <c r="AG22" s="51"/>
    </row>
    <row r="23" spans="1:33" ht="38.5" customHeight="1" x14ac:dyDescent="0.35">
      <c r="A23" s="113">
        <v>15</v>
      </c>
      <c r="B23" s="98">
        <v>20</v>
      </c>
      <c r="C23" s="114" t="s">
        <v>136</v>
      </c>
      <c r="D23" s="102" t="s">
        <v>179</v>
      </c>
      <c r="E23" s="102" t="s">
        <v>148</v>
      </c>
      <c r="F23" s="103" t="s">
        <v>154</v>
      </c>
      <c r="G23" s="99" t="s">
        <v>123</v>
      </c>
      <c r="H23" s="107">
        <v>5.29</v>
      </c>
      <c r="I23" s="90"/>
      <c r="J23" s="91">
        <f t="shared" si="0"/>
        <v>0</v>
      </c>
      <c r="K23" s="92">
        <f t="shared" si="1"/>
        <v>0</v>
      </c>
      <c r="L23" s="93"/>
      <c r="M23" s="94">
        <f t="shared" si="2"/>
        <v>0</v>
      </c>
      <c r="N23" s="93"/>
      <c r="O23" s="93"/>
      <c r="P23" s="93"/>
      <c r="Q23" s="95">
        <f t="shared" si="5"/>
        <v>0</v>
      </c>
      <c r="R23" s="96" t="str">
        <f t="shared" si="4"/>
        <v>OK</v>
      </c>
      <c r="S23" s="111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51"/>
      <c r="AG23" s="51"/>
    </row>
    <row r="24" spans="1:33" ht="38.5" customHeight="1" x14ac:dyDescent="0.35">
      <c r="A24" s="113"/>
      <c r="B24" s="98">
        <v>21</v>
      </c>
      <c r="C24" s="114"/>
      <c r="D24" s="102" t="s">
        <v>180</v>
      </c>
      <c r="E24" s="102" t="s">
        <v>148</v>
      </c>
      <c r="F24" s="103" t="s">
        <v>154</v>
      </c>
      <c r="G24" s="99" t="s">
        <v>123</v>
      </c>
      <c r="H24" s="107">
        <v>6.25</v>
      </c>
      <c r="I24" s="90"/>
      <c r="J24" s="91">
        <f t="shared" si="0"/>
        <v>0</v>
      </c>
      <c r="K24" s="92">
        <f t="shared" si="1"/>
        <v>0</v>
      </c>
      <c r="L24" s="93"/>
      <c r="M24" s="94">
        <f t="shared" si="2"/>
        <v>0</v>
      </c>
      <c r="N24" s="93"/>
      <c r="O24" s="93"/>
      <c r="P24" s="93"/>
      <c r="Q24" s="95">
        <f t="shared" si="5"/>
        <v>0</v>
      </c>
      <c r="R24" s="96" t="str">
        <f t="shared" si="4"/>
        <v>OK</v>
      </c>
      <c r="S24" s="111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51"/>
      <c r="AG24" s="51"/>
    </row>
    <row r="25" spans="1:33" ht="38.5" customHeight="1" x14ac:dyDescent="0.35">
      <c r="A25" s="113"/>
      <c r="B25" s="98">
        <v>22</v>
      </c>
      <c r="C25" s="114"/>
      <c r="D25" s="102" t="s">
        <v>181</v>
      </c>
      <c r="E25" s="102" t="s">
        <v>148</v>
      </c>
      <c r="F25" s="103" t="s">
        <v>154</v>
      </c>
      <c r="G25" s="99" t="s">
        <v>123</v>
      </c>
      <c r="H25" s="107">
        <v>6.4</v>
      </c>
      <c r="I25" s="90"/>
      <c r="J25" s="91">
        <f t="shared" si="0"/>
        <v>0</v>
      </c>
      <c r="K25" s="92">
        <f t="shared" si="1"/>
        <v>0</v>
      </c>
      <c r="L25" s="93"/>
      <c r="M25" s="94">
        <f t="shared" si="2"/>
        <v>0</v>
      </c>
      <c r="N25" s="93"/>
      <c r="O25" s="93"/>
      <c r="P25" s="93"/>
      <c r="Q25" s="95">
        <f t="shared" si="5"/>
        <v>0</v>
      </c>
      <c r="R25" s="96" t="str">
        <f t="shared" si="4"/>
        <v>OK</v>
      </c>
      <c r="S25" s="111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51"/>
      <c r="AG25" s="51"/>
    </row>
    <row r="26" spans="1:33" ht="38.5" customHeight="1" x14ac:dyDescent="0.35">
      <c r="A26" s="113"/>
      <c r="B26" s="98">
        <v>23</v>
      </c>
      <c r="C26" s="114"/>
      <c r="D26" s="102" t="s">
        <v>182</v>
      </c>
      <c r="E26" s="102" t="s">
        <v>149</v>
      </c>
      <c r="F26" s="103" t="s">
        <v>155</v>
      </c>
      <c r="G26" s="99" t="s">
        <v>123</v>
      </c>
      <c r="H26" s="107">
        <v>3.82</v>
      </c>
      <c r="I26" s="90"/>
      <c r="J26" s="91">
        <f t="shared" si="0"/>
        <v>0</v>
      </c>
      <c r="K26" s="92">
        <f t="shared" si="1"/>
        <v>0</v>
      </c>
      <c r="L26" s="93"/>
      <c r="M26" s="94">
        <f t="shared" si="2"/>
        <v>0</v>
      </c>
      <c r="N26" s="93"/>
      <c r="O26" s="93"/>
      <c r="P26" s="93"/>
      <c r="Q26" s="95">
        <f t="shared" si="5"/>
        <v>0</v>
      </c>
      <c r="R26" s="96" t="str">
        <f t="shared" si="4"/>
        <v>OK</v>
      </c>
      <c r="S26" s="111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51"/>
      <c r="AG26" s="51"/>
    </row>
    <row r="27" spans="1:33" ht="38.5" customHeight="1" x14ac:dyDescent="0.35">
      <c r="A27" s="113"/>
      <c r="B27" s="98">
        <v>24</v>
      </c>
      <c r="C27" s="114"/>
      <c r="D27" s="102" t="s">
        <v>183</v>
      </c>
      <c r="E27" s="102" t="s">
        <v>149</v>
      </c>
      <c r="F27" s="103" t="s">
        <v>155</v>
      </c>
      <c r="G27" s="99" t="s">
        <v>123</v>
      </c>
      <c r="H27" s="107">
        <v>3.71</v>
      </c>
      <c r="I27" s="90"/>
      <c r="J27" s="91">
        <f t="shared" si="0"/>
        <v>0</v>
      </c>
      <c r="K27" s="92">
        <f t="shared" si="1"/>
        <v>0</v>
      </c>
      <c r="L27" s="93"/>
      <c r="M27" s="94">
        <f t="shared" si="2"/>
        <v>0</v>
      </c>
      <c r="N27" s="93"/>
      <c r="O27" s="93"/>
      <c r="P27" s="93"/>
      <c r="Q27" s="95">
        <f t="shared" si="5"/>
        <v>0</v>
      </c>
      <c r="R27" s="96" t="str">
        <f t="shared" si="4"/>
        <v>OK</v>
      </c>
      <c r="S27" s="111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51"/>
      <c r="AG27" s="51"/>
    </row>
    <row r="28" spans="1:33" ht="38.5" customHeight="1" x14ac:dyDescent="0.35">
      <c r="A28" s="113"/>
      <c r="B28" s="98">
        <v>25</v>
      </c>
      <c r="C28" s="114"/>
      <c r="D28" s="102" t="s">
        <v>184</v>
      </c>
      <c r="E28" s="102" t="s">
        <v>150</v>
      </c>
      <c r="F28" s="103" t="s">
        <v>155</v>
      </c>
      <c r="G28" s="99" t="s">
        <v>123</v>
      </c>
      <c r="H28" s="107">
        <v>3.69</v>
      </c>
      <c r="I28" s="90"/>
      <c r="J28" s="91">
        <f t="shared" si="0"/>
        <v>0</v>
      </c>
      <c r="K28" s="92">
        <f t="shared" si="1"/>
        <v>0</v>
      </c>
      <c r="L28" s="93"/>
      <c r="M28" s="94">
        <f t="shared" si="2"/>
        <v>0</v>
      </c>
      <c r="N28" s="93"/>
      <c r="O28" s="93"/>
      <c r="P28" s="93"/>
      <c r="Q28" s="95">
        <f t="shared" si="5"/>
        <v>0</v>
      </c>
      <c r="R28" s="96" t="str">
        <f t="shared" si="4"/>
        <v>OK</v>
      </c>
      <c r="S28" s="111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51"/>
      <c r="AG28" s="51"/>
    </row>
    <row r="29" spans="1:33" ht="38.5" customHeight="1" x14ac:dyDescent="0.35">
      <c r="A29" s="113"/>
      <c r="B29" s="98">
        <v>26</v>
      </c>
      <c r="C29" s="114"/>
      <c r="D29" s="102" t="s">
        <v>185</v>
      </c>
      <c r="E29" s="102" t="s">
        <v>150</v>
      </c>
      <c r="F29" s="103" t="s">
        <v>155</v>
      </c>
      <c r="G29" s="99" t="s">
        <v>123</v>
      </c>
      <c r="H29" s="107">
        <v>4</v>
      </c>
      <c r="I29" s="90"/>
      <c r="J29" s="91">
        <f t="shared" si="0"/>
        <v>0</v>
      </c>
      <c r="K29" s="92">
        <f t="shared" si="1"/>
        <v>0</v>
      </c>
      <c r="L29" s="93"/>
      <c r="M29" s="94">
        <f t="shared" si="2"/>
        <v>0</v>
      </c>
      <c r="N29" s="93"/>
      <c r="O29" s="93"/>
      <c r="P29" s="93"/>
      <c r="Q29" s="95">
        <f t="shared" si="5"/>
        <v>0</v>
      </c>
      <c r="R29" s="96" t="str">
        <f t="shared" si="4"/>
        <v>OK</v>
      </c>
      <c r="S29" s="111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51"/>
      <c r="AG29" s="51"/>
    </row>
    <row r="30" spans="1:33" ht="38.5" customHeight="1" x14ac:dyDescent="0.35">
      <c r="A30" s="113"/>
      <c r="B30" s="98">
        <v>27</v>
      </c>
      <c r="C30" s="114"/>
      <c r="D30" s="102" t="s">
        <v>186</v>
      </c>
      <c r="E30" s="102" t="s">
        <v>150</v>
      </c>
      <c r="F30" s="103" t="s">
        <v>155</v>
      </c>
      <c r="G30" s="99" t="s">
        <v>123</v>
      </c>
      <c r="H30" s="107">
        <v>5.4</v>
      </c>
      <c r="I30" s="90"/>
      <c r="J30" s="91">
        <f t="shared" si="0"/>
        <v>0</v>
      </c>
      <c r="K30" s="92">
        <f t="shared" si="1"/>
        <v>0</v>
      </c>
      <c r="L30" s="93"/>
      <c r="M30" s="94">
        <f t="shared" si="2"/>
        <v>0</v>
      </c>
      <c r="N30" s="93"/>
      <c r="O30" s="93"/>
      <c r="P30" s="93"/>
      <c r="Q30" s="95">
        <f t="shared" si="5"/>
        <v>0</v>
      </c>
      <c r="R30" s="96" t="str">
        <f t="shared" si="4"/>
        <v>OK</v>
      </c>
      <c r="S30" s="111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51"/>
      <c r="AG30" s="51"/>
    </row>
    <row r="31" spans="1:33" ht="38.5" customHeight="1" x14ac:dyDescent="0.35">
      <c r="A31" s="113"/>
      <c r="B31" s="98">
        <v>28</v>
      </c>
      <c r="C31" s="114"/>
      <c r="D31" s="102" t="s">
        <v>187</v>
      </c>
      <c r="E31" s="102" t="s">
        <v>150</v>
      </c>
      <c r="F31" s="103" t="s">
        <v>155</v>
      </c>
      <c r="G31" s="99" t="s">
        <v>123</v>
      </c>
      <c r="H31" s="107">
        <v>7.74</v>
      </c>
      <c r="I31" s="90"/>
      <c r="J31" s="91">
        <f t="shared" si="0"/>
        <v>0</v>
      </c>
      <c r="K31" s="92">
        <f t="shared" si="1"/>
        <v>0</v>
      </c>
      <c r="L31" s="93"/>
      <c r="M31" s="94">
        <f t="shared" si="2"/>
        <v>0</v>
      </c>
      <c r="N31" s="93"/>
      <c r="O31" s="93"/>
      <c r="P31" s="93"/>
      <c r="Q31" s="95">
        <f t="shared" si="5"/>
        <v>0</v>
      </c>
      <c r="R31" s="96" t="str">
        <f t="shared" si="4"/>
        <v>OK</v>
      </c>
      <c r="S31" s="111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51"/>
      <c r="AG31" s="51"/>
    </row>
    <row r="32" spans="1:33" ht="38.5" customHeight="1" thickBot="1" x14ac:dyDescent="0.4">
      <c r="C32" s="170"/>
      <c r="D32" s="171"/>
      <c r="E32" s="171"/>
      <c r="F32" s="171"/>
      <c r="G32" s="171"/>
      <c r="H32" s="172"/>
      <c r="S32" s="87">
        <f t="shared" ref="S32:AG32" si="6">SUMPRODUCT($H$4:$H$31,S4:S31)</f>
        <v>0</v>
      </c>
      <c r="T32" s="87">
        <f t="shared" si="6"/>
        <v>0</v>
      </c>
      <c r="U32" s="87">
        <f t="shared" si="6"/>
        <v>0</v>
      </c>
      <c r="V32" s="87">
        <f t="shared" si="6"/>
        <v>0</v>
      </c>
      <c r="W32" s="87">
        <f t="shared" si="6"/>
        <v>0</v>
      </c>
      <c r="X32" s="87">
        <f t="shared" si="6"/>
        <v>0</v>
      </c>
      <c r="Y32" s="87">
        <f t="shared" si="6"/>
        <v>0</v>
      </c>
      <c r="Z32" s="87">
        <f t="shared" si="6"/>
        <v>0</v>
      </c>
      <c r="AA32" s="87">
        <f t="shared" si="6"/>
        <v>0</v>
      </c>
      <c r="AB32" s="87">
        <f t="shared" si="6"/>
        <v>0</v>
      </c>
      <c r="AC32" s="87">
        <f t="shared" si="6"/>
        <v>0</v>
      </c>
      <c r="AD32" s="87">
        <f t="shared" si="6"/>
        <v>0</v>
      </c>
      <c r="AE32" s="87">
        <f t="shared" si="6"/>
        <v>0</v>
      </c>
      <c r="AF32" s="87">
        <f t="shared" si="6"/>
        <v>0</v>
      </c>
      <c r="AG32" s="87">
        <f t="shared" si="6"/>
        <v>0</v>
      </c>
    </row>
  </sheetData>
  <mergeCells count="31">
    <mergeCell ref="C7:C8"/>
    <mergeCell ref="A9:A10"/>
    <mergeCell ref="C9:C10"/>
    <mergeCell ref="A11:A12"/>
    <mergeCell ref="C11:C12"/>
    <mergeCell ref="AE1:AE2"/>
    <mergeCell ref="AF1:AF2"/>
    <mergeCell ref="AG1:AG2"/>
    <mergeCell ref="AB1:AB2"/>
    <mergeCell ref="V1:V2"/>
    <mergeCell ref="Y1:Y2"/>
    <mergeCell ref="Z1:Z2"/>
    <mergeCell ref="AA1:AA2"/>
    <mergeCell ref="AC1:AC2"/>
    <mergeCell ref="AD1:AD2"/>
    <mergeCell ref="A23:A31"/>
    <mergeCell ref="C23:C31"/>
    <mergeCell ref="C32:H32"/>
    <mergeCell ref="W1:W2"/>
    <mergeCell ref="X1:X2"/>
    <mergeCell ref="U1:U2"/>
    <mergeCell ref="A1:C1"/>
    <mergeCell ref="T1:T2"/>
    <mergeCell ref="D1:H1"/>
    <mergeCell ref="I1:R1"/>
    <mergeCell ref="S1:S2"/>
    <mergeCell ref="A2:H2"/>
    <mergeCell ref="I2:R2"/>
    <mergeCell ref="A4:A6"/>
    <mergeCell ref="C4:C6"/>
    <mergeCell ref="A7:A8"/>
  </mergeCells>
  <conditionalFormatting sqref="S4:AG17">
    <cfRule type="cellIs" dxfId="38" priority="1" stopIfTrue="1" operator="greaterThan">
      <formula>0</formula>
    </cfRule>
    <cfRule type="cellIs" dxfId="37" priority="2" stopIfTrue="1" operator="greaterThan">
      <formula>0</formula>
    </cfRule>
    <cfRule type="cellIs" dxfId="3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4D2D8-3803-4747-966C-3AE0DE62DAE4}">
  <sheetPr>
    <tabColor rgb="FF92D050"/>
  </sheetPr>
  <dimension ref="A1:AG32"/>
  <sheetViews>
    <sheetView zoomScale="60" zoomScaleNormal="60" workbookViewId="0">
      <selection activeCell="A3" sqref="A3"/>
    </sheetView>
  </sheetViews>
  <sheetFormatPr defaultColWidth="9.81640625" defaultRowHeight="38.5" customHeight="1" x14ac:dyDescent="0.35"/>
  <cols>
    <col min="1" max="1" width="6.54296875" style="1" customWidth="1"/>
    <col min="2" max="2" width="5.81640625" style="1" customWidth="1"/>
    <col min="3" max="3" width="10.7265625" style="88" customWidth="1"/>
    <col min="4" max="4" width="57.81640625" style="1" customWidth="1"/>
    <col min="5" max="5" width="12.453125" style="1" customWidth="1"/>
    <col min="6" max="6" width="12.7265625" style="1" customWidth="1"/>
    <col min="7" max="7" width="13.81640625" style="1" customWidth="1"/>
    <col min="8" max="8" width="13.1796875" style="13" customWidth="1"/>
    <col min="9" max="9" width="11" style="13" customWidth="1"/>
    <col min="10" max="10" width="11.1796875" style="4" customWidth="1"/>
    <col min="11" max="11" width="9" style="4" customWidth="1"/>
    <col min="12" max="12" width="9.26953125" style="4" customWidth="1"/>
    <col min="13" max="16" width="6.54296875" style="4" customWidth="1"/>
    <col min="17" max="17" width="8.7265625" style="4" customWidth="1"/>
    <col min="18" max="18" width="6.54296875" style="12" customWidth="1"/>
    <col min="19" max="19" width="14.453125" style="5" customWidth="1"/>
    <col min="20" max="20" width="14.54296875" style="4" customWidth="1"/>
    <col min="21" max="21" width="13.7265625" style="4" customWidth="1"/>
    <col min="22" max="22" width="15.1796875" style="4" customWidth="1"/>
    <col min="23" max="27" width="13.26953125" style="4" customWidth="1"/>
    <col min="28" max="28" width="14.54296875" style="4" customWidth="1"/>
    <col min="29" max="31" width="13.26953125" style="4" customWidth="1"/>
    <col min="32" max="33" width="13.26953125" style="2" customWidth="1"/>
    <col min="34" max="16384" width="9.81640625" style="2"/>
  </cols>
  <sheetData>
    <row r="1" spans="1:33" s="77" customFormat="1" ht="38.5" customHeight="1" x14ac:dyDescent="0.35">
      <c r="A1" s="174" t="s">
        <v>125</v>
      </c>
      <c r="B1" s="175"/>
      <c r="C1" s="176"/>
      <c r="D1" s="177" t="s">
        <v>113</v>
      </c>
      <c r="E1" s="178"/>
      <c r="F1" s="178"/>
      <c r="G1" s="178"/>
      <c r="H1" s="179"/>
      <c r="I1" s="180" t="s">
        <v>126</v>
      </c>
      <c r="J1" s="180"/>
      <c r="K1" s="180"/>
      <c r="L1" s="180"/>
      <c r="M1" s="180"/>
      <c r="N1" s="180"/>
      <c r="O1" s="180"/>
      <c r="P1" s="180"/>
      <c r="Q1" s="180"/>
      <c r="R1" s="180"/>
      <c r="S1" s="173" t="s">
        <v>127</v>
      </c>
      <c r="T1" s="173" t="s">
        <v>127</v>
      </c>
      <c r="U1" s="173" t="s">
        <v>127</v>
      </c>
      <c r="V1" s="173" t="s">
        <v>127</v>
      </c>
      <c r="W1" s="173" t="s">
        <v>127</v>
      </c>
      <c r="X1" s="173" t="s">
        <v>127</v>
      </c>
      <c r="Y1" s="173" t="s">
        <v>127</v>
      </c>
      <c r="Z1" s="173" t="s">
        <v>127</v>
      </c>
      <c r="AA1" s="173" t="s">
        <v>127</v>
      </c>
      <c r="AB1" s="173" t="s">
        <v>127</v>
      </c>
      <c r="AC1" s="173" t="s">
        <v>127</v>
      </c>
      <c r="AD1" s="173" t="s">
        <v>127</v>
      </c>
      <c r="AE1" s="173" t="s">
        <v>127</v>
      </c>
      <c r="AF1" s="173" t="s">
        <v>127</v>
      </c>
      <c r="AG1" s="173" t="s">
        <v>127</v>
      </c>
    </row>
    <row r="2" spans="1:33" s="77" customFormat="1" ht="38.5" customHeight="1" x14ac:dyDescent="0.35">
      <c r="A2" s="181" t="s">
        <v>193</v>
      </c>
      <c r="B2" s="182"/>
      <c r="C2" s="182"/>
      <c r="D2" s="182"/>
      <c r="E2" s="182"/>
      <c r="F2" s="182"/>
      <c r="G2" s="182"/>
      <c r="H2" s="183"/>
      <c r="I2" s="184" t="s">
        <v>114</v>
      </c>
      <c r="J2" s="185"/>
      <c r="K2" s="185"/>
      <c r="L2" s="185"/>
      <c r="M2" s="185"/>
      <c r="N2" s="185"/>
      <c r="O2" s="185"/>
      <c r="P2" s="185"/>
      <c r="Q2" s="185"/>
      <c r="R2" s="186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</row>
    <row r="3" spans="1:33" s="81" customFormat="1" ht="55.5" customHeight="1" x14ac:dyDescent="0.25">
      <c r="A3" s="78" t="s">
        <v>115</v>
      </c>
      <c r="B3" s="78" t="s">
        <v>19</v>
      </c>
      <c r="C3" s="78" t="s">
        <v>5</v>
      </c>
      <c r="D3" s="78" t="s">
        <v>116</v>
      </c>
      <c r="E3" s="78" t="s">
        <v>117</v>
      </c>
      <c r="F3" s="78" t="s">
        <v>9</v>
      </c>
      <c r="G3" s="78" t="s">
        <v>6</v>
      </c>
      <c r="H3" s="89" t="s">
        <v>118</v>
      </c>
      <c r="I3" s="85" t="s">
        <v>119</v>
      </c>
      <c r="J3" s="20" t="s">
        <v>94</v>
      </c>
      <c r="K3" s="20" t="s">
        <v>95</v>
      </c>
      <c r="L3" s="20" t="s">
        <v>90</v>
      </c>
      <c r="M3" s="20" t="s">
        <v>18</v>
      </c>
      <c r="N3" s="20" t="s">
        <v>91</v>
      </c>
      <c r="O3" s="20" t="s">
        <v>92</v>
      </c>
      <c r="P3" s="20" t="s">
        <v>93</v>
      </c>
      <c r="Q3" s="79" t="s">
        <v>0</v>
      </c>
      <c r="R3" s="86" t="s">
        <v>1</v>
      </c>
      <c r="S3" s="80" t="s">
        <v>128</v>
      </c>
      <c r="T3" s="80" t="s">
        <v>128</v>
      </c>
      <c r="U3" s="80" t="s">
        <v>128</v>
      </c>
      <c r="V3" s="80" t="s">
        <v>128</v>
      </c>
      <c r="W3" s="80" t="s">
        <v>128</v>
      </c>
      <c r="X3" s="80" t="s">
        <v>128</v>
      </c>
      <c r="Y3" s="80" t="s">
        <v>128</v>
      </c>
      <c r="Z3" s="80" t="s">
        <v>128</v>
      </c>
      <c r="AA3" s="80" t="s">
        <v>128</v>
      </c>
      <c r="AB3" s="80" t="s">
        <v>128</v>
      </c>
      <c r="AC3" s="80" t="s">
        <v>128</v>
      </c>
      <c r="AD3" s="80" t="s">
        <v>128</v>
      </c>
      <c r="AE3" s="80" t="s">
        <v>128</v>
      </c>
      <c r="AF3" s="80" t="s">
        <v>128</v>
      </c>
      <c r="AG3" s="80" t="s">
        <v>128</v>
      </c>
    </row>
    <row r="4" spans="1:33" s="77" customFormat="1" ht="38.5" customHeight="1" x14ac:dyDescent="0.35">
      <c r="A4" s="122">
        <v>1</v>
      </c>
      <c r="B4" s="98">
        <v>1</v>
      </c>
      <c r="C4" s="114" t="s">
        <v>129</v>
      </c>
      <c r="D4" s="99" t="s">
        <v>156</v>
      </c>
      <c r="E4" s="99" t="s">
        <v>137</v>
      </c>
      <c r="F4" s="99" t="s">
        <v>157</v>
      </c>
      <c r="G4" s="99" t="s">
        <v>123</v>
      </c>
      <c r="H4" s="101">
        <v>14</v>
      </c>
      <c r="I4" s="90"/>
      <c r="J4" s="91">
        <f>IF(SUM(S4:AG4)&gt;I4+L4,I4+L4,SUM(S4:AG4))</f>
        <v>0</v>
      </c>
      <c r="K4" s="92">
        <f>(SUM(S4:AG4))</f>
        <v>0</v>
      </c>
      <c r="L4" s="93"/>
      <c r="M4" s="94">
        <f>ROUND(IF(I4*0.25-0.5&lt;0,0,I4*0.25-0.5),0)-P4-N4</f>
        <v>0</v>
      </c>
      <c r="N4" s="93"/>
      <c r="O4" s="93"/>
      <c r="P4" s="93"/>
      <c r="Q4" s="95">
        <f>I4-(SUM(S4:AG4))+L4</f>
        <v>0</v>
      </c>
      <c r="R4" s="96" t="str">
        <f>IF(Q4&lt;0,"ATENÇÃO","OK")</f>
        <v>OK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</row>
    <row r="5" spans="1:33" s="77" customFormat="1" ht="38.5" customHeight="1" x14ac:dyDescent="0.35">
      <c r="A5" s="122"/>
      <c r="B5" s="98">
        <v>2</v>
      </c>
      <c r="C5" s="114"/>
      <c r="D5" s="99" t="s">
        <v>158</v>
      </c>
      <c r="E5" s="99" t="s">
        <v>137</v>
      </c>
      <c r="F5" s="99" t="s">
        <v>159</v>
      </c>
      <c r="G5" s="99" t="s">
        <v>123</v>
      </c>
      <c r="H5" s="101">
        <v>11</v>
      </c>
      <c r="I5" s="90"/>
      <c r="J5" s="91">
        <f t="shared" ref="J5:J31" si="0">IF(SUM(S5:AG5)&gt;I5+L5,I5+L5,SUM(S5:AG5))</f>
        <v>0</v>
      </c>
      <c r="K5" s="92">
        <f t="shared" ref="K5:K31" si="1">(SUM(S5:AG5))</f>
        <v>0</v>
      </c>
      <c r="L5" s="93"/>
      <c r="M5" s="94">
        <f t="shared" ref="M5:M31" si="2">ROUND(IF(I5*0.25-0.5&lt;0,0,I5*0.25-0.5),0)-P5-N5</f>
        <v>0</v>
      </c>
      <c r="N5" s="93"/>
      <c r="O5" s="93"/>
      <c r="P5" s="93"/>
      <c r="Q5" s="95">
        <f t="shared" ref="Q5:Q17" si="3">I5-(SUM(S5:AG5))+L5</f>
        <v>0</v>
      </c>
      <c r="R5" s="96" t="str">
        <f t="shared" ref="R5:R31" si="4">IF(Q5&lt;0,"ATENÇÃO","OK")</f>
        <v>OK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77" customFormat="1" ht="38.5" customHeight="1" x14ac:dyDescent="0.35">
      <c r="A6" s="122"/>
      <c r="B6" s="98">
        <v>3</v>
      </c>
      <c r="C6" s="114"/>
      <c r="D6" s="99" t="s">
        <v>160</v>
      </c>
      <c r="E6" s="99" t="s">
        <v>137</v>
      </c>
      <c r="F6" s="99" t="s">
        <v>161</v>
      </c>
      <c r="G6" s="99" t="s">
        <v>123</v>
      </c>
      <c r="H6" s="101">
        <v>12</v>
      </c>
      <c r="I6" s="90"/>
      <c r="J6" s="91">
        <f t="shared" si="0"/>
        <v>0</v>
      </c>
      <c r="K6" s="92">
        <f t="shared" si="1"/>
        <v>0</v>
      </c>
      <c r="L6" s="93"/>
      <c r="M6" s="94">
        <f t="shared" si="2"/>
        <v>0</v>
      </c>
      <c r="N6" s="93"/>
      <c r="O6" s="93"/>
      <c r="P6" s="93"/>
      <c r="Q6" s="95">
        <f t="shared" si="3"/>
        <v>0</v>
      </c>
      <c r="R6" s="96" t="str">
        <f t="shared" si="4"/>
        <v>OK</v>
      </c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s="77" customFormat="1" ht="38.5" customHeight="1" x14ac:dyDescent="0.35">
      <c r="A7" s="122">
        <v>2</v>
      </c>
      <c r="B7" s="98">
        <v>4</v>
      </c>
      <c r="C7" s="114" t="s">
        <v>130</v>
      </c>
      <c r="D7" s="99" t="s">
        <v>162</v>
      </c>
      <c r="E7" s="99" t="s">
        <v>138</v>
      </c>
      <c r="F7" s="99" t="s">
        <v>157</v>
      </c>
      <c r="G7" s="99" t="s">
        <v>123</v>
      </c>
      <c r="H7" s="101">
        <v>17.100000000000001</v>
      </c>
      <c r="I7" s="90">
        <v>1470</v>
      </c>
      <c r="J7" s="91">
        <f t="shared" si="0"/>
        <v>0</v>
      </c>
      <c r="K7" s="92">
        <f t="shared" si="1"/>
        <v>0</v>
      </c>
      <c r="L7" s="93"/>
      <c r="M7" s="94">
        <f t="shared" si="2"/>
        <v>367</v>
      </c>
      <c r="N7" s="93"/>
      <c r="O7" s="93"/>
      <c r="P7" s="93"/>
      <c r="Q7" s="95">
        <f t="shared" si="3"/>
        <v>1470</v>
      </c>
      <c r="R7" s="96" t="str">
        <f t="shared" si="4"/>
        <v>OK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3" s="77" customFormat="1" ht="38.5" customHeight="1" x14ac:dyDescent="0.35">
      <c r="A8" s="122"/>
      <c r="B8" s="98">
        <v>5</v>
      </c>
      <c r="C8" s="114"/>
      <c r="D8" s="99" t="s">
        <v>163</v>
      </c>
      <c r="E8" s="99" t="s">
        <v>138</v>
      </c>
      <c r="F8" s="99" t="s">
        <v>159</v>
      </c>
      <c r="G8" s="99" t="s">
        <v>123</v>
      </c>
      <c r="H8" s="101">
        <v>16.86</v>
      </c>
      <c r="I8" s="90">
        <v>96</v>
      </c>
      <c r="J8" s="91">
        <f t="shared" si="0"/>
        <v>0</v>
      </c>
      <c r="K8" s="92">
        <f t="shared" si="1"/>
        <v>0</v>
      </c>
      <c r="L8" s="93"/>
      <c r="M8" s="94">
        <f t="shared" si="2"/>
        <v>24</v>
      </c>
      <c r="N8" s="93"/>
      <c r="O8" s="93"/>
      <c r="P8" s="93"/>
      <c r="Q8" s="95">
        <f t="shared" si="3"/>
        <v>96</v>
      </c>
      <c r="R8" s="96" t="str">
        <f t="shared" si="4"/>
        <v>OK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</row>
    <row r="9" spans="1:33" s="77" customFormat="1" ht="38.5" customHeight="1" x14ac:dyDescent="0.35">
      <c r="A9" s="122">
        <v>3</v>
      </c>
      <c r="B9" s="98">
        <v>6</v>
      </c>
      <c r="C9" s="114" t="s">
        <v>130</v>
      </c>
      <c r="D9" s="99" t="s">
        <v>164</v>
      </c>
      <c r="E9" s="99" t="s">
        <v>139</v>
      </c>
      <c r="F9" s="99" t="s">
        <v>157</v>
      </c>
      <c r="G9" s="99" t="s">
        <v>123</v>
      </c>
      <c r="H9" s="101">
        <v>16.739999999999998</v>
      </c>
      <c r="I9" s="90"/>
      <c r="J9" s="91">
        <f t="shared" si="0"/>
        <v>0</v>
      </c>
      <c r="K9" s="92">
        <f t="shared" si="1"/>
        <v>0</v>
      </c>
      <c r="L9" s="93"/>
      <c r="M9" s="94">
        <f t="shared" si="2"/>
        <v>0</v>
      </c>
      <c r="N9" s="93"/>
      <c r="O9" s="93"/>
      <c r="P9" s="93"/>
      <c r="Q9" s="95">
        <f t="shared" si="3"/>
        <v>0</v>
      </c>
      <c r="R9" s="96" t="str">
        <f t="shared" si="4"/>
        <v>OK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</row>
    <row r="10" spans="1:33" s="77" customFormat="1" ht="38.5" customHeight="1" x14ac:dyDescent="0.35">
      <c r="A10" s="122"/>
      <c r="B10" s="98">
        <v>7</v>
      </c>
      <c r="C10" s="114"/>
      <c r="D10" s="99" t="s">
        <v>165</v>
      </c>
      <c r="E10" s="99" t="s">
        <v>140</v>
      </c>
      <c r="F10" s="99" t="s">
        <v>159</v>
      </c>
      <c r="G10" s="99" t="s">
        <v>123</v>
      </c>
      <c r="H10" s="101">
        <v>16.95</v>
      </c>
      <c r="I10" s="90"/>
      <c r="J10" s="91">
        <f t="shared" si="0"/>
        <v>0</v>
      </c>
      <c r="K10" s="92">
        <f t="shared" si="1"/>
        <v>0</v>
      </c>
      <c r="L10" s="93"/>
      <c r="M10" s="94">
        <f t="shared" si="2"/>
        <v>0</v>
      </c>
      <c r="N10" s="93"/>
      <c r="O10" s="93"/>
      <c r="P10" s="93"/>
      <c r="Q10" s="95">
        <f t="shared" si="3"/>
        <v>0</v>
      </c>
      <c r="R10" s="96" t="str">
        <f t="shared" si="4"/>
        <v>OK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1" spans="1:33" s="77" customFormat="1" ht="38.5" customHeight="1" x14ac:dyDescent="0.35">
      <c r="A11" s="122">
        <v>4</v>
      </c>
      <c r="B11" s="98">
        <v>8</v>
      </c>
      <c r="C11" s="114" t="s">
        <v>130</v>
      </c>
      <c r="D11" s="99" t="s">
        <v>166</v>
      </c>
      <c r="E11" s="99" t="s">
        <v>141</v>
      </c>
      <c r="F11" s="100" t="s">
        <v>151</v>
      </c>
      <c r="G11" s="99" t="s">
        <v>123</v>
      </c>
      <c r="H11" s="101">
        <v>18.010000000000002</v>
      </c>
      <c r="I11" s="90"/>
      <c r="J11" s="91">
        <f t="shared" si="0"/>
        <v>0</v>
      </c>
      <c r="K11" s="92">
        <f t="shared" si="1"/>
        <v>0</v>
      </c>
      <c r="L11" s="93"/>
      <c r="M11" s="94">
        <f t="shared" si="2"/>
        <v>0</v>
      </c>
      <c r="N11" s="93"/>
      <c r="O11" s="93"/>
      <c r="P11" s="93"/>
      <c r="Q11" s="95">
        <f t="shared" si="3"/>
        <v>0</v>
      </c>
      <c r="R11" s="96" t="str">
        <f t="shared" si="4"/>
        <v>OK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</row>
    <row r="12" spans="1:33" s="77" customFormat="1" ht="38.5" customHeight="1" x14ac:dyDescent="0.35">
      <c r="A12" s="122"/>
      <c r="B12" s="98">
        <v>9</v>
      </c>
      <c r="C12" s="114"/>
      <c r="D12" s="102" t="s">
        <v>167</v>
      </c>
      <c r="E12" s="102" t="s">
        <v>141</v>
      </c>
      <c r="F12" s="102" t="s">
        <v>159</v>
      </c>
      <c r="G12" s="102" t="s">
        <v>123</v>
      </c>
      <c r="H12" s="101">
        <v>16.86</v>
      </c>
      <c r="I12" s="90"/>
      <c r="J12" s="91">
        <f t="shared" si="0"/>
        <v>0</v>
      </c>
      <c r="K12" s="92">
        <f t="shared" si="1"/>
        <v>0</v>
      </c>
      <c r="L12" s="93"/>
      <c r="M12" s="94">
        <f t="shared" si="2"/>
        <v>0</v>
      </c>
      <c r="N12" s="93"/>
      <c r="O12" s="93"/>
      <c r="P12" s="93"/>
      <c r="Q12" s="95">
        <f t="shared" si="3"/>
        <v>0</v>
      </c>
      <c r="R12" s="96" t="str">
        <f t="shared" si="4"/>
        <v>OK</v>
      </c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1:33" s="77" customFormat="1" ht="38.5" customHeight="1" x14ac:dyDescent="0.35">
      <c r="A13" s="97">
        <v>5</v>
      </c>
      <c r="B13" s="98">
        <v>10</v>
      </c>
      <c r="C13" s="103" t="s">
        <v>131</v>
      </c>
      <c r="D13" s="99" t="s">
        <v>168</v>
      </c>
      <c r="E13" s="99" t="s">
        <v>142</v>
      </c>
      <c r="F13" s="100" t="s">
        <v>169</v>
      </c>
      <c r="G13" s="99" t="s">
        <v>123</v>
      </c>
      <c r="H13" s="101">
        <v>24.1</v>
      </c>
      <c r="I13" s="90"/>
      <c r="J13" s="91">
        <f t="shared" si="0"/>
        <v>0</v>
      </c>
      <c r="K13" s="92">
        <f t="shared" si="1"/>
        <v>0</v>
      </c>
      <c r="L13" s="93"/>
      <c r="M13" s="94">
        <f t="shared" si="2"/>
        <v>0</v>
      </c>
      <c r="N13" s="93"/>
      <c r="O13" s="93"/>
      <c r="P13" s="93"/>
      <c r="Q13" s="95">
        <f t="shared" si="3"/>
        <v>0</v>
      </c>
      <c r="R13" s="96" t="str">
        <f t="shared" si="4"/>
        <v>OK</v>
      </c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</row>
    <row r="14" spans="1:33" s="77" customFormat="1" ht="38.5" customHeight="1" x14ac:dyDescent="0.35">
      <c r="A14" s="97">
        <v>6</v>
      </c>
      <c r="B14" s="98">
        <v>11</v>
      </c>
      <c r="C14" s="103" t="s">
        <v>131</v>
      </c>
      <c r="D14" s="99" t="s">
        <v>170</v>
      </c>
      <c r="E14" s="99" t="s">
        <v>142</v>
      </c>
      <c r="F14" s="100" t="s">
        <v>169</v>
      </c>
      <c r="G14" s="99" t="s">
        <v>123</v>
      </c>
      <c r="H14" s="101">
        <v>25.9</v>
      </c>
      <c r="I14" s="90">
        <v>1250</v>
      </c>
      <c r="J14" s="91">
        <f t="shared" si="0"/>
        <v>0</v>
      </c>
      <c r="K14" s="92">
        <f t="shared" si="1"/>
        <v>0</v>
      </c>
      <c r="L14" s="93"/>
      <c r="M14" s="94">
        <f t="shared" si="2"/>
        <v>312</v>
      </c>
      <c r="N14" s="93"/>
      <c r="O14" s="93"/>
      <c r="P14" s="93"/>
      <c r="Q14" s="95">
        <f t="shared" si="3"/>
        <v>1250</v>
      </c>
      <c r="R14" s="96" t="str">
        <f t="shared" si="4"/>
        <v>OK</v>
      </c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</row>
    <row r="15" spans="1:33" s="77" customFormat="1" ht="38.5" customHeight="1" x14ac:dyDescent="0.35">
      <c r="A15" s="97">
        <v>7</v>
      </c>
      <c r="B15" s="98">
        <v>12</v>
      </c>
      <c r="C15" s="103" t="s">
        <v>131</v>
      </c>
      <c r="D15" s="99" t="s">
        <v>171</v>
      </c>
      <c r="E15" s="99" t="s">
        <v>143</v>
      </c>
      <c r="F15" s="100" t="s">
        <v>169</v>
      </c>
      <c r="G15" s="99" t="s">
        <v>123</v>
      </c>
      <c r="H15" s="101">
        <v>25.9</v>
      </c>
      <c r="I15" s="90"/>
      <c r="J15" s="91">
        <f t="shared" si="0"/>
        <v>0</v>
      </c>
      <c r="K15" s="92">
        <f t="shared" si="1"/>
        <v>0</v>
      </c>
      <c r="L15" s="93"/>
      <c r="M15" s="94">
        <f t="shared" si="2"/>
        <v>0</v>
      </c>
      <c r="N15" s="93"/>
      <c r="O15" s="93"/>
      <c r="P15" s="93"/>
      <c r="Q15" s="95">
        <f t="shared" si="3"/>
        <v>0</v>
      </c>
      <c r="R15" s="96" t="str">
        <f t="shared" si="4"/>
        <v>OK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</row>
    <row r="16" spans="1:33" s="77" customFormat="1" ht="335.25" customHeight="1" x14ac:dyDescent="0.35">
      <c r="A16" s="97">
        <v>8</v>
      </c>
      <c r="B16" s="98">
        <v>13</v>
      </c>
      <c r="C16" s="103" t="s">
        <v>131</v>
      </c>
      <c r="D16" s="99" t="s">
        <v>172</v>
      </c>
      <c r="E16" s="99" t="s">
        <v>143</v>
      </c>
      <c r="F16" s="104" t="s">
        <v>169</v>
      </c>
      <c r="G16" s="102" t="s">
        <v>123</v>
      </c>
      <c r="H16" s="101">
        <v>25.9</v>
      </c>
      <c r="I16" s="90"/>
      <c r="J16" s="91">
        <f t="shared" si="0"/>
        <v>0</v>
      </c>
      <c r="K16" s="92">
        <f t="shared" si="1"/>
        <v>0</v>
      </c>
      <c r="L16" s="93"/>
      <c r="M16" s="94">
        <f t="shared" si="2"/>
        <v>0</v>
      </c>
      <c r="N16" s="93"/>
      <c r="O16" s="93"/>
      <c r="P16" s="93"/>
      <c r="Q16" s="95">
        <f t="shared" si="3"/>
        <v>0</v>
      </c>
      <c r="R16" s="96" t="str">
        <f t="shared" si="4"/>
        <v>OK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</row>
    <row r="17" spans="1:33" s="77" customFormat="1" ht="87" x14ac:dyDescent="0.35">
      <c r="A17" s="97">
        <v>9</v>
      </c>
      <c r="B17" s="98">
        <v>14</v>
      </c>
      <c r="C17" s="103" t="s">
        <v>132</v>
      </c>
      <c r="D17" s="99" t="s">
        <v>173</v>
      </c>
      <c r="E17" s="99" t="s">
        <v>144</v>
      </c>
      <c r="F17" s="103" t="s">
        <v>120</v>
      </c>
      <c r="G17" s="99" t="s">
        <v>123</v>
      </c>
      <c r="H17" s="101">
        <v>4.46</v>
      </c>
      <c r="I17" s="90"/>
      <c r="J17" s="91">
        <f t="shared" si="0"/>
        <v>0</v>
      </c>
      <c r="K17" s="92">
        <f t="shared" si="1"/>
        <v>0</v>
      </c>
      <c r="L17" s="93"/>
      <c r="M17" s="94">
        <f t="shared" si="2"/>
        <v>0</v>
      </c>
      <c r="N17" s="93"/>
      <c r="O17" s="93"/>
      <c r="P17" s="93"/>
      <c r="Q17" s="95">
        <f t="shared" si="3"/>
        <v>0</v>
      </c>
      <c r="R17" s="96" t="str">
        <f t="shared" si="4"/>
        <v>OK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3" s="77" customFormat="1" ht="145" x14ac:dyDescent="0.35">
      <c r="A18" s="97">
        <v>10</v>
      </c>
      <c r="B18" s="98">
        <v>15</v>
      </c>
      <c r="C18" s="103" t="s">
        <v>133</v>
      </c>
      <c r="D18" s="99" t="s">
        <v>174</v>
      </c>
      <c r="E18" s="99" t="s">
        <v>145</v>
      </c>
      <c r="F18" s="103" t="s">
        <v>120</v>
      </c>
      <c r="G18" s="99" t="s">
        <v>123</v>
      </c>
      <c r="H18" s="106">
        <v>5.73</v>
      </c>
      <c r="I18" s="90">
        <v>500</v>
      </c>
      <c r="J18" s="91">
        <f t="shared" si="0"/>
        <v>0</v>
      </c>
      <c r="K18" s="92">
        <f t="shared" si="1"/>
        <v>0</v>
      </c>
      <c r="L18" s="93"/>
      <c r="M18" s="94">
        <f t="shared" si="2"/>
        <v>125</v>
      </c>
      <c r="N18" s="93"/>
      <c r="O18" s="93"/>
      <c r="P18" s="93"/>
      <c r="Q18" s="95">
        <f>I18-(SUM(S18:AG18))+L18</f>
        <v>500</v>
      </c>
      <c r="R18" s="96" t="str">
        <f t="shared" si="4"/>
        <v>OK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</row>
    <row r="19" spans="1:33" s="77" customFormat="1" ht="87" x14ac:dyDescent="0.35">
      <c r="A19" s="97">
        <v>11</v>
      </c>
      <c r="B19" s="98">
        <v>16</v>
      </c>
      <c r="C19" s="103" t="s">
        <v>134</v>
      </c>
      <c r="D19" s="99" t="s">
        <v>175</v>
      </c>
      <c r="E19" s="99" t="s">
        <v>121</v>
      </c>
      <c r="F19" s="103" t="s">
        <v>120</v>
      </c>
      <c r="G19" s="99" t="s">
        <v>123</v>
      </c>
      <c r="H19" s="106">
        <v>4.9000000000000004</v>
      </c>
      <c r="I19" s="90"/>
      <c r="J19" s="91">
        <f t="shared" si="0"/>
        <v>0</v>
      </c>
      <c r="K19" s="92">
        <f t="shared" si="1"/>
        <v>0</v>
      </c>
      <c r="L19" s="93"/>
      <c r="M19" s="94">
        <f t="shared" si="2"/>
        <v>0</v>
      </c>
      <c r="N19" s="93"/>
      <c r="O19" s="93"/>
      <c r="P19" s="93"/>
      <c r="Q19" s="95">
        <f t="shared" ref="Q19:Q31" si="5">I19-(SUM(S19:AG19))+L19</f>
        <v>0</v>
      </c>
      <c r="R19" s="96" t="str">
        <f t="shared" si="4"/>
        <v>OK</v>
      </c>
      <c r="S19" s="109"/>
      <c r="T19" s="109"/>
      <c r="U19" s="108"/>
      <c r="V19" s="108"/>
      <c r="W19" s="108"/>
      <c r="X19" s="108"/>
      <c r="Y19" s="108"/>
      <c r="Z19" s="110"/>
      <c r="AA19" s="108"/>
      <c r="AB19" s="108"/>
      <c r="AC19" s="108"/>
      <c r="AD19" s="108"/>
      <c r="AE19" s="108"/>
      <c r="AF19" s="108"/>
      <c r="AG19" s="108"/>
    </row>
    <row r="20" spans="1:33" ht="145" x14ac:dyDescent="0.35">
      <c r="A20" s="97">
        <v>12</v>
      </c>
      <c r="B20" s="98">
        <v>17</v>
      </c>
      <c r="C20" s="103" t="s">
        <v>133</v>
      </c>
      <c r="D20" s="102" t="s">
        <v>176</v>
      </c>
      <c r="E20" s="102" t="s">
        <v>145</v>
      </c>
      <c r="F20" s="103" t="s">
        <v>120</v>
      </c>
      <c r="G20" s="99" t="s">
        <v>123</v>
      </c>
      <c r="H20" s="107">
        <v>5.83</v>
      </c>
      <c r="I20" s="90"/>
      <c r="J20" s="91">
        <f t="shared" si="0"/>
        <v>0</v>
      </c>
      <c r="K20" s="92">
        <f t="shared" si="1"/>
        <v>0</v>
      </c>
      <c r="L20" s="93"/>
      <c r="M20" s="94">
        <f t="shared" si="2"/>
        <v>0</v>
      </c>
      <c r="N20" s="93"/>
      <c r="O20" s="93"/>
      <c r="P20" s="93"/>
      <c r="Q20" s="95">
        <f t="shared" si="5"/>
        <v>0</v>
      </c>
      <c r="R20" s="96" t="str">
        <f t="shared" si="4"/>
        <v>OK</v>
      </c>
      <c r="S20" s="111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51"/>
      <c r="AG20" s="51"/>
    </row>
    <row r="21" spans="1:33" ht="116" x14ac:dyDescent="0.35">
      <c r="A21" s="97">
        <v>13</v>
      </c>
      <c r="B21" s="98">
        <v>18</v>
      </c>
      <c r="C21" s="103" t="s">
        <v>135</v>
      </c>
      <c r="D21" s="102" t="s">
        <v>177</v>
      </c>
      <c r="E21" s="102" t="s">
        <v>146</v>
      </c>
      <c r="F21" s="103" t="s">
        <v>152</v>
      </c>
      <c r="G21" s="105" t="s">
        <v>124</v>
      </c>
      <c r="H21" s="107">
        <v>134.69999999999999</v>
      </c>
      <c r="I21" s="90">
        <v>40</v>
      </c>
      <c r="J21" s="91">
        <f t="shared" si="0"/>
        <v>0</v>
      </c>
      <c r="K21" s="92">
        <f t="shared" si="1"/>
        <v>0</v>
      </c>
      <c r="L21" s="93"/>
      <c r="M21" s="94">
        <f t="shared" si="2"/>
        <v>10</v>
      </c>
      <c r="N21" s="93"/>
      <c r="O21" s="93"/>
      <c r="P21" s="93"/>
      <c r="Q21" s="95">
        <f t="shared" si="5"/>
        <v>40</v>
      </c>
      <c r="R21" s="96" t="str">
        <f t="shared" si="4"/>
        <v>OK</v>
      </c>
      <c r="S21" s="111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51"/>
      <c r="AG21" s="51"/>
    </row>
    <row r="22" spans="1:33" ht="38.5" customHeight="1" x14ac:dyDescent="0.35">
      <c r="A22" s="97">
        <v>14</v>
      </c>
      <c r="B22" s="98">
        <v>19</v>
      </c>
      <c r="C22" s="103" t="s">
        <v>132</v>
      </c>
      <c r="D22" s="102" t="s">
        <v>178</v>
      </c>
      <c r="E22" s="102" t="s">
        <v>147</v>
      </c>
      <c r="F22" s="103" t="s">
        <v>153</v>
      </c>
      <c r="G22" s="105" t="s">
        <v>123</v>
      </c>
      <c r="H22" s="107">
        <v>5.66</v>
      </c>
      <c r="I22" s="90"/>
      <c r="J22" s="91">
        <f t="shared" si="0"/>
        <v>0</v>
      </c>
      <c r="K22" s="92">
        <f t="shared" si="1"/>
        <v>0</v>
      </c>
      <c r="L22" s="93"/>
      <c r="M22" s="94">
        <f t="shared" si="2"/>
        <v>0</v>
      </c>
      <c r="N22" s="93"/>
      <c r="O22" s="93"/>
      <c r="P22" s="93"/>
      <c r="Q22" s="95">
        <f t="shared" si="5"/>
        <v>0</v>
      </c>
      <c r="R22" s="96" t="str">
        <f t="shared" si="4"/>
        <v>OK</v>
      </c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51"/>
      <c r="AG22" s="51"/>
    </row>
    <row r="23" spans="1:33" ht="38.5" customHeight="1" x14ac:dyDescent="0.35">
      <c r="A23" s="113">
        <v>15</v>
      </c>
      <c r="B23" s="98">
        <v>20</v>
      </c>
      <c r="C23" s="114" t="s">
        <v>136</v>
      </c>
      <c r="D23" s="102" t="s">
        <v>179</v>
      </c>
      <c r="E23" s="102" t="s">
        <v>148</v>
      </c>
      <c r="F23" s="103" t="s">
        <v>154</v>
      </c>
      <c r="G23" s="99" t="s">
        <v>123</v>
      </c>
      <c r="H23" s="107">
        <v>5.29</v>
      </c>
      <c r="I23" s="90"/>
      <c r="J23" s="91">
        <f t="shared" si="0"/>
        <v>0</v>
      </c>
      <c r="K23" s="92">
        <f t="shared" si="1"/>
        <v>0</v>
      </c>
      <c r="L23" s="93"/>
      <c r="M23" s="94">
        <f t="shared" si="2"/>
        <v>0</v>
      </c>
      <c r="N23" s="93"/>
      <c r="O23" s="93"/>
      <c r="P23" s="93"/>
      <c r="Q23" s="95">
        <f t="shared" si="5"/>
        <v>0</v>
      </c>
      <c r="R23" s="96" t="str">
        <f t="shared" si="4"/>
        <v>OK</v>
      </c>
      <c r="S23" s="111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51"/>
      <c r="AG23" s="51"/>
    </row>
    <row r="24" spans="1:33" ht="38.5" customHeight="1" x14ac:dyDescent="0.35">
      <c r="A24" s="113"/>
      <c r="B24" s="98">
        <v>21</v>
      </c>
      <c r="C24" s="114"/>
      <c r="D24" s="102" t="s">
        <v>180</v>
      </c>
      <c r="E24" s="102" t="s">
        <v>148</v>
      </c>
      <c r="F24" s="103" t="s">
        <v>154</v>
      </c>
      <c r="G24" s="99" t="s">
        <v>123</v>
      </c>
      <c r="H24" s="107">
        <v>6.25</v>
      </c>
      <c r="I24" s="90"/>
      <c r="J24" s="91">
        <f t="shared" si="0"/>
        <v>0</v>
      </c>
      <c r="K24" s="92">
        <f t="shared" si="1"/>
        <v>0</v>
      </c>
      <c r="L24" s="93"/>
      <c r="M24" s="94">
        <f t="shared" si="2"/>
        <v>0</v>
      </c>
      <c r="N24" s="93"/>
      <c r="O24" s="93"/>
      <c r="P24" s="93"/>
      <c r="Q24" s="95">
        <f t="shared" si="5"/>
        <v>0</v>
      </c>
      <c r="R24" s="96" t="str">
        <f t="shared" si="4"/>
        <v>OK</v>
      </c>
      <c r="S24" s="111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51"/>
      <c r="AG24" s="51"/>
    </row>
    <row r="25" spans="1:33" ht="38.5" customHeight="1" x14ac:dyDescent="0.35">
      <c r="A25" s="113"/>
      <c r="B25" s="98">
        <v>22</v>
      </c>
      <c r="C25" s="114"/>
      <c r="D25" s="102" t="s">
        <v>181</v>
      </c>
      <c r="E25" s="102" t="s">
        <v>148</v>
      </c>
      <c r="F25" s="103" t="s">
        <v>154</v>
      </c>
      <c r="G25" s="99" t="s">
        <v>123</v>
      </c>
      <c r="H25" s="107">
        <v>6.4</v>
      </c>
      <c r="I25" s="90"/>
      <c r="J25" s="91">
        <f t="shared" si="0"/>
        <v>0</v>
      </c>
      <c r="K25" s="92">
        <f t="shared" si="1"/>
        <v>0</v>
      </c>
      <c r="L25" s="93"/>
      <c r="M25" s="94">
        <f t="shared" si="2"/>
        <v>0</v>
      </c>
      <c r="N25" s="93"/>
      <c r="O25" s="93"/>
      <c r="P25" s="93"/>
      <c r="Q25" s="95">
        <f t="shared" si="5"/>
        <v>0</v>
      </c>
      <c r="R25" s="96" t="str">
        <f t="shared" si="4"/>
        <v>OK</v>
      </c>
      <c r="S25" s="111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51"/>
      <c r="AG25" s="51"/>
    </row>
    <row r="26" spans="1:33" ht="38.5" customHeight="1" x14ac:dyDescent="0.35">
      <c r="A26" s="113"/>
      <c r="B26" s="98">
        <v>23</v>
      </c>
      <c r="C26" s="114"/>
      <c r="D26" s="102" t="s">
        <v>182</v>
      </c>
      <c r="E26" s="102" t="s">
        <v>149</v>
      </c>
      <c r="F26" s="103" t="s">
        <v>155</v>
      </c>
      <c r="G26" s="99" t="s">
        <v>123</v>
      </c>
      <c r="H26" s="107">
        <v>3.82</v>
      </c>
      <c r="I26" s="90"/>
      <c r="J26" s="91">
        <f t="shared" si="0"/>
        <v>0</v>
      </c>
      <c r="K26" s="92">
        <f t="shared" si="1"/>
        <v>0</v>
      </c>
      <c r="L26" s="93"/>
      <c r="M26" s="94">
        <f t="shared" si="2"/>
        <v>0</v>
      </c>
      <c r="N26" s="93"/>
      <c r="O26" s="93"/>
      <c r="P26" s="93"/>
      <c r="Q26" s="95">
        <f t="shared" si="5"/>
        <v>0</v>
      </c>
      <c r="R26" s="96" t="str">
        <f t="shared" si="4"/>
        <v>OK</v>
      </c>
      <c r="S26" s="111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51"/>
      <c r="AG26" s="51"/>
    </row>
    <row r="27" spans="1:33" ht="38.5" customHeight="1" x14ac:dyDescent="0.35">
      <c r="A27" s="113"/>
      <c r="B27" s="98">
        <v>24</v>
      </c>
      <c r="C27" s="114"/>
      <c r="D27" s="102" t="s">
        <v>183</v>
      </c>
      <c r="E27" s="102" t="s">
        <v>149</v>
      </c>
      <c r="F27" s="103" t="s">
        <v>155</v>
      </c>
      <c r="G27" s="99" t="s">
        <v>123</v>
      </c>
      <c r="H27" s="107">
        <v>3.71</v>
      </c>
      <c r="I27" s="90"/>
      <c r="J27" s="91">
        <f t="shared" si="0"/>
        <v>0</v>
      </c>
      <c r="K27" s="92">
        <f t="shared" si="1"/>
        <v>0</v>
      </c>
      <c r="L27" s="93"/>
      <c r="M27" s="94">
        <f t="shared" si="2"/>
        <v>0</v>
      </c>
      <c r="N27" s="93"/>
      <c r="O27" s="93"/>
      <c r="P27" s="93"/>
      <c r="Q27" s="95">
        <f t="shared" si="5"/>
        <v>0</v>
      </c>
      <c r="R27" s="96" t="str">
        <f t="shared" si="4"/>
        <v>OK</v>
      </c>
      <c r="S27" s="111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51"/>
      <c r="AG27" s="51"/>
    </row>
    <row r="28" spans="1:33" ht="38.5" customHeight="1" x14ac:dyDescent="0.35">
      <c r="A28" s="113"/>
      <c r="B28" s="98">
        <v>25</v>
      </c>
      <c r="C28" s="114"/>
      <c r="D28" s="102" t="s">
        <v>184</v>
      </c>
      <c r="E28" s="102" t="s">
        <v>150</v>
      </c>
      <c r="F28" s="103" t="s">
        <v>155</v>
      </c>
      <c r="G28" s="99" t="s">
        <v>123</v>
      </c>
      <c r="H28" s="107">
        <v>3.69</v>
      </c>
      <c r="I28" s="90"/>
      <c r="J28" s="91">
        <f t="shared" si="0"/>
        <v>0</v>
      </c>
      <c r="K28" s="92">
        <f t="shared" si="1"/>
        <v>0</v>
      </c>
      <c r="L28" s="93"/>
      <c r="M28" s="94">
        <f t="shared" si="2"/>
        <v>0</v>
      </c>
      <c r="N28" s="93"/>
      <c r="O28" s="93"/>
      <c r="P28" s="93"/>
      <c r="Q28" s="95">
        <f t="shared" si="5"/>
        <v>0</v>
      </c>
      <c r="R28" s="96" t="str">
        <f t="shared" si="4"/>
        <v>OK</v>
      </c>
      <c r="S28" s="111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51"/>
      <c r="AG28" s="51"/>
    </row>
    <row r="29" spans="1:33" ht="38.5" customHeight="1" x14ac:dyDescent="0.35">
      <c r="A29" s="113"/>
      <c r="B29" s="98">
        <v>26</v>
      </c>
      <c r="C29" s="114"/>
      <c r="D29" s="102" t="s">
        <v>185</v>
      </c>
      <c r="E29" s="102" t="s">
        <v>150</v>
      </c>
      <c r="F29" s="103" t="s">
        <v>155</v>
      </c>
      <c r="G29" s="99" t="s">
        <v>123</v>
      </c>
      <c r="H29" s="107">
        <v>4</v>
      </c>
      <c r="I29" s="90"/>
      <c r="J29" s="91">
        <f t="shared" si="0"/>
        <v>0</v>
      </c>
      <c r="K29" s="92">
        <f t="shared" si="1"/>
        <v>0</v>
      </c>
      <c r="L29" s="93"/>
      <c r="M29" s="94">
        <f t="shared" si="2"/>
        <v>0</v>
      </c>
      <c r="N29" s="93"/>
      <c r="O29" s="93"/>
      <c r="P29" s="93"/>
      <c r="Q29" s="95">
        <f t="shared" si="5"/>
        <v>0</v>
      </c>
      <c r="R29" s="96" t="str">
        <f t="shared" si="4"/>
        <v>OK</v>
      </c>
      <c r="S29" s="111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51"/>
      <c r="AG29" s="51"/>
    </row>
    <row r="30" spans="1:33" ht="38.5" customHeight="1" x14ac:dyDescent="0.35">
      <c r="A30" s="113"/>
      <c r="B30" s="98">
        <v>27</v>
      </c>
      <c r="C30" s="114"/>
      <c r="D30" s="102" t="s">
        <v>186</v>
      </c>
      <c r="E30" s="102" t="s">
        <v>150</v>
      </c>
      <c r="F30" s="103" t="s">
        <v>155</v>
      </c>
      <c r="G30" s="99" t="s">
        <v>123</v>
      </c>
      <c r="H30" s="107">
        <v>5.4</v>
      </c>
      <c r="I30" s="90"/>
      <c r="J30" s="91">
        <f t="shared" si="0"/>
        <v>0</v>
      </c>
      <c r="K30" s="92">
        <f t="shared" si="1"/>
        <v>0</v>
      </c>
      <c r="L30" s="93"/>
      <c r="M30" s="94">
        <f t="shared" si="2"/>
        <v>0</v>
      </c>
      <c r="N30" s="93"/>
      <c r="O30" s="93"/>
      <c r="P30" s="93"/>
      <c r="Q30" s="95">
        <f t="shared" si="5"/>
        <v>0</v>
      </c>
      <c r="R30" s="96" t="str">
        <f t="shared" si="4"/>
        <v>OK</v>
      </c>
      <c r="S30" s="111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51"/>
      <c r="AG30" s="51"/>
    </row>
    <row r="31" spans="1:33" ht="38.5" customHeight="1" x14ac:dyDescent="0.35">
      <c r="A31" s="113"/>
      <c r="B31" s="98">
        <v>28</v>
      </c>
      <c r="C31" s="114"/>
      <c r="D31" s="102" t="s">
        <v>187</v>
      </c>
      <c r="E31" s="102" t="s">
        <v>150</v>
      </c>
      <c r="F31" s="103" t="s">
        <v>155</v>
      </c>
      <c r="G31" s="99" t="s">
        <v>123</v>
      </c>
      <c r="H31" s="107">
        <v>7.74</v>
      </c>
      <c r="I31" s="90"/>
      <c r="J31" s="91">
        <f t="shared" si="0"/>
        <v>0</v>
      </c>
      <c r="K31" s="92">
        <f t="shared" si="1"/>
        <v>0</v>
      </c>
      <c r="L31" s="93"/>
      <c r="M31" s="94">
        <f t="shared" si="2"/>
        <v>0</v>
      </c>
      <c r="N31" s="93"/>
      <c r="O31" s="93"/>
      <c r="P31" s="93"/>
      <c r="Q31" s="95">
        <f t="shared" si="5"/>
        <v>0</v>
      </c>
      <c r="R31" s="96" t="str">
        <f t="shared" si="4"/>
        <v>OK</v>
      </c>
      <c r="S31" s="111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51"/>
      <c r="AG31" s="51"/>
    </row>
    <row r="32" spans="1:33" ht="38.5" customHeight="1" thickBot="1" x14ac:dyDescent="0.4">
      <c r="C32" s="170"/>
      <c r="D32" s="171"/>
      <c r="E32" s="171"/>
      <c r="F32" s="171"/>
      <c r="G32" s="171"/>
      <c r="H32" s="172"/>
      <c r="S32" s="87">
        <f t="shared" ref="S32:AG32" si="6">SUMPRODUCT($H$4:$H$31,S4:S31)</f>
        <v>0</v>
      </c>
      <c r="T32" s="87">
        <f t="shared" si="6"/>
        <v>0</v>
      </c>
      <c r="U32" s="87">
        <f t="shared" si="6"/>
        <v>0</v>
      </c>
      <c r="V32" s="87">
        <f t="shared" si="6"/>
        <v>0</v>
      </c>
      <c r="W32" s="87">
        <f t="shared" si="6"/>
        <v>0</v>
      </c>
      <c r="X32" s="87">
        <f t="shared" si="6"/>
        <v>0</v>
      </c>
      <c r="Y32" s="87">
        <f t="shared" si="6"/>
        <v>0</v>
      </c>
      <c r="Z32" s="87">
        <f t="shared" si="6"/>
        <v>0</v>
      </c>
      <c r="AA32" s="87">
        <f t="shared" si="6"/>
        <v>0</v>
      </c>
      <c r="AB32" s="87">
        <f t="shared" si="6"/>
        <v>0</v>
      </c>
      <c r="AC32" s="87">
        <f t="shared" si="6"/>
        <v>0</v>
      </c>
      <c r="AD32" s="87">
        <f t="shared" si="6"/>
        <v>0</v>
      </c>
      <c r="AE32" s="87">
        <f t="shared" si="6"/>
        <v>0</v>
      </c>
      <c r="AF32" s="87">
        <f t="shared" si="6"/>
        <v>0</v>
      </c>
      <c r="AG32" s="87">
        <f t="shared" si="6"/>
        <v>0</v>
      </c>
    </row>
  </sheetData>
  <mergeCells count="31">
    <mergeCell ref="C7:C8"/>
    <mergeCell ref="A9:A10"/>
    <mergeCell ref="C9:C10"/>
    <mergeCell ref="A11:A12"/>
    <mergeCell ref="C11:C12"/>
    <mergeCell ref="AG1:AG2"/>
    <mergeCell ref="W1:W2"/>
    <mergeCell ref="AB1:AB2"/>
    <mergeCell ref="Y1:Y2"/>
    <mergeCell ref="Z1:Z2"/>
    <mergeCell ref="AA1:AA2"/>
    <mergeCell ref="AC1:AC2"/>
    <mergeCell ref="AD1:AD2"/>
    <mergeCell ref="AE1:AE2"/>
    <mergeCell ref="AF1:AF2"/>
    <mergeCell ref="A23:A31"/>
    <mergeCell ref="C23:C31"/>
    <mergeCell ref="C32:H32"/>
    <mergeCell ref="U1:U2"/>
    <mergeCell ref="X1:X2"/>
    <mergeCell ref="A1:C1"/>
    <mergeCell ref="T1:T2"/>
    <mergeCell ref="V1:V2"/>
    <mergeCell ref="D1:H1"/>
    <mergeCell ref="I1:R1"/>
    <mergeCell ref="S1:S2"/>
    <mergeCell ref="A2:H2"/>
    <mergeCell ref="I2:R2"/>
    <mergeCell ref="A4:A6"/>
    <mergeCell ref="C4:C6"/>
    <mergeCell ref="A7:A8"/>
  </mergeCells>
  <conditionalFormatting sqref="S4:AG17">
    <cfRule type="cellIs" dxfId="35" priority="1" stopIfTrue="1" operator="greaterThan">
      <formula>0</formula>
    </cfRule>
    <cfRule type="cellIs" dxfId="34" priority="2" stopIfTrue="1" operator="greaterThan">
      <formula>0</formula>
    </cfRule>
    <cfRule type="cellIs" dxfId="33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81007-B77E-4C53-BFE2-0F0689BE3246}">
  <sheetPr>
    <tabColor rgb="FF92D050"/>
  </sheetPr>
  <dimension ref="A1:AG32"/>
  <sheetViews>
    <sheetView zoomScale="60" zoomScaleNormal="60" workbookViewId="0">
      <selection activeCell="A3" sqref="A3"/>
    </sheetView>
  </sheetViews>
  <sheetFormatPr defaultColWidth="9.81640625" defaultRowHeight="38.5" customHeight="1" x14ac:dyDescent="0.35"/>
  <cols>
    <col min="1" max="1" width="6.54296875" style="1" customWidth="1"/>
    <col min="2" max="2" width="5.81640625" style="1" customWidth="1"/>
    <col min="3" max="3" width="10.7265625" style="88" customWidth="1"/>
    <col min="4" max="4" width="57.81640625" style="1" customWidth="1"/>
    <col min="5" max="5" width="12.453125" style="1" customWidth="1"/>
    <col min="6" max="6" width="12.7265625" style="1" customWidth="1"/>
    <col min="7" max="7" width="13.81640625" style="1" customWidth="1"/>
    <col min="8" max="8" width="13.1796875" style="13" customWidth="1"/>
    <col min="9" max="9" width="11" style="13" customWidth="1"/>
    <col min="10" max="10" width="11.1796875" style="4" customWidth="1"/>
    <col min="11" max="11" width="9" style="4" customWidth="1"/>
    <col min="12" max="12" width="9.26953125" style="4" customWidth="1"/>
    <col min="13" max="16" width="6.54296875" style="4" customWidth="1"/>
    <col min="17" max="17" width="8.7265625" style="4" customWidth="1"/>
    <col min="18" max="18" width="6.54296875" style="12" customWidth="1"/>
    <col min="19" max="19" width="14.453125" style="5" customWidth="1"/>
    <col min="20" max="20" width="14.54296875" style="4" customWidth="1"/>
    <col min="21" max="21" width="13.7265625" style="4" customWidth="1"/>
    <col min="22" max="22" width="15.1796875" style="4" customWidth="1"/>
    <col min="23" max="27" width="13.26953125" style="4" customWidth="1"/>
    <col min="28" max="28" width="14.54296875" style="4" customWidth="1"/>
    <col min="29" max="31" width="13.26953125" style="4" customWidth="1"/>
    <col min="32" max="33" width="13.26953125" style="2" customWidth="1"/>
    <col min="34" max="16384" width="9.81640625" style="2"/>
  </cols>
  <sheetData>
    <row r="1" spans="1:33" s="77" customFormat="1" ht="38.5" customHeight="1" x14ac:dyDescent="0.35">
      <c r="A1" s="174" t="s">
        <v>125</v>
      </c>
      <c r="B1" s="175"/>
      <c r="C1" s="176"/>
      <c r="D1" s="177" t="s">
        <v>113</v>
      </c>
      <c r="E1" s="178"/>
      <c r="F1" s="178"/>
      <c r="G1" s="178"/>
      <c r="H1" s="179"/>
      <c r="I1" s="180" t="s">
        <v>126</v>
      </c>
      <c r="J1" s="180"/>
      <c r="K1" s="180"/>
      <c r="L1" s="180"/>
      <c r="M1" s="180"/>
      <c r="N1" s="180"/>
      <c r="O1" s="180"/>
      <c r="P1" s="180"/>
      <c r="Q1" s="180"/>
      <c r="R1" s="180"/>
      <c r="S1" s="173" t="s">
        <v>127</v>
      </c>
      <c r="T1" s="173" t="s">
        <v>127</v>
      </c>
      <c r="U1" s="173" t="s">
        <v>127</v>
      </c>
      <c r="V1" s="173" t="s">
        <v>127</v>
      </c>
      <c r="W1" s="173" t="s">
        <v>127</v>
      </c>
      <c r="X1" s="173" t="s">
        <v>127</v>
      </c>
      <c r="Y1" s="173" t="s">
        <v>127</v>
      </c>
      <c r="Z1" s="173" t="s">
        <v>127</v>
      </c>
      <c r="AA1" s="173" t="s">
        <v>127</v>
      </c>
      <c r="AB1" s="173" t="s">
        <v>127</v>
      </c>
      <c r="AC1" s="173" t="s">
        <v>127</v>
      </c>
      <c r="AD1" s="173" t="s">
        <v>127</v>
      </c>
      <c r="AE1" s="173" t="s">
        <v>127</v>
      </c>
      <c r="AF1" s="173" t="s">
        <v>127</v>
      </c>
      <c r="AG1" s="173" t="s">
        <v>127</v>
      </c>
    </row>
    <row r="2" spans="1:33" s="77" customFormat="1" ht="38.5" customHeight="1" x14ac:dyDescent="0.35">
      <c r="A2" s="181" t="s">
        <v>194</v>
      </c>
      <c r="B2" s="182"/>
      <c r="C2" s="182"/>
      <c r="D2" s="182"/>
      <c r="E2" s="182"/>
      <c r="F2" s="182"/>
      <c r="G2" s="182"/>
      <c r="H2" s="183"/>
      <c r="I2" s="184" t="s">
        <v>114</v>
      </c>
      <c r="J2" s="185"/>
      <c r="K2" s="185"/>
      <c r="L2" s="185"/>
      <c r="M2" s="185"/>
      <c r="N2" s="185"/>
      <c r="O2" s="185"/>
      <c r="P2" s="185"/>
      <c r="Q2" s="185"/>
      <c r="R2" s="186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</row>
    <row r="3" spans="1:33" s="81" customFormat="1" ht="55.5" customHeight="1" x14ac:dyDescent="0.25">
      <c r="A3" s="78" t="s">
        <v>115</v>
      </c>
      <c r="B3" s="78" t="s">
        <v>19</v>
      </c>
      <c r="C3" s="78" t="s">
        <v>5</v>
      </c>
      <c r="D3" s="78" t="s">
        <v>116</v>
      </c>
      <c r="E3" s="78" t="s">
        <v>117</v>
      </c>
      <c r="F3" s="78" t="s">
        <v>9</v>
      </c>
      <c r="G3" s="78" t="s">
        <v>6</v>
      </c>
      <c r="H3" s="89" t="s">
        <v>118</v>
      </c>
      <c r="I3" s="85" t="s">
        <v>119</v>
      </c>
      <c r="J3" s="20" t="s">
        <v>94</v>
      </c>
      <c r="K3" s="20" t="s">
        <v>95</v>
      </c>
      <c r="L3" s="20" t="s">
        <v>90</v>
      </c>
      <c r="M3" s="20" t="s">
        <v>18</v>
      </c>
      <c r="N3" s="20" t="s">
        <v>91</v>
      </c>
      <c r="O3" s="20" t="s">
        <v>92</v>
      </c>
      <c r="P3" s="20" t="s">
        <v>93</v>
      </c>
      <c r="Q3" s="79" t="s">
        <v>0</v>
      </c>
      <c r="R3" s="86" t="s">
        <v>1</v>
      </c>
      <c r="S3" s="80" t="s">
        <v>128</v>
      </c>
      <c r="T3" s="80" t="s">
        <v>128</v>
      </c>
      <c r="U3" s="80" t="s">
        <v>128</v>
      </c>
      <c r="V3" s="80" t="s">
        <v>128</v>
      </c>
      <c r="W3" s="80" t="s">
        <v>128</v>
      </c>
      <c r="X3" s="80" t="s">
        <v>128</v>
      </c>
      <c r="Y3" s="80" t="s">
        <v>128</v>
      </c>
      <c r="Z3" s="80" t="s">
        <v>128</v>
      </c>
      <c r="AA3" s="80" t="s">
        <v>128</v>
      </c>
      <c r="AB3" s="80" t="s">
        <v>128</v>
      </c>
      <c r="AC3" s="80" t="s">
        <v>128</v>
      </c>
      <c r="AD3" s="80" t="s">
        <v>128</v>
      </c>
      <c r="AE3" s="80" t="s">
        <v>128</v>
      </c>
      <c r="AF3" s="80" t="s">
        <v>128</v>
      </c>
      <c r="AG3" s="80" t="s">
        <v>128</v>
      </c>
    </row>
    <row r="4" spans="1:33" s="77" customFormat="1" ht="38.5" customHeight="1" x14ac:dyDescent="0.35">
      <c r="A4" s="122">
        <v>1</v>
      </c>
      <c r="B4" s="98">
        <v>1</v>
      </c>
      <c r="C4" s="114" t="s">
        <v>129</v>
      </c>
      <c r="D4" s="99" t="s">
        <v>156</v>
      </c>
      <c r="E4" s="99" t="s">
        <v>137</v>
      </c>
      <c r="F4" s="99" t="s">
        <v>157</v>
      </c>
      <c r="G4" s="99" t="s">
        <v>123</v>
      </c>
      <c r="H4" s="101">
        <v>14</v>
      </c>
      <c r="I4" s="90"/>
      <c r="J4" s="91">
        <f>IF(SUM(S4:AG4)&gt;I4+L4,I4+L4,SUM(S4:AG4))</f>
        <v>0</v>
      </c>
      <c r="K4" s="92">
        <f>(SUM(S4:AG4))</f>
        <v>0</v>
      </c>
      <c r="L4" s="93"/>
      <c r="M4" s="94">
        <f>ROUND(IF(I4*0.25-0.5&lt;0,0,I4*0.25-0.5),0)-P4-N4</f>
        <v>0</v>
      </c>
      <c r="N4" s="93"/>
      <c r="O4" s="93"/>
      <c r="P4" s="93"/>
      <c r="Q4" s="95">
        <f>I4-(SUM(S4:AG4))+L4</f>
        <v>0</v>
      </c>
      <c r="R4" s="96" t="str">
        <f>IF(Q4&lt;0,"ATENÇÃO","OK")</f>
        <v>OK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</row>
    <row r="5" spans="1:33" s="77" customFormat="1" ht="38.5" customHeight="1" x14ac:dyDescent="0.35">
      <c r="A5" s="122"/>
      <c r="B5" s="98">
        <v>2</v>
      </c>
      <c r="C5" s="114"/>
      <c r="D5" s="99" t="s">
        <v>158</v>
      </c>
      <c r="E5" s="99" t="s">
        <v>137</v>
      </c>
      <c r="F5" s="99" t="s">
        <v>159</v>
      </c>
      <c r="G5" s="99" t="s">
        <v>123</v>
      </c>
      <c r="H5" s="101">
        <v>11</v>
      </c>
      <c r="I5" s="90"/>
      <c r="J5" s="91">
        <f t="shared" ref="J5:J31" si="0">IF(SUM(S5:AG5)&gt;I5+L5,I5+L5,SUM(S5:AG5))</f>
        <v>0</v>
      </c>
      <c r="K5" s="92">
        <f t="shared" ref="K5:K31" si="1">(SUM(S5:AG5))</f>
        <v>0</v>
      </c>
      <c r="L5" s="93"/>
      <c r="M5" s="94">
        <f t="shared" ref="M5:M31" si="2">ROUND(IF(I5*0.25-0.5&lt;0,0,I5*0.25-0.5),0)-P5-N5</f>
        <v>0</v>
      </c>
      <c r="N5" s="93"/>
      <c r="O5" s="93"/>
      <c r="P5" s="93"/>
      <c r="Q5" s="95">
        <f t="shared" ref="Q5:Q17" si="3">I5-(SUM(S5:AG5))+L5</f>
        <v>0</v>
      </c>
      <c r="R5" s="96" t="str">
        <f t="shared" ref="R5:R31" si="4">IF(Q5&lt;0,"ATENÇÃO","OK")</f>
        <v>OK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77" customFormat="1" ht="38.5" customHeight="1" x14ac:dyDescent="0.35">
      <c r="A6" s="122"/>
      <c r="B6" s="98">
        <v>3</v>
      </c>
      <c r="C6" s="114"/>
      <c r="D6" s="99" t="s">
        <v>160</v>
      </c>
      <c r="E6" s="99" t="s">
        <v>137</v>
      </c>
      <c r="F6" s="99" t="s">
        <v>161</v>
      </c>
      <c r="G6" s="99" t="s">
        <v>123</v>
      </c>
      <c r="H6" s="101">
        <v>12</v>
      </c>
      <c r="I6" s="90"/>
      <c r="J6" s="91">
        <f t="shared" si="0"/>
        <v>0</v>
      </c>
      <c r="K6" s="92">
        <f t="shared" si="1"/>
        <v>0</v>
      </c>
      <c r="L6" s="93"/>
      <c r="M6" s="94">
        <f t="shared" si="2"/>
        <v>0</v>
      </c>
      <c r="N6" s="93"/>
      <c r="O6" s="93"/>
      <c r="P6" s="93"/>
      <c r="Q6" s="95">
        <f t="shared" si="3"/>
        <v>0</v>
      </c>
      <c r="R6" s="96" t="str">
        <f t="shared" si="4"/>
        <v>OK</v>
      </c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s="77" customFormat="1" ht="38.5" customHeight="1" x14ac:dyDescent="0.35">
      <c r="A7" s="122">
        <v>2</v>
      </c>
      <c r="B7" s="98">
        <v>4</v>
      </c>
      <c r="C7" s="114" t="s">
        <v>130</v>
      </c>
      <c r="D7" s="99" t="s">
        <v>162</v>
      </c>
      <c r="E7" s="99" t="s">
        <v>138</v>
      </c>
      <c r="F7" s="99" t="s">
        <v>157</v>
      </c>
      <c r="G7" s="99" t="s">
        <v>123</v>
      </c>
      <c r="H7" s="101">
        <v>17.100000000000001</v>
      </c>
      <c r="I7" s="90"/>
      <c r="J7" s="91">
        <f t="shared" si="0"/>
        <v>0</v>
      </c>
      <c r="K7" s="92">
        <f t="shared" si="1"/>
        <v>0</v>
      </c>
      <c r="L7" s="93"/>
      <c r="M7" s="94">
        <f t="shared" si="2"/>
        <v>0</v>
      </c>
      <c r="N7" s="93"/>
      <c r="O7" s="93"/>
      <c r="P7" s="93"/>
      <c r="Q7" s="95">
        <f t="shared" si="3"/>
        <v>0</v>
      </c>
      <c r="R7" s="96" t="str">
        <f t="shared" si="4"/>
        <v>OK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3" s="77" customFormat="1" ht="38.5" customHeight="1" x14ac:dyDescent="0.35">
      <c r="A8" s="122"/>
      <c r="B8" s="98">
        <v>5</v>
      </c>
      <c r="C8" s="114"/>
      <c r="D8" s="99" t="s">
        <v>163</v>
      </c>
      <c r="E8" s="99" t="s">
        <v>138</v>
      </c>
      <c r="F8" s="99" t="s">
        <v>159</v>
      </c>
      <c r="G8" s="99" t="s">
        <v>123</v>
      </c>
      <c r="H8" s="101">
        <v>16.86</v>
      </c>
      <c r="I8" s="90"/>
      <c r="J8" s="91">
        <f t="shared" si="0"/>
        <v>0</v>
      </c>
      <c r="K8" s="92">
        <f t="shared" si="1"/>
        <v>0</v>
      </c>
      <c r="L8" s="93"/>
      <c r="M8" s="94">
        <f t="shared" si="2"/>
        <v>0</v>
      </c>
      <c r="N8" s="93"/>
      <c r="O8" s="93"/>
      <c r="P8" s="93"/>
      <c r="Q8" s="95">
        <f t="shared" si="3"/>
        <v>0</v>
      </c>
      <c r="R8" s="96" t="str">
        <f t="shared" si="4"/>
        <v>OK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</row>
    <row r="9" spans="1:33" s="77" customFormat="1" ht="38.5" customHeight="1" x14ac:dyDescent="0.35">
      <c r="A9" s="122">
        <v>3</v>
      </c>
      <c r="B9" s="98">
        <v>6</v>
      </c>
      <c r="C9" s="114" t="s">
        <v>130</v>
      </c>
      <c r="D9" s="99" t="s">
        <v>164</v>
      </c>
      <c r="E9" s="99" t="s">
        <v>139</v>
      </c>
      <c r="F9" s="99" t="s">
        <v>157</v>
      </c>
      <c r="G9" s="99" t="s">
        <v>123</v>
      </c>
      <c r="H9" s="101">
        <v>16.739999999999998</v>
      </c>
      <c r="I9" s="90">
        <v>2900</v>
      </c>
      <c r="J9" s="91">
        <f t="shared" si="0"/>
        <v>0</v>
      </c>
      <c r="K9" s="92">
        <f t="shared" si="1"/>
        <v>0</v>
      </c>
      <c r="L9" s="93"/>
      <c r="M9" s="94">
        <f t="shared" si="2"/>
        <v>725</v>
      </c>
      <c r="N9" s="93"/>
      <c r="O9" s="93"/>
      <c r="P9" s="93"/>
      <c r="Q9" s="95">
        <f t="shared" si="3"/>
        <v>2900</v>
      </c>
      <c r="R9" s="96" t="str">
        <f t="shared" si="4"/>
        <v>OK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</row>
    <row r="10" spans="1:33" s="77" customFormat="1" ht="38.5" customHeight="1" x14ac:dyDescent="0.35">
      <c r="A10" s="122"/>
      <c r="B10" s="98">
        <v>7</v>
      </c>
      <c r="C10" s="114"/>
      <c r="D10" s="99" t="s">
        <v>165</v>
      </c>
      <c r="E10" s="99" t="s">
        <v>140</v>
      </c>
      <c r="F10" s="99" t="s">
        <v>159</v>
      </c>
      <c r="G10" s="99" t="s">
        <v>123</v>
      </c>
      <c r="H10" s="101">
        <v>16.95</v>
      </c>
      <c r="I10" s="90">
        <v>600</v>
      </c>
      <c r="J10" s="91">
        <f t="shared" si="0"/>
        <v>0</v>
      </c>
      <c r="K10" s="92">
        <f t="shared" si="1"/>
        <v>0</v>
      </c>
      <c r="L10" s="93"/>
      <c r="M10" s="94">
        <f t="shared" si="2"/>
        <v>150</v>
      </c>
      <c r="N10" s="93"/>
      <c r="O10" s="93"/>
      <c r="P10" s="93"/>
      <c r="Q10" s="95">
        <f t="shared" si="3"/>
        <v>600</v>
      </c>
      <c r="R10" s="96" t="str">
        <f t="shared" si="4"/>
        <v>OK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1" spans="1:33" s="77" customFormat="1" ht="38.5" customHeight="1" x14ac:dyDescent="0.35">
      <c r="A11" s="122">
        <v>4</v>
      </c>
      <c r="B11" s="98">
        <v>8</v>
      </c>
      <c r="C11" s="114" t="s">
        <v>130</v>
      </c>
      <c r="D11" s="99" t="s">
        <v>166</v>
      </c>
      <c r="E11" s="99" t="s">
        <v>141</v>
      </c>
      <c r="F11" s="100" t="s">
        <v>151</v>
      </c>
      <c r="G11" s="99" t="s">
        <v>123</v>
      </c>
      <c r="H11" s="101">
        <v>18.010000000000002</v>
      </c>
      <c r="I11" s="90"/>
      <c r="J11" s="91">
        <f t="shared" si="0"/>
        <v>0</v>
      </c>
      <c r="K11" s="92">
        <f t="shared" si="1"/>
        <v>0</v>
      </c>
      <c r="L11" s="93"/>
      <c r="M11" s="94">
        <f t="shared" si="2"/>
        <v>0</v>
      </c>
      <c r="N11" s="93"/>
      <c r="O11" s="93"/>
      <c r="P11" s="93"/>
      <c r="Q11" s="95">
        <f t="shared" si="3"/>
        <v>0</v>
      </c>
      <c r="R11" s="96" t="str">
        <f t="shared" si="4"/>
        <v>OK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</row>
    <row r="12" spans="1:33" s="77" customFormat="1" ht="38.5" customHeight="1" x14ac:dyDescent="0.35">
      <c r="A12" s="122"/>
      <c r="B12" s="98">
        <v>9</v>
      </c>
      <c r="C12" s="114"/>
      <c r="D12" s="102" t="s">
        <v>167</v>
      </c>
      <c r="E12" s="102" t="s">
        <v>141</v>
      </c>
      <c r="F12" s="102" t="s">
        <v>159</v>
      </c>
      <c r="G12" s="102" t="s">
        <v>123</v>
      </c>
      <c r="H12" s="101">
        <v>16.86</v>
      </c>
      <c r="I12" s="90"/>
      <c r="J12" s="91">
        <f t="shared" si="0"/>
        <v>0</v>
      </c>
      <c r="K12" s="92">
        <f t="shared" si="1"/>
        <v>0</v>
      </c>
      <c r="L12" s="93"/>
      <c r="M12" s="94">
        <f t="shared" si="2"/>
        <v>0</v>
      </c>
      <c r="N12" s="93"/>
      <c r="O12" s="93"/>
      <c r="P12" s="93"/>
      <c r="Q12" s="95">
        <f t="shared" si="3"/>
        <v>0</v>
      </c>
      <c r="R12" s="96" t="str">
        <f t="shared" si="4"/>
        <v>OK</v>
      </c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1:33" s="77" customFormat="1" ht="38.5" customHeight="1" x14ac:dyDescent="0.35">
      <c r="A13" s="97">
        <v>5</v>
      </c>
      <c r="B13" s="98">
        <v>10</v>
      </c>
      <c r="C13" s="103" t="s">
        <v>131</v>
      </c>
      <c r="D13" s="99" t="s">
        <v>168</v>
      </c>
      <c r="E13" s="99" t="s">
        <v>142</v>
      </c>
      <c r="F13" s="100" t="s">
        <v>169</v>
      </c>
      <c r="G13" s="99" t="s">
        <v>123</v>
      </c>
      <c r="H13" s="101">
        <v>24.1</v>
      </c>
      <c r="I13" s="90"/>
      <c r="J13" s="91">
        <f t="shared" si="0"/>
        <v>0</v>
      </c>
      <c r="K13" s="92">
        <f t="shared" si="1"/>
        <v>0</v>
      </c>
      <c r="L13" s="93"/>
      <c r="M13" s="94">
        <f t="shared" si="2"/>
        <v>0</v>
      </c>
      <c r="N13" s="93"/>
      <c r="O13" s="93"/>
      <c r="P13" s="93"/>
      <c r="Q13" s="95">
        <f t="shared" si="3"/>
        <v>0</v>
      </c>
      <c r="R13" s="96" t="str">
        <f t="shared" si="4"/>
        <v>OK</v>
      </c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</row>
    <row r="14" spans="1:33" s="77" customFormat="1" ht="38.5" customHeight="1" x14ac:dyDescent="0.35">
      <c r="A14" s="97">
        <v>6</v>
      </c>
      <c r="B14" s="98">
        <v>11</v>
      </c>
      <c r="C14" s="103" t="s">
        <v>131</v>
      </c>
      <c r="D14" s="99" t="s">
        <v>170</v>
      </c>
      <c r="E14" s="99" t="s">
        <v>142</v>
      </c>
      <c r="F14" s="100" t="s">
        <v>169</v>
      </c>
      <c r="G14" s="99" t="s">
        <v>123</v>
      </c>
      <c r="H14" s="101">
        <v>25.9</v>
      </c>
      <c r="I14" s="90"/>
      <c r="J14" s="91">
        <f t="shared" si="0"/>
        <v>0</v>
      </c>
      <c r="K14" s="92">
        <f t="shared" si="1"/>
        <v>0</v>
      </c>
      <c r="L14" s="93"/>
      <c r="M14" s="94">
        <f t="shared" si="2"/>
        <v>0</v>
      </c>
      <c r="N14" s="93"/>
      <c r="O14" s="93"/>
      <c r="P14" s="93"/>
      <c r="Q14" s="95">
        <f t="shared" si="3"/>
        <v>0</v>
      </c>
      <c r="R14" s="96" t="str">
        <f t="shared" si="4"/>
        <v>OK</v>
      </c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</row>
    <row r="15" spans="1:33" s="77" customFormat="1" ht="38.5" customHeight="1" x14ac:dyDescent="0.35">
      <c r="A15" s="97">
        <v>7</v>
      </c>
      <c r="B15" s="98">
        <v>12</v>
      </c>
      <c r="C15" s="103" t="s">
        <v>131</v>
      </c>
      <c r="D15" s="99" t="s">
        <v>171</v>
      </c>
      <c r="E15" s="99" t="s">
        <v>143</v>
      </c>
      <c r="F15" s="100" t="s">
        <v>169</v>
      </c>
      <c r="G15" s="99" t="s">
        <v>123</v>
      </c>
      <c r="H15" s="101">
        <v>25.9</v>
      </c>
      <c r="I15" s="90">
        <v>1300</v>
      </c>
      <c r="J15" s="91">
        <f t="shared" si="0"/>
        <v>0</v>
      </c>
      <c r="K15" s="92">
        <f t="shared" si="1"/>
        <v>0</v>
      </c>
      <c r="L15" s="93"/>
      <c r="M15" s="94">
        <f t="shared" si="2"/>
        <v>325</v>
      </c>
      <c r="N15" s="93"/>
      <c r="O15" s="93"/>
      <c r="P15" s="93"/>
      <c r="Q15" s="95">
        <f t="shared" si="3"/>
        <v>1300</v>
      </c>
      <c r="R15" s="96" t="str">
        <f t="shared" si="4"/>
        <v>OK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</row>
    <row r="16" spans="1:33" s="77" customFormat="1" ht="335.25" customHeight="1" x14ac:dyDescent="0.35">
      <c r="A16" s="97">
        <v>8</v>
      </c>
      <c r="B16" s="98">
        <v>13</v>
      </c>
      <c r="C16" s="103" t="s">
        <v>131</v>
      </c>
      <c r="D16" s="99" t="s">
        <v>172</v>
      </c>
      <c r="E16" s="99" t="s">
        <v>143</v>
      </c>
      <c r="F16" s="104" t="s">
        <v>169</v>
      </c>
      <c r="G16" s="102" t="s">
        <v>123</v>
      </c>
      <c r="H16" s="101">
        <v>25.9</v>
      </c>
      <c r="I16" s="90"/>
      <c r="J16" s="91">
        <f t="shared" si="0"/>
        <v>0</v>
      </c>
      <c r="K16" s="92">
        <f t="shared" si="1"/>
        <v>0</v>
      </c>
      <c r="L16" s="93"/>
      <c r="M16" s="94">
        <f t="shared" si="2"/>
        <v>0</v>
      </c>
      <c r="N16" s="93"/>
      <c r="O16" s="93"/>
      <c r="P16" s="93"/>
      <c r="Q16" s="95">
        <f t="shared" si="3"/>
        <v>0</v>
      </c>
      <c r="R16" s="96" t="str">
        <f t="shared" si="4"/>
        <v>OK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</row>
    <row r="17" spans="1:33" s="77" customFormat="1" ht="87" x14ac:dyDescent="0.35">
      <c r="A17" s="97">
        <v>9</v>
      </c>
      <c r="B17" s="98">
        <v>14</v>
      </c>
      <c r="C17" s="103" t="s">
        <v>132</v>
      </c>
      <c r="D17" s="99" t="s">
        <v>173</v>
      </c>
      <c r="E17" s="99" t="s">
        <v>144</v>
      </c>
      <c r="F17" s="103" t="s">
        <v>120</v>
      </c>
      <c r="G17" s="99" t="s">
        <v>123</v>
      </c>
      <c r="H17" s="101">
        <v>4.46</v>
      </c>
      <c r="I17" s="90"/>
      <c r="J17" s="91">
        <f t="shared" si="0"/>
        <v>0</v>
      </c>
      <c r="K17" s="92">
        <f t="shared" si="1"/>
        <v>0</v>
      </c>
      <c r="L17" s="93"/>
      <c r="M17" s="94">
        <f t="shared" si="2"/>
        <v>0</v>
      </c>
      <c r="N17" s="93"/>
      <c r="O17" s="93"/>
      <c r="P17" s="93"/>
      <c r="Q17" s="95">
        <f t="shared" si="3"/>
        <v>0</v>
      </c>
      <c r="R17" s="96" t="str">
        <f t="shared" si="4"/>
        <v>OK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3" s="77" customFormat="1" ht="145" x14ac:dyDescent="0.35">
      <c r="A18" s="97">
        <v>10</v>
      </c>
      <c r="B18" s="98">
        <v>15</v>
      </c>
      <c r="C18" s="103" t="s">
        <v>133</v>
      </c>
      <c r="D18" s="99" t="s">
        <v>174</v>
      </c>
      <c r="E18" s="99" t="s">
        <v>145</v>
      </c>
      <c r="F18" s="103" t="s">
        <v>120</v>
      </c>
      <c r="G18" s="99" t="s">
        <v>123</v>
      </c>
      <c r="H18" s="106">
        <v>5.73</v>
      </c>
      <c r="I18" s="90"/>
      <c r="J18" s="91">
        <f t="shared" si="0"/>
        <v>0</v>
      </c>
      <c r="K18" s="92">
        <f t="shared" si="1"/>
        <v>0</v>
      </c>
      <c r="L18" s="93"/>
      <c r="M18" s="94">
        <f t="shared" si="2"/>
        <v>0</v>
      </c>
      <c r="N18" s="93"/>
      <c r="O18" s="93"/>
      <c r="P18" s="93"/>
      <c r="Q18" s="95">
        <f>I18-(SUM(S18:AG18))+L18</f>
        <v>0</v>
      </c>
      <c r="R18" s="96" t="str">
        <f t="shared" si="4"/>
        <v>OK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</row>
    <row r="19" spans="1:33" s="77" customFormat="1" ht="87" x14ac:dyDescent="0.35">
      <c r="A19" s="97">
        <v>11</v>
      </c>
      <c r="B19" s="98">
        <v>16</v>
      </c>
      <c r="C19" s="103" t="s">
        <v>134</v>
      </c>
      <c r="D19" s="99" t="s">
        <v>175</v>
      </c>
      <c r="E19" s="99" t="s">
        <v>121</v>
      </c>
      <c r="F19" s="103" t="s">
        <v>120</v>
      </c>
      <c r="G19" s="99" t="s">
        <v>123</v>
      </c>
      <c r="H19" s="106">
        <v>4.9000000000000004</v>
      </c>
      <c r="I19" s="90">
        <v>540</v>
      </c>
      <c r="J19" s="91">
        <f t="shared" si="0"/>
        <v>0</v>
      </c>
      <c r="K19" s="92">
        <f t="shared" si="1"/>
        <v>0</v>
      </c>
      <c r="L19" s="93"/>
      <c r="M19" s="94">
        <f t="shared" si="2"/>
        <v>135</v>
      </c>
      <c r="N19" s="93"/>
      <c r="O19" s="93"/>
      <c r="P19" s="93"/>
      <c r="Q19" s="95">
        <f t="shared" ref="Q19:Q31" si="5">I19-(SUM(S19:AG19))+L19</f>
        <v>540</v>
      </c>
      <c r="R19" s="96" t="str">
        <f t="shared" si="4"/>
        <v>OK</v>
      </c>
      <c r="S19" s="109"/>
      <c r="T19" s="109"/>
      <c r="U19" s="108"/>
      <c r="V19" s="108"/>
      <c r="W19" s="108"/>
      <c r="X19" s="108"/>
      <c r="Y19" s="108"/>
      <c r="Z19" s="110"/>
      <c r="AA19" s="108"/>
      <c r="AB19" s="108"/>
      <c r="AC19" s="108"/>
      <c r="AD19" s="108"/>
      <c r="AE19" s="108"/>
      <c r="AF19" s="108"/>
      <c r="AG19" s="108"/>
    </row>
    <row r="20" spans="1:33" ht="145" x14ac:dyDescent="0.35">
      <c r="A20" s="97">
        <v>12</v>
      </c>
      <c r="B20" s="98">
        <v>17</v>
      </c>
      <c r="C20" s="103" t="s">
        <v>133</v>
      </c>
      <c r="D20" s="102" t="s">
        <v>176</v>
      </c>
      <c r="E20" s="102" t="s">
        <v>145</v>
      </c>
      <c r="F20" s="103" t="s">
        <v>120</v>
      </c>
      <c r="G20" s="99" t="s">
        <v>123</v>
      </c>
      <c r="H20" s="107">
        <v>5.83</v>
      </c>
      <c r="I20" s="90"/>
      <c r="J20" s="91">
        <f t="shared" si="0"/>
        <v>0</v>
      </c>
      <c r="K20" s="92">
        <f t="shared" si="1"/>
        <v>0</v>
      </c>
      <c r="L20" s="93"/>
      <c r="M20" s="94">
        <f t="shared" si="2"/>
        <v>0</v>
      </c>
      <c r="N20" s="93"/>
      <c r="O20" s="93"/>
      <c r="P20" s="93"/>
      <c r="Q20" s="95">
        <f t="shared" si="5"/>
        <v>0</v>
      </c>
      <c r="R20" s="96" t="str">
        <f t="shared" si="4"/>
        <v>OK</v>
      </c>
      <c r="S20" s="111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51"/>
      <c r="AG20" s="51"/>
    </row>
    <row r="21" spans="1:33" ht="116" x14ac:dyDescent="0.35">
      <c r="A21" s="97">
        <v>13</v>
      </c>
      <c r="B21" s="98">
        <v>18</v>
      </c>
      <c r="C21" s="103" t="s">
        <v>135</v>
      </c>
      <c r="D21" s="102" t="s">
        <v>177</v>
      </c>
      <c r="E21" s="102" t="s">
        <v>146</v>
      </c>
      <c r="F21" s="103" t="s">
        <v>152</v>
      </c>
      <c r="G21" s="105" t="s">
        <v>124</v>
      </c>
      <c r="H21" s="107">
        <v>134.69999999999999</v>
      </c>
      <c r="I21" s="90"/>
      <c r="J21" s="91">
        <f t="shared" si="0"/>
        <v>0</v>
      </c>
      <c r="K21" s="92">
        <f t="shared" si="1"/>
        <v>0</v>
      </c>
      <c r="L21" s="93"/>
      <c r="M21" s="94">
        <f t="shared" si="2"/>
        <v>0</v>
      </c>
      <c r="N21" s="93"/>
      <c r="O21" s="93"/>
      <c r="P21" s="93"/>
      <c r="Q21" s="95">
        <f t="shared" si="5"/>
        <v>0</v>
      </c>
      <c r="R21" s="96" t="str">
        <f t="shared" si="4"/>
        <v>OK</v>
      </c>
      <c r="S21" s="111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51"/>
      <c r="AG21" s="51"/>
    </row>
    <row r="22" spans="1:33" ht="38.5" customHeight="1" x14ac:dyDescent="0.35">
      <c r="A22" s="97">
        <v>14</v>
      </c>
      <c r="B22" s="98">
        <v>19</v>
      </c>
      <c r="C22" s="103" t="s">
        <v>132</v>
      </c>
      <c r="D22" s="102" t="s">
        <v>178</v>
      </c>
      <c r="E22" s="102" t="s">
        <v>147</v>
      </c>
      <c r="F22" s="103" t="s">
        <v>153</v>
      </c>
      <c r="G22" s="105" t="s">
        <v>123</v>
      </c>
      <c r="H22" s="107">
        <v>5.66</v>
      </c>
      <c r="I22" s="90"/>
      <c r="J22" s="91">
        <f t="shared" si="0"/>
        <v>0</v>
      </c>
      <c r="K22" s="92">
        <f t="shared" si="1"/>
        <v>0</v>
      </c>
      <c r="L22" s="93"/>
      <c r="M22" s="94">
        <f t="shared" si="2"/>
        <v>0</v>
      </c>
      <c r="N22" s="93"/>
      <c r="O22" s="93"/>
      <c r="P22" s="93"/>
      <c r="Q22" s="95">
        <f t="shared" si="5"/>
        <v>0</v>
      </c>
      <c r="R22" s="96" t="str">
        <f t="shared" si="4"/>
        <v>OK</v>
      </c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51"/>
      <c r="AG22" s="51"/>
    </row>
    <row r="23" spans="1:33" ht="38.5" customHeight="1" x14ac:dyDescent="0.35">
      <c r="A23" s="113">
        <v>15</v>
      </c>
      <c r="B23" s="98">
        <v>20</v>
      </c>
      <c r="C23" s="114" t="s">
        <v>136</v>
      </c>
      <c r="D23" s="102" t="s">
        <v>179</v>
      </c>
      <c r="E23" s="102" t="s">
        <v>148</v>
      </c>
      <c r="F23" s="103" t="s">
        <v>154</v>
      </c>
      <c r="G23" s="99" t="s">
        <v>123</v>
      </c>
      <c r="H23" s="107">
        <v>5.29</v>
      </c>
      <c r="I23" s="90">
        <v>110</v>
      </c>
      <c r="J23" s="91">
        <f t="shared" si="0"/>
        <v>0</v>
      </c>
      <c r="K23" s="92">
        <f t="shared" si="1"/>
        <v>0</v>
      </c>
      <c r="L23" s="93"/>
      <c r="M23" s="94">
        <f t="shared" si="2"/>
        <v>27</v>
      </c>
      <c r="N23" s="93"/>
      <c r="O23" s="93"/>
      <c r="P23" s="93"/>
      <c r="Q23" s="95">
        <f t="shared" si="5"/>
        <v>110</v>
      </c>
      <c r="R23" s="96" t="str">
        <f t="shared" si="4"/>
        <v>OK</v>
      </c>
      <c r="S23" s="111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51"/>
      <c r="AG23" s="51"/>
    </row>
    <row r="24" spans="1:33" ht="38.5" customHeight="1" x14ac:dyDescent="0.35">
      <c r="A24" s="113"/>
      <c r="B24" s="98">
        <v>21</v>
      </c>
      <c r="C24" s="114"/>
      <c r="D24" s="102" t="s">
        <v>180</v>
      </c>
      <c r="E24" s="102" t="s">
        <v>148</v>
      </c>
      <c r="F24" s="103" t="s">
        <v>154</v>
      </c>
      <c r="G24" s="99" t="s">
        <v>123</v>
      </c>
      <c r="H24" s="107">
        <v>6.25</v>
      </c>
      <c r="I24" s="90">
        <v>110</v>
      </c>
      <c r="J24" s="91">
        <f t="shared" si="0"/>
        <v>0</v>
      </c>
      <c r="K24" s="92">
        <f t="shared" si="1"/>
        <v>0</v>
      </c>
      <c r="L24" s="93"/>
      <c r="M24" s="94">
        <f t="shared" si="2"/>
        <v>27</v>
      </c>
      <c r="N24" s="93"/>
      <c r="O24" s="93"/>
      <c r="P24" s="93"/>
      <c r="Q24" s="95">
        <f t="shared" si="5"/>
        <v>110</v>
      </c>
      <c r="R24" s="96" t="str">
        <f t="shared" si="4"/>
        <v>OK</v>
      </c>
      <c r="S24" s="111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51"/>
      <c r="AG24" s="51"/>
    </row>
    <row r="25" spans="1:33" ht="38.5" customHeight="1" x14ac:dyDescent="0.35">
      <c r="A25" s="113"/>
      <c r="B25" s="98">
        <v>22</v>
      </c>
      <c r="C25" s="114"/>
      <c r="D25" s="102" t="s">
        <v>181</v>
      </c>
      <c r="E25" s="102" t="s">
        <v>148</v>
      </c>
      <c r="F25" s="103" t="s">
        <v>154</v>
      </c>
      <c r="G25" s="99" t="s">
        <v>123</v>
      </c>
      <c r="H25" s="107">
        <v>6.4</v>
      </c>
      <c r="I25" s="90">
        <v>110</v>
      </c>
      <c r="J25" s="91">
        <f t="shared" si="0"/>
        <v>0</v>
      </c>
      <c r="K25" s="92">
        <f t="shared" si="1"/>
        <v>0</v>
      </c>
      <c r="L25" s="93"/>
      <c r="M25" s="94">
        <f t="shared" si="2"/>
        <v>27</v>
      </c>
      <c r="N25" s="93"/>
      <c r="O25" s="93"/>
      <c r="P25" s="93"/>
      <c r="Q25" s="95">
        <f t="shared" si="5"/>
        <v>110</v>
      </c>
      <c r="R25" s="96" t="str">
        <f t="shared" si="4"/>
        <v>OK</v>
      </c>
      <c r="S25" s="111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51"/>
      <c r="AG25" s="51"/>
    </row>
    <row r="26" spans="1:33" ht="38.5" customHeight="1" x14ac:dyDescent="0.35">
      <c r="A26" s="113"/>
      <c r="B26" s="98">
        <v>23</v>
      </c>
      <c r="C26" s="114"/>
      <c r="D26" s="102" t="s">
        <v>182</v>
      </c>
      <c r="E26" s="102" t="s">
        <v>149</v>
      </c>
      <c r="F26" s="103" t="s">
        <v>155</v>
      </c>
      <c r="G26" s="99" t="s">
        <v>123</v>
      </c>
      <c r="H26" s="107">
        <v>3.82</v>
      </c>
      <c r="I26" s="90">
        <v>220</v>
      </c>
      <c r="J26" s="91">
        <f t="shared" si="0"/>
        <v>0</v>
      </c>
      <c r="K26" s="92">
        <f t="shared" si="1"/>
        <v>0</v>
      </c>
      <c r="L26" s="93"/>
      <c r="M26" s="94">
        <f t="shared" si="2"/>
        <v>55</v>
      </c>
      <c r="N26" s="93"/>
      <c r="O26" s="93"/>
      <c r="P26" s="93"/>
      <c r="Q26" s="95">
        <f t="shared" si="5"/>
        <v>220</v>
      </c>
      <c r="R26" s="96" t="str">
        <f t="shared" si="4"/>
        <v>OK</v>
      </c>
      <c r="S26" s="111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51"/>
      <c r="AG26" s="51"/>
    </row>
    <row r="27" spans="1:33" ht="38.5" customHeight="1" x14ac:dyDescent="0.35">
      <c r="A27" s="113"/>
      <c r="B27" s="98">
        <v>24</v>
      </c>
      <c r="C27" s="114"/>
      <c r="D27" s="102" t="s">
        <v>183</v>
      </c>
      <c r="E27" s="102" t="s">
        <v>149</v>
      </c>
      <c r="F27" s="103" t="s">
        <v>155</v>
      </c>
      <c r="G27" s="99" t="s">
        <v>123</v>
      </c>
      <c r="H27" s="107">
        <v>3.71</v>
      </c>
      <c r="I27" s="90">
        <v>240</v>
      </c>
      <c r="J27" s="91">
        <f t="shared" si="0"/>
        <v>0</v>
      </c>
      <c r="K27" s="92">
        <f t="shared" si="1"/>
        <v>0</v>
      </c>
      <c r="L27" s="93"/>
      <c r="M27" s="94">
        <f t="shared" si="2"/>
        <v>60</v>
      </c>
      <c r="N27" s="93"/>
      <c r="O27" s="93"/>
      <c r="P27" s="93"/>
      <c r="Q27" s="95">
        <f t="shared" si="5"/>
        <v>240</v>
      </c>
      <c r="R27" s="96" t="str">
        <f t="shared" si="4"/>
        <v>OK</v>
      </c>
      <c r="S27" s="111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51"/>
      <c r="AG27" s="51"/>
    </row>
    <row r="28" spans="1:33" ht="38.5" customHeight="1" x14ac:dyDescent="0.35">
      <c r="A28" s="113"/>
      <c r="B28" s="98">
        <v>25</v>
      </c>
      <c r="C28" s="114"/>
      <c r="D28" s="102" t="s">
        <v>184</v>
      </c>
      <c r="E28" s="102" t="s">
        <v>150</v>
      </c>
      <c r="F28" s="103" t="s">
        <v>155</v>
      </c>
      <c r="G28" s="99" t="s">
        <v>123</v>
      </c>
      <c r="H28" s="107">
        <v>3.69</v>
      </c>
      <c r="I28" s="90">
        <v>240</v>
      </c>
      <c r="J28" s="91">
        <f t="shared" si="0"/>
        <v>0</v>
      </c>
      <c r="K28" s="92">
        <f t="shared" si="1"/>
        <v>0</v>
      </c>
      <c r="L28" s="93"/>
      <c r="M28" s="94">
        <f t="shared" si="2"/>
        <v>60</v>
      </c>
      <c r="N28" s="93"/>
      <c r="O28" s="93"/>
      <c r="P28" s="93"/>
      <c r="Q28" s="95">
        <f t="shared" si="5"/>
        <v>240</v>
      </c>
      <c r="R28" s="96" t="str">
        <f t="shared" si="4"/>
        <v>OK</v>
      </c>
      <c r="S28" s="111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51"/>
      <c r="AG28" s="51"/>
    </row>
    <row r="29" spans="1:33" ht="38.5" customHeight="1" x14ac:dyDescent="0.35">
      <c r="A29" s="113"/>
      <c r="B29" s="98">
        <v>26</v>
      </c>
      <c r="C29" s="114"/>
      <c r="D29" s="102" t="s">
        <v>185</v>
      </c>
      <c r="E29" s="102" t="s">
        <v>150</v>
      </c>
      <c r="F29" s="103" t="s">
        <v>155</v>
      </c>
      <c r="G29" s="99" t="s">
        <v>123</v>
      </c>
      <c r="H29" s="107">
        <v>4</v>
      </c>
      <c r="I29" s="90">
        <v>240</v>
      </c>
      <c r="J29" s="91">
        <f t="shared" si="0"/>
        <v>0</v>
      </c>
      <c r="K29" s="92">
        <f t="shared" si="1"/>
        <v>0</v>
      </c>
      <c r="L29" s="93"/>
      <c r="M29" s="94">
        <f t="shared" si="2"/>
        <v>60</v>
      </c>
      <c r="N29" s="93"/>
      <c r="O29" s="93"/>
      <c r="P29" s="93"/>
      <c r="Q29" s="95">
        <f t="shared" si="5"/>
        <v>240</v>
      </c>
      <c r="R29" s="96" t="str">
        <f t="shared" si="4"/>
        <v>OK</v>
      </c>
      <c r="S29" s="111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51"/>
      <c r="AG29" s="51"/>
    </row>
    <row r="30" spans="1:33" ht="38.5" customHeight="1" x14ac:dyDescent="0.35">
      <c r="A30" s="113"/>
      <c r="B30" s="98">
        <v>27</v>
      </c>
      <c r="C30" s="114"/>
      <c r="D30" s="102" t="s">
        <v>186</v>
      </c>
      <c r="E30" s="102" t="s">
        <v>150</v>
      </c>
      <c r="F30" s="103" t="s">
        <v>155</v>
      </c>
      <c r="G30" s="99" t="s">
        <v>123</v>
      </c>
      <c r="H30" s="107">
        <v>5.4</v>
      </c>
      <c r="I30" s="90">
        <v>280</v>
      </c>
      <c r="J30" s="91">
        <f t="shared" si="0"/>
        <v>0</v>
      </c>
      <c r="K30" s="92">
        <f t="shared" si="1"/>
        <v>0</v>
      </c>
      <c r="L30" s="93"/>
      <c r="M30" s="94">
        <f t="shared" si="2"/>
        <v>70</v>
      </c>
      <c r="N30" s="93"/>
      <c r="O30" s="93"/>
      <c r="P30" s="93"/>
      <c r="Q30" s="95">
        <f t="shared" si="5"/>
        <v>280</v>
      </c>
      <c r="R30" s="96" t="str">
        <f t="shared" si="4"/>
        <v>OK</v>
      </c>
      <c r="S30" s="111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51"/>
      <c r="AG30" s="51"/>
    </row>
    <row r="31" spans="1:33" ht="38.5" customHeight="1" x14ac:dyDescent="0.35">
      <c r="A31" s="113"/>
      <c r="B31" s="98">
        <v>28</v>
      </c>
      <c r="C31" s="114"/>
      <c r="D31" s="102" t="s">
        <v>187</v>
      </c>
      <c r="E31" s="102" t="s">
        <v>150</v>
      </c>
      <c r="F31" s="103" t="s">
        <v>155</v>
      </c>
      <c r="G31" s="99" t="s">
        <v>123</v>
      </c>
      <c r="H31" s="107">
        <v>7.74</v>
      </c>
      <c r="I31" s="90">
        <v>280</v>
      </c>
      <c r="J31" s="91">
        <f t="shared" si="0"/>
        <v>0</v>
      </c>
      <c r="K31" s="92">
        <f t="shared" si="1"/>
        <v>0</v>
      </c>
      <c r="L31" s="93"/>
      <c r="M31" s="94">
        <f t="shared" si="2"/>
        <v>70</v>
      </c>
      <c r="N31" s="93"/>
      <c r="O31" s="93"/>
      <c r="P31" s="93"/>
      <c r="Q31" s="95">
        <f t="shared" si="5"/>
        <v>280</v>
      </c>
      <c r="R31" s="96" t="str">
        <f t="shared" si="4"/>
        <v>OK</v>
      </c>
      <c r="S31" s="111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51"/>
      <c r="AG31" s="51"/>
    </row>
    <row r="32" spans="1:33" ht="38.5" customHeight="1" thickBot="1" x14ac:dyDescent="0.4">
      <c r="C32" s="170"/>
      <c r="D32" s="171"/>
      <c r="E32" s="171"/>
      <c r="F32" s="171"/>
      <c r="G32" s="171"/>
      <c r="H32" s="172"/>
      <c r="S32" s="87">
        <f t="shared" ref="S32:AG32" si="6">SUMPRODUCT($H$4:$H$31,S4:S31)</f>
        <v>0</v>
      </c>
      <c r="T32" s="87">
        <f t="shared" si="6"/>
        <v>0</v>
      </c>
      <c r="U32" s="87">
        <f t="shared" si="6"/>
        <v>0</v>
      </c>
      <c r="V32" s="87">
        <f t="shared" si="6"/>
        <v>0</v>
      </c>
      <c r="W32" s="87">
        <f t="shared" si="6"/>
        <v>0</v>
      </c>
      <c r="X32" s="87">
        <f t="shared" si="6"/>
        <v>0</v>
      </c>
      <c r="Y32" s="87">
        <f t="shared" si="6"/>
        <v>0</v>
      </c>
      <c r="Z32" s="87">
        <f t="shared" si="6"/>
        <v>0</v>
      </c>
      <c r="AA32" s="87">
        <f t="shared" si="6"/>
        <v>0</v>
      </c>
      <c r="AB32" s="87">
        <f t="shared" si="6"/>
        <v>0</v>
      </c>
      <c r="AC32" s="87">
        <f t="shared" si="6"/>
        <v>0</v>
      </c>
      <c r="AD32" s="87">
        <f t="shared" si="6"/>
        <v>0</v>
      </c>
      <c r="AE32" s="87">
        <f t="shared" si="6"/>
        <v>0</v>
      </c>
      <c r="AF32" s="87">
        <f t="shared" si="6"/>
        <v>0</v>
      </c>
      <c r="AG32" s="87">
        <f t="shared" si="6"/>
        <v>0</v>
      </c>
    </row>
  </sheetData>
  <mergeCells count="31">
    <mergeCell ref="C7:C8"/>
    <mergeCell ref="A9:A10"/>
    <mergeCell ref="C9:C10"/>
    <mergeCell ref="A11:A12"/>
    <mergeCell ref="C11:C12"/>
    <mergeCell ref="AE1:AE2"/>
    <mergeCell ref="AF1:AF2"/>
    <mergeCell ref="AG1:AG2"/>
    <mergeCell ref="AB1:AB2"/>
    <mergeCell ref="V1:V2"/>
    <mergeCell ref="Y1:Y2"/>
    <mergeCell ref="Z1:Z2"/>
    <mergeCell ref="AA1:AA2"/>
    <mergeCell ref="AC1:AC2"/>
    <mergeCell ref="AD1:AD2"/>
    <mergeCell ref="A23:A31"/>
    <mergeCell ref="C23:C31"/>
    <mergeCell ref="C32:H32"/>
    <mergeCell ref="W1:W2"/>
    <mergeCell ref="X1:X2"/>
    <mergeCell ref="U1:U2"/>
    <mergeCell ref="A1:C1"/>
    <mergeCell ref="T1:T2"/>
    <mergeCell ref="D1:H1"/>
    <mergeCell ref="I1:R1"/>
    <mergeCell ref="S1:S2"/>
    <mergeCell ref="A2:H2"/>
    <mergeCell ref="I2:R2"/>
    <mergeCell ref="A4:A6"/>
    <mergeCell ref="C4:C6"/>
    <mergeCell ref="A7:A8"/>
  </mergeCells>
  <conditionalFormatting sqref="S4:AG17">
    <cfRule type="cellIs" dxfId="32" priority="1" stopIfTrue="1" operator="greaterThan">
      <formula>0</formula>
    </cfRule>
    <cfRule type="cellIs" dxfId="31" priority="2" stopIfTrue="1" operator="greaterThan">
      <formula>0</formula>
    </cfRule>
    <cfRule type="cellIs" dxfId="3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G32"/>
  <sheetViews>
    <sheetView zoomScale="85" zoomScaleNormal="85" workbookViewId="0">
      <selection activeCell="A3" sqref="A3"/>
    </sheetView>
  </sheetViews>
  <sheetFormatPr defaultColWidth="9.81640625" defaultRowHeight="38.5" customHeight="1" x14ac:dyDescent="0.35"/>
  <cols>
    <col min="1" max="1" width="6.54296875" style="1" customWidth="1"/>
    <col min="2" max="2" width="5.81640625" style="1" customWidth="1"/>
    <col min="3" max="3" width="10.7265625" style="88" customWidth="1"/>
    <col min="4" max="4" width="57.81640625" style="1" customWidth="1"/>
    <col min="5" max="5" width="12.453125" style="1" customWidth="1"/>
    <col min="6" max="6" width="12.7265625" style="1" customWidth="1"/>
    <col min="7" max="7" width="13.81640625" style="1" customWidth="1"/>
    <col min="8" max="8" width="13.1796875" style="13" customWidth="1"/>
    <col min="9" max="9" width="11" style="13" customWidth="1"/>
    <col min="10" max="10" width="11.1796875" style="4" customWidth="1"/>
    <col min="11" max="11" width="9" style="4" customWidth="1"/>
    <col min="12" max="12" width="9.26953125" style="4" customWidth="1"/>
    <col min="13" max="16" width="6.54296875" style="4" customWidth="1"/>
    <col min="17" max="17" width="8.7265625" style="4" customWidth="1"/>
    <col min="18" max="18" width="6.54296875" style="12" customWidth="1"/>
    <col min="19" max="19" width="14.453125" style="5" customWidth="1"/>
    <col min="20" max="20" width="14.54296875" style="4" customWidth="1"/>
    <col min="21" max="21" width="13.7265625" style="4" customWidth="1"/>
    <col min="22" max="22" width="15.1796875" style="4" customWidth="1"/>
    <col min="23" max="27" width="13.26953125" style="4" customWidth="1"/>
    <col min="28" max="28" width="14.54296875" style="4" customWidth="1"/>
    <col min="29" max="31" width="13.26953125" style="4" customWidth="1"/>
    <col min="32" max="33" width="13.26953125" style="2" customWidth="1"/>
    <col min="34" max="16384" width="9.81640625" style="2"/>
  </cols>
  <sheetData>
    <row r="1" spans="1:33" s="77" customFormat="1" ht="38.5" customHeight="1" x14ac:dyDescent="0.35">
      <c r="A1" s="174" t="s">
        <v>125</v>
      </c>
      <c r="B1" s="175"/>
      <c r="C1" s="176"/>
      <c r="D1" s="177" t="s">
        <v>113</v>
      </c>
      <c r="E1" s="178"/>
      <c r="F1" s="178"/>
      <c r="G1" s="178"/>
      <c r="H1" s="179"/>
      <c r="I1" s="180" t="s">
        <v>126</v>
      </c>
      <c r="J1" s="180"/>
      <c r="K1" s="180"/>
      <c r="L1" s="180"/>
      <c r="M1" s="180"/>
      <c r="N1" s="180"/>
      <c r="O1" s="180"/>
      <c r="P1" s="180"/>
      <c r="Q1" s="180"/>
      <c r="R1" s="180"/>
      <c r="S1" s="173" t="s">
        <v>127</v>
      </c>
      <c r="T1" s="173" t="s">
        <v>127</v>
      </c>
      <c r="U1" s="173" t="s">
        <v>127</v>
      </c>
      <c r="V1" s="173" t="s">
        <v>127</v>
      </c>
      <c r="W1" s="173" t="s">
        <v>127</v>
      </c>
      <c r="X1" s="173" t="s">
        <v>127</v>
      </c>
      <c r="Y1" s="173" t="s">
        <v>127</v>
      </c>
      <c r="Z1" s="173" t="s">
        <v>127</v>
      </c>
      <c r="AA1" s="173" t="s">
        <v>127</v>
      </c>
      <c r="AB1" s="173" t="s">
        <v>127</v>
      </c>
      <c r="AC1" s="173" t="s">
        <v>127</v>
      </c>
      <c r="AD1" s="173" t="s">
        <v>127</v>
      </c>
      <c r="AE1" s="173" t="s">
        <v>127</v>
      </c>
      <c r="AF1" s="173" t="s">
        <v>127</v>
      </c>
      <c r="AG1" s="173" t="s">
        <v>127</v>
      </c>
    </row>
    <row r="2" spans="1:33" s="77" customFormat="1" ht="38.5" customHeight="1" x14ac:dyDescent="0.35">
      <c r="A2" s="181" t="s">
        <v>195</v>
      </c>
      <c r="B2" s="182"/>
      <c r="C2" s="182"/>
      <c r="D2" s="182"/>
      <c r="E2" s="182"/>
      <c r="F2" s="182"/>
      <c r="G2" s="182"/>
      <c r="H2" s="183"/>
      <c r="I2" s="184" t="s">
        <v>114</v>
      </c>
      <c r="J2" s="185"/>
      <c r="K2" s="185"/>
      <c r="L2" s="185"/>
      <c r="M2" s="185"/>
      <c r="N2" s="185"/>
      <c r="O2" s="185"/>
      <c r="P2" s="185"/>
      <c r="Q2" s="185"/>
      <c r="R2" s="186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</row>
    <row r="3" spans="1:33" s="81" customFormat="1" ht="55.5" customHeight="1" x14ac:dyDescent="0.25">
      <c r="A3" s="78" t="s">
        <v>115</v>
      </c>
      <c r="B3" s="78" t="s">
        <v>19</v>
      </c>
      <c r="C3" s="78" t="s">
        <v>5</v>
      </c>
      <c r="D3" s="78" t="s">
        <v>116</v>
      </c>
      <c r="E3" s="78" t="s">
        <v>117</v>
      </c>
      <c r="F3" s="78" t="s">
        <v>9</v>
      </c>
      <c r="G3" s="78" t="s">
        <v>6</v>
      </c>
      <c r="H3" s="89" t="s">
        <v>118</v>
      </c>
      <c r="I3" s="85" t="s">
        <v>119</v>
      </c>
      <c r="J3" s="20" t="s">
        <v>94</v>
      </c>
      <c r="K3" s="20" t="s">
        <v>95</v>
      </c>
      <c r="L3" s="20" t="s">
        <v>90</v>
      </c>
      <c r="M3" s="20" t="s">
        <v>18</v>
      </c>
      <c r="N3" s="20" t="s">
        <v>91</v>
      </c>
      <c r="O3" s="20" t="s">
        <v>92</v>
      </c>
      <c r="P3" s="20" t="s">
        <v>93</v>
      </c>
      <c r="Q3" s="79" t="s">
        <v>0</v>
      </c>
      <c r="R3" s="86" t="s">
        <v>1</v>
      </c>
      <c r="S3" s="80" t="s">
        <v>128</v>
      </c>
      <c r="T3" s="80" t="s">
        <v>128</v>
      </c>
      <c r="U3" s="80" t="s">
        <v>128</v>
      </c>
      <c r="V3" s="80" t="s">
        <v>128</v>
      </c>
      <c r="W3" s="80" t="s">
        <v>128</v>
      </c>
      <c r="X3" s="80" t="s">
        <v>128</v>
      </c>
      <c r="Y3" s="80" t="s">
        <v>128</v>
      </c>
      <c r="Z3" s="80" t="s">
        <v>128</v>
      </c>
      <c r="AA3" s="80" t="s">
        <v>128</v>
      </c>
      <c r="AB3" s="80" t="s">
        <v>128</v>
      </c>
      <c r="AC3" s="80" t="s">
        <v>128</v>
      </c>
      <c r="AD3" s="80" t="s">
        <v>128</v>
      </c>
      <c r="AE3" s="80" t="s">
        <v>128</v>
      </c>
      <c r="AF3" s="80" t="s">
        <v>128</v>
      </c>
      <c r="AG3" s="80" t="s">
        <v>128</v>
      </c>
    </row>
    <row r="4" spans="1:33" s="77" customFormat="1" ht="38.5" customHeight="1" x14ac:dyDescent="0.35">
      <c r="A4" s="122">
        <v>1</v>
      </c>
      <c r="B4" s="98">
        <v>1</v>
      </c>
      <c r="C4" s="114" t="s">
        <v>129</v>
      </c>
      <c r="D4" s="99" t="s">
        <v>156</v>
      </c>
      <c r="E4" s="99" t="s">
        <v>137</v>
      </c>
      <c r="F4" s="99" t="s">
        <v>157</v>
      </c>
      <c r="G4" s="99" t="s">
        <v>123</v>
      </c>
      <c r="H4" s="101">
        <v>14</v>
      </c>
      <c r="I4" s="90">
        <v>606</v>
      </c>
      <c r="J4" s="91">
        <f>IF(SUM(S4:AG4)&gt;I4+L4,I4+L4,SUM(S4:AG4))</f>
        <v>0</v>
      </c>
      <c r="K4" s="92">
        <f>(SUM(S4:AG4))</f>
        <v>0</v>
      </c>
      <c r="L4" s="93"/>
      <c r="M4" s="94">
        <f>ROUND(IF(I4*0.25-0.5&lt;0,0,I4*0.25-0.5),0)-P4-N4</f>
        <v>151</v>
      </c>
      <c r="N4" s="93"/>
      <c r="O4" s="93"/>
      <c r="P4" s="93"/>
      <c r="Q4" s="95">
        <f>I4-(SUM(S4:AG4))+L4</f>
        <v>606</v>
      </c>
      <c r="R4" s="96" t="str">
        <f>IF(Q4&lt;0,"ATENÇÃO","OK")</f>
        <v>OK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</row>
    <row r="5" spans="1:33" s="77" customFormat="1" ht="38.5" customHeight="1" x14ac:dyDescent="0.35">
      <c r="A5" s="122"/>
      <c r="B5" s="98">
        <v>2</v>
      </c>
      <c r="C5" s="114"/>
      <c r="D5" s="99" t="s">
        <v>158</v>
      </c>
      <c r="E5" s="99" t="s">
        <v>137</v>
      </c>
      <c r="F5" s="99" t="s">
        <v>159</v>
      </c>
      <c r="G5" s="99" t="s">
        <v>123</v>
      </c>
      <c r="H5" s="101">
        <v>11</v>
      </c>
      <c r="I5" s="90">
        <v>144</v>
      </c>
      <c r="J5" s="91">
        <f t="shared" ref="J5:J31" si="0">IF(SUM(S5:AG5)&gt;I5+L5,I5+L5,SUM(S5:AG5))</f>
        <v>0</v>
      </c>
      <c r="K5" s="92">
        <f t="shared" ref="K5:K31" si="1">(SUM(S5:AG5))</f>
        <v>0</v>
      </c>
      <c r="L5" s="93"/>
      <c r="M5" s="94">
        <f t="shared" ref="M5:M31" si="2">ROUND(IF(I5*0.25-0.5&lt;0,0,I5*0.25-0.5),0)-P5-N5</f>
        <v>36</v>
      </c>
      <c r="N5" s="93"/>
      <c r="O5" s="93"/>
      <c r="P5" s="93"/>
      <c r="Q5" s="95">
        <f t="shared" ref="Q5:Q17" si="3">I5-(SUM(S5:AG5))+L5</f>
        <v>144</v>
      </c>
      <c r="R5" s="96" t="str">
        <f t="shared" ref="R5:R31" si="4">IF(Q5&lt;0,"ATENÇÃO","OK")</f>
        <v>OK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77" customFormat="1" ht="38.5" customHeight="1" x14ac:dyDescent="0.35">
      <c r="A6" s="122"/>
      <c r="B6" s="98">
        <v>3</v>
      </c>
      <c r="C6" s="114"/>
      <c r="D6" s="99" t="s">
        <v>160</v>
      </c>
      <c r="E6" s="99" t="s">
        <v>137</v>
      </c>
      <c r="F6" s="99" t="s">
        <v>161</v>
      </c>
      <c r="G6" s="99" t="s">
        <v>123</v>
      </c>
      <c r="H6" s="101">
        <v>12</v>
      </c>
      <c r="I6" s="90">
        <v>2</v>
      </c>
      <c r="J6" s="91">
        <f t="shared" si="0"/>
        <v>0</v>
      </c>
      <c r="K6" s="92">
        <f t="shared" si="1"/>
        <v>0</v>
      </c>
      <c r="L6" s="93"/>
      <c r="M6" s="94">
        <f t="shared" si="2"/>
        <v>0</v>
      </c>
      <c r="N6" s="93"/>
      <c r="O6" s="93"/>
      <c r="P6" s="93"/>
      <c r="Q6" s="95">
        <f t="shared" si="3"/>
        <v>2</v>
      </c>
      <c r="R6" s="96" t="str">
        <f t="shared" si="4"/>
        <v>OK</v>
      </c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s="77" customFormat="1" ht="38.5" customHeight="1" x14ac:dyDescent="0.35">
      <c r="A7" s="122">
        <v>2</v>
      </c>
      <c r="B7" s="98">
        <v>4</v>
      </c>
      <c r="C7" s="114" t="s">
        <v>130</v>
      </c>
      <c r="D7" s="99" t="s">
        <v>162</v>
      </c>
      <c r="E7" s="99" t="s">
        <v>138</v>
      </c>
      <c r="F7" s="99" t="s">
        <v>157</v>
      </c>
      <c r="G7" s="99" t="s">
        <v>123</v>
      </c>
      <c r="H7" s="101">
        <v>17.100000000000001</v>
      </c>
      <c r="I7" s="90"/>
      <c r="J7" s="91">
        <f t="shared" si="0"/>
        <v>0</v>
      </c>
      <c r="K7" s="92">
        <f t="shared" si="1"/>
        <v>0</v>
      </c>
      <c r="L7" s="93"/>
      <c r="M7" s="94">
        <f t="shared" si="2"/>
        <v>0</v>
      </c>
      <c r="N7" s="93"/>
      <c r="O7" s="93"/>
      <c r="P7" s="93"/>
      <c r="Q7" s="95">
        <f t="shared" si="3"/>
        <v>0</v>
      </c>
      <c r="R7" s="96" t="str">
        <f t="shared" si="4"/>
        <v>OK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3" s="77" customFormat="1" ht="38.5" customHeight="1" x14ac:dyDescent="0.35">
      <c r="A8" s="122"/>
      <c r="B8" s="98">
        <v>5</v>
      </c>
      <c r="C8" s="114"/>
      <c r="D8" s="99" t="s">
        <v>163</v>
      </c>
      <c r="E8" s="99" t="s">
        <v>138</v>
      </c>
      <c r="F8" s="99" t="s">
        <v>159</v>
      </c>
      <c r="G8" s="99" t="s">
        <v>123</v>
      </c>
      <c r="H8" s="101">
        <v>16.86</v>
      </c>
      <c r="I8" s="90"/>
      <c r="J8" s="91">
        <f t="shared" si="0"/>
        <v>0</v>
      </c>
      <c r="K8" s="92">
        <f t="shared" si="1"/>
        <v>0</v>
      </c>
      <c r="L8" s="93"/>
      <c r="M8" s="94">
        <f t="shared" si="2"/>
        <v>0</v>
      </c>
      <c r="N8" s="93"/>
      <c r="O8" s="93"/>
      <c r="P8" s="93"/>
      <c r="Q8" s="95">
        <f t="shared" si="3"/>
        <v>0</v>
      </c>
      <c r="R8" s="96" t="str">
        <f t="shared" si="4"/>
        <v>OK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</row>
    <row r="9" spans="1:33" s="77" customFormat="1" ht="38.5" customHeight="1" x14ac:dyDescent="0.35">
      <c r="A9" s="122">
        <v>3</v>
      </c>
      <c r="B9" s="98">
        <v>6</v>
      </c>
      <c r="C9" s="114" t="s">
        <v>130</v>
      </c>
      <c r="D9" s="99" t="s">
        <v>164</v>
      </c>
      <c r="E9" s="99" t="s">
        <v>139</v>
      </c>
      <c r="F9" s="99" t="s">
        <v>157</v>
      </c>
      <c r="G9" s="99" t="s">
        <v>123</v>
      </c>
      <c r="H9" s="101">
        <v>16.739999999999998</v>
      </c>
      <c r="I9" s="90"/>
      <c r="J9" s="91">
        <f t="shared" si="0"/>
        <v>0</v>
      </c>
      <c r="K9" s="92">
        <f t="shared" si="1"/>
        <v>0</v>
      </c>
      <c r="L9" s="93"/>
      <c r="M9" s="94">
        <f t="shared" si="2"/>
        <v>0</v>
      </c>
      <c r="N9" s="93"/>
      <c r="O9" s="93"/>
      <c r="P9" s="93"/>
      <c r="Q9" s="95">
        <f t="shared" si="3"/>
        <v>0</v>
      </c>
      <c r="R9" s="96" t="str">
        <f t="shared" si="4"/>
        <v>OK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</row>
    <row r="10" spans="1:33" s="77" customFormat="1" ht="38.5" customHeight="1" x14ac:dyDescent="0.35">
      <c r="A10" s="122"/>
      <c r="B10" s="98">
        <v>7</v>
      </c>
      <c r="C10" s="114"/>
      <c r="D10" s="99" t="s">
        <v>165</v>
      </c>
      <c r="E10" s="99" t="s">
        <v>140</v>
      </c>
      <c r="F10" s="99" t="s">
        <v>159</v>
      </c>
      <c r="G10" s="99" t="s">
        <v>123</v>
      </c>
      <c r="H10" s="101">
        <v>16.95</v>
      </c>
      <c r="I10" s="90"/>
      <c r="J10" s="91">
        <f t="shared" si="0"/>
        <v>0</v>
      </c>
      <c r="K10" s="92">
        <f t="shared" si="1"/>
        <v>0</v>
      </c>
      <c r="L10" s="93"/>
      <c r="M10" s="94">
        <f t="shared" si="2"/>
        <v>0</v>
      </c>
      <c r="N10" s="93"/>
      <c r="O10" s="93"/>
      <c r="P10" s="93"/>
      <c r="Q10" s="95">
        <f t="shared" si="3"/>
        <v>0</v>
      </c>
      <c r="R10" s="96" t="str">
        <f t="shared" si="4"/>
        <v>OK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1" spans="1:33" s="77" customFormat="1" ht="38.5" customHeight="1" x14ac:dyDescent="0.35">
      <c r="A11" s="122">
        <v>4</v>
      </c>
      <c r="B11" s="98">
        <v>8</v>
      </c>
      <c r="C11" s="114" t="s">
        <v>130</v>
      </c>
      <c r="D11" s="99" t="s">
        <v>166</v>
      </c>
      <c r="E11" s="99" t="s">
        <v>141</v>
      </c>
      <c r="F11" s="100" t="s">
        <v>151</v>
      </c>
      <c r="G11" s="99" t="s">
        <v>123</v>
      </c>
      <c r="H11" s="101">
        <v>18.010000000000002</v>
      </c>
      <c r="I11" s="90"/>
      <c r="J11" s="91">
        <f t="shared" si="0"/>
        <v>0</v>
      </c>
      <c r="K11" s="92">
        <f t="shared" si="1"/>
        <v>0</v>
      </c>
      <c r="L11" s="93"/>
      <c r="M11" s="94">
        <f t="shared" si="2"/>
        <v>0</v>
      </c>
      <c r="N11" s="93"/>
      <c r="O11" s="93"/>
      <c r="P11" s="93"/>
      <c r="Q11" s="95">
        <f t="shared" si="3"/>
        <v>0</v>
      </c>
      <c r="R11" s="96" t="str">
        <f t="shared" si="4"/>
        <v>OK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</row>
    <row r="12" spans="1:33" s="77" customFormat="1" ht="38.5" customHeight="1" x14ac:dyDescent="0.35">
      <c r="A12" s="122"/>
      <c r="B12" s="98">
        <v>9</v>
      </c>
      <c r="C12" s="114"/>
      <c r="D12" s="102" t="s">
        <v>167</v>
      </c>
      <c r="E12" s="102" t="s">
        <v>141</v>
      </c>
      <c r="F12" s="102" t="s">
        <v>159</v>
      </c>
      <c r="G12" s="102" t="s">
        <v>123</v>
      </c>
      <c r="H12" s="101">
        <v>16.86</v>
      </c>
      <c r="I12" s="90"/>
      <c r="J12" s="91">
        <f t="shared" si="0"/>
        <v>0</v>
      </c>
      <c r="K12" s="92">
        <f t="shared" si="1"/>
        <v>0</v>
      </c>
      <c r="L12" s="93"/>
      <c r="M12" s="94">
        <f t="shared" si="2"/>
        <v>0</v>
      </c>
      <c r="N12" s="93"/>
      <c r="O12" s="93"/>
      <c r="P12" s="93"/>
      <c r="Q12" s="95">
        <f t="shared" si="3"/>
        <v>0</v>
      </c>
      <c r="R12" s="96" t="str">
        <f t="shared" si="4"/>
        <v>OK</v>
      </c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1:33" s="77" customFormat="1" ht="38.5" customHeight="1" x14ac:dyDescent="0.35">
      <c r="A13" s="97">
        <v>5</v>
      </c>
      <c r="B13" s="98">
        <v>10</v>
      </c>
      <c r="C13" s="103" t="s">
        <v>131</v>
      </c>
      <c r="D13" s="99" t="s">
        <v>168</v>
      </c>
      <c r="E13" s="99" t="s">
        <v>142</v>
      </c>
      <c r="F13" s="100" t="s">
        <v>169</v>
      </c>
      <c r="G13" s="99" t="s">
        <v>123</v>
      </c>
      <c r="H13" s="101">
        <v>24.1</v>
      </c>
      <c r="I13" s="90">
        <v>462</v>
      </c>
      <c r="J13" s="91">
        <f t="shared" si="0"/>
        <v>0</v>
      </c>
      <c r="K13" s="92">
        <f t="shared" si="1"/>
        <v>0</v>
      </c>
      <c r="L13" s="93"/>
      <c r="M13" s="94">
        <f t="shared" si="2"/>
        <v>115</v>
      </c>
      <c r="N13" s="93"/>
      <c r="O13" s="93"/>
      <c r="P13" s="93"/>
      <c r="Q13" s="95">
        <f t="shared" si="3"/>
        <v>462</v>
      </c>
      <c r="R13" s="96" t="str">
        <f t="shared" si="4"/>
        <v>OK</v>
      </c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</row>
    <row r="14" spans="1:33" s="77" customFormat="1" ht="38.5" customHeight="1" x14ac:dyDescent="0.35">
      <c r="A14" s="97">
        <v>6</v>
      </c>
      <c r="B14" s="98">
        <v>11</v>
      </c>
      <c r="C14" s="103" t="s">
        <v>131</v>
      </c>
      <c r="D14" s="99" t="s">
        <v>170</v>
      </c>
      <c r="E14" s="99" t="s">
        <v>142</v>
      </c>
      <c r="F14" s="100" t="s">
        <v>169</v>
      </c>
      <c r="G14" s="99" t="s">
        <v>123</v>
      </c>
      <c r="H14" s="101">
        <v>25.9</v>
      </c>
      <c r="I14" s="90"/>
      <c r="J14" s="91">
        <f t="shared" si="0"/>
        <v>0</v>
      </c>
      <c r="K14" s="92">
        <f t="shared" si="1"/>
        <v>0</v>
      </c>
      <c r="L14" s="93"/>
      <c r="M14" s="94">
        <f t="shared" si="2"/>
        <v>0</v>
      </c>
      <c r="N14" s="93"/>
      <c r="O14" s="93"/>
      <c r="P14" s="93"/>
      <c r="Q14" s="95">
        <f t="shared" si="3"/>
        <v>0</v>
      </c>
      <c r="R14" s="96" t="str">
        <f t="shared" si="4"/>
        <v>OK</v>
      </c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</row>
    <row r="15" spans="1:33" s="77" customFormat="1" ht="38.5" customHeight="1" x14ac:dyDescent="0.35">
      <c r="A15" s="97">
        <v>7</v>
      </c>
      <c r="B15" s="98">
        <v>12</v>
      </c>
      <c r="C15" s="103" t="s">
        <v>131</v>
      </c>
      <c r="D15" s="99" t="s">
        <v>171</v>
      </c>
      <c r="E15" s="99" t="s">
        <v>143</v>
      </c>
      <c r="F15" s="100" t="s">
        <v>169</v>
      </c>
      <c r="G15" s="99" t="s">
        <v>123</v>
      </c>
      <c r="H15" s="101">
        <v>25.9</v>
      </c>
      <c r="I15" s="90"/>
      <c r="J15" s="91">
        <f t="shared" si="0"/>
        <v>0</v>
      </c>
      <c r="K15" s="92">
        <f t="shared" si="1"/>
        <v>0</v>
      </c>
      <c r="L15" s="93"/>
      <c r="M15" s="94">
        <f t="shared" si="2"/>
        <v>0</v>
      </c>
      <c r="N15" s="93"/>
      <c r="O15" s="93"/>
      <c r="P15" s="93"/>
      <c r="Q15" s="95">
        <f t="shared" si="3"/>
        <v>0</v>
      </c>
      <c r="R15" s="96" t="str">
        <f t="shared" si="4"/>
        <v>OK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</row>
    <row r="16" spans="1:33" s="77" customFormat="1" ht="335.25" customHeight="1" x14ac:dyDescent="0.35">
      <c r="A16" s="97">
        <v>8</v>
      </c>
      <c r="B16" s="98">
        <v>13</v>
      </c>
      <c r="C16" s="103" t="s">
        <v>131</v>
      </c>
      <c r="D16" s="99" t="s">
        <v>172</v>
      </c>
      <c r="E16" s="99" t="s">
        <v>143</v>
      </c>
      <c r="F16" s="104" t="s">
        <v>169</v>
      </c>
      <c r="G16" s="102" t="s">
        <v>123</v>
      </c>
      <c r="H16" s="101">
        <v>25.9</v>
      </c>
      <c r="I16" s="90"/>
      <c r="J16" s="91">
        <f t="shared" si="0"/>
        <v>0</v>
      </c>
      <c r="K16" s="92">
        <f t="shared" si="1"/>
        <v>0</v>
      </c>
      <c r="L16" s="93"/>
      <c r="M16" s="94">
        <f t="shared" si="2"/>
        <v>0</v>
      </c>
      <c r="N16" s="93"/>
      <c r="O16" s="93"/>
      <c r="P16" s="93"/>
      <c r="Q16" s="95">
        <f t="shared" si="3"/>
        <v>0</v>
      </c>
      <c r="R16" s="96" t="str">
        <f t="shared" si="4"/>
        <v>OK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</row>
    <row r="17" spans="1:33" s="77" customFormat="1" ht="87" x14ac:dyDescent="0.35">
      <c r="A17" s="97">
        <v>9</v>
      </c>
      <c r="B17" s="98">
        <v>14</v>
      </c>
      <c r="C17" s="103" t="s">
        <v>132</v>
      </c>
      <c r="D17" s="99" t="s">
        <v>173</v>
      </c>
      <c r="E17" s="99" t="s">
        <v>144</v>
      </c>
      <c r="F17" s="103" t="s">
        <v>120</v>
      </c>
      <c r="G17" s="99" t="s">
        <v>123</v>
      </c>
      <c r="H17" s="101">
        <v>4.46</v>
      </c>
      <c r="I17" s="90">
        <v>144</v>
      </c>
      <c r="J17" s="91">
        <f t="shared" si="0"/>
        <v>0</v>
      </c>
      <c r="K17" s="92">
        <f t="shared" si="1"/>
        <v>0</v>
      </c>
      <c r="L17" s="93"/>
      <c r="M17" s="94">
        <f t="shared" si="2"/>
        <v>36</v>
      </c>
      <c r="N17" s="93"/>
      <c r="O17" s="93"/>
      <c r="P17" s="93"/>
      <c r="Q17" s="95">
        <f t="shared" si="3"/>
        <v>144</v>
      </c>
      <c r="R17" s="96" t="str">
        <f t="shared" si="4"/>
        <v>OK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3" s="77" customFormat="1" ht="145" x14ac:dyDescent="0.35">
      <c r="A18" s="97">
        <v>10</v>
      </c>
      <c r="B18" s="98">
        <v>15</v>
      </c>
      <c r="C18" s="103" t="s">
        <v>133</v>
      </c>
      <c r="D18" s="99" t="s">
        <v>174</v>
      </c>
      <c r="E18" s="99" t="s">
        <v>145</v>
      </c>
      <c r="F18" s="103" t="s">
        <v>120</v>
      </c>
      <c r="G18" s="99" t="s">
        <v>123</v>
      </c>
      <c r="H18" s="106">
        <v>5.73</v>
      </c>
      <c r="I18" s="90"/>
      <c r="J18" s="91">
        <f t="shared" si="0"/>
        <v>0</v>
      </c>
      <c r="K18" s="92">
        <f t="shared" si="1"/>
        <v>0</v>
      </c>
      <c r="L18" s="93"/>
      <c r="M18" s="94">
        <f t="shared" si="2"/>
        <v>0</v>
      </c>
      <c r="N18" s="93"/>
      <c r="O18" s="93"/>
      <c r="P18" s="93"/>
      <c r="Q18" s="95">
        <f>I18-(SUM(S18:AG18))+L18</f>
        <v>0</v>
      </c>
      <c r="R18" s="96" t="str">
        <f t="shared" si="4"/>
        <v>OK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</row>
    <row r="19" spans="1:33" s="77" customFormat="1" ht="87" x14ac:dyDescent="0.35">
      <c r="A19" s="97">
        <v>11</v>
      </c>
      <c r="B19" s="98">
        <v>16</v>
      </c>
      <c r="C19" s="103" t="s">
        <v>134</v>
      </c>
      <c r="D19" s="99" t="s">
        <v>175</v>
      </c>
      <c r="E19" s="99" t="s">
        <v>121</v>
      </c>
      <c r="F19" s="103" t="s">
        <v>120</v>
      </c>
      <c r="G19" s="99" t="s">
        <v>123</v>
      </c>
      <c r="H19" s="106">
        <v>4.9000000000000004</v>
      </c>
      <c r="I19" s="90"/>
      <c r="J19" s="91">
        <f t="shared" si="0"/>
        <v>0</v>
      </c>
      <c r="K19" s="92">
        <f t="shared" si="1"/>
        <v>0</v>
      </c>
      <c r="L19" s="93"/>
      <c r="M19" s="94">
        <f t="shared" si="2"/>
        <v>0</v>
      </c>
      <c r="N19" s="93"/>
      <c r="O19" s="93"/>
      <c r="P19" s="93"/>
      <c r="Q19" s="95">
        <f t="shared" ref="Q19:Q31" si="5">I19-(SUM(S19:AG19))+L19</f>
        <v>0</v>
      </c>
      <c r="R19" s="96" t="str">
        <f t="shared" si="4"/>
        <v>OK</v>
      </c>
      <c r="S19" s="109"/>
      <c r="T19" s="109"/>
      <c r="U19" s="108"/>
      <c r="V19" s="108"/>
      <c r="W19" s="108"/>
      <c r="X19" s="108"/>
      <c r="Y19" s="108"/>
      <c r="Z19" s="110"/>
      <c r="AA19" s="108"/>
      <c r="AB19" s="108"/>
      <c r="AC19" s="108"/>
      <c r="AD19" s="108"/>
      <c r="AE19" s="108"/>
      <c r="AF19" s="108"/>
      <c r="AG19" s="108"/>
    </row>
    <row r="20" spans="1:33" ht="145" x14ac:dyDescent="0.35">
      <c r="A20" s="97">
        <v>12</v>
      </c>
      <c r="B20" s="98">
        <v>17</v>
      </c>
      <c r="C20" s="103" t="s">
        <v>133</v>
      </c>
      <c r="D20" s="102" t="s">
        <v>176</v>
      </c>
      <c r="E20" s="102" t="s">
        <v>145</v>
      </c>
      <c r="F20" s="103" t="s">
        <v>120</v>
      </c>
      <c r="G20" s="99" t="s">
        <v>123</v>
      </c>
      <c r="H20" s="107">
        <v>5.83</v>
      </c>
      <c r="I20" s="90"/>
      <c r="J20" s="91">
        <f t="shared" si="0"/>
        <v>0</v>
      </c>
      <c r="K20" s="92">
        <f t="shared" si="1"/>
        <v>0</v>
      </c>
      <c r="L20" s="93"/>
      <c r="M20" s="94">
        <f t="shared" si="2"/>
        <v>0</v>
      </c>
      <c r="N20" s="93"/>
      <c r="O20" s="93"/>
      <c r="P20" s="93"/>
      <c r="Q20" s="95">
        <f t="shared" si="5"/>
        <v>0</v>
      </c>
      <c r="R20" s="96" t="str">
        <f t="shared" si="4"/>
        <v>OK</v>
      </c>
      <c r="S20" s="111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51"/>
      <c r="AG20" s="51"/>
    </row>
    <row r="21" spans="1:33" ht="116" x14ac:dyDescent="0.35">
      <c r="A21" s="97">
        <v>13</v>
      </c>
      <c r="B21" s="98">
        <v>18</v>
      </c>
      <c r="C21" s="103" t="s">
        <v>135</v>
      </c>
      <c r="D21" s="102" t="s">
        <v>177</v>
      </c>
      <c r="E21" s="102" t="s">
        <v>146</v>
      </c>
      <c r="F21" s="103" t="s">
        <v>152</v>
      </c>
      <c r="G21" s="105" t="s">
        <v>124</v>
      </c>
      <c r="H21" s="107">
        <v>134.69999999999999</v>
      </c>
      <c r="I21" s="90"/>
      <c r="J21" s="91">
        <f t="shared" si="0"/>
        <v>0</v>
      </c>
      <c r="K21" s="92">
        <f t="shared" si="1"/>
        <v>0</v>
      </c>
      <c r="L21" s="93"/>
      <c r="M21" s="94">
        <f t="shared" si="2"/>
        <v>0</v>
      </c>
      <c r="N21" s="93"/>
      <c r="O21" s="93"/>
      <c r="P21" s="93"/>
      <c r="Q21" s="95">
        <f t="shared" si="5"/>
        <v>0</v>
      </c>
      <c r="R21" s="96" t="str">
        <f t="shared" si="4"/>
        <v>OK</v>
      </c>
      <c r="S21" s="111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51"/>
      <c r="AG21" s="51"/>
    </row>
    <row r="22" spans="1:33" ht="38.5" customHeight="1" x14ac:dyDescent="0.35">
      <c r="A22" s="97">
        <v>14</v>
      </c>
      <c r="B22" s="98">
        <v>19</v>
      </c>
      <c r="C22" s="103" t="s">
        <v>132</v>
      </c>
      <c r="D22" s="102" t="s">
        <v>178</v>
      </c>
      <c r="E22" s="102" t="s">
        <v>147</v>
      </c>
      <c r="F22" s="103" t="s">
        <v>153</v>
      </c>
      <c r="G22" s="105" t="s">
        <v>123</v>
      </c>
      <c r="H22" s="107">
        <v>5.66</v>
      </c>
      <c r="I22" s="90"/>
      <c r="J22" s="91">
        <f t="shared" si="0"/>
        <v>0</v>
      </c>
      <c r="K22" s="92">
        <f t="shared" si="1"/>
        <v>0</v>
      </c>
      <c r="L22" s="93"/>
      <c r="M22" s="94">
        <f t="shared" si="2"/>
        <v>0</v>
      </c>
      <c r="N22" s="93"/>
      <c r="O22" s="93"/>
      <c r="P22" s="93"/>
      <c r="Q22" s="95">
        <f t="shared" si="5"/>
        <v>0</v>
      </c>
      <c r="R22" s="96" t="str">
        <f t="shared" si="4"/>
        <v>OK</v>
      </c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51"/>
      <c r="AG22" s="51"/>
    </row>
    <row r="23" spans="1:33" ht="38.5" customHeight="1" x14ac:dyDescent="0.35">
      <c r="A23" s="113">
        <v>15</v>
      </c>
      <c r="B23" s="98">
        <v>20</v>
      </c>
      <c r="C23" s="114" t="s">
        <v>136</v>
      </c>
      <c r="D23" s="102" t="s">
        <v>179</v>
      </c>
      <c r="E23" s="102" t="s">
        <v>148</v>
      </c>
      <c r="F23" s="103" t="s">
        <v>154</v>
      </c>
      <c r="G23" s="99" t="s">
        <v>123</v>
      </c>
      <c r="H23" s="107">
        <v>5.29</v>
      </c>
      <c r="I23" s="90"/>
      <c r="J23" s="91">
        <f t="shared" si="0"/>
        <v>0</v>
      </c>
      <c r="K23" s="92">
        <f t="shared" si="1"/>
        <v>0</v>
      </c>
      <c r="L23" s="93"/>
      <c r="M23" s="94">
        <f t="shared" si="2"/>
        <v>0</v>
      </c>
      <c r="N23" s="93"/>
      <c r="O23" s="93"/>
      <c r="P23" s="93"/>
      <c r="Q23" s="95">
        <f t="shared" si="5"/>
        <v>0</v>
      </c>
      <c r="R23" s="96" t="str">
        <f t="shared" si="4"/>
        <v>OK</v>
      </c>
      <c r="S23" s="111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51"/>
      <c r="AG23" s="51"/>
    </row>
    <row r="24" spans="1:33" ht="38.5" customHeight="1" x14ac:dyDescent="0.35">
      <c r="A24" s="113"/>
      <c r="B24" s="98">
        <v>21</v>
      </c>
      <c r="C24" s="114"/>
      <c r="D24" s="102" t="s">
        <v>180</v>
      </c>
      <c r="E24" s="102" t="s">
        <v>148</v>
      </c>
      <c r="F24" s="103" t="s">
        <v>154</v>
      </c>
      <c r="G24" s="99" t="s">
        <v>123</v>
      </c>
      <c r="H24" s="107">
        <v>6.25</v>
      </c>
      <c r="I24" s="90"/>
      <c r="J24" s="91">
        <f t="shared" si="0"/>
        <v>0</v>
      </c>
      <c r="K24" s="92">
        <f t="shared" si="1"/>
        <v>0</v>
      </c>
      <c r="L24" s="93"/>
      <c r="M24" s="94">
        <f t="shared" si="2"/>
        <v>0</v>
      </c>
      <c r="N24" s="93"/>
      <c r="O24" s="93"/>
      <c r="P24" s="93"/>
      <c r="Q24" s="95">
        <f t="shared" si="5"/>
        <v>0</v>
      </c>
      <c r="R24" s="96" t="str">
        <f t="shared" si="4"/>
        <v>OK</v>
      </c>
      <c r="S24" s="111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51"/>
      <c r="AG24" s="51"/>
    </row>
    <row r="25" spans="1:33" ht="38.5" customHeight="1" x14ac:dyDescent="0.35">
      <c r="A25" s="113"/>
      <c r="B25" s="98">
        <v>22</v>
      </c>
      <c r="C25" s="114"/>
      <c r="D25" s="102" t="s">
        <v>181</v>
      </c>
      <c r="E25" s="102" t="s">
        <v>148</v>
      </c>
      <c r="F25" s="103" t="s">
        <v>154</v>
      </c>
      <c r="G25" s="99" t="s">
        <v>123</v>
      </c>
      <c r="H25" s="107">
        <v>6.4</v>
      </c>
      <c r="I25" s="90"/>
      <c r="J25" s="91">
        <f t="shared" si="0"/>
        <v>0</v>
      </c>
      <c r="K25" s="92">
        <f t="shared" si="1"/>
        <v>0</v>
      </c>
      <c r="L25" s="93"/>
      <c r="M25" s="94">
        <f t="shared" si="2"/>
        <v>0</v>
      </c>
      <c r="N25" s="93"/>
      <c r="O25" s="93"/>
      <c r="P25" s="93"/>
      <c r="Q25" s="95">
        <f t="shared" si="5"/>
        <v>0</v>
      </c>
      <c r="R25" s="96" t="str">
        <f t="shared" si="4"/>
        <v>OK</v>
      </c>
      <c r="S25" s="111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51"/>
      <c r="AG25" s="51"/>
    </row>
    <row r="26" spans="1:33" ht="38.5" customHeight="1" x14ac:dyDescent="0.35">
      <c r="A26" s="113"/>
      <c r="B26" s="98">
        <v>23</v>
      </c>
      <c r="C26" s="114"/>
      <c r="D26" s="102" t="s">
        <v>182</v>
      </c>
      <c r="E26" s="102" t="s">
        <v>149</v>
      </c>
      <c r="F26" s="103" t="s">
        <v>155</v>
      </c>
      <c r="G26" s="99" t="s">
        <v>123</v>
      </c>
      <c r="H26" s="107">
        <v>3.82</v>
      </c>
      <c r="I26" s="90"/>
      <c r="J26" s="91">
        <f t="shared" si="0"/>
        <v>0</v>
      </c>
      <c r="K26" s="92">
        <f t="shared" si="1"/>
        <v>0</v>
      </c>
      <c r="L26" s="93"/>
      <c r="M26" s="94">
        <f t="shared" si="2"/>
        <v>0</v>
      </c>
      <c r="N26" s="93"/>
      <c r="O26" s="93"/>
      <c r="P26" s="93"/>
      <c r="Q26" s="95">
        <f t="shared" si="5"/>
        <v>0</v>
      </c>
      <c r="R26" s="96" t="str">
        <f t="shared" si="4"/>
        <v>OK</v>
      </c>
      <c r="S26" s="111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51"/>
      <c r="AG26" s="51"/>
    </row>
    <row r="27" spans="1:33" ht="38.5" customHeight="1" x14ac:dyDescent="0.35">
      <c r="A27" s="113"/>
      <c r="B27" s="98">
        <v>24</v>
      </c>
      <c r="C27" s="114"/>
      <c r="D27" s="102" t="s">
        <v>183</v>
      </c>
      <c r="E27" s="102" t="s">
        <v>149</v>
      </c>
      <c r="F27" s="103" t="s">
        <v>155</v>
      </c>
      <c r="G27" s="99" t="s">
        <v>123</v>
      </c>
      <c r="H27" s="107">
        <v>3.71</v>
      </c>
      <c r="I27" s="90"/>
      <c r="J27" s="91">
        <f t="shared" si="0"/>
        <v>0</v>
      </c>
      <c r="K27" s="92">
        <f t="shared" si="1"/>
        <v>0</v>
      </c>
      <c r="L27" s="93"/>
      <c r="M27" s="94">
        <f t="shared" si="2"/>
        <v>0</v>
      </c>
      <c r="N27" s="93"/>
      <c r="O27" s="93"/>
      <c r="P27" s="93"/>
      <c r="Q27" s="95">
        <f t="shared" si="5"/>
        <v>0</v>
      </c>
      <c r="R27" s="96" t="str">
        <f t="shared" si="4"/>
        <v>OK</v>
      </c>
      <c r="S27" s="111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51"/>
      <c r="AG27" s="51"/>
    </row>
    <row r="28" spans="1:33" ht="38.5" customHeight="1" x14ac:dyDescent="0.35">
      <c r="A28" s="113"/>
      <c r="B28" s="98">
        <v>25</v>
      </c>
      <c r="C28" s="114"/>
      <c r="D28" s="102" t="s">
        <v>184</v>
      </c>
      <c r="E28" s="102" t="s">
        <v>150</v>
      </c>
      <c r="F28" s="103" t="s">
        <v>155</v>
      </c>
      <c r="G28" s="99" t="s">
        <v>123</v>
      </c>
      <c r="H28" s="107">
        <v>3.69</v>
      </c>
      <c r="I28" s="90"/>
      <c r="J28" s="91">
        <f t="shared" si="0"/>
        <v>0</v>
      </c>
      <c r="K28" s="92">
        <f t="shared" si="1"/>
        <v>0</v>
      </c>
      <c r="L28" s="93"/>
      <c r="M28" s="94">
        <f t="shared" si="2"/>
        <v>0</v>
      </c>
      <c r="N28" s="93"/>
      <c r="O28" s="93"/>
      <c r="P28" s="93"/>
      <c r="Q28" s="95">
        <f t="shared" si="5"/>
        <v>0</v>
      </c>
      <c r="R28" s="96" t="str">
        <f t="shared" si="4"/>
        <v>OK</v>
      </c>
      <c r="S28" s="111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51"/>
      <c r="AG28" s="51"/>
    </row>
    <row r="29" spans="1:33" ht="38.5" customHeight="1" x14ac:dyDescent="0.35">
      <c r="A29" s="113"/>
      <c r="B29" s="98">
        <v>26</v>
      </c>
      <c r="C29" s="114"/>
      <c r="D29" s="102" t="s">
        <v>185</v>
      </c>
      <c r="E29" s="102" t="s">
        <v>150</v>
      </c>
      <c r="F29" s="103" t="s">
        <v>155</v>
      </c>
      <c r="G29" s="99" t="s">
        <v>123</v>
      </c>
      <c r="H29" s="107">
        <v>4</v>
      </c>
      <c r="I29" s="90"/>
      <c r="J29" s="91">
        <f t="shared" si="0"/>
        <v>0</v>
      </c>
      <c r="K29" s="92">
        <f t="shared" si="1"/>
        <v>0</v>
      </c>
      <c r="L29" s="93"/>
      <c r="M29" s="94">
        <f t="shared" si="2"/>
        <v>0</v>
      </c>
      <c r="N29" s="93"/>
      <c r="O29" s="93"/>
      <c r="P29" s="93"/>
      <c r="Q29" s="95">
        <f t="shared" si="5"/>
        <v>0</v>
      </c>
      <c r="R29" s="96" t="str">
        <f t="shared" si="4"/>
        <v>OK</v>
      </c>
      <c r="S29" s="111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51"/>
      <c r="AG29" s="51"/>
    </row>
    <row r="30" spans="1:33" ht="38.5" customHeight="1" x14ac:dyDescent="0.35">
      <c r="A30" s="113"/>
      <c r="B30" s="98">
        <v>27</v>
      </c>
      <c r="C30" s="114"/>
      <c r="D30" s="102" t="s">
        <v>186</v>
      </c>
      <c r="E30" s="102" t="s">
        <v>150</v>
      </c>
      <c r="F30" s="103" t="s">
        <v>155</v>
      </c>
      <c r="G30" s="99" t="s">
        <v>123</v>
      </c>
      <c r="H30" s="107">
        <v>5.4</v>
      </c>
      <c r="I30" s="90"/>
      <c r="J30" s="91">
        <f t="shared" si="0"/>
        <v>0</v>
      </c>
      <c r="K30" s="92">
        <f t="shared" si="1"/>
        <v>0</v>
      </c>
      <c r="L30" s="93"/>
      <c r="M30" s="94">
        <f t="shared" si="2"/>
        <v>0</v>
      </c>
      <c r="N30" s="93"/>
      <c r="O30" s="93"/>
      <c r="P30" s="93"/>
      <c r="Q30" s="95">
        <f t="shared" si="5"/>
        <v>0</v>
      </c>
      <c r="R30" s="96" t="str">
        <f t="shared" si="4"/>
        <v>OK</v>
      </c>
      <c r="S30" s="111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51"/>
      <c r="AG30" s="51"/>
    </row>
    <row r="31" spans="1:33" ht="38.5" customHeight="1" x14ac:dyDescent="0.35">
      <c r="A31" s="113"/>
      <c r="B31" s="98">
        <v>28</v>
      </c>
      <c r="C31" s="114"/>
      <c r="D31" s="102" t="s">
        <v>187</v>
      </c>
      <c r="E31" s="102" t="s">
        <v>150</v>
      </c>
      <c r="F31" s="103" t="s">
        <v>155</v>
      </c>
      <c r="G31" s="99" t="s">
        <v>123</v>
      </c>
      <c r="H31" s="107">
        <v>7.74</v>
      </c>
      <c r="I31" s="90"/>
      <c r="J31" s="91">
        <f t="shared" si="0"/>
        <v>0</v>
      </c>
      <c r="K31" s="92">
        <f t="shared" si="1"/>
        <v>0</v>
      </c>
      <c r="L31" s="93"/>
      <c r="M31" s="94">
        <f t="shared" si="2"/>
        <v>0</v>
      </c>
      <c r="N31" s="93"/>
      <c r="O31" s="93"/>
      <c r="P31" s="93"/>
      <c r="Q31" s="95">
        <f t="shared" si="5"/>
        <v>0</v>
      </c>
      <c r="R31" s="96" t="str">
        <f t="shared" si="4"/>
        <v>OK</v>
      </c>
      <c r="S31" s="111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51"/>
      <c r="AG31" s="51"/>
    </row>
    <row r="32" spans="1:33" ht="38.5" customHeight="1" thickBot="1" x14ac:dyDescent="0.4">
      <c r="C32" s="170"/>
      <c r="D32" s="171"/>
      <c r="E32" s="171"/>
      <c r="F32" s="171"/>
      <c r="G32" s="171"/>
      <c r="H32" s="172"/>
      <c r="S32" s="87">
        <f t="shared" ref="S32:AG32" si="6">SUMPRODUCT($H$4:$H$31,S4:S31)</f>
        <v>0</v>
      </c>
      <c r="T32" s="87">
        <f t="shared" si="6"/>
        <v>0</v>
      </c>
      <c r="U32" s="87">
        <f t="shared" si="6"/>
        <v>0</v>
      </c>
      <c r="V32" s="87">
        <f t="shared" si="6"/>
        <v>0</v>
      </c>
      <c r="W32" s="87">
        <f t="shared" si="6"/>
        <v>0</v>
      </c>
      <c r="X32" s="87">
        <f t="shared" si="6"/>
        <v>0</v>
      </c>
      <c r="Y32" s="87">
        <f t="shared" si="6"/>
        <v>0</v>
      </c>
      <c r="Z32" s="87">
        <f t="shared" si="6"/>
        <v>0</v>
      </c>
      <c r="AA32" s="87">
        <f t="shared" si="6"/>
        <v>0</v>
      </c>
      <c r="AB32" s="87">
        <f t="shared" si="6"/>
        <v>0</v>
      </c>
      <c r="AC32" s="87">
        <f t="shared" si="6"/>
        <v>0</v>
      </c>
      <c r="AD32" s="87">
        <f t="shared" si="6"/>
        <v>0</v>
      </c>
      <c r="AE32" s="87">
        <f t="shared" si="6"/>
        <v>0</v>
      </c>
      <c r="AF32" s="87">
        <f t="shared" si="6"/>
        <v>0</v>
      </c>
      <c r="AG32" s="87">
        <f t="shared" si="6"/>
        <v>0</v>
      </c>
    </row>
  </sheetData>
  <mergeCells count="31">
    <mergeCell ref="A9:A10"/>
    <mergeCell ref="C9:C10"/>
    <mergeCell ref="A11:A12"/>
    <mergeCell ref="C11:C12"/>
    <mergeCell ref="I2:R2"/>
    <mergeCell ref="A4:A6"/>
    <mergeCell ref="C4:C6"/>
    <mergeCell ref="A7:A8"/>
    <mergeCell ref="C7:C8"/>
    <mergeCell ref="AG1:AG2"/>
    <mergeCell ref="AA1:AA2"/>
    <mergeCell ref="AE1:AE2"/>
    <mergeCell ref="AC1:AC2"/>
    <mergeCell ref="AD1:AD2"/>
    <mergeCell ref="AB1:AB2"/>
    <mergeCell ref="A23:A31"/>
    <mergeCell ref="C23:C31"/>
    <mergeCell ref="C32:H32"/>
    <mergeCell ref="Z1:Z2"/>
    <mergeCell ref="AF1:AF2"/>
    <mergeCell ref="V1:V2"/>
    <mergeCell ref="W1:W2"/>
    <mergeCell ref="X1:X2"/>
    <mergeCell ref="Y1:Y2"/>
    <mergeCell ref="A1:C1"/>
    <mergeCell ref="T1:T2"/>
    <mergeCell ref="U1:U2"/>
    <mergeCell ref="D1:H1"/>
    <mergeCell ref="I1:R1"/>
    <mergeCell ref="S1:S2"/>
    <mergeCell ref="A2:H2"/>
  </mergeCells>
  <conditionalFormatting sqref="S4:AG17">
    <cfRule type="cellIs" dxfId="29" priority="1" stopIfTrue="1" operator="greaterThan">
      <formula>0</formula>
    </cfRule>
    <cfRule type="cellIs" dxfId="28" priority="2" stopIfTrue="1" operator="greaterThan">
      <formula>0</formula>
    </cfRule>
    <cfRule type="cellIs" dxfId="27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A68E7-931C-4E4D-B809-40F0576F27BB}">
  <sheetPr>
    <tabColor rgb="FF92D050"/>
  </sheetPr>
  <dimension ref="A1:AG32"/>
  <sheetViews>
    <sheetView zoomScale="60" zoomScaleNormal="60" workbookViewId="0">
      <selection activeCell="A3" sqref="A3"/>
    </sheetView>
  </sheetViews>
  <sheetFormatPr defaultColWidth="9.81640625" defaultRowHeight="38.5" customHeight="1" x14ac:dyDescent="0.35"/>
  <cols>
    <col min="1" max="1" width="6.54296875" style="1" customWidth="1"/>
    <col min="2" max="2" width="5.81640625" style="1" customWidth="1"/>
    <col min="3" max="3" width="10.7265625" style="88" customWidth="1"/>
    <col min="4" max="4" width="57.81640625" style="1" customWidth="1"/>
    <col min="5" max="5" width="12.453125" style="1" customWidth="1"/>
    <col min="6" max="6" width="12.7265625" style="1" customWidth="1"/>
    <col min="7" max="7" width="13.81640625" style="1" customWidth="1"/>
    <col min="8" max="8" width="13.1796875" style="13" customWidth="1"/>
    <col min="9" max="9" width="11" style="13" customWidth="1"/>
    <col min="10" max="10" width="11.1796875" style="4" customWidth="1"/>
    <col min="11" max="11" width="9" style="4" customWidth="1"/>
    <col min="12" max="12" width="9.26953125" style="4" customWidth="1"/>
    <col min="13" max="16" width="6.54296875" style="4" customWidth="1"/>
    <col min="17" max="17" width="8.7265625" style="4" customWidth="1"/>
    <col min="18" max="18" width="6.54296875" style="12" customWidth="1"/>
    <col min="19" max="19" width="14.453125" style="5" customWidth="1"/>
    <col min="20" max="20" width="14.54296875" style="4" customWidth="1"/>
    <col min="21" max="21" width="13.7265625" style="4" customWidth="1"/>
    <col min="22" max="22" width="15.1796875" style="4" customWidth="1"/>
    <col min="23" max="27" width="13.26953125" style="4" customWidth="1"/>
    <col min="28" max="28" width="14.54296875" style="4" customWidth="1"/>
    <col min="29" max="31" width="13.26953125" style="4" customWidth="1"/>
    <col min="32" max="33" width="13.26953125" style="2" customWidth="1"/>
    <col min="34" max="16384" width="9.81640625" style="2"/>
  </cols>
  <sheetData>
    <row r="1" spans="1:33" s="77" customFormat="1" ht="38.5" customHeight="1" x14ac:dyDescent="0.35">
      <c r="A1" s="174" t="s">
        <v>125</v>
      </c>
      <c r="B1" s="175"/>
      <c r="C1" s="176"/>
      <c r="D1" s="177" t="s">
        <v>113</v>
      </c>
      <c r="E1" s="178"/>
      <c r="F1" s="178"/>
      <c r="G1" s="178"/>
      <c r="H1" s="179"/>
      <c r="I1" s="180" t="s">
        <v>126</v>
      </c>
      <c r="J1" s="180"/>
      <c r="K1" s="180"/>
      <c r="L1" s="180"/>
      <c r="M1" s="180"/>
      <c r="N1" s="180"/>
      <c r="O1" s="180"/>
      <c r="P1" s="180"/>
      <c r="Q1" s="180"/>
      <c r="R1" s="180"/>
      <c r="S1" s="173" t="s">
        <v>127</v>
      </c>
      <c r="T1" s="173" t="s">
        <v>127</v>
      </c>
      <c r="U1" s="173" t="s">
        <v>127</v>
      </c>
      <c r="V1" s="173" t="s">
        <v>127</v>
      </c>
      <c r="W1" s="173" t="s">
        <v>127</v>
      </c>
      <c r="X1" s="173" t="s">
        <v>127</v>
      </c>
      <c r="Y1" s="173" t="s">
        <v>127</v>
      </c>
      <c r="Z1" s="173" t="s">
        <v>127</v>
      </c>
      <c r="AA1" s="173" t="s">
        <v>127</v>
      </c>
      <c r="AB1" s="173" t="s">
        <v>127</v>
      </c>
      <c r="AC1" s="173" t="s">
        <v>127</v>
      </c>
      <c r="AD1" s="173" t="s">
        <v>127</v>
      </c>
      <c r="AE1" s="173" t="s">
        <v>127</v>
      </c>
      <c r="AF1" s="173" t="s">
        <v>127</v>
      </c>
      <c r="AG1" s="173" t="s">
        <v>127</v>
      </c>
    </row>
    <row r="2" spans="1:33" s="77" customFormat="1" ht="38.5" customHeight="1" x14ac:dyDescent="0.35">
      <c r="A2" s="181" t="s">
        <v>196</v>
      </c>
      <c r="B2" s="182"/>
      <c r="C2" s="182"/>
      <c r="D2" s="182"/>
      <c r="E2" s="182"/>
      <c r="F2" s="182"/>
      <c r="G2" s="182"/>
      <c r="H2" s="183"/>
      <c r="I2" s="184" t="s">
        <v>114</v>
      </c>
      <c r="J2" s="185"/>
      <c r="K2" s="185"/>
      <c r="L2" s="185"/>
      <c r="M2" s="185"/>
      <c r="N2" s="185"/>
      <c r="O2" s="185"/>
      <c r="P2" s="185"/>
      <c r="Q2" s="185"/>
      <c r="R2" s="186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</row>
    <row r="3" spans="1:33" s="81" customFormat="1" ht="55.5" customHeight="1" x14ac:dyDescent="0.25">
      <c r="A3" s="78" t="s">
        <v>115</v>
      </c>
      <c r="B3" s="78" t="s">
        <v>19</v>
      </c>
      <c r="C3" s="78" t="s">
        <v>5</v>
      </c>
      <c r="D3" s="78" t="s">
        <v>116</v>
      </c>
      <c r="E3" s="78" t="s">
        <v>117</v>
      </c>
      <c r="F3" s="78" t="s">
        <v>9</v>
      </c>
      <c r="G3" s="78" t="s">
        <v>6</v>
      </c>
      <c r="H3" s="89" t="s">
        <v>118</v>
      </c>
      <c r="I3" s="85" t="s">
        <v>119</v>
      </c>
      <c r="J3" s="20" t="s">
        <v>94</v>
      </c>
      <c r="K3" s="20" t="s">
        <v>95</v>
      </c>
      <c r="L3" s="20" t="s">
        <v>90</v>
      </c>
      <c r="M3" s="20" t="s">
        <v>18</v>
      </c>
      <c r="N3" s="20" t="s">
        <v>91</v>
      </c>
      <c r="O3" s="20" t="s">
        <v>92</v>
      </c>
      <c r="P3" s="20" t="s">
        <v>93</v>
      </c>
      <c r="Q3" s="79" t="s">
        <v>0</v>
      </c>
      <c r="R3" s="86" t="s">
        <v>1</v>
      </c>
      <c r="S3" s="80" t="s">
        <v>128</v>
      </c>
      <c r="T3" s="80" t="s">
        <v>128</v>
      </c>
      <c r="U3" s="80" t="s">
        <v>128</v>
      </c>
      <c r="V3" s="80" t="s">
        <v>128</v>
      </c>
      <c r="W3" s="80" t="s">
        <v>128</v>
      </c>
      <c r="X3" s="80" t="s">
        <v>128</v>
      </c>
      <c r="Y3" s="80" t="s">
        <v>128</v>
      </c>
      <c r="Z3" s="80" t="s">
        <v>128</v>
      </c>
      <c r="AA3" s="80" t="s">
        <v>128</v>
      </c>
      <c r="AB3" s="80" t="s">
        <v>128</v>
      </c>
      <c r="AC3" s="80" t="s">
        <v>128</v>
      </c>
      <c r="AD3" s="80" t="s">
        <v>128</v>
      </c>
      <c r="AE3" s="80" t="s">
        <v>128</v>
      </c>
      <c r="AF3" s="80" t="s">
        <v>128</v>
      </c>
      <c r="AG3" s="80" t="s">
        <v>128</v>
      </c>
    </row>
    <row r="4" spans="1:33" s="77" customFormat="1" ht="38.5" customHeight="1" x14ac:dyDescent="0.35">
      <c r="A4" s="122">
        <v>1</v>
      </c>
      <c r="B4" s="98">
        <v>1</v>
      </c>
      <c r="C4" s="114" t="s">
        <v>129</v>
      </c>
      <c r="D4" s="99" t="s">
        <v>156</v>
      </c>
      <c r="E4" s="99" t="s">
        <v>137</v>
      </c>
      <c r="F4" s="99" t="s">
        <v>157</v>
      </c>
      <c r="G4" s="99" t="s">
        <v>123</v>
      </c>
      <c r="H4" s="101">
        <v>14</v>
      </c>
      <c r="I4" s="90">
        <v>1100</v>
      </c>
      <c r="J4" s="91">
        <f>IF(SUM(S4:AG4)&gt;I4+L4,I4+L4,SUM(S4:AG4))</f>
        <v>0</v>
      </c>
      <c r="K4" s="92">
        <f>(SUM(S4:AG4))</f>
        <v>0</v>
      </c>
      <c r="L4" s="93"/>
      <c r="M4" s="94">
        <f>ROUND(IF(I4*0.25-0.5&lt;0,0,I4*0.25-0.5),0)-P4-N4</f>
        <v>275</v>
      </c>
      <c r="N4" s="93"/>
      <c r="O4" s="93"/>
      <c r="P4" s="93"/>
      <c r="Q4" s="95">
        <f>I4-(SUM(S4:AG4))+L4</f>
        <v>1100</v>
      </c>
      <c r="R4" s="96" t="str">
        <f>IF(Q4&lt;0,"ATENÇÃO","OK")</f>
        <v>OK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</row>
    <row r="5" spans="1:33" s="77" customFormat="1" ht="38.5" customHeight="1" x14ac:dyDescent="0.35">
      <c r="A5" s="122"/>
      <c r="B5" s="98">
        <v>2</v>
      </c>
      <c r="C5" s="114"/>
      <c r="D5" s="99" t="s">
        <v>158</v>
      </c>
      <c r="E5" s="99" t="s">
        <v>137</v>
      </c>
      <c r="F5" s="99" t="s">
        <v>159</v>
      </c>
      <c r="G5" s="99" t="s">
        <v>123</v>
      </c>
      <c r="H5" s="101">
        <v>11</v>
      </c>
      <c r="I5" s="90">
        <v>1100</v>
      </c>
      <c r="J5" s="91">
        <f t="shared" ref="J5:J31" si="0">IF(SUM(S5:AG5)&gt;I5+L5,I5+L5,SUM(S5:AG5))</f>
        <v>0</v>
      </c>
      <c r="K5" s="92">
        <f t="shared" ref="K5:K31" si="1">(SUM(S5:AG5))</f>
        <v>0</v>
      </c>
      <c r="L5" s="93"/>
      <c r="M5" s="94">
        <f t="shared" ref="M5:M31" si="2">ROUND(IF(I5*0.25-0.5&lt;0,0,I5*0.25-0.5),0)-P5-N5</f>
        <v>275</v>
      </c>
      <c r="N5" s="93"/>
      <c r="O5" s="93"/>
      <c r="P5" s="93"/>
      <c r="Q5" s="95">
        <f t="shared" ref="Q5:Q17" si="3">I5-(SUM(S5:AG5))+L5</f>
        <v>1100</v>
      </c>
      <c r="R5" s="96" t="str">
        <f t="shared" ref="R5:R31" si="4">IF(Q5&lt;0,"ATENÇÃO","OK")</f>
        <v>OK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77" customFormat="1" ht="38.5" customHeight="1" x14ac:dyDescent="0.35">
      <c r="A6" s="122"/>
      <c r="B6" s="98">
        <v>3</v>
      </c>
      <c r="C6" s="114"/>
      <c r="D6" s="99" t="s">
        <v>160</v>
      </c>
      <c r="E6" s="99" t="s">
        <v>137</v>
      </c>
      <c r="F6" s="99" t="s">
        <v>161</v>
      </c>
      <c r="G6" s="99" t="s">
        <v>123</v>
      </c>
      <c r="H6" s="101">
        <v>12</v>
      </c>
      <c r="I6" s="90"/>
      <c r="J6" s="91">
        <f t="shared" si="0"/>
        <v>0</v>
      </c>
      <c r="K6" s="92">
        <f t="shared" si="1"/>
        <v>0</v>
      </c>
      <c r="L6" s="93"/>
      <c r="M6" s="94">
        <f t="shared" si="2"/>
        <v>0</v>
      </c>
      <c r="N6" s="93"/>
      <c r="O6" s="93"/>
      <c r="P6" s="93"/>
      <c r="Q6" s="95">
        <f t="shared" si="3"/>
        <v>0</v>
      </c>
      <c r="R6" s="96" t="str">
        <f t="shared" si="4"/>
        <v>OK</v>
      </c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</row>
    <row r="7" spans="1:33" s="77" customFormat="1" ht="38.5" customHeight="1" x14ac:dyDescent="0.35">
      <c r="A7" s="122">
        <v>2</v>
      </c>
      <c r="B7" s="98">
        <v>4</v>
      </c>
      <c r="C7" s="114" t="s">
        <v>130</v>
      </c>
      <c r="D7" s="99" t="s">
        <v>162</v>
      </c>
      <c r="E7" s="99" t="s">
        <v>138</v>
      </c>
      <c r="F7" s="99" t="s">
        <v>157</v>
      </c>
      <c r="G7" s="99" t="s">
        <v>123</v>
      </c>
      <c r="H7" s="101">
        <v>17.100000000000001</v>
      </c>
      <c r="I7" s="90"/>
      <c r="J7" s="91">
        <f t="shared" si="0"/>
        <v>0</v>
      </c>
      <c r="K7" s="92">
        <f t="shared" si="1"/>
        <v>0</v>
      </c>
      <c r="L7" s="93"/>
      <c r="M7" s="94">
        <f t="shared" si="2"/>
        <v>0</v>
      </c>
      <c r="N7" s="93"/>
      <c r="O7" s="93"/>
      <c r="P7" s="93"/>
      <c r="Q7" s="95">
        <f t="shared" si="3"/>
        <v>0</v>
      </c>
      <c r="R7" s="96" t="str">
        <f t="shared" si="4"/>
        <v>OK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3" s="77" customFormat="1" ht="38.5" customHeight="1" x14ac:dyDescent="0.35">
      <c r="A8" s="122"/>
      <c r="B8" s="98">
        <v>5</v>
      </c>
      <c r="C8" s="114"/>
      <c r="D8" s="99" t="s">
        <v>163</v>
      </c>
      <c r="E8" s="99" t="s">
        <v>138</v>
      </c>
      <c r="F8" s="99" t="s">
        <v>159</v>
      </c>
      <c r="G8" s="99" t="s">
        <v>123</v>
      </c>
      <c r="H8" s="101">
        <v>16.86</v>
      </c>
      <c r="I8" s="90"/>
      <c r="J8" s="91">
        <f t="shared" si="0"/>
        <v>0</v>
      </c>
      <c r="K8" s="92">
        <f t="shared" si="1"/>
        <v>0</v>
      </c>
      <c r="L8" s="93"/>
      <c r="M8" s="94">
        <f t="shared" si="2"/>
        <v>0</v>
      </c>
      <c r="N8" s="93"/>
      <c r="O8" s="93"/>
      <c r="P8" s="93"/>
      <c r="Q8" s="95">
        <f t="shared" si="3"/>
        <v>0</v>
      </c>
      <c r="R8" s="96" t="str">
        <f t="shared" si="4"/>
        <v>OK</v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</row>
    <row r="9" spans="1:33" s="77" customFormat="1" ht="38.5" customHeight="1" x14ac:dyDescent="0.35">
      <c r="A9" s="122">
        <v>3</v>
      </c>
      <c r="B9" s="98">
        <v>6</v>
      </c>
      <c r="C9" s="114" t="s">
        <v>130</v>
      </c>
      <c r="D9" s="99" t="s">
        <v>164</v>
      </c>
      <c r="E9" s="99" t="s">
        <v>139</v>
      </c>
      <c r="F9" s="99" t="s">
        <v>157</v>
      </c>
      <c r="G9" s="99" t="s">
        <v>123</v>
      </c>
      <c r="H9" s="101">
        <v>16.739999999999998</v>
      </c>
      <c r="I9" s="90"/>
      <c r="J9" s="91">
        <f t="shared" si="0"/>
        <v>0</v>
      </c>
      <c r="K9" s="92">
        <f t="shared" si="1"/>
        <v>0</v>
      </c>
      <c r="L9" s="93"/>
      <c r="M9" s="94">
        <f t="shared" si="2"/>
        <v>0</v>
      </c>
      <c r="N9" s="93"/>
      <c r="O9" s="93"/>
      <c r="P9" s="93"/>
      <c r="Q9" s="95">
        <f t="shared" si="3"/>
        <v>0</v>
      </c>
      <c r="R9" s="96" t="str">
        <f t="shared" si="4"/>
        <v>OK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</row>
    <row r="10" spans="1:33" s="77" customFormat="1" ht="38.5" customHeight="1" x14ac:dyDescent="0.35">
      <c r="A10" s="122"/>
      <c r="B10" s="98">
        <v>7</v>
      </c>
      <c r="C10" s="114"/>
      <c r="D10" s="99" t="s">
        <v>165</v>
      </c>
      <c r="E10" s="99" t="s">
        <v>140</v>
      </c>
      <c r="F10" s="99" t="s">
        <v>159</v>
      </c>
      <c r="G10" s="99" t="s">
        <v>123</v>
      </c>
      <c r="H10" s="101">
        <v>16.95</v>
      </c>
      <c r="I10" s="90"/>
      <c r="J10" s="91">
        <f t="shared" si="0"/>
        <v>0</v>
      </c>
      <c r="K10" s="92">
        <f t="shared" si="1"/>
        <v>0</v>
      </c>
      <c r="L10" s="93"/>
      <c r="M10" s="94">
        <f t="shared" si="2"/>
        <v>0</v>
      </c>
      <c r="N10" s="93"/>
      <c r="O10" s="93"/>
      <c r="P10" s="93"/>
      <c r="Q10" s="95">
        <f t="shared" si="3"/>
        <v>0</v>
      </c>
      <c r="R10" s="96" t="str">
        <f t="shared" si="4"/>
        <v>OK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1" spans="1:33" s="77" customFormat="1" ht="38.5" customHeight="1" x14ac:dyDescent="0.35">
      <c r="A11" s="122">
        <v>4</v>
      </c>
      <c r="B11" s="98">
        <v>8</v>
      </c>
      <c r="C11" s="114" t="s">
        <v>130</v>
      </c>
      <c r="D11" s="99" t="s">
        <v>166</v>
      </c>
      <c r="E11" s="99" t="s">
        <v>141</v>
      </c>
      <c r="F11" s="100" t="s">
        <v>151</v>
      </c>
      <c r="G11" s="99" t="s">
        <v>123</v>
      </c>
      <c r="H11" s="101">
        <v>18.010000000000002</v>
      </c>
      <c r="I11" s="90"/>
      <c r="J11" s="91">
        <f t="shared" si="0"/>
        <v>0</v>
      </c>
      <c r="K11" s="92">
        <f t="shared" si="1"/>
        <v>0</v>
      </c>
      <c r="L11" s="93"/>
      <c r="M11" s="94">
        <f t="shared" si="2"/>
        <v>0</v>
      </c>
      <c r="N11" s="93"/>
      <c r="O11" s="93"/>
      <c r="P11" s="93"/>
      <c r="Q11" s="95">
        <f t="shared" si="3"/>
        <v>0</v>
      </c>
      <c r="R11" s="96" t="str">
        <f t="shared" si="4"/>
        <v>OK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</row>
    <row r="12" spans="1:33" s="77" customFormat="1" ht="38.5" customHeight="1" x14ac:dyDescent="0.35">
      <c r="A12" s="122"/>
      <c r="B12" s="98">
        <v>9</v>
      </c>
      <c r="C12" s="114"/>
      <c r="D12" s="102" t="s">
        <v>167</v>
      </c>
      <c r="E12" s="102" t="s">
        <v>141</v>
      </c>
      <c r="F12" s="102" t="s">
        <v>159</v>
      </c>
      <c r="G12" s="102" t="s">
        <v>123</v>
      </c>
      <c r="H12" s="101">
        <v>16.86</v>
      </c>
      <c r="I12" s="90"/>
      <c r="J12" s="91">
        <f t="shared" si="0"/>
        <v>0</v>
      </c>
      <c r="K12" s="92">
        <f t="shared" si="1"/>
        <v>0</v>
      </c>
      <c r="L12" s="93"/>
      <c r="M12" s="94">
        <f t="shared" si="2"/>
        <v>0</v>
      </c>
      <c r="N12" s="93"/>
      <c r="O12" s="93"/>
      <c r="P12" s="93"/>
      <c r="Q12" s="95">
        <f t="shared" si="3"/>
        <v>0</v>
      </c>
      <c r="R12" s="96" t="str">
        <f t="shared" si="4"/>
        <v>OK</v>
      </c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1:33" s="77" customFormat="1" ht="38.5" customHeight="1" x14ac:dyDescent="0.35">
      <c r="A13" s="97">
        <v>5</v>
      </c>
      <c r="B13" s="98">
        <v>10</v>
      </c>
      <c r="C13" s="103" t="s">
        <v>131</v>
      </c>
      <c r="D13" s="99" t="s">
        <v>168</v>
      </c>
      <c r="E13" s="99" t="s">
        <v>142</v>
      </c>
      <c r="F13" s="100" t="s">
        <v>169</v>
      </c>
      <c r="G13" s="99" t="s">
        <v>123</v>
      </c>
      <c r="H13" s="101">
        <v>24.1</v>
      </c>
      <c r="I13" s="90">
        <v>50</v>
      </c>
      <c r="J13" s="91">
        <f t="shared" si="0"/>
        <v>0</v>
      </c>
      <c r="K13" s="92">
        <f t="shared" si="1"/>
        <v>0</v>
      </c>
      <c r="L13" s="93"/>
      <c r="M13" s="94">
        <f t="shared" si="2"/>
        <v>12</v>
      </c>
      <c r="N13" s="93"/>
      <c r="O13" s="93"/>
      <c r="P13" s="93"/>
      <c r="Q13" s="95">
        <f t="shared" si="3"/>
        <v>50</v>
      </c>
      <c r="R13" s="96" t="str">
        <f t="shared" si="4"/>
        <v>OK</v>
      </c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</row>
    <row r="14" spans="1:33" s="77" customFormat="1" ht="38.5" customHeight="1" x14ac:dyDescent="0.35">
      <c r="A14" s="97">
        <v>6</v>
      </c>
      <c r="B14" s="98">
        <v>11</v>
      </c>
      <c r="C14" s="103" t="s">
        <v>131</v>
      </c>
      <c r="D14" s="99" t="s">
        <v>170</v>
      </c>
      <c r="E14" s="99" t="s">
        <v>142</v>
      </c>
      <c r="F14" s="100" t="s">
        <v>169</v>
      </c>
      <c r="G14" s="99" t="s">
        <v>123</v>
      </c>
      <c r="H14" s="101">
        <v>25.9</v>
      </c>
      <c r="I14" s="90"/>
      <c r="J14" s="91">
        <f t="shared" si="0"/>
        <v>0</v>
      </c>
      <c r="K14" s="92">
        <f t="shared" si="1"/>
        <v>0</v>
      </c>
      <c r="L14" s="93"/>
      <c r="M14" s="94">
        <f t="shared" si="2"/>
        <v>0</v>
      </c>
      <c r="N14" s="93"/>
      <c r="O14" s="93"/>
      <c r="P14" s="93"/>
      <c r="Q14" s="95">
        <f t="shared" si="3"/>
        <v>0</v>
      </c>
      <c r="R14" s="96" t="str">
        <f t="shared" si="4"/>
        <v>OK</v>
      </c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</row>
    <row r="15" spans="1:33" s="77" customFormat="1" ht="38.5" customHeight="1" x14ac:dyDescent="0.35">
      <c r="A15" s="97">
        <v>7</v>
      </c>
      <c r="B15" s="98">
        <v>12</v>
      </c>
      <c r="C15" s="103" t="s">
        <v>131</v>
      </c>
      <c r="D15" s="99" t="s">
        <v>171</v>
      </c>
      <c r="E15" s="99" t="s">
        <v>143</v>
      </c>
      <c r="F15" s="100" t="s">
        <v>169</v>
      </c>
      <c r="G15" s="99" t="s">
        <v>123</v>
      </c>
      <c r="H15" s="101">
        <v>25.9</v>
      </c>
      <c r="I15" s="90"/>
      <c r="J15" s="91">
        <f t="shared" si="0"/>
        <v>0</v>
      </c>
      <c r="K15" s="92">
        <f t="shared" si="1"/>
        <v>0</v>
      </c>
      <c r="L15" s="93"/>
      <c r="M15" s="94">
        <f t="shared" si="2"/>
        <v>0</v>
      </c>
      <c r="N15" s="93"/>
      <c r="O15" s="93"/>
      <c r="P15" s="93"/>
      <c r="Q15" s="95">
        <f t="shared" si="3"/>
        <v>0</v>
      </c>
      <c r="R15" s="96" t="str">
        <f t="shared" si="4"/>
        <v>OK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</row>
    <row r="16" spans="1:33" s="77" customFormat="1" ht="335.25" customHeight="1" x14ac:dyDescent="0.35">
      <c r="A16" s="97">
        <v>8</v>
      </c>
      <c r="B16" s="98">
        <v>13</v>
      </c>
      <c r="C16" s="103" t="s">
        <v>131</v>
      </c>
      <c r="D16" s="99" t="s">
        <v>172</v>
      </c>
      <c r="E16" s="99" t="s">
        <v>143</v>
      </c>
      <c r="F16" s="104" t="s">
        <v>169</v>
      </c>
      <c r="G16" s="102" t="s">
        <v>123</v>
      </c>
      <c r="H16" s="101">
        <v>25.9</v>
      </c>
      <c r="I16" s="90"/>
      <c r="J16" s="91">
        <f t="shared" si="0"/>
        <v>0</v>
      </c>
      <c r="K16" s="92">
        <f t="shared" si="1"/>
        <v>0</v>
      </c>
      <c r="L16" s="93"/>
      <c r="M16" s="94">
        <f t="shared" si="2"/>
        <v>0</v>
      </c>
      <c r="N16" s="93"/>
      <c r="O16" s="93"/>
      <c r="P16" s="93"/>
      <c r="Q16" s="95">
        <f t="shared" si="3"/>
        <v>0</v>
      </c>
      <c r="R16" s="96" t="str">
        <f t="shared" si="4"/>
        <v>OK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</row>
    <row r="17" spans="1:33" s="77" customFormat="1" ht="87" x14ac:dyDescent="0.35">
      <c r="A17" s="97">
        <v>9</v>
      </c>
      <c r="B17" s="98">
        <v>14</v>
      </c>
      <c r="C17" s="103" t="s">
        <v>132</v>
      </c>
      <c r="D17" s="99" t="s">
        <v>173</v>
      </c>
      <c r="E17" s="99" t="s">
        <v>144</v>
      </c>
      <c r="F17" s="103" t="s">
        <v>120</v>
      </c>
      <c r="G17" s="99" t="s">
        <v>123</v>
      </c>
      <c r="H17" s="101">
        <v>4.46</v>
      </c>
      <c r="I17" s="90">
        <v>5</v>
      </c>
      <c r="J17" s="91">
        <f t="shared" si="0"/>
        <v>0</v>
      </c>
      <c r="K17" s="92">
        <f t="shared" si="1"/>
        <v>0</v>
      </c>
      <c r="L17" s="93"/>
      <c r="M17" s="94">
        <f t="shared" si="2"/>
        <v>1</v>
      </c>
      <c r="N17" s="93"/>
      <c r="O17" s="93"/>
      <c r="P17" s="93"/>
      <c r="Q17" s="95">
        <f t="shared" si="3"/>
        <v>5</v>
      </c>
      <c r="R17" s="96" t="str">
        <f t="shared" si="4"/>
        <v>OK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3" s="77" customFormat="1" ht="145" x14ac:dyDescent="0.35">
      <c r="A18" s="97">
        <v>10</v>
      </c>
      <c r="B18" s="98">
        <v>15</v>
      </c>
      <c r="C18" s="103" t="s">
        <v>133</v>
      </c>
      <c r="D18" s="99" t="s">
        <v>174</v>
      </c>
      <c r="E18" s="99" t="s">
        <v>145</v>
      </c>
      <c r="F18" s="103" t="s">
        <v>120</v>
      </c>
      <c r="G18" s="99" t="s">
        <v>123</v>
      </c>
      <c r="H18" s="106">
        <v>5.73</v>
      </c>
      <c r="I18" s="90"/>
      <c r="J18" s="91">
        <f t="shared" si="0"/>
        <v>0</v>
      </c>
      <c r="K18" s="92">
        <f t="shared" si="1"/>
        <v>0</v>
      </c>
      <c r="L18" s="93"/>
      <c r="M18" s="94">
        <f t="shared" si="2"/>
        <v>0</v>
      </c>
      <c r="N18" s="93"/>
      <c r="O18" s="93"/>
      <c r="P18" s="93"/>
      <c r="Q18" s="95">
        <f>I18-(SUM(S18:AG18))+L18</f>
        <v>0</v>
      </c>
      <c r="R18" s="96" t="str">
        <f t="shared" si="4"/>
        <v>OK</v>
      </c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</row>
    <row r="19" spans="1:33" s="77" customFormat="1" ht="87" x14ac:dyDescent="0.35">
      <c r="A19" s="97">
        <v>11</v>
      </c>
      <c r="B19" s="98">
        <v>16</v>
      </c>
      <c r="C19" s="103" t="s">
        <v>134</v>
      </c>
      <c r="D19" s="99" t="s">
        <v>175</v>
      </c>
      <c r="E19" s="99" t="s">
        <v>121</v>
      </c>
      <c r="F19" s="103" t="s">
        <v>120</v>
      </c>
      <c r="G19" s="99" t="s">
        <v>123</v>
      </c>
      <c r="H19" s="106">
        <v>4.9000000000000004</v>
      </c>
      <c r="I19" s="90"/>
      <c r="J19" s="91">
        <f t="shared" si="0"/>
        <v>0</v>
      </c>
      <c r="K19" s="92">
        <f t="shared" si="1"/>
        <v>0</v>
      </c>
      <c r="L19" s="93"/>
      <c r="M19" s="94">
        <f t="shared" si="2"/>
        <v>0</v>
      </c>
      <c r="N19" s="93"/>
      <c r="O19" s="93"/>
      <c r="P19" s="93"/>
      <c r="Q19" s="95">
        <f t="shared" ref="Q19:Q31" si="5">I19-(SUM(S19:AG19))+L19</f>
        <v>0</v>
      </c>
      <c r="R19" s="96" t="str">
        <f t="shared" si="4"/>
        <v>OK</v>
      </c>
      <c r="S19" s="109"/>
      <c r="T19" s="109"/>
      <c r="U19" s="108"/>
      <c r="V19" s="108"/>
      <c r="W19" s="108"/>
      <c r="X19" s="108"/>
      <c r="Y19" s="108"/>
      <c r="Z19" s="110"/>
      <c r="AA19" s="108"/>
      <c r="AB19" s="108"/>
      <c r="AC19" s="108"/>
      <c r="AD19" s="108"/>
      <c r="AE19" s="108"/>
      <c r="AF19" s="108"/>
      <c r="AG19" s="108"/>
    </row>
    <row r="20" spans="1:33" ht="145" x14ac:dyDescent="0.35">
      <c r="A20" s="97">
        <v>12</v>
      </c>
      <c r="B20" s="98">
        <v>17</v>
      </c>
      <c r="C20" s="103" t="s">
        <v>133</v>
      </c>
      <c r="D20" s="102" t="s">
        <v>176</v>
      </c>
      <c r="E20" s="102" t="s">
        <v>145</v>
      </c>
      <c r="F20" s="103" t="s">
        <v>120</v>
      </c>
      <c r="G20" s="99" t="s">
        <v>123</v>
      </c>
      <c r="H20" s="107">
        <v>5.83</v>
      </c>
      <c r="I20" s="90"/>
      <c r="J20" s="91">
        <f t="shared" si="0"/>
        <v>0</v>
      </c>
      <c r="K20" s="92">
        <f t="shared" si="1"/>
        <v>0</v>
      </c>
      <c r="L20" s="93"/>
      <c r="M20" s="94">
        <f t="shared" si="2"/>
        <v>0</v>
      </c>
      <c r="N20" s="93"/>
      <c r="O20" s="93"/>
      <c r="P20" s="93"/>
      <c r="Q20" s="95">
        <f t="shared" si="5"/>
        <v>0</v>
      </c>
      <c r="R20" s="96" t="str">
        <f t="shared" si="4"/>
        <v>OK</v>
      </c>
      <c r="S20" s="111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51"/>
      <c r="AG20" s="51"/>
    </row>
    <row r="21" spans="1:33" ht="116" x14ac:dyDescent="0.35">
      <c r="A21" s="97">
        <v>13</v>
      </c>
      <c r="B21" s="98">
        <v>18</v>
      </c>
      <c r="C21" s="103" t="s">
        <v>135</v>
      </c>
      <c r="D21" s="102" t="s">
        <v>177</v>
      </c>
      <c r="E21" s="102" t="s">
        <v>146</v>
      </c>
      <c r="F21" s="103" t="s">
        <v>152</v>
      </c>
      <c r="G21" s="105" t="s">
        <v>124</v>
      </c>
      <c r="H21" s="107">
        <v>134.69999999999999</v>
      </c>
      <c r="I21" s="90"/>
      <c r="J21" s="91">
        <f t="shared" si="0"/>
        <v>0</v>
      </c>
      <c r="K21" s="92">
        <f t="shared" si="1"/>
        <v>0</v>
      </c>
      <c r="L21" s="93"/>
      <c r="M21" s="94">
        <f t="shared" si="2"/>
        <v>0</v>
      </c>
      <c r="N21" s="93"/>
      <c r="O21" s="93"/>
      <c r="P21" s="93"/>
      <c r="Q21" s="95">
        <f t="shared" si="5"/>
        <v>0</v>
      </c>
      <c r="R21" s="96" t="str">
        <f t="shared" si="4"/>
        <v>OK</v>
      </c>
      <c r="S21" s="111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51"/>
      <c r="AG21" s="51"/>
    </row>
    <row r="22" spans="1:33" ht="38.5" customHeight="1" x14ac:dyDescent="0.35">
      <c r="A22" s="97">
        <v>14</v>
      </c>
      <c r="B22" s="98">
        <v>19</v>
      </c>
      <c r="C22" s="103" t="s">
        <v>132</v>
      </c>
      <c r="D22" s="102" t="s">
        <v>178</v>
      </c>
      <c r="E22" s="102" t="s">
        <v>147</v>
      </c>
      <c r="F22" s="103" t="s">
        <v>153</v>
      </c>
      <c r="G22" s="105" t="s">
        <v>123</v>
      </c>
      <c r="H22" s="107">
        <v>5.66</v>
      </c>
      <c r="I22" s="90"/>
      <c r="J22" s="91">
        <f t="shared" si="0"/>
        <v>0</v>
      </c>
      <c r="K22" s="92">
        <f t="shared" si="1"/>
        <v>0</v>
      </c>
      <c r="L22" s="93"/>
      <c r="M22" s="94">
        <f t="shared" si="2"/>
        <v>0</v>
      </c>
      <c r="N22" s="93"/>
      <c r="O22" s="93"/>
      <c r="P22" s="93"/>
      <c r="Q22" s="95">
        <f t="shared" si="5"/>
        <v>0</v>
      </c>
      <c r="R22" s="96" t="str">
        <f t="shared" si="4"/>
        <v>OK</v>
      </c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51"/>
      <c r="AG22" s="51"/>
    </row>
    <row r="23" spans="1:33" ht="38.5" customHeight="1" x14ac:dyDescent="0.35">
      <c r="A23" s="113">
        <v>15</v>
      </c>
      <c r="B23" s="98">
        <v>20</v>
      </c>
      <c r="C23" s="114" t="s">
        <v>136</v>
      </c>
      <c r="D23" s="102" t="s">
        <v>179</v>
      </c>
      <c r="E23" s="102" t="s">
        <v>148</v>
      </c>
      <c r="F23" s="103" t="s">
        <v>154</v>
      </c>
      <c r="G23" s="99" t="s">
        <v>123</v>
      </c>
      <c r="H23" s="107">
        <v>5.29</v>
      </c>
      <c r="I23" s="90"/>
      <c r="J23" s="91">
        <f t="shared" si="0"/>
        <v>0</v>
      </c>
      <c r="K23" s="92">
        <f t="shared" si="1"/>
        <v>0</v>
      </c>
      <c r="L23" s="93"/>
      <c r="M23" s="94">
        <f t="shared" si="2"/>
        <v>0</v>
      </c>
      <c r="N23" s="93"/>
      <c r="O23" s="93"/>
      <c r="P23" s="93"/>
      <c r="Q23" s="95">
        <f t="shared" si="5"/>
        <v>0</v>
      </c>
      <c r="R23" s="96" t="str">
        <f t="shared" si="4"/>
        <v>OK</v>
      </c>
      <c r="S23" s="111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51"/>
      <c r="AG23" s="51"/>
    </row>
    <row r="24" spans="1:33" ht="38.5" customHeight="1" x14ac:dyDescent="0.35">
      <c r="A24" s="113"/>
      <c r="B24" s="98">
        <v>21</v>
      </c>
      <c r="C24" s="114"/>
      <c r="D24" s="102" t="s">
        <v>180</v>
      </c>
      <c r="E24" s="102" t="s">
        <v>148</v>
      </c>
      <c r="F24" s="103" t="s">
        <v>154</v>
      </c>
      <c r="G24" s="99" t="s">
        <v>123</v>
      </c>
      <c r="H24" s="107">
        <v>6.25</v>
      </c>
      <c r="I24" s="90"/>
      <c r="J24" s="91">
        <f t="shared" si="0"/>
        <v>0</v>
      </c>
      <c r="K24" s="92">
        <f t="shared" si="1"/>
        <v>0</v>
      </c>
      <c r="L24" s="93"/>
      <c r="M24" s="94">
        <f t="shared" si="2"/>
        <v>0</v>
      </c>
      <c r="N24" s="93"/>
      <c r="O24" s="93"/>
      <c r="P24" s="93"/>
      <c r="Q24" s="95">
        <f t="shared" si="5"/>
        <v>0</v>
      </c>
      <c r="R24" s="96" t="str">
        <f t="shared" si="4"/>
        <v>OK</v>
      </c>
      <c r="S24" s="111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51"/>
      <c r="AG24" s="51"/>
    </row>
    <row r="25" spans="1:33" ht="38.5" customHeight="1" x14ac:dyDescent="0.35">
      <c r="A25" s="113"/>
      <c r="B25" s="98">
        <v>22</v>
      </c>
      <c r="C25" s="114"/>
      <c r="D25" s="102" t="s">
        <v>181</v>
      </c>
      <c r="E25" s="102" t="s">
        <v>148</v>
      </c>
      <c r="F25" s="103" t="s">
        <v>154</v>
      </c>
      <c r="G25" s="99" t="s">
        <v>123</v>
      </c>
      <c r="H25" s="107">
        <v>6.4</v>
      </c>
      <c r="I25" s="90"/>
      <c r="J25" s="91">
        <f t="shared" si="0"/>
        <v>0</v>
      </c>
      <c r="K25" s="92">
        <f t="shared" si="1"/>
        <v>0</v>
      </c>
      <c r="L25" s="93"/>
      <c r="M25" s="94">
        <f t="shared" si="2"/>
        <v>0</v>
      </c>
      <c r="N25" s="93"/>
      <c r="O25" s="93"/>
      <c r="P25" s="93"/>
      <c r="Q25" s="95">
        <f t="shared" si="5"/>
        <v>0</v>
      </c>
      <c r="R25" s="96" t="str">
        <f t="shared" si="4"/>
        <v>OK</v>
      </c>
      <c r="S25" s="111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51"/>
      <c r="AG25" s="51"/>
    </row>
    <row r="26" spans="1:33" ht="38.5" customHeight="1" x14ac:dyDescent="0.35">
      <c r="A26" s="113"/>
      <c r="B26" s="98">
        <v>23</v>
      </c>
      <c r="C26" s="114"/>
      <c r="D26" s="102" t="s">
        <v>182</v>
      </c>
      <c r="E26" s="102" t="s">
        <v>149</v>
      </c>
      <c r="F26" s="103" t="s">
        <v>155</v>
      </c>
      <c r="G26" s="99" t="s">
        <v>123</v>
      </c>
      <c r="H26" s="107">
        <v>3.82</v>
      </c>
      <c r="I26" s="90"/>
      <c r="J26" s="91">
        <f t="shared" si="0"/>
        <v>0</v>
      </c>
      <c r="K26" s="92">
        <f t="shared" si="1"/>
        <v>0</v>
      </c>
      <c r="L26" s="93"/>
      <c r="M26" s="94">
        <f t="shared" si="2"/>
        <v>0</v>
      </c>
      <c r="N26" s="93"/>
      <c r="O26" s="93"/>
      <c r="P26" s="93"/>
      <c r="Q26" s="95">
        <f t="shared" si="5"/>
        <v>0</v>
      </c>
      <c r="R26" s="96" t="str">
        <f t="shared" si="4"/>
        <v>OK</v>
      </c>
      <c r="S26" s="111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51"/>
      <c r="AG26" s="51"/>
    </row>
    <row r="27" spans="1:33" ht="38.5" customHeight="1" x14ac:dyDescent="0.35">
      <c r="A27" s="113"/>
      <c r="B27" s="98">
        <v>24</v>
      </c>
      <c r="C27" s="114"/>
      <c r="D27" s="102" t="s">
        <v>183</v>
      </c>
      <c r="E27" s="102" t="s">
        <v>149</v>
      </c>
      <c r="F27" s="103" t="s">
        <v>155</v>
      </c>
      <c r="G27" s="99" t="s">
        <v>123</v>
      </c>
      <c r="H27" s="107">
        <v>3.71</v>
      </c>
      <c r="I27" s="90"/>
      <c r="J27" s="91">
        <f t="shared" si="0"/>
        <v>0</v>
      </c>
      <c r="K27" s="92">
        <f t="shared" si="1"/>
        <v>0</v>
      </c>
      <c r="L27" s="93"/>
      <c r="M27" s="94">
        <f t="shared" si="2"/>
        <v>0</v>
      </c>
      <c r="N27" s="93"/>
      <c r="O27" s="93"/>
      <c r="P27" s="93"/>
      <c r="Q27" s="95">
        <f t="shared" si="5"/>
        <v>0</v>
      </c>
      <c r="R27" s="96" t="str">
        <f t="shared" si="4"/>
        <v>OK</v>
      </c>
      <c r="S27" s="111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51"/>
      <c r="AG27" s="51"/>
    </row>
    <row r="28" spans="1:33" ht="38.5" customHeight="1" x14ac:dyDescent="0.35">
      <c r="A28" s="113"/>
      <c r="B28" s="98">
        <v>25</v>
      </c>
      <c r="C28" s="114"/>
      <c r="D28" s="102" t="s">
        <v>184</v>
      </c>
      <c r="E28" s="102" t="s">
        <v>150</v>
      </c>
      <c r="F28" s="103" t="s">
        <v>155</v>
      </c>
      <c r="G28" s="99" t="s">
        <v>123</v>
      </c>
      <c r="H28" s="107">
        <v>3.69</v>
      </c>
      <c r="I28" s="90"/>
      <c r="J28" s="91">
        <f t="shared" si="0"/>
        <v>0</v>
      </c>
      <c r="K28" s="92">
        <f t="shared" si="1"/>
        <v>0</v>
      </c>
      <c r="L28" s="93"/>
      <c r="M28" s="94">
        <f t="shared" si="2"/>
        <v>0</v>
      </c>
      <c r="N28" s="93"/>
      <c r="O28" s="93"/>
      <c r="P28" s="93"/>
      <c r="Q28" s="95">
        <f t="shared" si="5"/>
        <v>0</v>
      </c>
      <c r="R28" s="96" t="str">
        <f t="shared" si="4"/>
        <v>OK</v>
      </c>
      <c r="S28" s="111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51"/>
      <c r="AG28" s="51"/>
    </row>
    <row r="29" spans="1:33" ht="38.5" customHeight="1" x14ac:dyDescent="0.35">
      <c r="A29" s="113"/>
      <c r="B29" s="98">
        <v>26</v>
      </c>
      <c r="C29" s="114"/>
      <c r="D29" s="102" t="s">
        <v>185</v>
      </c>
      <c r="E29" s="102" t="s">
        <v>150</v>
      </c>
      <c r="F29" s="103" t="s">
        <v>155</v>
      </c>
      <c r="G29" s="99" t="s">
        <v>123</v>
      </c>
      <c r="H29" s="107">
        <v>4</v>
      </c>
      <c r="I29" s="90"/>
      <c r="J29" s="91">
        <f t="shared" si="0"/>
        <v>0</v>
      </c>
      <c r="K29" s="92">
        <f t="shared" si="1"/>
        <v>0</v>
      </c>
      <c r="L29" s="93"/>
      <c r="M29" s="94">
        <f t="shared" si="2"/>
        <v>0</v>
      </c>
      <c r="N29" s="93"/>
      <c r="O29" s="93"/>
      <c r="P29" s="93"/>
      <c r="Q29" s="95">
        <f t="shared" si="5"/>
        <v>0</v>
      </c>
      <c r="R29" s="96" t="str">
        <f t="shared" si="4"/>
        <v>OK</v>
      </c>
      <c r="S29" s="111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51"/>
      <c r="AG29" s="51"/>
    </row>
    <row r="30" spans="1:33" ht="38.5" customHeight="1" x14ac:dyDescent="0.35">
      <c r="A30" s="113"/>
      <c r="B30" s="98">
        <v>27</v>
      </c>
      <c r="C30" s="114"/>
      <c r="D30" s="102" t="s">
        <v>186</v>
      </c>
      <c r="E30" s="102" t="s">
        <v>150</v>
      </c>
      <c r="F30" s="103" t="s">
        <v>155</v>
      </c>
      <c r="G30" s="99" t="s">
        <v>123</v>
      </c>
      <c r="H30" s="107">
        <v>5.4</v>
      </c>
      <c r="I30" s="90"/>
      <c r="J30" s="91">
        <f t="shared" si="0"/>
        <v>0</v>
      </c>
      <c r="K30" s="92">
        <f t="shared" si="1"/>
        <v>0</v>
      </c>
      <c r="L30" s="93"/>
      <c r="M30" s="94">
        <f t="shared" si="2"/>
        <v>0</v>
      </c>
      <c r="N30" s="93"/>
      <c r="O30" s="93"/>
      <c r="P30" s="93"/>
      <c r="Q30" s="95">
        <f t="shared" si="5"/>
        <v>0</v>
      </c>
      <c r="R30" s="96" t="str">
        <f t="shared" si="4"/>
        <v>OK</v>
      </c>
      <c r="S30" s="111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51"/>
      <c r="AG30" s="51"/>
    </row>
    <row r="31" spans="1:33" ht="38.5" customHeight="1" x14ac:dyDescent="0.35">
      <c r="A31" s="113"/>
      <c r="B31" s="98">
        <v>28</v>
      </c>
      <c r="C31" s="114"/>
      <c r="D31" s="102" t="s">
        <v>187</v>
      </c>
      <c r="E31" s="102" t="s">
        <v>150</v>
      </c>
      <c r="F31" s="103" t="s">
        <v>155</v>
      </c>
      <c r="G31" s="99" t="s">
        <v>123</v>
      </c>
      <c r="H31" s="107">
        <v>7.74</v>
      </c>
      <c r="I31" s="90"/>
      <c r="J31" s="91">
        <f t="shared" si="0"/>
        <v>0</v>
      </c>
      <c r="K31" s="92">
        <f t="shared" si="1"/>
        <v>0</v>
      </c>
      <c r="L31" s="93"/>
      <c r="M31" s="94">
        <f t="shared" si="2"/>
        <v>0</v>
      </c>
      <c r="N31" s="93"/>
      <c r="O31" s="93"/>
      <c r="P31" s="93"/>
      <c r="Q31" s="95">
        <f t="shared" si="5"/>
        <v>0</v>
      </c>
      <c r="R31" s="96" t="str">
        <f t="shared" si="4"/>
        <v>OK</v>
      </c>
      <c r="S31" s="111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51"/>
      <c r="AG31" s="51"/>
    </row>
    <row r="32" spans="1:33" ht="38.5" customHeight="1" thickBot="1" x14ac:dyDescent="0.4">
      <c r="C32" s="170"/>
      <c r="D32" s="171"/>
      <c r="E32" s="171"/>
      <c r="F32" s="171"/>
      <c r="G32" s="171"/>
      <c r="H32" s="172"/>
      <c r="S32" s="87">
        <f t="shared" ref="S32:AG32" si="6">SUMPRODUCT($H$4:$H$31,S4:S31)</f>
        <v>0</v>
      </c>
      <c r="T32" s="87">
        <f t="shared" si="6"/>
        <v>0</v>
      </c>
      <c r="U32" s="87">
        <f t="shared" si="6"/>
        <v>0</v>
      </c>
      <c r="V32" s="87">
        <f t="shared" si="6"/>
        <v>0</v>
      </c>
      <c r="W32" s="87">
        <f t="shared" si="6"/>
        <v>0</v>
      </c>
      <c r="X32" s="87">
        <f t="shared" si="6"/>
        <v>0</v>
      </c>
      <c r="Y32" s="87">
        <f t="shared" si="6"/>
        <v>0</v>
      </c>
      <c r="Z32" s="87">
        <f t="shared" si="6"/>
        <v>0</v>
      </c>
      <c r="AA32" s="87">
        <f t="shared" si="6"/>
        <v>0</v>
      </c>
      <c r="AB32" s="87">
        <f t="shared" si="6"/>
        <v>0</v>
      </c>
      <c r="AC32" s="87">
        <f t="shared" si="6"/>
        <v>0</v>
      </c>
      <c r="AD32" s="87">
        <f t="shared" si="6"/>
        <v>0</v>
      </c>
      <c r="AE32" s="87">
        <f t="shared" si="6"/>
        <v>0</v>
      </c>
      <c r="AF32" s="87">
        <f t="shared" si="6"/>
        <v>0</v>
      </c>
      <c r="AG32" s="87">
        <f t="shared" si="6"/>
        <v>0</v>
      </c>
    </row>
  </sheetData>
  <mergeCells count="31">
    <mergeCell ref="C7:C8"/>
    <mergeCell ref="A9:A10"/>
    <mergeCell ref="C9:C10"/>
    <mergeCell ref="A11:A12"/>
    <mergeCell ref="C11:C12"/>
    <mergeCell ref="AE1:AE2"/>
    <mergeCell ref="AF1:AF2"/>
    <mergeCell ref="AG1:AG2"/>
    <mergeCell ref="AB1:AB2"/>
    <mergeCell ref="V1:V2"/>
    <mergeCell ref="Y1:Y2"/>
    <mergeCell ref="Z1:Z2"/>
    <mergeCell ref="AA1:AA2"/>
    <mergeCell ref="AC1:AC2"/>
    <mergeCell ref="AD1:AD2"/>
    <mergeCell ref="A23:A31"/>
    <mergeCell ref="C23:C31"/>
    <mergeCell ref="C32:H32"/>
    <mergeCell ref="W1:W2"/>
    <mergeCell ref="X1:X2"/>
    <mergeCell ref="U1:U2"/>
    <mergeCell ref="A1:C1"/>
    <mergeCell ref="T1:T2"/>
    <mergeCell ref="D1:H1"/>
    <mergeCell ref="I1:R1"/>
    <mergeCell ref="S1:S2"/>
    <mergeCell ref="A2:H2"/>
    <mergeCell ref="I2:R2"/>
    <mergeCell ref="A4:A6"/>
    <mergeCell ref="C4:C6"/>
    <mergeCell ref="A7:A8"/>
  </mergeCells>
  <conditionalFormatting sqref="S4:AG17">
    <cfRule type="cellIs" dxfId="26" priority="1" stopIfTrue="1" operator="greaterThan">
      <formula>0</formula>
    </cfRule>
    <cfRule type="cellIs" dxfId="25" priority="2" stopIfTrue="1" operator="greaterThan">
      <formula>0</formula>
    </cfRule>
    <cfRule type="cellIs" dxfId="24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Dashboard</vt:lpstr>
      <vt:lpstr>Dados Dashboard</vt:lpstr>
      <vt:lpstr>REITORIA</vt:lpstr>
      <vt:lpstr>CESFI</vt:lpstr>
      <vt:lpstr>CEFID</vt:lpstr>
      <vt:lpstr>CAV</vt:lpstr>
      <vt:lpstr>CCT</vt:lpstr>
      <vt:lpstr>CEART</vt:lpstr>
      <vt:lpstr>ESAG</vt:lpstr>
      <vt:lpstr>CEAD</vt:lpstr>
      <vt:lpstr>CEPLAN</vt:lpstr>
      <vt:lpstr>CEAVI</vt:lpstr>
      <vt:lpstr>CERES</vt:lpstr>
      <vt:lpstr>FAED</vt:lpstr>
      <vt:lpstr>CESMO</vt:lpstr>
      <vt:lpstr>CEO</vt:lpstr>
      <vt:lpstr>GESTOR da Ata</vt:lpstr>
      <vt:lpstr>(CARONA-USO DO GESTOR)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GUSTAVO ANTONIO PERARDT FARIAS</cp:lastModifiedBy>
  <cp:lastPrinted>2018-01-24T18:18:49Z</cp:lastPrinted>
  <dcterms:created xsi:type="dcterms:W3CDTF">2010-06-19T20:43:11Z</dcterms:created>
  <dcterms:modified xsi:type="dcterms:W3CDTF">2026-05-27T21:30:35Z</dcterms:modified>
</cp:coreProperties>
</file>