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10.16.11.2\cont\REGISTRO DE PREÇOS\PE 0651.2026 -PROJETORES E TELAS - 08-06-27\"/>
    </mc:Choice>
  </mc:AlternateContent>
  <xr:revisionPtr revIDLastSave="0" documentId="13_ncr:1_{F7FC97E0-64E7-4FF1-912E-61F67D66157E}" xr6:coauthVersionLast="36" xr6:coauthVersionMax="47" xr10:uidLastSave="{00000000-0000-0000-0000-000000000000}"/>
  <bookViews>
    <workbookView xWindow="0" yWindow="0" windowWidth="23040" windowHeight="8940" tabRatio="846" activeTab="9" xr2:uid="{00000000-000D-0000-FFFF-FFFF00000000}"/>
  </bookViews>
  <sheets>
    <sheet name="REITORIA_SETIC" sheetId="113" r:id="rId1"/>
    <sheet name="CEART" sheetId="144" r:id="rId2"/>
    <sheet name="FAED" sheetId="145" r:id="rId3"/>
    <sheet name="CEFID" sheetId="146" r:id="rId4"/>
    <sheet name="CESFI" sheetId="147" r:id="rId5"/>
    <sheet name="CCT" sheetId="148" r:id="rId6"/>
    <sheet name="CEAVI" sheetId="149" r:id="rId7"/>
    <sheet name="CAV" sheetId="150" r:id="rId8"/>
    <sheet name="CESMO" sheetId="151" r:id="rId9"/>
    <sheet name="CEO" sheetId="152" r:id="rId10"/>
    <sheet name="CEPLAN" sheetId="153" r:id="rId11"/>
    <sheet name="GESTOR" sheetId="91" r:id="rId12"/>
    <sheet name="CARONA(uso exclusivo do Gestor)" sheetId="143" r:id="rId13"/>
  </sheets>
  <definedNames>
    <definedName name="_xlnm._FilterDatabase" localSheetId="7" hidden="1">CAV!$A$3:$AJ$15</definedName>
    <definedName name="_xlnm._FilterDatabase" localSheetId="5" hidden="1">CCT!$A$3:$AJ$15</definedName>
    <definedName name="_xlnm._FilterDatabase" localSheetId="1" hidden="1">CEART!$A$3:$AJ$15</definedName>
    <definedName name="_xlnm._FilterDatabase" localSheetId="6" hidden="1">CEAVI!$A$3:$AJ$15</definedName>
    <definedName name="_xlnm._FilterDatabase" localSheetId="3" hidden="1">CEFID!$A$3:$AJ$15</definedName>
    <definedName name="_xlnm._FilterDatabase" localSheetId="9" hidden="1">CEO!$A$3:$AJ$15</definedName>
    <definedName name="_xlnm._FilterDatabase" localSheetId="10" hidden="1">CEPLAN!$A$3:$AJ$15</definedName>
    <definedName name="_xlnm._FilterDatabase" localSheetId="4" hidden="1">CESFI!$A$3:$AJ$15</definedName>
    <definedName name="_xlnm._FilterDatabase" localSheetId="8" hidden="1">CESMO!$A$3:$AJ$15</definedName>
    <definedName name="_xlnm._FilterDatabase" localSheetId="2" hidden="1">FAED!$A$3:$AJ$15</definedName>
    <definedName name="_xlnm._FilterDatabase" localSheetId="11" hidden="1">GESTOR!$A$3:$N$11</definedName>
    <definedName name="_xlnm._FilterDatabase" localSheetId="0" hidden="1">REITORIA_SETIC!$A$3:$AJ$15</definedName>
    <definedName name="diasuteis" localSheetId="11">#REF!</definedName>
    <definedName name="diasuteis">#REF!</definedName>
    <definedName name="Ferias" localSheetId="11">#REF!</definedName>
    <definedName name="Ferias">#REF!</definedName>
    <definedName name="RD" localSheetId="1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91" l="1"/>
  <c r="H28" i="91"/>
  <c r="I28" i="91"/>
  <c r="J28" i="91"/>
  <c r="K28" i="91"/>
  <c r="L28" i="91"/>
  <c r="M28" i="91"/>
  <c r="N28" i="91"/>
  <c r="L27" i="91"/>
  <c r="L26" i="91"/>
  <c r="L25" i="91"/>
  <c r="L24" i="91"/>
  <c r="L23" i="91"/>
  <c r="L22" i="91"/>
  <c r="L21" i="91"/>
  <c r="L20" i="91"/>
  <c r="L19" i="91"/>
  <c r="L18" i="91"/>
  <c r="J27" i="91"/>
  <c r="J26" i="91"/>
  <c r="J25" i="91"/>
  <c r="J24" i="91"/>
  <c r="J23" i="91"/>
  <c r="J22" i="91"/>
  <c r="J21" i="91"/>
  <c r="J20" i="91"/>
  <c r="J19" i="91"/>
  <c r="J18" i="91"/>
  <c r="I27" i="91"/>
  <c r="I26" i="91"/>
  <c r="I25" i="91"/>
  <c r="I24" i="91"/>
  <c r="I23" i="91"/>
  <c r="I22" i="91"/>
  <c r="I21" i="91"/>
  <c r="I20" i="91"/>
  <c r="I19" i="91"/>
  <c r="I18" i="91"/>
  <c r="J17" i="91"/>
  <c r="G27" i="91"/>
  <c r="G26" i="91"/>
  <c r="G25" i="91"/>
  <c r="G24" i="91"/>
  <c r="G23" i="91"/>
  <c r="G22" i="91"/>
  <c r="G21" i="91"/>
  <c r="G20" i="91"/>
  <c r="G19" i="91"/>
  <c r="G18" i="91"/>
  <c r="F27" i="91"/>
  <c r="F26" i="91"/>
  <c r="F25" i="91"/>
  <c r="F24" i="91"/>
  <c r="F23" i="91"/>
  <c r="F22" i="91"/>
  <c r="F21" i="91"/>
  <c r="F20" i="91"/>
  <c r="F19" i="91"/>
  <c r="F18" i="91"/>
  <c r="J5" i="91"/>
  <c r="J6" i="91"/>
  <c r="J7" i="91"/>
  <c r="J8" i="91"/>
  <c r="J9" i="91"/>
  <c r="J10" i="91"/>
  <c r="J4" i="91"/>
  <c r="H5" i="91"/>
  <c r="H6" i="91"/>
  <c r="H7" i="91"/>
  <c r="H8" i="91"/>
  <c r="H9" i="91"/>
  <c r="H10" i="91"/>
  <c r="H4" i="91"/>
  <c r="G5" i="91"/>
  <c r="G6" i="91"/>
  <c r="G7" i="91"/>
  <c r="G8" i="91"/>
  <c r="G9" i="91"/>
  <c r="G10" i="91"/>
  <c r="G4" i="91"/>
  <c r="T7" i="143"/>
  <c r="T8" i="143"/>
  <c r="T9" i="143"/>
  <c r="T6" i="143"/>
  <c r="F5" i="91"/>
  <c r="F6" i="91"/>
  <c r="F7" i="91"/>
  <c r="F8" i="91"/>
  <c r="F9" i="91"/>
  <c r="F10" i="91"/>
  <c r="F4" i="91"/>
  <c r="E13" i="91"/>
  <c r="P12" i="153"/>
  <c r="O12" i="153"/>
  <c r="N12" i="153"/>
  <c r="I12" i="153"/>
  <c r="AJ11" i="153"/>
  <c r="AI11" i="153"/>
  <c r="AH11" i="153"/>
  <c r="AG11" i="153"/>
  <c r="AF11" i="153"/>
  <c r="AE11" i="153"/>
  <c r="AD11" i="153"/>
  <c r="AC11" i="153"/>
  <c r="AB11" i="153"/>
  <c r="AA11" i="153"/>
  <c r="Z11" i="153"/>
  <c r="Y11" i="153"/>
  <c r="X11" i="153"/>
  <c r="W11" i="153"/>
  <c r="V11" i="153"/>
  <c r="U11" i="153"/>
  <c r="T11" i="153"/>
  <c r="S11" i="153"/>
  <c r="P11" i="153"/>
  <c r="O11" i="153"/>
  <c r="N11" i="153"/>
  <c r="I11" i="153"/>
  <c r="Q10" i="153"/>
  <c r="R10" i="153" s="1"/>
  <c r="M10" i="153"/>
  <c r="L10" i="153"/>
  <c r="K10" i="153"/>
  <c r="J10" i="153"/>
  <c r="M9" i="153"/>
  <c r="L9" i="153"/>
  <c r="Q9" i="153" s="1"/>
  <c r="R9" i="153" s="1"/>
  <c r="K9" i="153"/>
  <c r="M8" i="153"/>
  <c r="L8" i="153"/>
  <c r="Q8" i="153" s="1"/>
  <c r="R8" i="153" s="1"/>
  <c r="K8" i="153"/>
  <c r="J8" i="153"/>
  <c r="M7" i="153"/>
  <c r="L7" i="153"/>
  <c r="Q7" i="153" s="1"/>
  <c r="R7" i="153" s="1"/>
  <c r="K7" i="153"/>
  <c r="J7" i="153"/>
  <c r="Q6" i="153"/>
  <c r="R6" i="153" s="1"/>
  <c r="M6" i="153"/>
  <c r="L6" i="153"/>
  <c r="K6" i="153"/>
  <c r="J6" i="153"/>
  <c r="M5" i="153"/>
  <c r="L5" i="153"/>
  <c r="Q5" i="153" s="1"/>
  <c r="R5" i="153" s="1"/>
  <c r="K5" i="153"/>
  <c r="M4" i="153"/>
  <c r="L4" i="153"/>
  <c r="Q4" i="153" s="1"/>
  <c r="K4" i="153"/>
  <c r="K11" i="153" s="1"/>
  <c r="J4" i="153"/>
  <c r="P12" i="152"/>
  <c r="O12" i="152"/>
  <c r="N12" i="152"/>
  <c r="I12" i="152"/>
  <c r="AJ11" i="152"/>
  <c r="AI11" i="152"/>
  <c r="AH11" i="152"/>
  <c r="AG11" i="152"/>
  <c r="AF11" i="152"/>
  <c r="AE11" i="152"/>
  <c r="AD11" i="152"/>
  <c r="AC11" i="152"/>
  <c r="AB11" i="152"/>
  <c r="AA11" i="152"/>
  <c r="Z11" i="152"/>
  <c r="Y11" i="152"/>
  <c r="X11" i="152"/>
  <c r="W11" i="152"/>
  <c r="V11" i="152"/>
  <c r="U11" i="152"/>
  <c r="T11" i="152"/>
  <c r="S11" i="152"/>
  <c r="P11" i="152"/>
  <c r="O11" i="152"/>
  <c r="N11" i="152"/>
  <c r="I11" i="152"/>
  <c r="Q10" i="152"/>
  <c r="R10" i="152" s="1"/>
  <c r="M10" i="152"/>
  <c r="L10" i="152"/>
  <c r="K10" i="152"/>
  <c r="J10" i="152"/>
  <c r="M9" i="152"/>
  <c r="L9" i="152"/>
  <c r="J9" i="152" s="1"/>
  <c r="K9" i="152"/>
  <c r="M8" i="152"/>
  <c r="L8" i="152"/>
  <c r="Q8" i="152" s="1"/>
  <c r="R8" i="152" s="1"/>
  <c r="K8" i="152"/>
  <c r="J8" i="152"/>
  <c r="M7" i="152"/>
  <c r="L7" i="152"/>
  <c r="Q7" i="152" s="1"/>
  <c r="R7" i="152" s="1"/>
  <c r="K7" i="152"/>
  <c r="J7" i="152"/>
  <c r="Q6" i="152"/>
  <c r="R6" i="152" s="1"/>
  <c r="M6" i="152"/>
  <c r="L6" i="152"/>
  <c r="K6" i="152"/>
  <c r="J6" i="152"/>
  <c r="M5" i="152"/>
  <c r="L5" i="152"/>
  <c r="Q5" i="152" s="1"/>
  <c r="R5" i="152" s="1"/>
  <c r="K5" i="152"/>
  <c r="M4" i="152"/>
  <c r="L4" i="152"/>
  <c r="Q4" i="152" s="1"/>
  <c r="K4" i="152"/>
  <c r="K11" i="152" s="1"/>
  <c r="J4" i="152"/>
  <c r="P12" i="151"/>
  <c r="O12" i="151"/>
  <c r="N12" i="151"/>
  <c r="I12" i="151"/>
  <c r="AJ11" i="151"/>
  <c r="AI11" i="151"/>
  <c r="AH11" i="151"/>
  <c r="AG11" i="151"/>
  <c r="AF11" i="151"/>
  <c r="AE11" i="151"/>
  <c r="AD11" i="151"/>
  <c r="AC11" i="151"/>
  <c r="AB11" i="151"/>
  <c r="AA11" i="151"/>
  <c r="Z11" i="151"/>
  <c r="Y11" i="151"/>
  <c r="X11" i="151"/>
  <c r="W11" i="151"/>
  <c r="V11" i="151"/>
  <c r="U11" i="151"/>
  <c r="T11" i="151"/>
  <c r="S11" i="151"/>
  <c r="P11" i="151"/>
  <c r="O11" i="151"/>
  <c r="N11" i="151"/>
  <c r="I11" i="151"/>
  <c r="Q10" i="151"/>
  <c r="R10" i="151" s="1"/>
  <c r="M10" i="151"/>
  <c r="L10" i="151"/>
  <c r="K10" i="151"/>
  <c r="J10" i="151"/>
  <c r="M9" i="151"/>
  <c r="L9" i="151"/>
  <c r="Q9" i="151" s="1"/>
  <c r="R9" i="151" s="1"/>
  <c r="K9" i="151"/>
  <c r="M8" i="151"/>
  <c r="L8" i="151"/>
  <c r="Q8" i="151" s="1"/>
  <c r="R8" i="151" s="1"/>
  <c r="K8" i="151"/>
  <c r="J8" i="151"/>
  <c r="M7" i="151"/>
  <c r="L7" i="151"/>
  <c r="Q7" i="151" s="1"/>
  <c r="R7" i="151" s="1"/>
  <c r="K7" i="151"/>
  <c r="J7" i="151"/>
  <c r="Q6" i="151"/>
  <c r="R6" i="151" s="1"/>
  <c r="M6" i="151"/>
  <c r="L6" i="151"/>
  <c r="K6" i="151"/>
  <c r="J6" i="151"/>
  <c r="M5" i="151"/>
  <c r="L5" i="151"/>
  <c r="Q5" i="151" s="1"/>
  <c r="R5" i="151" s="1"/>
  <c r="K5" i="151"/>
  <c r="M4" i="151"/>
  <c r="L4" i="151"/>
  <c r="Q4" i="151" s="1"/>
  <c r="K4" i="151"/>
  <c r="K11" i="151" s="1"/>
  <c r="J4" i="151"/>
  <c r="P12" i="150"/>
  <c r="O12" i="150"/>
  <c r="N12" i="150"/>
  <c r="I12" i="150"/>
  <c r="AJ11" i="150"/>
  <c r="AI11" i="150"/>
  <c r="AH11" i="150"/>
  <c r="AG11" i="150"/>
  <c r="AF11" i="150"/>
  <c r="AE11" i="150"/>
  <c r="AD11" i="150"/>
  <c r="AC11" i="150"/>
  <c r="AB11" i="150"/>
  <c r="AA11" i="150"/>
  <c r="Z11" i="150"/>
  <c r="Y11" i="150"/>
  <c r="X11" i="150"/>
  <c r="W11" i="150"/>
  <c r="V11" i="150"/>
  <c r="U11" i="150"/>
  <c r="T11" i="150"/>
  <c r="S11" i="150"/>
  <c r="P11" i="150"/>
  <c r="O11" i="150"/>
  <c r="N11" i="150"/>
  <c r="I11" i="150"/>
  <c r="Q10" i="150"/>
  <c r="R10" i="150" s="1"/>
  <c r="M10" i="150"/>
  <c r="L10" i="150"/>
  <c r="K10" i="150"/>
  <c r="J10" i="150"/>
  <c r="M9" i="150"/>
  <c r="L9" i="150"/>
  <c r="Q9" i="150" s="1"/>
  <c r="R9" i="150" s="1"/>
  <c r="K9" i="150"/>
  <c r="M8" i="150"/>
  <c r="L8" i="150"/>
  <c r="Q8" i="150" s="1"/>
  <c r="R8" i="150" s="1"/>
  <c r="K8" i="150"/>
  <c r="J8" i="150"/>
  <c r="M7" i="150"/>
  <c r="L7" i="150"/>
  <c r="Q7" i="150" s="1"/>
  <c r="R7" i="150" s="1"/>
  <c r="K7" i="150"/>
  <c r="J7" i="150"/>
  <c r="Q6" i="150"/>
  <c r="R6" i="150" s="1"/>
  <c r="M6" i="150"/>
  <c r="L6" i="150"/>
  <c r="K6" i="150"/>
  <c r="J6" i="150"/>
  <c r="M5" i="150"/>
  <c r="L5" i="150"/>
  <c r="J5" i="150" s="1"/>
  <c r="K5" i="150"/>
  <c r="M4" i="150"/>
  <c r="L4" i="150"/>
  <c r="L12" i="150" s="1"/>
  <c r="K4" i="150"/>
  <c r="K11" i="150" s="1"/>
  <c r="J4" i="150"/>
  <c r="P12" i="149"/>
  <c r="O12" i="149"/>
  <c r="N12" i="149"/>
  <c r="I12" i="149"/>
  <c r="AJ11" i="149"/>
  <c r="AI11" i="149"/>
  <c r="AH11" i="149"/>
  <c r="AG11" i="149"/>
  <c r="AF11" i="149"/>
  <c r="AE11" i="149"/>
  <c r="AD11" i="149"/>
  <c r="AC11" i="149"/>
  <c r="AB11" i="149"/>
  <c r="AA11" i="149"/>
  <c r="Z11" i="149"/>
  <c r="Y11" i="149"/>
  <c r="X11" i="149"/>
  <c r="W11" i="149"/>
  <c r="V11" i="149"/>
  <c r="U11" i="149"/>
  <c r="T11" i="149"/>
  <c r="S11" i="149"/>
  <c r="P11" i="149"/>
  <c r="O11" i="149"/>
  <c r="N11" i="149"/>
  <c r="I11" i="149"/>
  <c r="Q10" i="149"/>
  <c r="R10" i="149" s="1"/>
  <c r="M10" i="149"/>
  <c r="L10" i="149"/>
  <c r="K10" i="149"/>
  <c r="J10" i="149"/>
  <c r="M9" i="149"/>
  <c r="L9" i="149"/>
  <c r="J9" i="149" s="1"/>
  <c r="K9" i="149"/>
  <c r="M8" i="149"/>
  <c r="L8" i="149"/>
  <c r="Q8" i="149" s="1"/>
  <c r="R8" i="149" s="1"/>
  <c r="K8" i="149"/>
  <c r="J8" i="149"/>
  <c r="M7" i="149"/>
  <c r="L7" i="149"/>
  <c r="Q7" i="149" s="1"/>
  <c r="R7" i="149" s="1"/>
  <c r="K7" i="149"/>
  <c r="J7" i="149"/>
  <c r="Q6" i="149"/>
  <c r="R6" i="149" s="1"/>
  <c r="M6" i="149"/>
  <c r="L6" i="149"/>
  <c r="K6" i="149"/>
  <c r="J6" i="149"/>
  <c r="M5" i="149"/>
  <c r="L5" i="149"/>
  <c r="Q5" i="149" s="1"/>
  <c r="R5" i="149" s="1"/>
  <c r="K5" i="149"/>
  <c r="M4" i="149"/>
  <c r="L4" i="149"/>
  <c r="Q4" i="149" s="1"/>
  <c r="K4" i="149"/>
  <c r="K11" i="149" s="1"/>
  <c r="J4" i="149"/>
  <c r="P12" i="148"/>
  <c r="O12" i="148"/>
  <c r="N12" i="148"/>
  <c r="K12" i="148"/>
  <c r="I12" i="148"/>
  <c r="AJ11" i="148"/>
  <c r="AI11" i="148"/>
  <c r="AH11" i="148"/>
  <c r="AG11" i="148"/>
  <c r="AF11" i="148"/>
  <c r="AE11" i="148"/>
  <c r="AD11" i="148"/>
  <c r="AC11" i="148"/>
  <c r="AB11" i="148"/>
  <c r="AA11" i="148"/>
  <c r="Z11" i="148"/>
  <c r="Y11" i="148"/>
  <c r="X11" i="148"/>
  <c r="W11" i="148"/>
  <c r="V11" i="148"/>
  <c r="U11" i="148"/>
  <c r="T11" i="148"/>
  <c r="S11" i="148"/>
  <c r="P11" i="148"/>
  <c r="O11" i="148"/>
  <c r="N11" i="148"/>
  <c r="I11" i="148"/>
  <c r="Q10" i="148"/>
  <c r="R10" i="148" s="1"/>
  <c r="M10" i="148"/>
  <c r="L10" i="148"/>
  <c r="K10" i="148"/>
  <c r="J10" i="148"/>
  <c r="M9" i="148"/>
  <c r="L9" i="148"/>
  <c r="J9" i="148" s="1"/>
  <c r="K9" i="148"/>
  <c r="M8" i="148"/>
  <c r="L8" i="148"/>
  <c r="Q8" i="148" s="1"/>
  <c r="R8" i="148" s="1"/>
  <c r="K8" i="148"/>
  <c r="J8" i="148"/>
  <c r="M7" i="148"/>
  <c r="L7" i="148"/>
  <c r="Q7" i="148" s="1"/>
  <c r="R7" i="148" s="1"/>
  <c r="K7" i="148"/>
  <c r="J7" i="148"/>
  <c r="Q6" i="148"/>
  <c r="R6" i="148" s="1"/>
  <c r="M6" i="148"/>
  <c r="L6" i="148"/>
  <c r="K6" i="148"/>
  <c r="J6" i="148"/>
  <c r="M5" i="148"/>
  <c r="L5" i="148"/>
  <c r="J5" i="148" s="1"/>
  <c r="K5" i="148"/>
  <c r="M4" i="148"/>
  <c r="L4" i="148"/>
  <c r="L11" i="148" s="1"/>
  <c r="K4" i="148"/>
  <c r="K11" i="148" s="1"/>
  <c r="J4" i="148"/>
  <c r="P12" i="147"/>
  <c r="O12" i="147"/>
  <c r="N12" i="147"/>
  <c r="I12" i="147"/>
  <c r="AJ11" i="147"/>
  <c r="AI11" i="147"/>
  <c r="AH11" i="147"/>
  <c r="AG11" i="147"/>
  <c r="AF11" i="147"/>
  <c r="AE11" i="147"/>
  <c r="AD11" i="147"/>
  <c r="AC11" i="147"/>
  <c r="AB11" i="147"/>
  <c r="AA11" i="147"/>
  <c r="Z11" i="147"/>
  <c r="Y11" i="147"/>
  <c r="X11" i="147"/>
  <c r="W11" i="147"/>
  <c r="V11" i="147"/>
  <c r="U11" i="147"/>
  <c r="T11" i="147"/>
  <c r="S11" i="147"/>
  <c r="P11" i="147"/>
  <c r="O11" i="147"/>
  <c r="N11" i="147"/>
  <c r="I11" i="147"/>
  <c r="Q10" i="147"/>
  <c r="R10" i="147" s="1"/>
  <c r="M10" i="147"/>
  <c r="L10" i="147"/>
  <c r="J10" i="147" s="1"/>
  <c r="K10" i="147"/>
  <c r="M9" i="147"/>
  <c r="L9" i="147"/>
  <c r="Q9" i="147" s="1"/>
  <c r="R9" i="147" s="1"/>
  <c r="K9" i="147"/>
  <c r="M8" i="147"/>
  <c r="L8" i="147"/>
  <c r="Q8" i="147" s="1"/>
  <c r="R8" i="147" s="1"/>
  <c r="K8" i="147"/>
  <c r="J8" i="147"/>
  <c r="Q7" i="147"/>
  <c r="R7" i="147" s="1"/>
  <c r="M7" i="147"/>
  <c r="L7" i="147"/>
  <c r="K7" i="147"/>
  <c r="J7" i="147"/>
  <c r="Q6" i="147"/>
  <c r="R6" i="147" s="1"/>
  <c r="M6" i="147"/>
  <c r="L6" i="147"/>
  <c r="J6" i="147" s="1"/>
  <c r="K6" i="147"/>
  <c r="M5" i="147"/>
  <c r="L5" i="147"/>
  <c r="Q5" i="147" s="1"/>
  <c r="R5" i="147" s="1"/>
  <c r="K5" i="147"/>
  <c r="K12" i="147" s="1"/>
  <c r="M4" i="147"/>
  <c r="L4" i="147"/>
  <c r="Q4" i="147" s="1"/>
  <c r="K4" i="147"/>
  <c r="K11" i="147" s="1"/>
  <c r="J4" i="147"/>
  <c r="P12" i="146"/>
  <c r="O12" i="146"/>
  <c r="N12" i="146"/>
  <c r="I12" i="146"/>
  <c r="AJ11" i="146"/>
  <c r="AI11" i="146"/>
  <c r="AH11" i="146"/>
  <c r="AG11" i="146"/>
  <c r="AF11" i="146"/>
  <c r="AE11" i="146"/>
  <c r="AD11" i="146"/>
  <c r="AC11" i="146"/>
  <c r="AB11" i="146"/>
  <c r="AA11" i="146"/>
  <c r="Z11" i="146"/>
  <c r="Y11" i="146"/>
  <c r="X11" i="146"/>
  <c r="W11" i="146"/>
  <c r="V11" i="146"/>
  <c r="U11" i="146"/>
  <c r="T11" i="146"/>
  <c r="S11" i="146"/>
  <c r="P11" i="146"/>
  <c r="O11" i="146"/>
  <c r="N11" i="146"/>
  <c r="I11" i="146"/>
  <c r="Q10" i="146"/>
  <c r="R10" i="146" s="1"/>
  <c r="M10" i="146"/>
  <c r="L10" i="146"/>
  <c r="K10" i="146"/>
  <c r="J10" i="146"/>
  <c r="Q9" i="146"/>
  <c r="R9" i="146" s="1"/>
  <c r="M9" i="146"/>
  <c r="L9" i="146"/>
  <c r="J9" i="146" s="1"/>
  <c r="K9" i="146"/>
  <c r="M8" i="146"/>
  <c r="L8" i="146"/>
  <c r="Q8" i="146" s="1"/>
  <c r="R8" i="146" s="1"/>
  <c r="K8" i="146"/>
  <c r="M7" i="146"/>
  <c r="L7" i="146"/>
  <c r="Q7" i="146" s="1"/>
  <c r="R7" i="146" s="1"/>
  <c r="K7" i="146"/>
  <c r="J7" i="146"/>
  <c r="Q6" i="146"/>
  <c r="R6" i="146" s="1"/>
  <c r="M6" i="146"/>
  <c r="L6" i="146"/>
  <c r="K6" i="146"/>
  <c r="J6" i="146"/>
  <c r="Q5" i="146"/>
  <c r="R5" i="146" s="1"/>
  <c r="M5" i="146"/>
  <c r="L5" i="146"/>
  <c r="J5" i="146" s="1"/>
  <c r="K5" i="146"/>
  <c r="M4" i="146"/>
  <c r="L4" i="146"/>
  <c r="Q4" i="146" s="1"/>
  <c r="K4" i="146"/>
  <c r="K11" i="146" s="1"/>
  <c r="P12" i="145"/>
  <c r="O12" i="145"/>
  <c r="N12" i="145"/>
  <c r="I12" i="145"/>
  <c r="AJ11" i="145"/>
  <c r="AI11" i="145"/>
  <c r="AH11" i="145"/>
  <c r="AG11" i="145"/>
  <c r="AF11" i="145"/>
  <c r="AE11" i="145"/>
  <c r="AD11" i="145"/>
  <c r="AC11" i="145"/>
  <c r="AB11" i="145"/>
  <c r="AA11" i="145"/>
  <c r="Z11" i="145"/>
  <c r="Y11" i="145"/>
  <c r="X11" i="145"/>
  <c r="W11" i="145"/>
  <c r="V11" i="145"/>
  <c r="U11" i="145"/>
  <c r="T11" i="145"/>
  <c r="S11" i="145"/>
  <c r="P11" i="145"/>
  <c r="O11" i="145"/>
  <c r="N11" i="145"/>
  <c r="I11" i="145"/>
  <c r="Q10" i="145"/>
  <c r="R10" i="145" s="1"/>
  <c r="M10" i="145"/>
  <c r="L10" i="145"/>
  <c r="K10" i="145"/>
  <c r="J10" i="145"/>
  <c r="M9" i="145"/>
  <c r="L9" i="145"/>
  <c r="J9" i="145" s="1"/>
  <c r="K9" i="145"/>
  <c r="M8" i="145"/>
  <c r="L8" i="145"/>
  <c r="Q8" i="145" s="1"/>
  <c r="R8" i="145" s="1"/>
  <c r="K8" i="145"/>
  <c r="J8" i="145"/>
  <c r="M7" i="145"/>
  <c r="L7" i="145"/>
  <c r="Q7" i="145" s="1"/>
  <c r="R7" i="145" s="1"/>
  <c r="K7" i="145"/>
  <c r="J7" i="145"/>
  <c r="Q6" i="145"/>
  <c r="R6" i="145" s="1"/>
  <c r="M6" i="145"/>
  <c r="L6" i="145"/>
  <c r="K6" i="145"/>
  <c r="J6" i="145"/>
  <c r="M5" i="145"/>
  <c r="L5" i="145"/>
  <c r="Q5" i="145" s="1"/>
  <c r="R5" i="145" s="1"/>
  <c r="K5" i="145"/>
  <c r="K12" i="145" s="1"/>
  <c r="M4" i="145"/>
  <c r="L4" i="145"/>
  <c r="Q4" i="145" s="1"/>
  <c r="K4" i="145"/>
  <c r="K11" i="145" s="1"/>
  <c r="J4" i="145"/>
  <c r="P12" i="144"/>
  <c r="O12" i="144"/>
  <c r="N12" i="144"/>
  <c r="I12" i="144"/>
  <c r="AJ11" i="144"/>
  <c r="AI11" i="144"/>
  <c r="AH11" i="144"/>
  <c r="AG11" i="144"/>
  <c r="AF11" i="144"/>
  <c r="AE11" i="144"/>
  <c r="AD11" i="144"/>
  <c r="AC11" i="144"/>
  <c r="AB11" i="144"/>
  <c r="AA11" i="144"/>
  <c r="Z11" i="144"/>
  <c r="Y11" i="144"/>
  <c r="X11" i="144"/>
  <c r="W11" i="144"/>
  <c r="V11" i="144"/>
  <c r="U11" i="144"/>
  <c r="T11" i="144"/>
  <c r="S11" i="144"/>
  <c r="P11" i="144"/>
  <c r="O11" i="144"/>
  <c r="N11" i="144"/>
  <c r="I11" i="144"/>
  <c r="Q10" i="144"/>
  <c r="R10" i="144" s="1"/>
  <c r="M10" i="144"/>
  <c r="L10" i="144"/>
  <c r="K10" i="144"/>
  <c r="J10" i="144"/>
  <c r="M9" i="144"/>
  <c r="L9" i="144"/>
  <c r="Q9" i="144" s="1"/>
  <c r="R9" i="144" s="1"/>
  <c r="K9" i="144"/>
  <c r="M8" i="144"/>
  <c r="L8" i="144"/>
  <c r="Q8" i="144" s="1"/>
  <c r="R8" i="144" s="1"/>
  <c r="K8" i="144"/>
  <c r="J8" i="144"/>
  <c r="M7" i="144"/>
  <c r="L7" i="144"/>
  <c r="Q7" i="144" s="1"/>
  <c r="R7" i="144" s="1"/>
  <c r="K7" i="144"/>
  <c r="J7" i="144"/>
  <c r="Q6" i="144"/>
  <c r="R6" i="144" s="1"/>
  <c r="M6" i="144"/>
  <c r="L6" i="144"/>
  <c r="K6" i="144"/>
  <c r="J6" i="144"/>
  <c r="M5" i="144"/>
  <c r="L5" i="144"/>
  <c r="Q5" i="144" s="1"/>
  <c r="R5" i="144" s="1"/>
  <c r="K5" i="144"/>
  <c r="M4" i="144"/>
  <c r="L4" i="144"/>
  <c r="Q4" i="144" s="1"/>
  <c r="K4" i="144"/>
  <c r="K11" i="144" s="1"/>
  <c r="J4" i="144"/>
  <c r="K4" i="113"/>
  <c r="J4" i="113"/>
  <c r="Q4" i="113"/>
  <c r="I12" i="113"/>
  <c r="M12" i="153" l="1"/>
  <c r="Q11" i="153"/>
  <c r="R4" i="153"/>
  <c r="L11" i="153"/>
  <c r="J5" i="153"/>
  <c r="J9" i="153"/>
  <c r="M11" i="153"/>
  <c r="K12" i="153"/>
  <c r="L12" i="153"/>
  <c r="M12" i="152"/>
  <c r="R4" i="152"/>
  <c r="J11" i="152"/>
  <c r="L12" i="152"/>
  <c r="Q9" i="152"/>
  <c r="R9" i="152" s="1"/>
  <c r="L11" i="152"/>
  <c r="J5" i="152"/>
  <c r="M11" i="152"/>
  <c r="J12" i="152"/>
  <c r="K12" i="152"/>
  <c r="M12" i="151"/>
  <c r="Q11" i="151"/>
  <c r="R4" i="151"/>
  <c r="L11" i="151"/>
  <c r="J5" i="151"/>
  <c r="J9" i="151"/>
  <c r="M11" i="151"/>
  <c r="K12" i="151"/>
  <c r="L12" i="151"/>
  <c r="M12" i="150"/>
  <c r="Q5" i="150"/>
  <c r="R5" i="150" s="1"/>
  <c r="Q4" i="150"/>
  <c r="L11" i="150"/>
  <c r="J9" i="150"/>
  <c r="J12" i="150" s="1"/>
  <c r="M11" i="150"/>
  <c r="K12" i="150"/>
  <c r="M11" i="149"/>
  <c r="M12" i="149"/>
  <c r="R4" i="149"/>
  <c r="Q9" i="149"/>
  <c r="R9" i="149" s="1"/>
  <c r="L11" i="149"/>
  <c r="J5" i="149"/>
  <c r="J12" i="149" s="1"/>
  <c r="K12" i="149"/>
  <c r="L12" i="149"/>
  <c r="M12" i="148"/>
  <c r="M11" i="148"/>
  <c r="J12" i="148"/>
  <c r="L12" i="148"/>
  <c r="Q5" i="148"/>
  <c r="R5" i="148" s="1"/>
  <c r="Q9" i="148"/>
  <c r="R9" i="148" s="1"/>
  <c r="J11" i="148"/>
  <c r="Q4" i="148"/>
  <c r="M11" i="147"/>
  <c r="M12" i="147"/>
  <c r="R4" i="147"/>
  <c r="Q11" i="147"/>
  <c r="L11" i="147"/>
  <c r="J5" i="147"/>
  <c r="J12" i="147" s="1"/>
  <c r="J9" i="147"/>
  <c r="L12" i="147"/>
  <c r="M12" i="146"/>
  <c r="Q11" i="146"/>
  <c r="R4" i="146"/>
  <c r="L11" i="146"/>
  <c r="M11" i="146"/>
  <c r="K12" i="146"/>
  <c r="J4" i="146"/>
  <c r="J8" i="146"/>
  <c r="L12" i="146"/>
  <c r="M12" i="145"/>
  <c r="M11" i="145"/>
  <c r="J12" i="145"/>
  <c r="R4" i="145"/>
  <c r="Q9" i="145"/>
  <c r="R9" i="145" s="1"/>
  <c r="L11" i="145"/>
  <c r="J5" i="145"/>
  <c r="J11" i="145" s="1"/>
  <c r="L12" i="145"/>
  <c r="M12" i="144"/>
  <c r="Q11" i="144"/>
  <c r="R4" i="144"/>
  <c r="L11" i="144"/>
  <c r="J5" i="144"/>
  <c r="J9" i="144"/>
  <c r="M11" i="144"/>
  <c r="K12" i="144"/>
  <c r="L12" i="144"/>
  <c r="T10" i="143"/>
  <c r="J12" i="153" l="1"/>
  <c r="J11" i="153"/>
  <c r="Q11" i="152"/>
  <c r="J12" i="151"/>
  <c r="J11" i="151"/>
  <c r="J11" i="150"/>
  <c r="R4" i="150"/>
  <c r="Q11" i="150"/>
  <c r="Q11" i="149"/>
  <c r="J11" i="149"/>
  <c r="R4" i="148"/>
  <c r="Q11" i="148"/>
  <c r="J11" i="147"/>
  <c r="J11" i="146"/>
  <c r="J12" i="146"/>
  <c r="Q11" i="145"/>
  <c r="J12" i="144"/>
  <c r="J11" i="144"/>
  <c r="Y11" i="143"/>
  <c r="A14" i="143"/>
  <c r="A13" i="143"/>
  <c r="A12" i="143"/>
  <c r="AI11" i="143"/>
  <c r="AH11" i="143"/>
  <c r="AG11" i="143"/>
  <c r="AF11" i="143"/>
  <c r="AE11" i="143"/>
  <c r="AD11" i="143"/>
  <c r="AC11" i="143"/>
  <c r="AB11" i="143"/>
  <c r="AA11" i="143"/>
  <c r="Z11" i="143"/>
  <c r="X10" i="143"/>
  <c r="U10" i="143"/>
  <c r="S10" i="143"/>
  <c r="Q10" i="143"/>
  <c r="N10" i="143"/>
  <c r="K10" i="143"/>
  <c r="H10" i="143"/>
  <c r="X9" i="143"/>
  <c r="U9" i="143"/>
  <c r="S9" i="143"/>
  <c r="Q9" i="143"/>
  <c r="N9" i="143"/>
  <c r="K9" i="143"/>
  <c r="H9" i="143"/>
  <c r="X8" i="143"/>
  <c r="U8" i="143"/>
  <c r="S8" i="143"/>
  <c r="Q8" i="143"/>
  <c r="N8" i="143"/>
  <c r="K8" i="143"/>
  <c r="H8" i="143"/>
  <c r="X7" i="143"/>
  <c r="U7" i="143"/>
  <c r="S7" i="143"/>
  <c r="Q7" i="143"/>
  <c r="N7" i="143"/>
  <c r="K7" i="143"/>
  <c r="H7" i="143"/>
  <c r="X6" i="143"/>
  <c r="U6" i="143"/>
  <c r="S6" i="143"/>
  <c r="Q6" i="143"/>
  <c r="N6" i="143"/>
  <c r="K6" i="143"/>
  <c r="H6" i="143"/>
  <c r="X5" i="143"/>
  <c r="U5" i="143"/>
  <c r="S5" i="143"/>
  <c r="Q5" i="143"/>
  <c r="N5" i="143"/>
  <c r="K5" i="143"/>
  <c r="H5" i="143"/>
  <c r="X4" i="143"/>
  <c r="U4" i="143"/>
  <c r="S4" i="143"/>
  <c r="Q4" i="143"/>
  <c r="N4" i="143"/>
  <c r="K4" i="143"/>
  <c r="H4" i="143"/>
  <c r="V7" i="143" l="1"/>
  <c r="V9" i="143"/>
  <c r="V8" i="143"/>
  <c r="E16" i="143"/>
  <c r="V10" i="143"/>
  <c r="X11" i="143"/>
  <c r="E15" i="143" s="1"/>
  <c r="M10" i="143" l="1"/>
  <c r="O10" i="143" s="1"/>
  <c r="G10" i="143"/>
  <c r="J10" i="143"/>
  <c r="L10" i="143" s="1"/>
  <c r="I10" i="143"/>
  <c r="P10" i="143"/>
  <c r="R10" i="143" s="1"/>
  <c r="E17" i="143"/>
  <c r="K27" i="91" l="1"/>
  <c r="K26" i="91"/>
  <c r="N27" i="91"/>
  <c r="H27" i="91"/>
  <c r="N26" i="91"/>
  <c r="M27" i="91"/>
  <c r="M26" i="91"/>
  <c r="H26" i="91"/>
  <c r="M6" i="91" l="1"/>
  <c r="M9" i="143" l="1"/>
  <c r="O9" i="143" s="1"/>
  <c r="J9" i="143"/>
  <c r="L9" i="143" s="1"/>
  <c r="P9" i="143"/>
  <c r="R9" i="143" s="1"/>
  <c r="G9" i="143"/>
  <c r="I9" i="143" s="1"/>
  <c r="M9" i="91"/>
  <c r="V6" i="143"/>
  <c r="M7" i="91"/>
  <c r="T4" i="143"/>
  <c r="V4" i="143" s="1"/>
  <c r="G4" i="143" s="1"/>
  <c r="M8" i="91"/>
  <c r="T5" i="143"/>
  <c r="V5" i="143" s="1"/>
  <c r="M10" i="91"/>
  <c r="E15" i="91"/>
  <c r="E11" i="91"/>
  <c r="L5" i="113"/>
  <c r="L6" i="113"/>
  <c r="L7" i="113"/>
  <c r="L8" i="113"/>
  <c r="L9" i="113"/>
  <c r="L10" i="113"/>
  <c r="L4" i="113"/>
  <c r="AJ11" i="113"/>
  <c r="T11" i="113"/>
  <c r="U11" i="113"/>
  <c r="V11" i="113"/>
  <c r="W11" i="113"/>
  <c r="X11" i="113"/>
  <c r="Y11" i="113"/>
  <c r="Z11" i="113"/>
  <c r="AA11" i="113"/>
  <c r="AB11" i="113"/>
  <c r="AC11" i="113"/>
  <c r="AD11" i="113"/>
  <c r="AE11" i="113"/>
  <c r="AF11" i="113"/>
  <c r="AG11" i="113"/>
  <c r="AH11" i="113"/>
  <c r="AI11" i="113"/>
  <c r="S11" i="113"/>
  <c r="N11" i="113"/>
  <c r="O11" i="113"/>
  <c r="P11" i="113"/>
  <c r="I11" i="113"/>
  <c r="J8" i="143" l="1"/>
  <c r="L8" i="143" s="1"/>
  <c r="P8" i="143"/>
  <c r="R8" i="143" s="1"/>
  <c r="M8" i="143"/>
  <c r="O8" i="143" s="1"/>
  <c r="G8" i="143"/>
  <c r="I8" i="143" s="1"/>
  <c r="P6" i="143"/>
  <c r="R6" i="143" s="1"/>
  <c r="J6" i="143"/>
  <c r="L6" i="143" s="1"/>
  <c r="M6" i="143"/>
  <c r="O6" i="143" s="1"/>
  <c r="G6" i="143"/>
  <c r="I6" i="143" s="1"/>
  <c r="G7" i="143"/>
  <c r="I7" i="143" s="1"/>
  <c r="P7" i="143"/>
  <c r="R7" i="143" s="1"/>
  <c r="M7" i="143"/>
  <c r="O7" i="143" s="1"/>
  <c r="J7" i="143"/>
  <c r="L7" i="143" s="1"/>
  <c r="I4" i="91"/>
  <c r="P5" i="143"/>
  <c r="R5" i="143" s="1"/>
  <c r="M5" i="143"/>
  <c r="O5" i="143" s="1"/>
  <c r="J5" i="143"/>
  <c r="L5" i="143" s="1"/>
  <c r="G5" i="143"/>
  <c r="I5" i="143" s="1"/>
  <c r="J4" i="143"/>
  <c r="L4" i="143" s="1"/>
  <c r="P4" i="143"/>
  <c r="R4" i="143" s="1"/>
  <c r="M4" i="143"/>
  <c r="O4" i="143" s="1"/>
  <c r="I4" i="143"/>
  <c r="L10" i="91"/>
  <c r="I9" i="91"/>
  <c r="L9" i="91"/>
  <c r="I8" i="91"/>
  <c r="L8" i="91"/>
  <c r="L5" i="91"/>
  <c r="I7" i="91"/>
  <c r="L7" i="91"/>
  <c r="I10" i="91"/>
  <c r="I6" i="91"/>
  <c r="L6" i="91"/>
  <c r="L11" i="113"/>
  <c r="L12" i="113"/>
  <c r="I17" i="91" s="1"/>
  <c r="N12" i="113"/>
  <c r="O12" i="113"/>
  <c r="P12" i="113"/>
  <c r="M5" i="91" l="1"/>
  <c r="K20" i="91"/>
  <c r="K21" i="91"/>
  <c r="M23" i="91"/>
  <c r="M25" i="91"/>
  <c r="M21" i="91"/>
  <c r="K25" i="91"/>
  <c r="K23" i="91"/>
  <c r="K19" i="91"/>
  <c r="M20" i="91"/>
  <c r="K22" i="91"/>
  <c r="M22" i="91"/>
  <c r="K24" i="91"/>
  <c r="H19" i="91"/>
  <c r="H23" i="91"/>
  <c r="M19" i="91"/>
  <c r="M24" i="91"/>
  <c r="M18" i="91"/>
  <c r="K18" i="91"/>
  <c r="H25" i="91"/>
  <c r="H24" i="91"/>
  <c r="H21" i="91"/>
  <c r="H20" i="91"/>
  <c r="N25" i="91"/>
  <c r="H22" i="91"/>
  <c r="N24" i="91"/>
  <c r="N21" i="91"/>
  <c r="N23" i="91"/>
  <c r="N19" i="91"/>
  <c r="N20" i="91"/>
  <c r="N22" i="91"/>
  <c r="I5" i="91" l="1"/>
  <c r="N18" i="91"/>
  <c r="H18" i="91"/>
  <c r="Q9" i="113"/>
  <c r="J9" i="113"/>
  <c r="J5" i="113"/>
  <c r="J6" i="113"/>
  <c r="J7" i="113"/>
  <c r="J8" i="113"/>
  <c r="J10" i="113"/>
  <c r="J11" i="113" l="1"/>
  <c r="Q5" i="113"/>
  <c r="Q6" i="113"/>
  <c r="Q7" i="113"/>
  <c r="Q8" i="113"/>
  <c r="Q10" i="113"/>
  <c r="M4" i="91"/>
  <c r="J12" i="113"/>
  <c r="G17" i="91" s="1"/>
  <c r="F17" i="91"/>
  <c r="M5" i="113"/>
  <c r="M6" i="113"/>
  <c r="M7" i="113"/>
  <c r="M8" i="113"/>
  <c r="M9" i="113"/>
  <c r="M10" i="113"/>
  <c r="K5" i="113"/>
  <c r="K6" i="113"/>
  <c r="K7" i="113"/>
  <c r="K8" i="113"/>
  <c r="K9" i="113"/>
  <c r="K10" i="113"/>
  <c r="M4" i="113"/>
  <c r="N6" i="91" l="1"/>
  <c r="K6" i="91"/>
  <c r="N5" i="91"/>
  <c r="K5" i="91"/>
  <c r="N10" i="91"/>
  <c r="K10" i="91"/>
  <c r="M11" i="113"/>
  <c r="N7" i="91"/>
  <c r="K7" i="91"/>
  <c r="F28" i="91"/>
  <c r="K17" i="91"/>
  <c r="N9" i="91"/>
  <c r="K9" i="91"/>
  <c r="K11" i="113"/>
  <c r="N17" i="91"/>
  <c r="H17" i="91"/>
  <c r="Q11" i="113"/>
  <c r="M12" i="113"/>
  <c r="K12" i="113"/>
  <c r="L17" i="91" s="1"/>
  <c r="M11" i="91"/>
  <c r="M17" i="91" l="1"/>
  <c r="N8" i="91"/>
  <c r="K8" i="91"/>
  <c r="R10" i="113"/>
  <c r="F11" i="91" l="1"/>
  <c r="E14" i="91"/>
  <c r="K4" i="91" l="1"/>
  <c r="R6" i="113" l="1"/>
  <c r="R9" i="113"/>
  <c r="R5" i="113"/>
  <c r="R7" i="113"/>
  <c r="R4" i="113"/>
  <c r="R8" i="113"/>
  <c r="H11" i="91" l="1"/>
  <c r="L4" i="91" l="1"/>
  <c r="L11" i="91" s="1"/>
  <c r="N4" i="91" l="1"/>
  <c r="N11" i="91" s="1"/>
  <c r="K11" i="9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2A9874FD-47E6-4959-B25E-CDC8EEF15333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003409D2-CF12-4C50-BA12-6436CECD179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AFC15941-80CD-43F2-A72C-CAEFCC6E99C6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1EA74D5A-C12B-4C51-9743-747F96BBDD7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E859A671-F4A5-40F3-AAA3-C36BC6A6EB46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587C2E1D-BDD0-4DCB-82F2-BBF3F8DE1A5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933D13AE-B61B-443C-B55C-2E6396C32CEE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95BB8638-F6CC-4F1B-AFA8-24D851320F1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4A5ACD4A-445F-4D50-98B4-8B146251452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8D32CA69-54ED-4FD9-AE02-15664F38929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8637C45F-3016-4AA4-A628-FC863BB4DB9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B941AD30-859A-4548-8441-2172A76BAFB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643648FC-F1FE-4824-AE2F-69CE000E073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C30712AE-A70E-4007-991A-A78625A37EF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50E5298A-B13A-4D0E-8410-7E7840CD83B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EAA2E1DF-F46E-45A9-BCF1-B6A2355E356C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CC0BBBA3-7030-45C1-893B-DCA127AAC43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9A2EE6E9-EB07-444A-9C38-BF54A8ADC9F5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DE64E1D0-5B83-4824-B703-94AB2E82BBC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9FF97946-9764-4C1C-A234-AFAE3EDF94E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A4DE153D-91D4-47F0-90E6-C91E8FA0DA8C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540F36AA-9AD2-4880-B94C-581EBD85C9F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sharedStrings.xml><?xml version="1.0" encoding="utf-8"?>
<sst xmlns="http://schemas.openxmlformats.org/spreadsheetml/2006/main" count="1426" uniqueCount="120">
  <si>
    <t>Saldo / Automático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</si>
  <si>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</si>
  <si>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</si>
  <si>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</si>
  <si>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</si>
  <si>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</si>
  <si>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</si>
  <si>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</si>
  <si>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Peça</t>
  </si>
  <si>
    <t>Empresa</t>
  </si>
  <si>
    <t>Descrição</t>
  </si>
  <si>
    <t>Marca/Modelo</t>
  </si>
  <si>
    <t>Código NUC</t>
  </si>
  <si>
    <t>Detalhamento</t>
  </si>
  <si>
    <t xml:space="preserve">Preço UNITÁRIO </t>
  </si>
  <si>
    <t>OBS:</t>
  </si>
  <si>
    <t>Prazo de Pagamento: 30 dias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</si>
  <si>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</si>
  <si>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 xml:space="preserve">Valor Total da Ata </t>
  </si>
  <si>
    <t>Valor cedido para carona</t>
  </si>
  <si>
    <t>% cedido para carona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</si>
  <si>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</si>
  <si>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</si>
  <si>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</si>
  <si>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</si>
  <si>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</si>
  <si>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</si>
  <si>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</si>
  <si>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</si>
  <si>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Centro</t>
  </si>
  <si>
    <t>Total Registrado</t>
  </si>
  <si>
    <t>Total Gasto da Ata</t>
  </si>
  <si>
    <t>% Gasto da Ata</t>
  </si>
  <si>
    <t>Total Aditivado</t>
  </si>
  <si>
    <t>% Aditivado</t>
  </si>
  <si>
    <t>% Gasto com Aditivos</t>
  </si>
  <si>
    <t>Total Registado + Aditivo</t>
  </si>
  <si>
    <t>CESFI</t>
  </si>
  <si>
    <t>CEART</t>
  </si>
  <si>
    <t>FAED</t>
  </si>
  <si>
    <t>CEFID</t>
  </si>
  <si>
    <t>TOTAL</t>
  </si>
  <si>
    <t>Total Cedência Recebida</t>
  </si>
  <si>
    <t>449052.42</t>
  </si>
  <si>
    <t>[EMPRESA]</t>
  </si>
  <si>
    <t>...../...../2026</t>
  </si>
  <si>
    <t>...../...../2043</t>
  </si>
  <si>
    <t>Quantidade Recebida/ Cedida</t>
  </si>
  <si>
    <t xml:space="preserve">Quantidade UTILIZADA da Ata </t>
  </si>
  <si>
    <t>Quantidade UTILIZADA TOTAL</t>
  </si>
  <si>
    <r>
      <t xml:space="preserve">CENTRO PARTICIPANTE: </t>
    </r>
    <r>
      <rPr>
        <b/>
        <sz val="12"/>
        <rFont val="Arial"/>
        <family val="2"/>
      </rPr>
      <t>FAED</t>
    </r>
  </si>
  <si>
    <r>
      <t xml:space="preserve">CENTRO PARTICIPANTE: </t>
    </r>
    <r>
      <rPr>
        <b/>
        <sz val="12"/>
        <rFont val="Arial"/>
        <family val="2"/>
      </rPr>
      <t>CEART</t>
    </r>
  </si>
  <si>
    <r>
      <t xml:space="preserve">CENTRO PARTICIPANTE: </t>
    </r>
    <r>
      <rPr>
        <b/>
        <sz val="12"/>
        <rFont val="Arial"/>
        <family val="2"/>
      </rPr>
      <t>CEFID</t>
    </r>
  </si>
  <si>
    <r>
      <t xml:space="preserve">CENTRO PARTICIPANTE: </t>
    </r>
    <r>
      <rPr>
        <b/>
        <sz val="12"/>
        <rFont val="Arial"/>
        <family val="2"/>
      </rPr>
      <t>CEAVI</t>
    </r>
  </si>
  <si>
    <r>
      <t xml:space="preserve">CENTRO PARTICIPANTE: </t>
    </r>
    <r>
      <rPr>
        <b/>
        <sz val="12"/>
        <rFont val="Arial"/>
        <family val="2"/>
      </rPr>
      <t>CESFI</t>
    </r>
  </si>
  <si>
    <t>Qtde Utilizada total</t>
  </si>
  <si>
    <t>Total Gasto incluindo Aditivo</t>
  </si>
  <si>
    <r>
      <t xml:space="preserve"> </t>
    </r>
    <r>
      <rPr>
        <u/>
        <sz val="14"/>
        <rFont val="Calibri"/>
        <family val="2"/>
        <scheme val="minor"/>
      </rPr>
      <t>Quantidade cedida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por Solicitação</t>
    </r>
  </si>
  <si>
    <r>
      <rPr>
        <u/>
        <sz val="13"/>
        <rFont val="Calibri"/>
        <family val="2"/>
        <scheme val="minor"/>
      </rPr>
      <t>USO EXCLUSIVO DO GESTOR</t>
    </r>
    <r>
      <rPr>
        <sz val="13"/>
        <rFont val="Calibri"/>
        <family val="2"/>
        <scheme val="minor"/>
      </rPr>
      <t xml:space="preserve"> - '</t>
    </r>
    <r>
      <rPr>
        <b/>
        <sz val="13"/>
        <rFont val="Calibri"/>
        <family val="2"/>
        <scheme val="minor"/>
      </rPr>
      <t>REGISTRO DE CARONA PARA OUTROS ÓRGÃOS:</t>
    </r>
    <r>
      <rPr>
        <sz val="13"/>
        <rFont val="Calibri"/>
        <family val="2"/>
        <scheme val="minor"/>
      </rPr>
      <t xml:space="preserve">  (</t>
    </r>
    <r>
      <rPr>
        <sz val="13"/>
        <color rgb="FFC00000"/>
        <rFont val="Calibri"/>
        <family val="2"/>
        <scheme val="minor"/>
      </rPr>
      <t>ATENÇÃO</t>
    </r>
    <r>
      <rPr>
        <sz val="13"/>
        <rFont val="Calibri"/>
        <family val="2"/>
        <scheme val="minor"/>
      </rPr>
      <t xml:space="preserve">: Itens com só </t>
    </r>
    <r>
      <rPr>
        <sz val="13"/>
        <color rgb="FFC00000"/>
        <rFont val="Calibri"/>
        <family val="2"/>
        <scheme val="minor"/>
      </rPr>
      <t>01 unidade</t>
    </r>
    <r>
      <rPr>
        <sz val="13"/>
        <rFont val="Calibri"/>
        <family val="2"/>
        <scheme val="minor"/>
      </rPr>
      <t xml:space="preserve"> registrada -</t>
    </r>
    <r>
      <rPr>
        <sz val="13"/>
        <color rgb="FFFF0000"/>
        <rFont val="Calibri"/>
        <family val="2"/>
        <scheme val="minor"/>
      </rPr>
      <t xml:space="preserve"> </t>
    </r>
    <r>
      <rPr>
        <sz val="13"/>
        <color rgb="FFC00000"/>
        <rFont val="Calibri"/>
        <family val="2"/>
        <scheme val="minor"/>
      </rPr>
      <t>INDISPONÍVEIS</t>
    </r>
    <r>
      <rPr>
        <sz val="13"/>
        <color rgb="FFFF0000"/>
        <rFont val="Calibri"/>
        <family val="2"/>
        <scheme val="minor"/>
      </rPr>
      <t xml:space="preserve"> </t>
    </r>
    <r>
      <rPr>
        <sz val="13"/>
        <rFont val="Calibri"/>
        <family val="2"/>
        <scheme val="minor"/>
      </rPr>
      <t>PARA CARONA!)</t>
    </r>
  </si>
  <si>
    <t>ÓRGÃO B</t>
  </si>
  <si>
    <t>ÓRGÃO C</t>
  </si>
  <si>
    <t>ÓRGÃO D</t>
  </si>
  <si>
    <t>PREÇOS</t>
  </si>
  <si>
    <t>INSERIR ÓRGÃO</t>
  </si>
  <si>
    <t xml:space="preserve">Unidade 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</si>
  <si>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</si>
  <si>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</si>
  <si>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</si>
  <si>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</si>
  <si>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</si>
  <si>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</si>
  <si>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 xml:space="preserve">Total Registrado </t>
  </si>
  <si>
    <t>Marca/modelo</t>
  </si>
  <si>
    <t>ÓRGÃO A</t>
  </si>
  <si>
    <t>SGPe (ÓRGÃO) XXX/2026 - [Ofício XX/2026]</t>
  </si>
  <si>
    <r>
      <t xml:space="preserve">CENTRO PARTICIPANTE: </t>
    </r>
    <r>
      <rPr>
        <b/>
        <sz val="12"/>
        <rFont val="Arial"/>
        <family val="2"/>
      </rPr>
      <t>REITORIA-SETIC</t>
    </r>
  </si>
  <si>
    <r>
      <rPr>
        <b/>
        <sz val="12"/>
        <rFont val="Arial"/>
        <family val="2"/>
      </rPr>
      <t>PE 0651/2026 SRP</t>
    </r>
    <r>
      <rPr>
        <sz val="12"/>
        <rFont val="Arial"/>
        <family val="2"/>
      </rPr>
      <t xml:space="preserve"> - (SGPE DE ORIGEM: 7745/2026)</t>
    </r>
  </si>
  <si>
    <r>
      <t>VIGÊNCIA DA ATA: 08/06/2026</t>
    </r>
    <r>
      <rPr>
        <b/>
        <sz val="12"/>
        <rFont val="Arial"/>
        <family val="2"/>
      </rPr>
      <t xml:space="preserve"> até 08/06/2027</t>
    </r>
  </si>
  <si>
    <t>OBJETO: Aquisição de projetores e telas de projeção para a UDESC</t>
  </si>
  <si>
    <r>
      <rPr>
        <b/>
        <sz val="12"/>
        <rFont val="Arial"/>
        <family val="2"/>
      </rPr>
      <t xml:space="preserve">OBJETO: </t>
    </r>
    <r>
      <rPr>
        <sz val="12"/>
        <rFont val="Arial"/>
        <family val="2"/>
      </rPr>
      <t>Aquisição de projetores e telas de projeção para a UDESC</t>
    </r>
  </si>
  <si>
    <t xml:space="preserve">Prazo de Entrega: 30 dias </t>
  </si>
  <si>
    <t xml:space="preserve"> AF nº  xxxx/2026 (Quantidade)</t>
  </si>
  <si>
    <t>ZDX PRODUTOS ELETRONICOS LTDA - CNPJ 38.094.484/0001-58</t>
  </si>
  <si>
    <t>MICROTECNICA INFORMATICA LTDA  - CNPJ 01.590.728/0009-30</t>
  </si>
  <si>
    <t>MICROBUSINESS TECNOLOGIA LTDA - CNPJ 08.528.076/0001-04</t>
  </si>
  <si>
    <t>SOLUTION SHOP PRODUTOS DE TECNOLOGIA EIRELI  - CNPJ 08.404.193/0002-39</t>
  </si>
  <si>
    <t>SPOTECH INFORMÁTICA CORAL - CNPJ 11.118.645/0001-40</t>
  </si>
  <si>
    <t>CINEFLEX INDUSTRIA DE PRODUTOS VISUAIS LTDA - CNPJ 10.776.858/0001-04</t>
  </si>
  <si>
    <t>Suporte para Projetor</t>
  </si>
  <si>
    <t>Projetor Multimídia Avançado</t>
  </si>
  <si>
    <t>Projetor Multimídia Portátil</t>
  </si>
  <si>
    <t>Projetor multimídia Laser</t>
  </si>
  <si>
    <t>Tela de Projeção Motorizada para Auditório</t>
  </si>
  <si>
    <t>Tela de Projeção Retrátil com Tripé</t>
  </si>
  <si>
    <t>Tela de Projeção Motorizada para Laboratório</t>
  </si>
  <si>
    <t>BRASFORMA/SBPRP756B</t>
  </si>
  <si>
    <t>EPSON/Powerlite W49 -  Proced. Nacionalizado</t>
  </si>
  <si>
    <t>MAGCUBIC/HY450</t>
  </si>
  <si>
    <t>EPSON/L790U</t>
  </si>
  <si>
    <t>TELAS TECH/TET05</t>
  </si>
  <si>
    <t>CINEFLEX/ECORT-014</t>
  </si>
  <si>
    <t xml:space="preserve"> NARDELLI/NT-023</t>
  </si>
  <si>
    <t>449052.33</t>
  </si>
  <si>
    <r>
      <t xml:space="preserve">CENTRO PARTICIPANTE: </t>
    </r>
    <r>
      <rPr>
        <b/>
        <sz val="12"/>
        <rFont val="Arial"/>
        <family val="2"/>
      </rPr>
      <t>CCT</t>
    </r>
  </si>
  <si>
    <r>
      <t xml:space="preserve">CENTRO PARTICIPANTE: </t>
    </r>
    <r>
      <rPr>
        <b/>
        <sz val="12"/>
        <rFont val="Arial"/>
        <family val="2"/>
      </rPr>
      <t>CAV</t>
    </r>
  </si>
  <si>
    <r>
      <t xml:space="preserve">CENTRO PARTICIPANTE: </t>
    </r>
    <r>
      <rPr>
        <b/>
        <sz val="12"/>
        <rFont val="Arial"/>
        <family val="2"/>
      </rPr>
      <t>CESMO</t>
    </r>
  </si>
  <si>
    <r>
      <t xml:space="preserve">CENTRO PARTICIPANTE: </t>
    </r>
    <r>
      <rPr>
        <b/>
        <sz val="12"/>
        <rFont val="Arial"/>
        <family val="2"/>
      </rPr>
      <t>CEO</t>
    </r>
  </si>
  <si>
    <r>
      <t xml:space="preserve">CENTRO PARTICIPANTE: </t>
    </r>
    <r>
      <rPr>
        <b/>
        <sz val="12"/>
        <rFont val="Arial"/>
        <family val="2"/>
      </rPr>
      <t>CEPLAN</t>
    </r>
  </si>
  <si>
    <t>PE 0651/2026 SRP - (SGPE DE ORIGEM: 7745/2026)</t>
  </si>
  <si>
    <t>VIGÊNCIA DA ATA: 08/06/2026 até 08/06/2027</t>
  </si>
  <si>
    <t>CONTROLE DO GESTOR:</t>
  </si>
  <si>
    <t>Atualizado em 10/06/2026</t>
  </si>
  <si>
    <r>
      <rPr>
        <b/>
        <sz val="12"/>
        <color rgb="FFFF0000"/>
        <rFont val="Arial"/>
        <family val="2"/>
      </rPr>
      <t xml:space="preserve">OBS: </t>
    </r>
    <r>
      <rPr>
        <b/>
        <sz val="12"/>
        <rFont val="Arial"/>
        <family val="2"/>
      </rPr>
      <t xml:space="preserve">VALOR MÍNIMO DE AF: </t>
    </r>
    <r>
      <rPr>
        <b/>
        <u/>
        <sz val="12"/>
        <rFont val="Arial"/>
        <family val="2"/>
      </rPr>
      <t>R$ 500,00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(conforme item 6.2.2. do termo de referência)</t>
    </r>
  </si>
  <si>
    <t>REITORIA_SETIC</t>
  </si>
  <si>
    <t>CCT</t>
  </si>
  <si>
    <t xml:space="preserve"> CEAVI</t>
  </si>
  <si>
    <t>CAV</t>
  </si>
  <si>
    <t>CESMO</t>
  </si>
  <si>
    <t>CEO</t>
  </si>
  <si>
    <t>CEPLAN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</si>
</sst>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00"/>
    <numFmt numFmtId="171" formatCode="#,##0.00;[Red]#,##0.00"/>
    <numFmt numFmtId="172" formatCode="#,##0.0"/>
    <numFmt numFmtId="173" formatCode="0000"/>
    <numFmt numFmtId="174" formatCode="#,##0_ ;[Red]\-#,##0\ "/>
  </numFmts>
  <fonts count="3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212529"/>
      <name val="Arial"/>
      <family val="2"/>
    </font>
    <font>
      <sz val="12"/>
      <color theme="1"/>
      <name val="Arial"/>
      <family val="2"/>
    </font>
    <font>
      <sz val="12"/>
      <color rgb="FF333333"/>
      <name val="Arial"/>
      <family val="2"/>
    </font>
    <font>
      <b/>
      <u/>
      <sz val="9"/>
      <color indexed="81"/>
      <name val="Segoe UI"/>
      <family val="2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u/>
      <sz val="14"/>
      <name val="Calibri"/>
      <family val="2"/>
      <scheme val="minor"/>
    </font>
    <font>
      <u/>
      <sz val="13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C0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</font>
    <font>
      <sz val="11"/>
      <color theme="0" tint="-0.499984740745262"/>
      <name val="Calibri"/>
      <family val="2"/>
      <scheme val="minor"/>
    </font>
    <font>
      <b/>
      <u/>
      <sz val="12"/>
      <name val="Arial"/>
      <family val="2"/>
    </font>
    <font>
      <sz val="12"/>
      <color theme="0" tint="-0.499984740745262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rgb="FF0033CC"/>
      <name val="Arial"/>
      <family val="2"/>
    </font>
    <font>
      <sz val="11"/>
      <color rgb="FF0033CC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8A1F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DBDBB"/>
        <bgColor indexed="64"/>
      </patternFill>
    </fill>
    <fill>
      <patternFill patternType="solid">
        <fgColor rgb="FFFDBDBB"/>
        <bgColor indexed="1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4" fontId="3" fillId="0" borderId="0" xfId="1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wrapText="1"/>
    </xf>
    <xf numFmtId="44" fontId="16" fillId="2" borderId="1" xfId="5" applyFont="1" applyFill="1" applyBorder="1" applyAlignment="1" applyProtection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vertical="center" wrapText="1"/>
    </xf>
    <xf numFmtId="170" fontId="15" fillId="8" borderId="8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170" fontId="15" fillId="8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41" fontId="19" fillId="18" borderId="1" xfId="0" applyNumberFormat="1" applyFont="1" applyFill="1" applyBorder="1" applyAlignment="1">
      <alignment horizontal="center" vertical="center"/>
    </xf>
    <xf numFmtId="1" fontId="15" fillId="19" borderId="1" xfId="1" applyNumberFormat="1" applyFont="1" applyFill="1" applyBorder="1" applyAlignment="1" applyProtection="1">
      <alignment horizontal="center" wrapText="1"/>
      <protection locked="0"/>
    </xf>
    <xf numFmtId="41" fontId="19" fillId="20" borderId="1" xfId="0" applyNumberFormat="1" applyFont="1" applyFill="1" applyBorder="1" applyAlignment="1">
      <alignment horizontal="center" vertical="center"/>
    </xf>
    <xf numFmtId="41" fontId="19" fillId="19" borderId="1" xfId="0" applyNumberFormat="1" applyFont="1" applyFill="1" applyBorder="1" applyAlignment="1">
      <alignment horizontal="center" vertical="center"/>
    </xf>
    <xf numFmtId="3" fontId="15" fillId="13" borderId="1" xfId="1" applyNumberFormat="1" applyFont="1" applyFill="1" applyBorder="1" applyAlignment="1" applyProtection="1">
      <alignment horizontal="center" vertical="center" wrapText="1"/>
      <protection locked="0"/>
    </xf>
    <xf numFmtId="3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left" vertical="center" wrapText="1"/>
    </xf>
    <xf numFmtId="4" fontId="15" fillId="0" borderId="1" xfId="1" applyNumberFormat="1" applyFont="1" applyBorder="1" applyAlignment="1" applyProtection="1">
      <alignment horizontal="center" vertical="center" wrapText="1"/>
      <protection locked="0"/>
    </xf>
    <xf numFmtId="172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173" fontId="15" fillId="8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44" fontId="15" fillId="0" borderId="0" xfId="5" applyFont="1" applyFill="1" applyAlignment="1">
      <alignment vertical="center" wrapText="1"/>
    </xf>
    <xf numFmtId="171" fontId="15" fillId="0" borderId="0" xfId="0" applyNumberFormat="1" applyFont="1" applyAlignment="1">
      <alignment horizontal="center" vertical="center" wrapText="1"/>
    </xf>
    <xf numFmtId="3" fontId="15" fillId="0" borderId="0" xfId="1" applyNumberFormat="1" applyFont="1" applyAlignment="1" applyProtection="1">
      <alignment wrapText="1"/>
      <protection locked="0"/>
    </xf>
    <xf numFmtId="0" fontId="16" fillId="0" borderId="13" xfId="1" applyFont="1" applyBorder="1" applyAlignment="1">
      <alignment vertical="center" wrapText="1"/>
    </xf>
    <xf numFmtId="0" fontId="15" fillId="0" borderId="0" xfId="1" applyFont="1" applyAlignment="1" applyProtection="1">
      <alignment wrapText="1"/>
      <protection locked="0"/>
    </xf>
    <xf numFmtId="0" fontId="15" fillId="0" borderId="14" xfId="1" applyFont="1" applyBorder="1" applyAlignment="1">
      <alignment vertical="center" wrapText="1"/>
    </xf>
    <xf numFmtId="41" fontId="19" fillId="0" borderId="0" xfId="0" applyNumberFormat="1" applyFont="1" applyAlignment="1">
      <alignment horizontal="center" vertical="center"/>
    </xf>
    <xf numFmtId="0" fontId="15" fillId="0" borderId="15" xfId="1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17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9" fontId="15" fillId="0" borderId="0" xfId="200" applyNumberFormat="1" applyFont="1" applyFill="1" applyBorder="1" applyAlignment="1">
      <alignment horizontal="center" vertical="center"/>
    </xf>
    <xf numFmtId="44" fontId="15" fillId="0" borderId="0" xfId="5" applyFont="1" applyFill="1" applyBorder="1" applyAlignment="1" applyProtection="1">
      <alignment horizontal="center" vertical="center" wrapText="1"/>
      <protection locked="0"/>
    </xf>
    <xf numFmtId="3" fontId="15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15" fillId="0" borderId="0" xfId="9" applyFont="1" applyAlignment="1" applyProtection="1">
      <alignment horizontal="center" wrapText="1"/>
      <protection locked="0"/>
    </xf>
    <xf numFmtId="0" fontId="15" fillId="0" borderId="0" xfId="1" applyFont="1" applyAlignment="1" applyProtection="1">
      <alignment horizontal="center" wrapText="1"/>
      <protection locked="0"/>
    </xf>
    <xf numFmtId="0" fontId="15" fillId="0" borderId="0" xfId="1" applyFont="1" applyAlignment="1">
      <alignment horizontal="center" wrapText="1"/>
    </xf>
    <xf numFmtId="44" fontId="15" fillId="0" borderId="0" xfId="1" applyNumberFormat="1" applyFont="1" applyAlignment="1" applyProtection="1">
      <alignment horizontal="center" wrapText="1"/>
      <protection locked="0"/>
    </xf>
    <xf numFmtId="0" fontId="17" fillId="11" borderId="1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71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3" fontId="22" fillId="15" borderId="2" xfId="1" applyNumberFormat="1" applyFont="1" applyFill="1" applyBorder="1" applyAlignment="1" applyProtection="1">
      <alignment horizontal="center" vertical="center" wrapText="1"/>
      <protection locked="0"/>
    </xf>
    <xf numFmtId="3" fontId="22" fillId="15" borderId="4" xfId="1" applyNumberFormat="1" applyFont="1" applyFill="1" applyBorder="1" applyAlignment="1" applyProtection="1">
      <alignment horizontal="center" vertical="center" wrapText="1"/>
      <protection locked="0"/>
    </xf>
    <xf numFmtId="0" fontId="13" fillId="14" borderId="1" xfId="1" applyFont="1" applyFill="1" applyBorder="1" applyAlignment="1">
      <alignment horizontal="center" vertical="center"/>
    </xf>
    <xf numFmtId="0" fontId="13" fillId="14" borderId="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6" fontId="7" fillId="24" borderId="22" xfId="1" applyNumberFormat="1" applyFont="1" applyFill="1" applyBorder="1" applyAlignment="1">
      <alignment horizontal="center" vertical="center" wrapText="1"/>
    </xf>
    <xf numFmtId="166" fontId="14" fillId="24" borderId="23" xfId="1" applyNumberFormat="1" applyFont="1" applyFill="1" applyBorder="1" applyAlignment="1">
      <alignment horizontal="center" vertical="center" wrapText="1"/>
    </xf>
    <xf numFmtId="166" fontId="7" fillId="24" borderId="23" xfId="1" applyNumberFormat="1" applyFont="1" applyFill="1" applyBorder="1" applyAlignment="1">
      <alignment horizontal="center" vertical="center" wrapText="1"/>
    </xf>
    <xf numFmtId="166" fontId="7" fillId="25" borderId="23" xfId="1" applyNumberFormat="1" applyFont="1" applyFill="1" applyBorder="1" applyAlignment="1">
      <alignment horizontal="center" vertical="center" wrapText="1"/>
    </xf>
    <xf numFmtId="166" fontId="14" fillId="25" borderId="23" xfId="1" applyNumberFormat="1" applyFont="1" applyFill="1" applyBorder="1" applyAlignment="1">
      <alignment horizontal="center" vertical="center" wrapText="1"/>
    </xf>
    <xf numFmtId="166" fontId="7" fillId="16" borderId="23" xfId="1" applyNumberFormat="1" applyFont="1" applyFill="1" applyBorder="1" applyAlignment="1">
      <alignment horizontal="center" vertical="center" wrapText="1"/>
    </xf>
    <xf numFmtId="166" fontId="14" fillId="16" borderId="23" xfId="1" applyNumberFormat="1" applyFont="1" applyFill="1" applyBorder="1" applyAlignment="1">
      <alignment horizontal="center" vertical="center" wrapText="1"/>
    </xf>
    <xf numFmtId="166" fontId="7" fillId="26" borderId="23" xfId="1" applyNumberFormat="1" applyFont="1" applyFill="1" applyBorder="1" applyAlignment="1">
      <alignment horizontal="center" vertical="center" wrapText="1"/>
    </xf>
    <xf numFmtId="166" fontId="14" fillId="26" borderId="23" xfId="1" quotePrefix="1" applyNumberFormat="1" applyFont="1" applyFill="1" applyBorder="1" applyAlignment="1">
      <alignment horizontal="center" vertical="center" wrapText="1"/>
    </xf>
    <xf numFmtId="166" fontId="7" fillId="26" borderId="24" xfId="1" applyNumberFormat="1" applyFont="1" applyFill="1" applyBorder="1" applyAlignment="1">
      <alignment horizontal="center" vertical="center" wrapText="1"/>
    </xf>
    <xf numFmtId="166" fontId="6" fillId="27" borderId="7" xfId="1" applyNumberFormat="1" applyFont="1" applyFill="1" applyBorder="1" applyAlignment="1">
      <alignment horizontal="center" vertical="center" wrapText="1"/>
    </xf>
    <xf numFmtId="166" fontId="29" fillId="27" borderId="7" xfId="1" applyNumberFormat="1" applyFont="1" applyFill="1" applyBorder="1" applyAlignment="1">
      <alignment horizontal="center" vertical="center" wrapText="1"/>
    </xf>
    <xf numFmtId="0" fontId="6" fillId="27" borderId="1" xfId="1" applyFont="1" applyFill="1" applyBorder="1" applyAlignment="1" applyProtection="1">
      <alignment horizontal="center" vertical="center" wrapText="1"/>
      <protection locked="0"/>
    </xf>
    <xf numFmtId="3" fontId="3" fillId="3" borderId="5" xfId="1" applyNumberFormat="1" applyFont="1" applyFill="1" applyBorder="1" applyAlignment="1">
      <alignment horizontal="center" vertical="center" wrapText="1"/>
    </xf>
    <xf numFmtId="166" fontId="3" fillId="24" borderId="25" xfId="1" applyNumberFormat="1" applyFont="1" applyFill="1" applyBorder="1" applyAlignment="1">
      <alignment horizontal="center" vertical="center" wrapText="1"/>
    </xf>
    <xf numFmtId="166" fontId="3" fillId="24" borderId="5" xfId="1" applyNumberFormat="1" applyFont="1" applyFill="1" applyBorder="1" applyAlignment="1">
      <alignment horizontal="center" vertical="center" wrapText="1"/>
    </xf>
    <xf numFmtId="166" fontId="3" fillId="25" borderId="1" xfId="1" applyNumberFormat="1" applyFont="1" applyFill="1" applyBorder="1" applyAlignment="1">
      <alignment horizontal="center" vertical="center" wrapText="1"/>
    </xf>
    <xf numFmtId="166" fontId="3" fillId="25" borderId="5" xfId="1" applyNumberFormat="1" applyFont="1" applyFill="1" applyBorder="1" applyAlignment="1">
      <alignment horizontal="center" vertical="center" wrapText="1"/>
    </xf>
    <xf numFmtId="166" fontId="3" fillId="16" borderId="1" xfId="1" applyNumberFormat="1" applyFont="1" applyFill="1" applyBorder="1" applyAlignment="1">
      <alignment horizontal="center" vertical="center" wrapText="1"/>
    </xf>
    <xf numFmtId="166" fontId="3" fillId="16" borderId="5" xfId="1" applyNumberFormat="1" applyFont="1" applyFill="1" applyBorder="1" applyAlignment="1">
      <alignment horizontal="center" vertical="center" wrapText="1"/>
    </xf>
    <xf numFmtId="166" fontId="3" fillId="26" borderId="1" xfId="1" applyNumberFormat="1" applyFont="1" applyFill="1" applyBorder="1" applyAlignment="1">
      <alignment horizontal="center" vertical="center" wrapText="1"/>
    </xf>
    <xf numFmtId="166" fontId="3" fillId="26" borderId="5" xfId="1" applyNumberFormat="1" applyFont="1" applyFill="1" applyBorder="1" applyAlignment="1">
      <alignment horizontal="center" vertical="center" wrapText="1"/>
    </xf>
    <xf numFmtId="166" fontId="3" fillId="26" borderId="26" xfId="1" applyNumberFormat="1" applyFont="1" applyFill="1" applyBorder="1" applyAlignment="1">
      <alignment horizontal="center" vertical="center" wrapText="1"/>
    </xf>
    <xf numFmtId="166" fontId="5" fillId="27" borderId="7" xfId="1" applyNumberFormat="1" applyFont="1" applyFill="1" applyBorder="1" applyAlignment="1">
      <alignment horizontal="center" vertical="center" wrapText="1"/>
    </xf>
    <xf numFmtId="166" fontId="5" fillId="27" borderId="1" xfId="1" applyNumberFormat="1" applyFont="1" applyFill="1" applyBorder="1" applyAlignment="1">
      <alignment horizontal="center" vertical="center" wrapText="1"/>
    </xf>
    <xf numFmtId="3" fontId="5" fillId="28" borderId="5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1" applyNumberFormat="1" applyBorder="1" applyAlignment="1">
      <alignment horizontal="center" vertical="center"/>
    </xf>
    <xf numFmtId="170" fontId="30" fillId="8" borderId="8" xfId="0" applyNumberFormat="1" applyFont="1" applyFill="1" applyBorder="1" applyAlignment="1">
      <alignment horizontal="center" vertical="center"/>
    </xf>
    <xf numFmtId="0" fontId="1" fillId="0" borderId="0" xfId="1"/>
    <xf numFmtId="44" fontId="31" fillId="0" borderId="0" xfId="1" applyNumberFormat="1" applyFont="1" applyAlignment="1">
      <alignment wrapText="1"/>
    </xf>
    <xf numFmtId="44" fontId="3" fillId="0" borderId="0" xfId="201" applyFont="1" applyAlignment="1">
      <alignment wrapText="1"/>
    </xf>
    <xf numFmtId="170" fontId="30" fillId="8" borderId="1" xfId="0" applyNumberFormat="1" applyFont="1" applyFill="1" applyBorder="1" applyAlignment="1">
      <alignment horizontal="center" vertical="center"/>
    </xf>
    <xf numFmtId="168" fontId="5" fillId="4" borderId="1" xfId="3" applyNumberFormat="1" applyFont="1" applyFill="1" applyBorder="1" applyAlignment="1" applyProtection="1">
      <alignment horizontal="center" vertical="center" wrapText="1"/>
    </xf>
    <xf numFmtId="168" fontId="3" fillId="4" borderId="1" xfId="3" applyNumberFormat="1" applyFont="1" applyFill="1" applyBorder="1" applyAlignment="1" applyProtection="1">
      <alignment horizontal="center" vertical="center" wrapText="1"/>
    </xf>
    <xf numFmtId="44" fontId="3" fillId="4" borderId="1" xfId="1" applyNumberFormat="1" applyFont="1" applyFill="1" applyBorder="1" applyAlignment="1">
      <alignment horizontal="center" vertical="center" wrapText="1"/>
    </xf>
    <xf numFmtId="0" fontId="22" fillId="5" borderId="12" xfId="1" applyFont="1" applyFill="1" applyBorder="1" applyAlignment="1" applyProtection="1">
      <alignment wrapText="1"/>
      <protection locked="0"/>
    </xf>
    <xf numFmtId="0" fontId="22" fillId="5" borderId="0" xfId="1" applyFont="1" applyFill="1" applyAlignment="1" applyProtection="1">
      <alignment wrapText="1"/>
      <protection locked="0"/>
    </xf>
    <xf numFmtId="0" fontId="22" fillId="5" borderId="11" xfId="1" applyFont="1" applyFill="1" applyBorder="1" applyAlignment="1" applyProtection="1">
      <alignment wrapText="1"/>
      <protection locked="0"/>
    </xf>
    <xf numFmtId="170" fontId="15" fillId="8" borderId="1" xfId="0" applyNumberFormat="1" applyFont="1" applyFill="1" applyBorder="1" applyAlignment="1">
      <alignment horizontal="center" vertical="center" wrapText="1"/>
    </xf>
    <xf numFmtId="170" fontId="15" fillId="0" borderId="0" xfId="0" applyNumberFormat="1" applyFont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69" fontId="15" fillId="8" borderId="1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 wrapText="1"/>
      <protection locked="0"/>
    </xf>
    <xf numFmtId="169" fontId="33" fillId="0" borderId="0" xfId="1" applyNumberFormat="1" applyFont="1" applyAlignment="1" applyProtection="1">
      <alignment horizontal="center" wrapText="1"/>
      <protection locked="0"/>
    </xf>
    <xf numFmtId="171" fontId="33" fillId="0" borderId="0" xfId="0" applyNumberFormat="1" applyFont="1" applyAlignment="1">
      <alignment horizontal="center" vertical="center" wrapText="1"/>
    </xf>
    <xf numFmtId="3" fontId="33" fillId="0" borderId="0" xfId="1" applyNumberFormat="1" applyFont="1" applyAlignment="1" applyProtection="1">
      <alignment wrapText="1"/>
      <protection locked="0"/>
    </xf>
    <xf numFmtId="174" fontId="15" fillId="12" borderId="1" xfId="0" applyNumberFormat="1" applyFont="1" applyFill="1" applyBorder="1" applyAlignment="1">
      <alignment horizontal="center" vertical="center" wrapText="1"/>
    </xf>
    <xf numFmtId="0" fontId="22" fillId="0" borderId="0" xfId="1" applyFont="1" applyAlignment="1">
      <alignment wrapText="1"/>
    </xf>
    <xf numFmtId="44" fontId="15" fillId="4" borderId="1" xfId="9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41" fontId="15" fillId="18" borderId="1" xfId="0" applyNumberFormat="1" applyFont="1" applyFill="1" applyBorder="1" applyAlignment="1">
      <alignment horizontal="center" vertical="center" wrapText="1"/>
    </xf>
    <xf numFmtId="41" fontId="15" fillId="22" borderId="1" xfId="0" applyNumberFormat="1" applyFont="1" applyFill="1" applyBorder="1" applyAlignment="1">
      <alignment vertical="center" wrapText="1"/>
    </xf>
    <xf numFmtId="166" fontId="15" fillId="19" borderId="1" xfId="0" applyNumberFormat="1" applyFont="1" applyFill="1" applyBorder="1" applyAlignment="1">
      <alignment horizontal="center" vertical="center" wrapText="1"/>
    </xf>
    <xf numFmtId="3" fontId="15" fillId="6" borderId="1" xfId="1" applyNumberFormat="1" applyFont="1" applyFill="1" applyBorder="1" applyAlignment="1" applyProtection="1">
      <alignment horizontal="center" vertical="center" wrapText="1"/>
      <protection locked="0"/>
    </xf>
    <xf numFmtId="44" fontId="15" fillId="4" borderId="1" xfId="1" applyNumberFormat="1" applyFont="1" applyFill="1" applyBorder="1" applyAlignment="1">
      <alignment vertical="center" wrapText="1"/>
    </xf>
    <xf numFmtId="169" fontId="15" fillId="0" borderId="0" xfId="1" applyNumberFormat="1" applyFont="1" applyAlignment="1">
      <alignment vertical="center" wrapText="1"/>
    </xf>
    <xf numFmtId="166" fontId="15" fillId="0" borderId="0" xfId="1" applyNumberFormat="1" applyFont="1" applyAlignment="1" applyProtection="1">
      <alignment wrapText="1"/>
      <protection locked="0"/>
    </xf>
    <xf numFmtId="44" fontId="16" fillId="0" borderId="0" xfId="1" applyNumberFormat="1" applyFont="1" applyAlignment="1">
      <alignment wrapText="1"/>
    </xf>
    <xf numFmtId="0" fontId="16" fillId="9" borderId="1" xfId="0" applyFont="1" applyFill="1" applyBorder="1" applyAlignment="1">
      <alignment horizontal="center" vertical="center" wrapText="1"/>
    </xf>
    <xf numFmtId="165" fontId="16" fillId="14" borderId="1" xfId="3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 wrapText="1"/>
    </xf>
    <xf numFmtId="168" fontId="16" fillId="2" borderId="1" xfId="3" applyNumberFormat="1" applyFont="1" applyFill="1" applyBorder="1" applyAlignment="1" applyProtection="1">
      <alignment horizontal="center" vertical="center" wrapText="1"/>
    </xf>
    <xf numFmtId="0" fontId="15" fillId="21" borderId="2" xfId="1" applyFont="1" applyFill="1" applyBorder="1" applyAlignment="1">
      <alignment horizontal="center" vertical="center" wrapText="1"/>
    </xf>
    <xf numFmtId="0" fontId="16" fillId="21" borderId="2" xfId="1" applyFont="1" applyFill="1" applyBorder="1" applyAlignment="1">
      <alignment horizontal="center" vertical="center" wrapText="1"/>
    </xf>
    <xf numFmtId="0" fontId="16" fillId="21" borderId="16" xfId="1" applyFont="1" applyFill="1" applyBorder="1" applyAlignment="1">
      <alignment horizontal="center" vertical="center" wrapText="1"/>
    </xf>
    <xf numFmtId="44" fontId="15" fillId="21" borderId="8" xfId="1" applyNumberFormat="1" applyFont="1" applyFill="1" applyBorder="1" applyAlignment="1" applyProtection="1">
      <alignment horizontal="center" vertical="center"/>
      <protection locked="0"/>
    </xf>
    <xf numFmtId="44" fontId="15" fillId="21" borderId="2" xfId="1" applyNumberFormat="1" applyFont="1" applyFill="1" applyBorder="1" applyAlignment="1" applyProtection="1">
      <alignment horizontal="center" vertical="center"/>
      <protection locked="0"/>
    </xf>
    <xf numFmtId="10" fontId="15" fillId="21" borderId="16" xfId="200" applyNumberFormat="1" applyFont="1" applyFill="1" applyBorder="1" applyAlignment="1" applyProtection="1">
      <alignment horizontal="center" vertical="center"/>
      <protection locked="0"/>
    </xf>
    <xf numFmtId="44" fontId="15" fillId="21" borderId="2" xfId="5" applyFont="1" applyFill="1" applyBorder="1" applyAlignment="1" applyProtection="1">
      <alignment horizontal="center" vertical="center"/>
      <protection locked="0"/>
    </xf>
    <xf numFmtId="44" fontId="15" fillId="21" borderId="3" xfId="9" applyFont="1" applyFill="1" applyBorder="1" applyAlignment="1" applyProtection="1">
      <alignment horizontal="center" vertical="center"/>
      <protection locked="0"/>
    </xf>
    <xf numFmtId="10" fontId="15" fillId="21" borderId="2" xfId="200" applyNumberFormat="1" applyFont="1" applyFill="1" applyBorder="1" applyAlignment="1" applyProtection="1">
      <alignment horizontal="center" vertical="center"/>
      <protection locked="0"/>
    </xf>
    <xf numFmtId="44" fontId="15" fillId="21" borderId="9" xfId="1" applyNumberFormat="1" applyFont="1" applyFill="1" applyBorder="1" applyAlignment="1" applyProtection="1">
      <alignment horizontal="center" vertical="center"/>
      <protection locked="0"/>
    </xf>
    <xf numFmtId="44" fontId="15" fillId="21" borderId="3" xfId="1" applyNumberFormat="1" applyFont="1" applyFill="1" applyBorder="1" applyAlignment="1" applyProtection="1">
      <alignment horizontal="center" vertical="center"/>
      <protection locked="0"/>
    </xf>
    <xf numFmtId="10" fontId="15" fillId="21" borderId="17" xfId="200" applyNumberFormat="1" applyFont="1" applyFill="1" applyBorder="1" applyAlignment="1" applyProtection="1">
      <alignment horizontal="center" vertical="center"/>
      <protection locked="0"/>
    </xf>
    <xf numFmtId="44" fontId="15" fillId="21" borderId="3" xfId="5" applyFont="1" applyFill="1" applyBorder="1" applyAlignment="1" applyProtection="1">
      <alignment horizontal="center" vertical="center"/>
      <protection locked="0"/>
    </xf>
    <xf numFmtId="10" fontId="15" fillId="21" borderId="3" xfId="200" applyNumberFormat="1" applyFont="1" applyFill="1" applyBorder="1" applyAlignment="1" applyProtection="1">
      <alignment horizontal="center" vertical="center"/>
      <protection locked="0"/>
    </xf>
    <xf numFmtId="44" fontId="15" fillId="21" borderId="4" xfId="1" applyNumberFormat="1" applyFont="1" applyFill="1" applyBorder="1" applyAlignment="1" applyProtection="1">
      <alignment horizontal="center" vertical="center"/>
      <protection locked="0"/>
    </xf>
    <xf numFmtId="44" fontId="16" fillId="21" borderId="4" xfId="1" applyNumberFormat="1" applyFont="1" applyFill="1" applyBorder="1" applyAlignment="1" applyProtection="1">
      <alignment horizontal="center" vertical="center"/>
      <protection locked="0"/>
    </xf>
    <xf numFmtId="3" fontId="16" fillId="0" borderId="0" xfId="1" applyNumberFormat="1" applyFont="1" applyAlignment="1" applyProtection="1">
      <alignment horizontal="center" vertical="center" wrapText="1"/>
      <protection locked="0"/>
    </xf>
    <xf numFmtId="168" fontId="15" fillId="21" borderId="17" xfId="1" applyNumberFormat="1" applyFont="1" applyFill="1" applyBorder="1" applyAlignment="1" applyProtection="1">
      <alignment horizontal="center" vertical="center"/>
      <protection locked="0"/>
    </xf>
    <xf numFmtId="0" fontId="15" fillId="21" borderId="3" xfId="1" applyFont="1" applyFill="1" applyBorder="1" applyAlignment="1" applyProtection="1">
      <alignment horizontal="center" vertical="center"/>
      <protection locked="0"/>
    </xf>
    <xf numFmtId="0" fontId="15" fillId="21" borderId="3" xfId="1" applyFont="1" applyFill="1" applyBorder="1" applyAlignment="1">
      <alignment horizontal="center" vertical="center" wrapText="1"/>
    </xf>
    <xf numFmtId="0" fontId="16" fillId="21" borderId="4" xfId="1" applyFont="1" applyFill="1" applyBorder="1" applyAlignment="1" applyProtection="1">
      <alignment horizontal="center" vertical="center"/>
      <protection locked="0"/>
    </xf>
    <xf numFmtId="0" fontId="15" fillId="21" borderId="4" xfId="1" applyFont="1" applyFill="1" applyBorder="1" applyAlignment="1" applyProtection="1">
      <alignment horizontal="center" vertical="center"/>
      <protection locked="0"/>
    </xf>
    <xf numFmtId="10" fontId="15" fillId="21" borderId="4" xfId="200" applyNumberFormat="1" applyFont="1" applyFill="1" applyBorder="1" applyAlignment="1" applyProtection="1">
      <alignment horizontal="center" vertical="center"/>
      <protection locked="0"/>
    </xf>
    <xf numFmtId="168" fontId="15" fillId="21" borderId="18" xfId="1" applyNumberFormat="1" applyFont="1" applyFill="1" applyBorder="1" applyAlignment="1" applyProtection="1">
      <alignment horizontal="center" vertical="center"/>
      <protection locked="0"/>
    </xf>
    <xf numFmtId="0" fontId="37" fillId="0" borderId="0" xfId="1" applyFont="1" applyAlignment="1">
      <alignment horizontal="center" vertical="center" wrapText="1"/>
    </xf>
    <xf numFmtId="4" fontId="38" fillId="0" borderId="0" xfId="1" applyNumberFormat="1" applyFont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15" fillId="21" borderId="2" xfId="1" applyFont="1" applyFill="1" applyBorder="1" applyAlignment="1" applyProtection="1">
      <alignment horizontal="center" vertical="center"/>
      <protection locked="0"/>
    </xf>
    <xf numFmtId="44" fontId="15" fillId="21" borderId="2" xfId="9" applyFont="1" applyFill="1" applyBorder="1" applyAlignment="1" applyProtection="1">
      <alignment horizontal="center" vertical="center"/>
      <protection locked="0"/>
    </xf>
    <xf numFmtId="168" fontId="15" fillId="21" borderId="16" xfId="1" applyNumberFormat="1" applyFont="1" applyFill="1" applyBorder="1" applyAlignment="1" applyProtection="1">
      <alignment horizontal="center" vertical="center"/>
      <protection locked="0"/>
    </xf>
    <xf numFmtId="0" fontId="38" fillId="0" borderId="0" xfId="1" applyFont="1" applyAlignment="1">
      <alignment wrapText="1"/>
    </xf>
    <xf numFmtId="44" fontId="15" fillId="21" borderId="4" xfId="5" applyFont="1" applyFill="1" applyBorder="1" applyAlignment="1" applyProtection="1">
      <alignment horizontal="center" vertical="center"/>
      <protection locked="0"/>
    </xf>
    <xf numFmtId="44" fontId="15" fillId="21" borderId="4" xfId="9" applyFont="1" applyFill="1" applyBorder="1" applyAlignment="1" applyProtection="1">
      <alignment horizontal="center" vertical="center"/>
      <protection locked="0"/>
    </xf>
    <xf numFmtId="44" fontId="15" fillId="21" borderId="10" xfId="1" applyNumberFormat="1" applyFont="1" applyFill="1" applyBorder="1" applyAlignment="1" applyProtection="1">
      <alignment horizontal="center" vertical="center"/>
      <protection locked="0"/>
    </xf>
    <xf numFmtId="10" fontId="15" fillId="21" borderId="18" xfId="20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left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6" fillId="21" borderId="10" xfId="1" applyFont="1" applyFill="1" applyBorder="1" applyAlignment="1" applyProtection="1">
      <alignment horizontal="center" vertical="center"/>
      <protection locked="0"/>
    </xf>
    <xf numFmtId="0" fontId="16" fillId="21" borderId="11" xfId="1" applyFont="1" applyFill="1" applyBorder="1" applyAlignment="1" applyProtection="1">
      <alignment horizontal="center" vertical="center"/>
      <protection locked="0"/>
    </xf>
    <xf numFmtId="0" fontId="16" fillId="21" borderId="18" xfId="1" applyFont="1" applyFill="1" applyBorder="1" applyAlignment="1" applyProtection="1">
      <alignment horizontal="center" vertical="center"/>
      <protection locked="0"/>
    </xf>
    <xf numFmtId="0" fontId="15" fillId="21" borderId="5" xfId="1" applyFont="1" applyFill="1" applyBorder="1" applyAlignment="1">
      <alignment horizontal="center" vertical="center" wrapText="1"/>
    </xf>
    <xf numFmtId="0" fontId="15" fillId="21" borderId="6" xfId="1" applyFont="1" applyFill="1" applyBorder="1" applyAlignment="1">
      <alignment horizontal="center" vertical="center" wrapText="1"/>
    </xf>
    <xf numFmtId="0" fontId="15" fillId="21" borderId="7" xfId="1" applyFont="1" applyFill="1" applyBorder="1" applyAlignment="1">
      <alignment horizontal="center" vertical="center" wrapText="1"/>
    </xf>
    <xf numFmtId="0" fontId="35" fillId="23" borderId="5" xfId="0" applyFont="1" applyFill="1" applyBorder="1" applyAlignment="1">
      <alignment vertical="center" wrapText="1"/>
    </xf>
    <xf numFmtId="0" fontId="35" fillId="23" borderId="6" xfId="0" applyFont="1" applyFill="1" applyBorder="1" applyAlignment="1">
      <alignment vertical="center" wrapText="1"/>
    </xf>
    <xf numFmtId="0" fontId="35" fillId="23" borderId="7" xfId="0" applyFont="1" applyFill="1" applyBorder="1" applyAlignment="1">
      <alignment vertical="center" wrapText="1"/>
    </xf>
    <xf numFmtId="0" fontId="35" fillId="23" borderId="6" xfId="0" applyFont="1" applyFill="1" applyBorder="1" applyAlignment="1">
      <alignment horizontal="center" vertical="center" wrapText="1"/>
    </xf>
    <xf numFmtId="0" fontId="35" fillId="23" borderId="7" xfId="0" applyFont="1" applyFill="1" applyBorder="1" applyAlignment="1">
      <alignment horizontal="center" vertical="center" wrapText="1"/>
    </xf>
    <xf numFmtId="0" fontId="36" fillId="23" borderId="6" xfId="0" applyFont="1" applyFill="1" applyBorder="1" applyAlignment="1">
      <alignment horizontal="center" vertical="center" wrapText="1"/>
    </xf>
    <xf numFmtId="0" fontId="36" fillId="23" borderId="7" xfId="0" applyFont="1" applyFill="1" applyBorder="1" applyAlignment="1">
      <alignment horizontal="center" vertical="center" wrapText="1"/>
    </xf>
    <xf numFmtId="0" fontId="22" fillId="5" borderId="5" xfId="1" applyFont="1" applyFill="1" applyBorder="1" applyAlignment="1">
      <alignment horizontal="center" vertical="center" wrapText="1"/>
    </xf>
    <xf numFmtId="0" fontId="22" fillId="5" borderId="6" xfId="1" applyFont="1" applyFill="1" applyBorder="1" applyAlignment="1">
      <alignment horizontal="center" vertical="center" wrapText="1"/>
    </xf>
    <xf numFmtId="0" fontId="22" fillId="5" borderId="7" xfId="1" applyFont="1" applyFill="1" applyBorder="1" applyAlignment="1">
      <alignment horizontal="center" vertical="center" wrapText="1"/>
    </xf>
    <xf numFmtId="0" fontId="22" fillId="5" borderId="5" xfId="1" applyFont="1" applyFill="1" applyBorder="1" applyAlignment="1">
      <alignment vertical="center" wrapText="1"/>
    </xf>
    <xf numFmtId="0" fontId="22" fillId="5" borderId="6" xfId="1" applyFont="1" applyFill="1" applyBorder="1" applyAlignment="1">
      <alignment vertical="center" wrapText="1"/>
    </xf>
    <xf numFmtId="0" fontId="22" fillId="5" borderId="7" xfId="1" applyFont="1" applyFill="1" applyBorder="1" applyAlignment="1">
      <alignment vertical="center" wrapText="1"/>
    </xf>
    <xf numFmtId="0" fontId="12" fillId="5" borderId="5" xfId="1" applyFont="1" applyFill="1" applyBorder="1" applyAlignment="1" applyProtection="1">
      <alignment horizontal="center" vertical="center" wrapText="1"/>
      <protection locked="0"/>
    </xf>
    <xf numFmtId="0" fontId="12" fillId="5" borderId="6" xfId="1" applyFont="1" applyFill="1" applyBorder="1" applyAlignment="1" applyProtection="1">
      <alignment horizontal="center" vertical="center" wrapText="1"/>
      <protection locked="0"/>
    </xf>
    <xf numFmtId="0" fontId="12" fillId="5" borderId="7" xfId="1" applyFont="1" applyFill="1" applyBorder="1" applyAlignment="1" applyProtection="1">
      <alignment horizontal="center" vertical="center" wrapText="1"/>
      <protection locked="0"/>
    </xf>
    <xf numFmtId="0" fontId="22" fillId="5" borderId="8" xfId="1" applyFont="1" applyFill="1" applyBorder="1" applyAlignment="1" applyProtection="1">
      <alignment wrapText="1"/>
      <protection locked="0"/>
    </xf>
    <xf numFmtId="0" fontId="22" fillId="5" borderId="12" xfId="1" applyFont="1" applyFill="1" applyBorder="1" applyAlignment="1" applyProtection="1">
      <alignment wrapText="1"/>
      <protection locked="0"/>
    </xf>
    <xf numFmtId="0" fontId="22" fillId="5" borderId="16" xfId="1" applyFont="1" applyFill="1" applyBorder="1" applyAlignment="1" applyProtection="1">
      <alignment wrapText="1"/>
      <protection locked="0"/>
    </xf>
    <xf numFmtId="44" fontId="22" fillId="5" borderId="12" xfId="1" applyNumberFormat="1" applyFont="1" applyFill="1" applyBorder="1" applyAlignment="1" applyProtection="1">
      <alignment horizontal="center" wrapText="1"/>
      <protection locked="0"/>
    </xf>
    <xf numFmtId="0" fontId="22" fillId="5" borderId="16" xfId="1" applyFont="1" applyFill="1" applyBorder="1" applyAlignment="1" applyProtection="1">
      <alignment horizontal="center" wrapText="1"/>
      <protection locked="0"/>
    </xf>
    <xf numFmtId="0" fontId="22" fillId="5" borderId="9" xfId="1" applyFont="1" applyFill="1" applyBorder="1" applyAlignment="1" applyProtection="1">
      <alignment wrapText="1"/>
      <protection locked="0"/>
    </xf>
    <xf numFmtId="0" fontId="22" fillId="5" borderId="0" xfId="1" applyFont="1" applyFill="1" applyAlignment="1" applyProtection="1">
      <alignment wrapText="1"/>
      <protection locked="0"/>
    </xf>
    <xf numFmtId="0" fontId="22" fillId="5" borderId="17" xfId="1" applyFont="1" applyFill="1" applyBorder="1" applyAlignment="1" applyProtection="1">
      <alignment wrapText="1"/>
      <protection locked="0"/>
    </xf>
    <xf numFmtId="44" fontId="22" fillId="5" borderId="0" xfId="1" applyNumberFormat="1" applyFont="1" applyFill="1" applyAlignment="1" applyProtection="1">
      <alignment horizontal="center" wrapText="1"/>
      <protection locked="0"/>
    </xf>
    <xf numFmtId="0" fontId="22" fillId="5" borderId="17" xfId="1" applyFont="1" applyFill="1" applyBorder="1" applyAlignment="1" applyProtection="1">
      <alignment horizontal="center" wrapText="1"/>
      <protection locked="0"/>
    </xf>
    <xf numFmtId="0" fontId="22" fillId="5" borderId="10" xfId="1" applyFont="1" applyFill="1" applyBorder="1" applyAlignment="1" applyProtection="1">
      <alignment wrapText="1"/>
      <protection locked="0"/>
    </xf>
    <xf numFmtId="0" fontId="22" fillId="5" borderId="11" xfId="1" applyFont="1" applyFill="1" applyBorder="1" applyAlignment="1" applyProtection="1">
      <alignment wrapText="1"/>
      <protection locked="0"/>
    </xf>
    <xf numFmtId="0" fontId="22" fillId="5" borderId="18" xfId="1" applyFont="1" applyFill="1" applyBorder="1" applyAlignment="1" applyProtection="1">
      <alignment wrapText="1"/>
      <protection locked="0"/>
    </xf>
    <xf numFmtId="9" fontId="22" fillId="5" borderId="11" xfId="200" applyFont="1" applyFill="1" applyBorder="1" applyAlignment="1" applyProtection="1">
      <alignment horizontal="right" wrapText="1"/>
      <protection locked="0"/>
    </xf>
    <xf numFmtId="9" fontId="22" fillId="5" borderId="18" xfId="200" applyFont="1" applyFill="1" applyBorder="1" applyAlignment="1" applyProtection="1">
      <alignment horizontal="right" wrapText="1"/>
      <protection locked="0"/>
    </xf>
    <xf numFmtId="0" fontId="23" fillId="17" borderId="5" xfId="1" applyFont="1" applyFill="1" applyBorder="1" applyAlignment="1">
      <alignment horizontal="center" vertical="center" wrapText="1"/>
    </xf>
    <xf numFmtId="0" fontId="23" fillId="17" borderId="7" xfId="1" applyFont="1" applyFill="1" applyBorder="1" applyAlignment="1">
      <alignment horizontal="center" vertical="center" wrapText="1"/>
    </xf>
    <xf numFmtId="0" fontId="23" fillId="17" borderId="6" xfId="1" applyFont="1" applyFill="1" applyBorder="1" applyAlignment="1">
      <alignment horizontal="center" vertical="center" wrapText="1"/>
    </xf>
    <xf numFmtId="0" fontId="23" fillId="17" borderId="10" xfId="1" applyFont="1" applyFill="1" applyBorder="1" applyAlignment="1">
      <alignment vertical="center"/>
    </xf>
    <xf numFmtId="0" fontId="23" fillId="17" borderId="11" xfId="1" applyFont="1" applyFill="1" applyBorder="1" applyAlignment="1">
      <alignment vertical="center"/>
    </xf>
    <xf numFmtId="0" fontId="23" fillId="17" borderId="18" xfId="1" applyFont="1" applyFill="1" applyBorder="1" applyAlignment="1">
      <alignment vertical="center"/>
    </xf>
    <xf numFmtId="0" fontId="23" fillId="17" borderId="6" xfId="1" quotePrefix="1" applyFont="1" applyFill="1" applyBorder="1" applyAlignment="1">
      <alignment horizontal="center" vertical="center" wrapText="1"/>
    </xf>
    <xf numFmtId="0" fontId="23" fillId="17" borderId="7" xfId="1" quotePrefix="1" applyFont="1" applyFill="1" applyBorder="1" applyAlignment="1">
      <alignment horizontal="center" vertical="center" wrapText="1"/>
    </xf>
    <xf numFmtId="0" fontId="12" fillId="24" borderId="19" xfId="1" applyFont="1" applyFill="1" applyBorder="1" applyAlignment="1">
      <alignment horizontal="center" vertical="center" wrapText="1"/>
    </xf>
    <xf numFmtId="0" fontId="12" fillId="24" borderId="20" xfId="1" applyFont="1" applyFill="1" applyBorder="1" applyAlignment="1">
      <alignment horizontal="center" vertical="center" wrapText="1"/>
    </xf>
    <xf numFmtId="0" fontId="12" fillId="24" borderId="21" xfId="1" applyFont="1" applyFill="1" applyBorder="1" applyAlignment="1">
      <alignment horizontal="center" vertical="center" wrapText="1"/>
    </xf>
    <xf numFmtId="0" fontId="12" fillId="25" borderId="19" xfId="1" applyFont="1" applyFill="1" applyBorder="1" applyAlignment="1">
      <alignment horizontal="center" vertical="center" wrapText="1"/>
    </xf>
    <xf numFmtId="0" fontId="12" fillId="25" borderId="20" xfId="1" applyFont="1" applyFill="1" applyBorder="1" applyAlignment="1">
      <alignment horizontal="center" vertical="center" wrapText="1"/>
    </xf>
    <xf numFmtId="0" fontId="12" fillId="25" borderId="21" xfId="1" applyFont="1" applyFill="1" applyBorder="1" applyAlignment="1">
      <alignment horizontal="center" vertical="center" wrapText="1"/>
    </xf>
    <xf numFmtId="0" fontId="12" fillId="16" borderId="19" xfId="1" applyFont="1" applyFill="1" applyBorder="1" applyAlignment="1">
      <alignment horizontal="center" vertical="center" wrapText="1"/>
    </xf>
    <xf numFmtId="0" fontId="12" fillId="16" borderId="20" xfId="1" applyFont="1" applyFill="1" applyBorder="1" applyAlignment="1">
      <alignment horizontal="center" vertical="center" wrapText="1"/>
    </xf>
    <xf numFmtId="0" fontId="12" fillId="16" borderId="21" xfId="1" applyFont="1" applyFill="1" applyBorder="1" applyAlignment="1">
      <alignment horizontal="center" vertical="center" wrapText="1"/>
    </xf>
    <xf numFmtId="0" fontId="12" fillId="26" borderId="19" xfId="1" applyFont="1" applyFill="1" applyBorder="1" applyAlignment="1">
      <alignment horizontal="center" vertical="center" wrapText="1"/>
    </xf>
    <xf numFmtId="0" fontId="12" fillId="26" borderId="20" xfId="1" applyFont="1" applyFill="1" applyBorder="1" applyAlignment="1">
      <alignment horizontal="center" vertical="center" wrapText="1"/>
    </xf>
    <xf numFmtId="0" fontId="12" fillId="26" borderId="21" xfId="1" applyFont="1" applyFill="1" applyBorder="1" applyAlignment="1">
      <alignment horizontal="center" vertical="center" wrapText="1"/>
    </xf>
    <xf numFmtId="0" fontId="22" fillId="27" borderId="5" xfId="1" applyFont="1" applyFill="1" applyBorder="1" applyAlignment="1">
      <alignment horizontal="center" vertical="center" wrapText="1"/>
    </xf>
    <xf numFmtId="0" fontId="22" fillId="27" borderId="6" xfId="1" applyFont="1" applyFill="1" applyBorder="1" applyAlignment="1">
      <alignment horizontal="center" vertical="center" wrapText="1"/>
    </xf>
    <xf numFmtId="0" fontId="22" fillId="27" borderId="7" xfId="1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center" vertical="center" wrapText="1"/>
    </xf>
    <xf numFmtId="0" fontId="22" fillId="4" borderId="7" xfId="1" applyFont="1" applyFill="1" applyBorder="1" applyAlignment="1">
      <alignment horizontal="center" vertical="center" wrapText="1"/>
    </xf>
  </cellXfs>
  <cellStyles count="202">
    <cellStyle name="Moeda" xfId="5" builtinId="4"/>
    <cellStyle name="Moeda 13" xfId="201" xr:uid="{5DA21FA6-E756-43C8-B7C5-BE6607E3FB22}"/>
    <cellStyle name="Moeda 2" xfId="6" xr:uid="{00000000-0005-0000-0000-000001000000}"/>
    <cellStyle name="Moeda 2 2" xfId="10" xr:uid="{00000000-0005-0000-0000-000002000000}"/>
    <cellStyle name="Moeda 3" xfId="9" xr:uid="{00000000-0005-0000-0000-000003000000}"/>
    <cellStyle name="Moeda 3 2" xfId="17" xr:uid="{00000000-0005-0000-0000-000004000000}"/>
    <cellStyle name="Moeda 3 2 2" xfId="29" xr:uid="{00000000-0005-0000-0000-000004000000}"/>
    <cellStyle name="Moeda 3 2 2 2" xfId="77" xr:uid="{00000000-0005-0000-0000-000004000000}"/>
    <cellStyle name="Moeda 3 2 2 2 2" xfId="173" xr:uid="{D662A5F9-361D-473A-AB4B-0027153120AB}"/>
    <cellStyle name="Moeda 3 2 2 3" xfId="125" xr:uid="{E4F8B9AB-D628-42CA-AFA3-DAA4C667949C}"/>
    <cellStyle name="Moeda 3 2 3" xfId="41" xr:uid="{00000000-0005-0000-0000-000004000000}"/>
    <cellStyle name="Moeda 3 2 3 2" xfId="89" xr:uid="{00000000-0005-0000-0000-000004000000}"/>
    <cellStyle name="Moeda 3 2 3 2 2" xfId="185" xr:uid="{A76943B5-19F2-4BAE-8D23-E2C83D8F10C6}"/>
    <cellStyle name="Moeda 3 2 3 3" xfId="137" xr:uid="{D6AAA179-2659-4BA9-AFFF-641E212027C7}"/>
    <cellStyle name="Moeda 3 2 4" xfId="53" xr:uid="{00000000-0005-0000-0000-000004000000}"/>
    <cellStyle name="Moeda 3 2 4 2" xfId="101" xr:uid="{00000000-0005-0000-0000-000004000000}"/>
    <cellStyle name="Moeda 3 2 4 2 2" xfId="197" xr:uid="{3372E2D8-8E49-46F7-A8B2-9B39096D7271}"/>
    <cellStyle name="Moeda 3 2 4 3" xfId="149" xr:uid="{597E1028-0854-4424-B86D-CDC8E593337C}"/>
    <cellStyle name="Moeda 3 2 5" xfId="65" xr:uid="{00000000-0005-0000-0000-000004000000}"/>
    <cellStyle name="Moeda 3 2 5 2" xfId="161" xr:uid="{7FA14A52-1BC1-4B9F-BFCE-B6BA24F62152}"/>
    <cellStyle name="Moeda 3 2 6" xfId="113" xr:uid="{08AA9B5F-C1A0-4F34-AF7B-B04A056EDC0A}"/>
    <cellStyle name="Moeda 3 3" xfId="23" xr:uid="{00000000-0005-0000-0000-000003000000}"/>
    <cellStyle name="Moeda 3 3 2" xfId="71" xr:uid="{00000000-0005-0000-0000-000003000000}"/>
    <cellStyle name="Moeda 3 3 2 2" xfId="167" xr:uid="{66BBB3AF-E451-4BDB-BB0A-4D88E6884080}"/>
    <cellStyle name="Moeda 3 3 3" xfId="119" xr:uid="{EBF1DDE4-B571-424A-B99B-74C13E331417}"/>
    <cellStyle name="Moeda 3 4" xfId="35" xr:uid="{00000000-0005-0000-0000-000003000000}"/>
    <cellStyle name="Moeda 3 4 2" xfId="83" xr:uid="{00000000-0005-0000-0000-000003000000}"/>
    <cellStyle name="Moeda 3 4 2 2" xfId="179" xr:uid="{A05BDE6E-7DAF-442D-8695-7B99BA212311}"/>
    <cellStyle name="Moeda 3 4 3" xfId="131" xr:uid="{993385AB-0252-4935-8513-1C23D4FB90A7}"/>
    <cellStyle name="Moeda 3 5" xfId="47" xr:uid="{00000000-0005-0000-0000-000003000000}"/>
    <cellStyle name="Moeda 3 5 2" xfId="95" xr:uid="{00000000-0005-0000-0000-000003000000}"/>
    <cellStyle name="Moeda 3 5 2 2" xfId="191" xr:uid="{AF1CB79A-D2F2-4105-948D-6A8AA7804F30}"/>
    <cellStyle name="Moeda 3 5 3" xfId="143" xr:uid="{E198DAEC-B7D8-45ED-A756-87B7F6FBBC69}"/>
    <cellStyle name="Moeda 3 6" xfId="59" xr:uid="{00000000-0005-0000-0000-000003000000}"/>
    <cellStyle name="Moeda 3 6 2" xfId="155" xr:uid="{BFC12011-DFF6-4DDE-B092-18978F2CDBF7}"/>
    <cellStyle name="Moeda 3 7" xfId="107" xr:uid="{03188C1B-7C2A-4A83-887C-EA30149B20AA}"/>
    <cellStyle name="Moeda 4" xfId="14" xr:uid="{00000000-0005-0000-0000-000005000000}"/>
    <cellStyle name="Moeda 4 2" xfId="26" xr:uid="{00000000-0005-0000-0000-000005000000}"/>
    <cellStyle name="Moeda 4 2 2" xfId="74" xr:uid="{00000000-0005-0000-0000-000005000000}"/>
    <cellStyle name="Moeda 4 2 2 2" xfId="170" xr:uid="{BEE099E6-58B6-4FE8-B2B9-58D785825D07}"/>
    <cellStyle name="Moeda 4 2 3" xfId="122" xr:uid="{9ED2057F-4FAF-4653-BE53-4E20D45BF9CA}"/>
    <cellStyle name="Moeda 4 3" xfId="38" xr:uid="{00000000-0005-0000-0000-000005000000}"/>
    <cellStyle name="Moeda 4 3 2" xfId="86" xr:uid="{00000000-0005-0000-0000-000005000000}"/>
    <cellStyle name="Moeda 4 3 2 2" xfId="182" xr:uid="{BE9D7DDE-E4DC-4FBC-BF10-29B5C15E5743}"/>
    <cellStyle name="Moeda 4 3 3" xfId="134" xr:uid="{3CC8A93D-F663-4C8F-8806-5C6005B89013}"/>
    <cellStyle name="Moeda 4 4" xfId="50" xr:uid="{00000000-0005-0000-0000-000005000000}"/>
    <cellStyle name="Moeda 4 4 2" xfId="98" xr:uid="{00000000-0005-0000-0000-000005000000}"/>
    <cellStyle name="Moeda 4 4 2 2" xfId="194" xr:uid="{39452214-C22B-480A-BCE2-7CAED906AA30}"/>
    <cellStyle name="Moeda 4 4 3" xfId="146" xr:uid="{DEFEB0A2-812F-4215-A662-E4DA1E41644B}"/>
    <cellStyle name="Moeda 4 5" xfId="62" xr:uid="{00000000-0005-0000-0000-000005000000}"/>
    <cellStyle name="Moeda 4 5 2" xfId="158" xr:uid="{7A180331-620F-4797-8AA4-26AC792FB069}"/>
    <cellStyle name="Moeda 4 6" xfId="110" xr:uid="{41418BAE-F870-43E7-9A43-67A224A84B38}"/>
    <cellStyle name="Moeda 5" xfId="20" xr:uid="{00000000-0005-0000-0000-000041000000}"/>
    <cellStyle name="Moeda 5 2" xfId="68" xr:uid="{00000000-0005-0000-0000-000041000000}"/>
    <cellStyle name="Moeda 5 2 2" xfId="164" xr:uid="{7EAAA88C-700D-4F40-AFA0-F51261CDD0E8}"/>
    <cellStyle name="Moeda 5 3" xfId="116" xr:uid="{986CCC3C-5293-4AFA-BCD2-C435DE2FE04C}"/>
    <cellStyle name="Moeda 6" xfId="32" xr:uid="{00000000-0005-0000-0000-00004D000000}"/>
    <cellStyle name="Moeda 6 2" xfId="80" xr:uid="{00000000-0005-0000-0000-00004D000000}"/>
    <cellStyle name="Moeda 6 2 2" xfId="176" xr:uid="{AD512AB0-B6F5-4C54-BEF5-E601C5486B59}"/>
    <cellStyle name="Moeda 6 3" xfId="128" xr:uid="{EA450246-70CB-464F-A4CA-37738F4370A9}"/>
    <cellStyle name="Moeda 7" xfId="44" xr:uid="{00000000-0005-0000-0000-000059000000}"/>
    <cellStyle name="Moeda 7 2" xfId="92" xr:uid="{00000000-0005-0000-0000-000059000000}"/>
    <cellStyle name="Moeda 7 2 2" xfId="188" xr:uid="{1F9DAF39-C233-4432-8185-A8FFDE1068F3}"/>
    <cellStyle name="Moeda 7 3" xfId="140" xr:uid="{3D5A1D71-D7E0-4A78-AE0A-1F1B4360A0F0}"/>
    <cellStyle name="Moeda 8" xfId="56" xr:uid="{00000000-0005-0000-0000-000065000000}"/>
    <cellStyle name="Moeda 8 2" xfId="152" xr:uid="{3535A250-B851-45A3-88C6-0377B528BEA4}"/>
    <cellStyle name="Moeda 9" xfId="104" xr:uid="{7B955B65-50FC-4670-A894-9226E180FF99}"/>
    <cellStyle name="Normal" xfId="0" builtinId="0"/>
    <cellStyle name="Normal 2" xfId="1" xr:uid="{00000000-0005-0000-0000-000007000000}"/>
    <cellStyle name="Porcentagem" xfId="200" builtinId="5"/>
    <cellStyle name="Porcentagem 2" xfId="13" xr:uid="{00000000-0005-0000-0000-000008000000}"/>
    <cellStyle name="Separador de milhares 2" xfId="2" xr:uid="{00000000-0005-0000-0000-000009000000}"/>
    <cellStyle name="Separador de milhares 2 2" xfId="8" xr:uid="{00000000-0005-0000-0000-00000A000000}"/>
    <cellStyle name="Separador de milhares 2 2 2" xfId="12" xr:uid="{00000000-0005-0000-0000-00000B000000}"/>
    <cellStyle name="Separador de milhares 2 2 2 2" xfId="19" xr:uid="{00000000-0005-0000-0000-00000C000000}"/>
    <cellStyle name="Separador de milhares 2 2 2 2 2" xfId="31" xr:uid="{00000000-0005-0000-0000-00000C000000}"/>
    <cellStyle name="Separador de milhares 2 2 2 2 2 2" xfId="79" xr:uid="{00000000-0005-0000-0000-00000C000000}"/>
    <cellStyle name="Separador de milhares 2 2 2 2 2 2 2" xfId="175" xr:uid="{275F4944-D244-4828-8FF2-A1373E0D576D}"/>
    <cellStyle name="Separador de milhares 2 2 2 2 2 3" xfId="127" xr:uid="{6225761C-115B-4D74-839E-5ADCD32BCA2A}"/>
    <cellStyle name="Separador de milhares 2 2 2 2 3" xfId="43" xr:uid="{00000000-0005-0000-0000-00000C000000}"/>
    <cellStyle name="Separador de milhares 2 2 2 2 3 2" xfId="91" xr:uid="{00000000-0005-0000-0000-00000C000000}"/>
    <cellStyle name="Separador de milhares 2 2 2 2 3 2 2" xfId="187" xr:uid="{8652C66A-3768-4DF9-9D07-7FA525587EB7}"/>
    <cellStyle name="Separador de milhares 2 2 2 2 3 3" xfId="139" xr:uid="{0D955236-FD1E-43F8-8794-3E91DDA3B1B5}"/>
    <cellStyle name="Separador de milhares 2 2 2 2 4" xfId="55" xr:uid="{00000000-0005-0000-0000-00000C000000}"/>
    <cellStyle name="Separador de milhares 2 2 2 2 4 2" xfId="103" xr:uid="{00000000-0005-0000-0000-00000C000000}"/>
    <cellStyle name="Separador de milhares 2 2 2 2 4 2 2" xfId="199" xr:uid="{69C3B811-18D0-4011-8306-A79B75CE74BE}"/>
    <cellStyle name="Separador de milhares 2 2 2 2 4 3" xfId="151" xr:uid="{24898497-AC67-44CE-A81B-BA8FFDFC074A}"/>
    <cellStyle name="Separador de milhares 2 2 2 2 5" xfId="67" xr:uid="{00000000-0005-0000-0000-00000C000000}"/>
    <cellStyle name="Separador de milhares 2 2 2 2 5 2" xfId="163" xr:uid="{A882BBF4-6B06-4A03-8970-1798BA26CE8F}"/>
    <cellStyle name="Separador de milhares 2 2 2 2 6" xfId="115" xr:uid="{7D17E88B-CAE1-4FC2-82FD-CB6AA8E9A57E}"/>
    <cellStyle name="Separador de milhares 2 2 2 3" xfId="25" xr:uid="{00000000-0005-0000-0000-00000B000000}"/>
    <cellStyle name="Separador de milhares 2 2 2 3 2" xfId="73" xr:uid="{00000000-0005-0000-0000-00000B000000}"/>
    <cellStyle name="Separador de milhares 2 2 2 3 2 2" xfId="169" xr:uid="{82184EBE-C24D-4A60-83EC-CB494C65D4F0}"/>
    <cellStyle name="Separador de milhares 2 2 2 3 3" xfId="121" xr:uid="{8C0D9511-5A81-453A-A73E-036C2D859CCC}"/>
    <cellStyle name="Separador de milhares 2 2 2 4" xfId="37" xr:uid="{00000000-0005-0000-0000-00000B000000}"/>
    <cellStyle name="Separador de milhares 2 2 2 4 2" xfId="85" xr:uid="{00000000-0005-0000-0000-00000B000000}"/>
    <cellStyle name="Separador de milhares 2 2 2 4 2 2" xfId="181" xr:uid="{4CCE8F0A-361B-47C7-A957-2748068E83A8}"/>
    <cellStyle name="Separador de milhares 2 2 2 4 3" xfId="133" xr:uid="{D469A9A3-3CA1-4CFE-9A24-EFD10F77D476}"/>
    <cellStyle name="Separador de milhares 2 2 2 5" xfId="49" xr:uid="{00000000-0005-0000-0000-00000B000000}"/>
    <cellStyle name="Separador de milhares 2 2 2 5 2" xfId="97" xr:uid="{00000000-0005-0000-0000-00000B000000}"/>
    <cellStyle name="Separador de milhares 2 2 2 5 2 2" xfId="193" xr:uid="{59D7A8CB-EC14-47EE-A7A5-A5D0DD3ADA1B}"/>
    <cellStyle name="Separador de milhares 2 2 2 5 3" xfId="145" xr:uid="{2CA4101F-8C8A-489A-B6BC-54C6CD938588}"/>
    <cellStyle name="Separador de milhares 2 2 2 6" xfId="61" xr:uid="{00000000-0005-0000-0000-00000B000000}"/>
    <cellStyle name="Separador de milhares 2 2 2 6 2" xfId="157" xr:uid="{78E0A619-D824-4BC3-8499-652E0A03A1DA}"/>
    <cellStyle name="Separador de milhares 2 2 2 7" xfId="109" xr:uid="{A2AAD715-03B9-4AF7-AE65-D6A1AD54FB95}"/>
    <cellStyle name="Separador de milhares 2 2 3" xfId="16" xr:uid="{00000000-0005-0000-0000-00000D000000}"/>
    <cellStyle name="Separador de milhares 2 2 3 2" xfId="28" xr:uid="{00000000-0005-0000-0000-00000D000000}"/>
    <cellStyle name="Separador de milhares 2 2 3 2 2" xfId="76" xr:uid="{00000000-0005-0000-0000-00000D000000}"/>
    <cellStyle name="Separador de milhares 2 2 3 2 2 2" xfId="172" xr:uid="{B41C573E-61F6-499E-9777-23C6F2D62B5D}"/>
    <cellStyle name="Separador de milhares 2 2 3 2 3" xfId="124" xr:uid="{8EE25ABC-DDD4-44A5-8B9D-1CC4F7449A0F}"/>
    <cellStyle name="Separador de milhares 2 2 3 3" xfId="40" xr:uid="{00000000-0005-0000-0000-00000D000000}"/>
    <cellStyle name="Separador de milhares 2 2 3 3 2" xfId="88" xr:uid="{00000000-0005-0000-0000-00000D000000}"/>
    <cellStyle name="Separador de milhares 2 2 3 3 2 2" xfId="184" xr:uid="{E8F68331-1F2D-44AF-A46C-388FA49AC9F0}"/>
    <cellStyle name="Separador de milhares 2 2 3 3 3" xfId="136" xr:uid="{32718094-AE53-4988-A41B-41092BBD4EF1}"/>
    <cellStyle name="Separador de milhares 2 2 3 4" xfId="52" xr:uid="{00000000-0005-0000-0000-00000D000000}"/>
    <cellStyle name="Separador de milhares 2 2 3 4 2" xfId="100" xr:uid="{00000000-0005-0000-0000-00000D000000}"/>
    <cellStyle name="Separador de milhares 2 2 3 4 2 2" xfId="196" xr:uid="{FC1C4C8C-6D74-4819-9505-32B1BFB40DE8}"/>
    <cellStyle name="Separador de milhares 2 2 3 4 3" xfId="148" xr:uid="{4FA73E73-5BCA-4ABF-8A86-435BD8BCB71D}"/>
    <cellStyle name="Separador de milhares 2 2 3 5" xfId="64" xr:uid="{00000000-0005-0000-0000-00000D000000}"/>
    <cellStyle name="Separador de milhares 2 2 3 5 2" xfId="160" xr:uid="{4435C84F-24A7-4034-94AD-7E0D6E2DF73D}"/>
    <cellStyle name="Separador de milhares 2 2 3 6" xfId="112" xr:uid="{76172E9D-ABD7-45EA-B174-D477B2DF94A9}"/>
    <cellStyle name="Separador de milhares 2 2 4" xfId="22" xr:uid="{00000000-0005-0000-0000-00000A000000}"/>
    <cellStyle name="Separador de milhares 2 2 4 2" xfId="70" xr:uid="{00000000-0005-0000-0000-00000A000000}"/>
    <cellStyle name="Separador de milhares 2 2 4 2 2" xfId="166" xr:uid="{BAA24FC7-DA33-46DE-BA7B-E7589FA079E1}"/>
    <cellStyle name="Separador de milhares 2 2 4 3" xfId="118" xr:uid="{AF3E7EF0-EAAA-45EF-AD01-EE1BF20A9175}"/>
    <cellStyle name="Separador de milhares 2 2 5" xfId="34" xr:uid="{00000000-0005-0000-0000-00000A000000}"/>
    <cellStyle name="Separador de milhares 2 2 5 2" xfId="82" xr:uid="{00000000-0005-0000-0000-00000A000000}"/>
    <cellStyle name="Separador de milhares 2 2 5 2 2" xfId="178" xr:uid="{9A4F30AE-FAEC-41B0-BDD0-C9804674BCE8}"/>
    <cellStyle name="Separador de milhares 2 2 5 3" xfId="130" xr:uid="{F05AC544-5248-4196-A362-08824F27E993}"/>
    <cellStyle name="Separador de milhares 2 2 6" xfId="46" xr:uid="{00000000-0005-0000-0000-00000A000000}"/>
    <cellStyle name="Separador de milhares 2 2 6 2" xfId="94" xr:uid="{00000000-0005-0000-0000-00000A000000}"/>
    <cellStyle name="Separador de milhares 2 2 6 2 2" xfId="190" xr:uid="{73C481D9-439B-49CE-A4EB-9F18652523B6}"/>
    <cellStyle name="Separador de milhares 2 2 6 3" xfId="142" xr:uid="{AA6F7D5C-28FE-423A-80D7-B1E34FA792E7}"/>
    <cellStyle name="Separador de milhares 2 2 7" xfId="58" xr:uid="{00000000-0005-0000-0000-00000A000000}"/>
    <cellStyle name="Separador de milhares 2 2 7 2" xfId="154" xr:uid="{6F87020B-0F3C-43AD-A1B9-E30C7FE9B956}"/>
    <cellStyle name="Separador de milhares 2 2 8" xfId="106" xr:uid="{F5A402DE-32A6-4BED-BFB1-6E9260697F0F}"/>
    <cellStyle name="Separador de milhares 2 3" xfId="7" xr:uid="{00000000-0005-0000-0000-00000E000000}"/>
    <cellStyle name="Separador de milhares 2 3 2" xfId="11" xr:uid="{00000000-0005-0000-0000-00000F000000}"/>
    <cellStyle name="Separador de milhares 2 3 2 2" xfId="18" xr:uid="{00000000-0005-0000-0000-000010000000}"/>
    <cellStyle name="Separador de milhares 2 3 2 2 2" xfId="30" xr:uid="{00000000-0005-0000-0000-000010000000}"/>
    <cellStyle name="Separador de milhares 2 3 2 2 2 2" xfId="78" xr:uid="{00000000-0005-0000-0000-000010000000}"/>
    <cellStyle name="Separador de milhares 2 3 2 2 2 2 2" xfId="174" xr:uid="{5524D476-14F3-471B-9038-A3A87041CA0B}"/>
    <cellStyle name="Separador de milhares 2 3 2 2 2 3" xfId="126" xr:uid="{ACB24C7A-6ECC-484C-B05E-59E0D9ED8817}"/>
    <cellStyle name="Separador de milhares 2 3 2 2 3" xfId="42" xr:uid="{00000000-0005-0000-0000-000010000000}"/>
    <cellStyle name="Separador de milhares 2 3 2 2 3 2" xfId="90" xr:uid="{00000000-0005-0000-0000-000010000000}"/>
    <cellStyle name="Separador de milhares 2 3 2 2 3 2 2" xfId="186" xr:uid="{45176456-AB51-435D-954A-757E2B32643E}"/>
    <cellStyle name="Separador de milhares 2 3 2 2 3 3" xfId="138" xr:uid="{2A3EC04C-4ABB-4815-A69A-037DA0E34232}"/>
    <cellStyle name="Separador de milhares 2 3 2 2 4" xfId="54" xr:uid="{00000000-0005-0000-0000-000010000000}"/>
    <cellStyle name="Separador de milhares 2 3 2 2 4 2" xfId="102" xr:uid="{00000000-0005-0000-0000-000010000000}"/>
    <cellStyle name="Separador de milhares 2 3 2 2 4 2 2" xfId="198" xr:uid="{2D93F7C2-BE14-4ED7-AE69-33ADDF5F0225}"/>
    <cellStyle name="Separador de milhares 2 3 2 2 4 3" xfId="150" xr:uid="{8F067D3E-AC83-4050-801E-55951D3BBEE9}"/>
    <cellStyle name="Separador de milhares 2 3 2 2 5" xfId="66" xr:uid="{00000000-0005-0000-0000-000010000000}"/>
    <cellStyle name="Separador de milhares 2 3 2 2 5 2" xfId="162" xr:uid="{0F5451D0-B1B5-40F2-92BD-084690792A45}"/>
    <cellStyle name="Separador de milhares 2 3 2 2 6" xfId="114" xr:uid="{09B97A36-64DF-42D9-A56E-EF9276AA4C1E}"/>
    <cellStyle name="Separador de milhares 2 3 2 3" xfId="24" xr:uid="{00000000-0005-0000-0000-00000F000000}"/>
    <cellStyle name="Separador de milhares 2 3 2 3 2" xfId="72" xr:uid="{00000000-0005-0000-0000-00000F000000}"/>
    <cellStyle name="Separador de milhares 2 3 2 3 2 2" xfId="168" xr:uid="{C7BD0333-C075-44D6-997F-2B008DA48078}"/>
    <cellStyle name="Separador de milhares 2 3 2 3 3" xfId="120" xr:uid="{0FFBB78A-5FC3-4534-AFFD-E3BC8FE57214}"/>
    <cellStyle name="Separador de milhares 2 3 2 4" xfId="36" xr:uid="{00000000-0005-0000-0000-00000F000000}"/>
    <cellStyle name="Separador de milhares 2 3 2 4 2" xfId="84" xr:uid="{00000000-0005-0000-0000-00000F000000}"/>
    <cellStyle name="Separador de milhares 2 3 2 4 2 2" xfId="180" xr:uid="{67997EF1-61C3-4FC0-B583-918B74834C4A}"/>
    <cellStyle name="Separador de milhares 2 3 2 4 3" xfId="132" xr:uid="{7A96F892-DD01-4AF2-9FAE-5849460BEE89}"/>
    <cellStyle name="Separador de milhares 2 3 2 5" xfId="48" xr:uid="{00000000-0005-0000-0000-00000F000000}"/>
    <cellStyle name="Separador de milhares 2 3 2 5 2" xfId="96" xr:uid="{00000000-0005-0000-0000-00000F000000}"/>
    <cellStyle name="Separador de milhares 2 3 2 5 2 2" xfId="192" xr:uid="{F362BD0F-878B-4758-8514-BCABA2097575}"/>
    <cellStyle name="Separador de milhares 2 3 2 5 3" xfId="144" xr:uid="{60B9BB00-92AA-45C7-BBE2-C2D9561B3985}"/>
    <cellStyle name="Separador de milhares 2 3 2 6" xfId="60" xr:uid="{00000000-0005-0000-0000-00000F000000}"/>
    <cellStyle name="Separador de milhares 2 3 2 6 2" xfId="156" xr:uid="{918A2875-1945-4F8E-BD56-69B5A2DB8D31}"/>
    <cellStyle name="Separador de milhares 2 3 2 7" xfId="108" xr:uid="{6340ACCC-F757-4660-8552-1AB46C66C890}"/>
    <cellStyle name="Separador de milhares 2 3 3" xfId="15" xr:uid="{00000000-0005-0000-0000-000011000000}"/>
    <cellStyle name="Separador de milhares 2 3 3 2" xfId="27" xr:uid="{00000000-0005-0000-0000-000011000000}"/>
    <cellStyle name="Separador de milhares 2 3 3 2 2" xfId="75" xr:uid="{00000000-0005-0000-0000-000011000000}"/>
    <cellStyle name="Separador de milhares 2 3 3 2 2 2" xfId="171" xr:uid="{28AFAB1F-181B-4541-9C70-9A77442EF0DD}"/>
    <cellStyle name="Separador de milhares 2 3 3 2 3" xfId="123" xr:uid="{05529957-E368-4333-8DA2-A8DB2906397D}"/>
    <cellStyle name="Separador de milhares 2 3 3 3" xfId="39" xr:uid="{00000000-0005-0000-0000-000011000000}"/>
    <cellStyle name="Separador de milhares 2 3 3 3 2" xfId="87" xr:uid="{00000000-0005-0000-0000-000011000000}"/>
    <cellStyle name="Separador de milhares 2 3 3 3 2 2" xfId="183" xr:uid="{9C12AF98-90D9-49AB-8BAA-A049E80818F8}"/>
    <cellStyle name="Separador de milhares 2 3 3 3 3" xfId="135" xr:uid="{34EDE27B-CA7F-40BC-820C-01E6BF7A06CE}"/>
    <cellStyle name="Separador de milhares 2 3 3 4" xfId="51" xr:uid="{00000000-0005-0000-0000-000011000000}"/>
    <cellStyle name="Separador de milhares 2 3 3 4 2" xfId="99" xr:uid="{00000000-0005-0000-0000-000011000000}"/>
    <cellStyle name="Separador de milhares 2 3 3 4 2 2" xfId="195" xr:uid="{3C5898F0-C10E-4D5E-A995-8EB29FA3C2F7}"/>
    <cellStyle name="Separador de milhares 2 3 3 4 3" xfId="147" xr:uid="{CDF3899F-F419-4F92-A6C1-E9FEFC683F22}"/>
    <cellStyle name="Separador de milhares 2 3 3 5" xfId="63" xr:uid="{00000000-0005-0000-0000-000011000000}"/>
    <cellStyle name="Separador de milhares 2 3 3 5 2" xfId="159" xr:uid="{FB8FE1C5-45CD-4628-AE1A-CC337E902BEA}"/>
    <cellStyle name="Separador de milhares 2 3 3 6" xfId="111" xr:uid="{6C42339D-F8B2-41E7-BE7F-D233AE64C92D}"/>
    <cellStyle name="Separador de milhares 2 3 4" xfId="21" xr:uid="{00000000-0005-0000-0000-00000E000000}"/>
    <cellStyle name="Separador de milhares 2 3 4 2" xfId="69" xr:uid="{00000000-0005-0000-0000-00000E000000}"/>
    <cellStyle name="Separador de milhares 2 3 4 2 2" xfId="165" xr:uid="{57395D61-A4B7-4A0D-9E44-C39A863E2D70}"/>
    <cellStyle name="Separador de milhares 2 3 4 3" xfId="117" xr:uid="{556ED5F0-21B0-4498-8898-D8E258D952F1}"/>
    <cellStyle name="Separador de milhares 2 3 5" xfId="33" xr:uid="{00000000-0005-0000-0000-00000E000000}"/>
    <cellStyle name="Separador de milhares 2 3 5 2" xfId="81" xr:uid="{00000000-0005-0000-0000-00000E000000}"/>
    <cellStyle name="Separador de milhares 2 3 5 2 2" xfId="177" xr:uid="{DB3139B4-A950-4F93-BD38-29C728A299E6}"/>
    <cellStyle name="Separador de milhares 2 3 5 3" xfId="129" xr:uid="{EAF53860-2021-4FB2-A427-F5F80BE35EED}"/>
    <cellStyle name="Separador de milhares 2 3 6" xfId="45" xr:uid="{00000000-0005-0000-0000-00000E000000}"/>
    <cellStyle name="Separador de milhares 2 3 6 2" xfId="93" xr:uid="{00000000-0005-0000-0000-00000E000000}"/>
    <cellStyle name="Separador de milhares 2 3 6 2 2" xfId="189" xr:uid="{D98CD566-BB61-4F3C-A40D-778F0D7AE254}"/>
    <cellStyle name="Separador de milhares 2 3 6 3" xfId="141" xr:uid="{5FFA729A-525F-45A2-B5A7-EE469E90CC1D}"/>
    <cellStyle name="Separador de milhares 2 3 7" xfId="57" xr:uid="{00000000-0005-0000-0000-00000E000000}"/>
    <cellStyle name="Separador de milhares 2 3 7 2" xfId="153" xr:uid="{A223814D-EFD2-42BA-B7BB-D6E96ADAC6B7}"/>
    <cellStyle name="Separador de milhares 2 3 8" xfId="105" xr:uid="{BDC5F7A2-102E-433E-9A26-C23505E333C6}"/>
    <cellStyle name="Separador de milhares 3" xfId="3" xr:uid="{00000000-0005-0000-0000-000012000000}"/>
    <cellStyle name="Título 5" xfId="4" xr:uid="{00000000-0005-0000-0000-000013000000}"/>
  </cellStyles>
  <dxfs count="5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</dxfs>
  <tableStyles count="1" defaultTableStyle="TableStyleMedium9" defaultPivotStyle="PivotStyleLight16">
    <tableStyle name="Invisible" pivot="0" table="0" count="0" xr9:uid="{FC3DC7F2-BD41-4DBE-A62F-0166A959B67F}"/>
  </tableStyles>
  <colors>
    <mruColors>
      <color rgb="FF0033CC"/>
      <color rgb="FF66FF99"/>
      <color rgb="FF0000FF"/>
      <color rgb="FF0066FF"/>
      <color rgb="FFFFFF99"/>
      <color rgb="FFCC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KAUA FLORES ARROYO" id="{057C6807-6477-4B7A-A31C-9BED6525134D}" userId="S::08978909906@udesc.br::86fa9e4b-edda-477b-943a-b148715309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49" dT="2026-05-14T19:48:44.76" personId="{057C6807-6477-4B7A-A31C-9BED6525134D}" id="{5E47E25D-67EB-4774-8995-AA6AA94281C6}">
    <text>14m2 cedidos pelo ESAG dia 14/05/2026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zoomScale="60" zoomScaleNormal="60" workbookViewId="0">
      <selection activeCell="F12" sqref="F1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48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75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10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2</v>
      </c>
      <c r="N5" s="22"/>
      <c r="O5" s="22"/>
      <c r="P5" s="22"/>
      <c r="Q5" s="108">
        <f t="shared" ref="Q5:Q10" si="4">I5-(SUM(S5:AJ5))+L5</f>
        <v>10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4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4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19.95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14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3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14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8.45" customHeight="1" thickBot="1" x14ac:dyDescent="0.3">
      <c r="I12" s="105">
        <f t="shared" ref="I12:P12" si="8">SUMPRODUCT($H$4:$H$10,I4:I10)</f>
        <v>55280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11664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I1:R1"/>
    <mergeCell ref="I2:R2"/>
    <mergeCell ref="C1:H1"/>
    <mergeCell ref="A1:B1"/>
    <mergeCell ref="A2:H2"/>
  </mergeCells>
  <phoneticPr fontId="10" type="noConversion"/>
  <conditionalFormatting sqref="S12 S4:AJ11">
    <cfRule type="cellIs" dxfId="55" priority="2" operator="greaterThan">
      <formula>0</formula>
    </cfRule>
    <cfRule type="cellIs" dxfId="54" priority="12" stopIfTrue="1" operator="greaterThan">
      <formula>0</formula>
    </cfRule>
    <cfRule type="cellIs" dxfId="53" priority="13" stopIfTrue="1" operator="greaterThan">
      <formula>0</formula>
    </cfRule>
    <cfRule type="cellIs" dxfId="52" priority="14" stopIfTrue="1" operator="greaterThan">
      <formula>0</formula>
    </cfRule>
  </conditionalFormatting>
  <conditionalFormatting sqref="Q4:Q10">
    <cfRule type="cellIs" dxfId="5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01DD-2972-41B8-AA0D-E216A617626E}">
  <dimension ref="A1:AJ17"/>
  <sheetViews>
    <sheetView tabSelected="1"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106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20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5</v>
      </c>
      <c r="N5" s="22"/>
      <c r="O5" s="22"/>
      <c r="P5" s="22"/>
      <c r="Q5" s="108">
        <f t="shared" ref="Q5:Q10" si="4">I5-(SUM(S5:AJ5))+L5</f>
        <v>20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5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5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25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6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25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101440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24600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10" priority="2" operator="greaterThan">
      <formula>0</formula>
    </cfRule>
    <cfRule type="cellIs" dxfId="9" priority="3" stopIfTrue="1" operator="greaterThan">
      <formula>0</formula>
    </cfRule>
    <cfRule type="cellIs" dxfId="8" priority="4" stopIfTrue="1" operator="greaterThan">
      <formula>0</formula>
    </cfRule>
    <cfRule type="cellIs" dxfId="7" priority="5" stopIfTrue="1" operator="greaterThan">
      <formula>0</formula>
    </cfRule>
  </conditionalFormatting>
  <conditionalFormatting sqref="Q4:Q10">
    <cfRule type="cellIs" dxfId="6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AB52-CB41-4C28-B6E9-895425C9D55F}">
  <dimension ref="A1:AJ17"/>
  <sheetViews>
    <sheetView zoomScale="60" zoomScaleNormal="60" workbookViewId="0">
      <selection activeCell="F8" sqref="F8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107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20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5</v>
      </c>
      <c r="N4" s="22"/>
      <c r="O4" s="22"/>
      <c r="P4" s="22"/>
      <c r="Q4" s="108">
        <f>I4-(SUM(S4:AJ4))+L4</f>
        <v>20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20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5</v>
      </c>
      <c r="N5" s="22"/>
      <c r="O5" s="22"/>
      <c r="P5" s="22"/>
      <c r="Q5" s="108">
        <f t="shared" ref="Q5:Q10" si="4">I5-(SUM(S5:AJ5))+L5</f>
        <v>20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20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5</v>
      </c>
      <c r="N8" s="22"/>
      <c r="O8" s="22"/>
      <c r="P8" s="22"/>
      <c r="Q8" s="108">
        <f t="shared" si="4"/>
        <v>20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60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15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60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148540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37135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5" priority="2" operator="greaterThan">
      <formula>0</formula>
    </cfRule>
    <cfRule type="cellIs" dxfId="4" priority="3" stopIfTrue="1" operator="greaterThan">
      <formula>0</formula>
    </cfRule>
    <cfRule type="cellIs" dxfId="3" priority="4" stopIfTrue="1" operator="greaterThan">
      <formula>0</formula>
    </cfRule>
    <cfRule type="cellIs" dxfId="2" priority="5" stopIfTrue="1" operator="greaterThan">
      <formula>0</formula>
    </cfRule>
  </conditionalFormatting>
  <conditionalFormatting sqref="Q4:Q10">
    <cfRule type="cellIs" dxfId="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N29"/>
  <sheetViews>
    <sheetView zoomScale="60" zoomScaleNormal="60" workbookViewId="0">
      <pane xSplit="1" ySplit="3" topLeftCell="B10" activePane="bottomRight" state="frozen"/>
      <selection pane="topRight" activeCell="C1" sqref="C1"/>
      <selection pane="bottomLeft" activeCell="A4" sqref="A4"/>
      <selection pane="bottomRight" activeCell="F32" sqref="F32"/>
    </sheetView>
  </sheetViews>
  <sheetFormatPr defaultColWidth="9.77734375" defaultRowHeight="36.75" customHeight="1" x14ac:dyDescent="0.3"/>
  <cols>
    <col min="1" max="1" width="18.21875" style="30" customWidth="1"/>
    <col min="2" max="2" width="13.77734375" style="5" customWidth="1"/>
    <col min="3" max="3" width="40" style="7" customWidth="1"/>
    <col min="4" max="4" width="20.77734375" style="7" customWidth="1"/>
    <col min="5" max="5" width="19.33203125" style="2" customWidth="1"/>
    <col min="6" max="6" width="21.44140625" style="3" customWidth="1"/>
    <col min="7" max="7" width="16.21875" style="3" customWidth="1"/>
    <col min="8" max="8" width="15.5546875" style="6" customWidth="1"/>
    <col min="9" max="9" width="17.77734375" style="6" customWidth="1"/>
    <col min="10" max="10" width="13.21875" style="6" customWidth="1"/>
    <col min="11" max="11" width="15" style="4" bestFit="1" customWidth="1"/>
    <col min="12" max="12" width="22" style="1" bestFit="1" customWidth="1"/>
    <col min="13" max="13" width="17.5546875" style="1" customWidth="1"/>
    <col min="14" max="14" width="22" style="1" bestFit="1" customWidth="1"/>
    <col min="15" max="16384" width="9.77734375" style="1"/>
  </cols>
  <sheetData>
    <row r="1" spans="1:14" s="109" customFormat="1" ht="52.95" customHeight="1" x14ac:dyDescent="0.35">
      <c r="A1" s="178" t="s">
        <v>108</v>
      </c>
      <c r="B1" s="179"/>
      <c r="C1" s="175" t="s">
        <v>78</v>
      </c>
      <c r="D1" s="176"/>
      <c r="E1" s="176"/>
      <c r="F1" s="176"/>
      <c r="G1" s="177"/>
      <c r="H1" s="175" t="s">
        <v>109</v>
      </c>
      <c r="I1" s="176"/>
      <c r="J1" s="176"/>
      <c r="K1" s="176"/>
      <c r="L1" s="176"/>
      <c r="M1" s="176"/>
      <c r="N1" s="177"/>
    </row>
    <row r="2" spans="1:14" s="109" customFormat="1" ht="23.25" customHeight="1" x14ac:dyDescent="0.35">
      <c r="A2" s="180" t="s">
        <v>110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1"/>
    </row>
    <row r="3" spans="1:14" s="2" customFormat="1" ht="45" x14ac:dyDescent="0.25">
      <c r="A3" s="120" t="s">
        <v>9</v>
      </c>
      <c r="B3" s="120" t="s">
        <v>2</v>
      </c>
      <c r="C3" s="120" t="s">
        <v>10</v>
      </c>
      <c r="D3" s="120" t="s">
        <v>11</v>
      </c>
      <c r="E3" s="121" t="s">
        <v>14</v>
      </c>
      <c r="F3" s="122" t="s">
        <v>5</v>
      </c>
      <c r="G3" s="122" t="s">
        <v>25</v>
      </c>
      <c r="H3" s="123" t="s">
        <v>55</v>
      </c>
      <c r="I3" s="123" t="s">
        <v>26</v>
      </c>
      <c r="J3" s="123" t="s">
        <v>27</v>
      </c>
      <c r="K3" s="54" t="s">
        <v>4</v>
      </c>
      <c r="L3" s="124" t="s">
        <v>6</v>
      </c>
      <c r="M3" s="124" t="s">
        <v>28</v>
      </c>
      <c r="N3" s="124" t="s">
        <v>7</v>
      </c>
    </row>
    <row r="4" spans="1:14" ht="36.75" customHeight="1" x14ac:dyDescent="0.3">
      <c r="A4" s="98" t="s">
        <v>82</v>
      </c>
      <c r="B4" s="14">
        <v>1</v>
      </c>
      <c r="C4" s="15" t="s">
        <v>88</v>
      </c>
      <c r="D4" s="98" t="s">
        <v>95</v>
      </c>
      <c r="E4" s="102">
        <v>75</v>
      </c>
      <c r="F4" s="111">
        <f>REITORIA_SETIC!I4+CEART!I4+FAED!I4+CEFID!I4+CESFI!I4+CCT!I4+CEAVI!I4+CAV!I4+CESMO!I4+CEO!I4+CEPLAN!I4</f>
        <v>93</v>
      </c>
      <c r="G4" s="112">
        <f>REITORIA_SETIC!J4+CEART!J4+FAED!J4+CEFID!J4+CESFI!J4+CCT!J4+CEAVI!J4+CAV!J4+CESMO!J4+CEO!J4+CEPLAN!J4</f>
        <v>0</v>
      </c>
      <c r="H4" s="113">
        <f>REITORIA_SETIC!K4+CEART!K4+FAED!K4+CEFID!K4+CESFI!K4+CCT!K4+CEAVI!K4+CAV!K4+CESMO!K4+CEO!K4+CEPLAN!K4</f>
        <v>0</v>
      </c>
      <c r="I4" s="114">
        <f>F4*0.25-0.5-J4</f>
        <v>22.75</v>
      </c>
      <c r="J4" s="114">
        <f>REITORIA_SETIC!N4+REITORIA_SETIC!O4+CEART!N4+CEART!O4+FAED!N4+FAED!O4+CEFID!N4+CEFID!O4+CESFI!N4+CESFI!O4+CCT!N4+CCT!O4+CEAVI!N4+CEAVI!O4+CAV!N4+CAV!O4+CESMO!N4+CESMO!O4+CEO!N4+CEO!O4+CEPLAN!N4+CEPLAN!O4</f>
        <v>0</v>
      </c>
      <c r="K4" s="115">
        <f>F4-H4+J4</f>
        <v>93</v>
      </c>
      <c r="L4" s="110">
        <f t="shared" ref="L4:L10" si="0">F4*E4</f>
        <v>6975</v>
      </c>
      <c r="M4" s="110">
        <f>E4*J4</f>
        <v>0</v>
      </c>
      <c r="N4" s="116">
        <f t="shared" ref="N4:N10" si="1">E4*H4</f>
        <v>0</v>
      </c>
    </row>
    <row r="5" spans="1:14" ht="60.75" customHeight="1" x14ac:dyDescent="0.3">
      <c r="A5" s="98" t="s">
        <v>83</v>
      </c>
      <c r="B5" s="14">
        <v>2</v>
      </c>
      <c r="C5" s="25" t="s">
        <v>89</v>
      </c>
      <c r="D5" s="98" t="s">
        <v>96</v>
      </c>
      <c r="E5" s="102">
        <v>4312</v>
      </c>
      <c r="F5" s="111">
        <f>REITORIA_SETIC!I5+CEART!I5+FAED!I5+CEFID!I5+CESFI!I5+CCT!I5+CEAVI!I5+CAV!I5+CESMO!I5+CEO!I5+CEPLAN!I5</f>
        <v>148</v>
      </c>
      <c r="G5" s="112">
        <f>REITORIA_SETIC!J5+CEART!J5+FAED!J5+CEFID!J5+CESFI!J5+CCT!J5+CEAVI!J5+CAV!J5+CESMO!J5+CEO!J5+CEPLAN!J5</f>
        <v>0</v>
      </c>
      <c r="H5" s="113">
        <f>REITORIA_SETIC!K5+CEART!K5+FAED!K5+CEFID!K5+CESFI!K5+CCT!K5+CEAVI!K5+CAV!K5+CESMO!K5+CEO!K5+CEPLAN!K5</f>
        <v>0</v>
      </c>
      <c r="I5" s="114">
        <f t="shared" ref="I5:I10" si="2">F5*0.25-0.5-J5</f>
        <v>36.5</v>
      </c>
      <c r="J5" s="114">
        <f>REITORIA_SETIC!N5+REITORIA_SETIC!O5+CEART!N5+CEART!O5+FAED!N5+FAED!O5+CEFID!N5+CEFID!O5+CESFI!N5+CESFI!O5+CCT!N5+CCT!O5+CEAVI!N5+CEAVI!O5+CAV!N5+CAV!O5+CESMO!N5+CESMO!O5+CEO!N5+CEO!O5+CEPLAN!N5+CEPLAN!O5</f>
        <v>0</v>
      </c>
      <c r="K5" s="115">
        <f t="shared" ref="K5:K10" si="3">F5-H5+J5</f>
        <v>148</v>
      </c>
      <c r="L5" s="110">
        <f t="shared" si="0"/>
        <v>638176</v>
      </c>
      <c r="M5" s="110">
        <f t="shared" ref="M5:M10" si="4">E5*J5</f>
        <v>0</v>
      </c>
      <c r="N5" s="116">
        <f t="shared" si="1"/>
        <v>0</v>
      </c>
    </row>
    <row r="6" spans="1:14" ht="51" customHeight="1" x14ac:dyDescent="0.3">
      <c r="A6" s="98" t="s">
        <v>84</v>
      </c>
      <c r="B6" s="14">
        <v>3</v>
      </c>
      <c r="C6" s="15" t="s">
        <v>90</v>
      </c>
      <c r="D6" s="98" t="s">
        <v>97</v>
      </c>
      <c r="E6" s="102">
        <v>1146</v>
      </c>
      <c r="F6" s="111">
        <f>REITORIA_SETIC!I6+CEART!I6+FAED!I6+CEFID!I6+CESFI!I6+CCT!I6+CEAVI!I6+CAV!I6+CESMO!I6+CEO!I6+CEPLAN!I6</f>
        <v>7</v>
      </c>
      <c r="G6" s="112">
        <f>REITORIA_SETIC!J6+CEART!J6+FAED!J6+CEFID!J6+CESFI!J6+CCT!J6+CEAVI!J6+CAV!J6+CESMO!J6+CEO!J6+CEPLAN!J6</f>
        <v>0</v>
      </c>
      <c r="H6" s="113">
        <f>REITORIA_SETIC!K6+CEART!K6+FAED!K6+CEFID!K6+CESFI!K6+CCT!K6+CEAVI!K6+CAV!K6+CESMO!K6+CEO!K6+CEPLAN!K6</f>
        <v>0</v>
      </c>
      <c r="I6" s="114">
        <f t="shared" si="2"/>
        <v>1.25</v>
      </c>
      <c r="J6" s="114">
        <f>REITORIA_SETIC!N6+REITORIA_SETIC!O6+CEART!N6+CEART!O6+FAED!N6+FAED!O6+CEFID!N6+CEFID!O6+CESFI!N6+CESFI!O6+CCT!N6+CCT!O6+CEAVI!N6+CEAVI!O6+CAV!N6+CAV!O6+CESMO!N6+CESMO!O6+CEO!N6+CEO!O6+CEPLAN!N6+CEPLAN!O6</f>
        <v>0</v>
      </c>
      <c r="K6" s="115">
        <f t="shared" si="3"/>
        <v>7</v>
      </c>
      <c r="L6" s="110">
        <f t="shared" si="0"/>
        <v>8022</v>
      </c>
      <c r="M6" s="110">
        <f t="shared" si="4"/>
        <v>0</v>
      </c>
      <c r="N6" s="116">
        <f t="shared" si="1"/>
        <v>0</v>
      </c>
    </row>
    <row r="7" spans="1:14" ht="49.8" customHeight="1" x14ac:dyDescent="0.3">
      <c r="A7" s="98" t="s">
        <v>85</v>
      </c>
      <c r="B7" s="14">
        <v>4</v>
      </c>
      <c r="C7" s="15" t="s">
        <v>91</v>
      </c>
      <c r="D7" s="98" t="s">
        <v>98</v>
      </c>
      <c r="E7" s="102">
        <v>33200</v>
      </c>
      <c r="F7" s="111">
        <f>REITORIA_SETIC!I7+CEART!I7+FAED!I7+CEFID!I7+CESFI!I7+CCT!I7+CEAVI!I7+CAV!I7+CESMO!I7+CEO!I7+CEPLAN!I7</f>
        <v>5</v>
      </c>
      <c r="G7" s="112">
        <f>REITORIA_SETIC!J7+CEART!J7+FAED!J7+CEFID!J7+CESFI!J7+CCT!J7+CEAVI!J7+CAV!J7+CESMO!J7+CEO!J7+CEPLAN!J7</f>
        <v>0</v>
      </c>
      <c r="H7" s="113">
        <f>REITORIA_SETIC!K7+CEART!K7+FAED!K7+CEFID!K7+CESFI!K7+CCT!K7+CEAVI!K7+CAV!K7+CESMO!K7+CEO!K7+CEPLAN!K7</f>
        <v>0</v>
      </c>
      <c r="I7" s="114">
        <f t="shared" si="2"/>
        <v>0.75</v>
      </c>
      <c r="J7" s="114">
        <f>REITORIA_SETIC!N7+REITORIA_SETIC!O7+CEART!N7+CEART!O7+FAED!N7+FAED!O7+CEFID!N7+CEFID!O7+CESFI!N7+CESFI!O7+CCT!N7+CCT!O7+CEAVI!N7+CEAVI!O7+CAV!N7+CAV!O7+CESMO!N7+CESMO!O7+CEO!N7+CEO!O7+CEPLAN!N7+CEPLAN!O7</f>
        <v>0</v>
      </c>
      <c r="K7" s="115">
        <f t="shared" si="3"/>
        <v>5</v>
      </c>
      <c r="L7" s="110">
        <f t="shared" si="0"/>
        <v>166000</v>
      </c>
      <c r="M7" s="110">
        <f t="shared" si="4"/>
        <v>0</v>
      </c>
      <c r="N7" s="116">
        <f t="shared" si="1"/>
        <v>0</v>
      </c>
    </row>
    <row r="8" spans="1:14" ht="45.75" customHeight="1" x14ac:dyDescent="0.3">
      <c r="A8" s="98" t="s">
        <v>86</v>
      </c>
      <c r="B8" s="14">
        <v>5</v>
      </c>
      <c r="C8" s="15" t="s">
        <v>92</v>
      </c>
      <c r="D8" s="98" t="s">
        <v>99</v>
      </c>
      <c r="E8" s="102">
        <v>3040</v>
      </c>
      <c r="F8" s="111">
        <f>REITORIA_SETIC!I8+CEART!I8+FAED!I8+CEFID!I8+CESFI!I8+CCT!I8+CEAVI!I8+CAV!I8+CESMO!I8+CEO!I8+CEPLAN!I8</f>
        <v>107</v>
      </c>
      <c r="G8" s="112">
        <f>REITORIA_SETIC!J8+CEART!J8+FAED!J8+CEFID!J8+CESFI!J8+CCT!J8+CEAVI!J8+CAV!J8+CESMO!J8+CEO!J8+CEPLAN!J8</f>
        <v>0</v>
      </c>
      <c r="H8" s="113">
        <f>REITORIA_SETIC!K8+CEART!K8+FAED!K8+CEFID!K8+CESFI!K8+CCT!K8+CEAVI!K8+CAV!K8+CESMO!K8+CEO!K8+CEPLAN!K8</f>
        <v>0</v>
      </c>
      <c r="I8" s="114">
        <f t="shared" si="2"/>
        <v>26.25</v>
      </c>
      <c r="J8" s="114">
        <f>REITORIA_SETIC!N8+REITORIA_SETIC!O8+CEART!N8+CEART!O8+FAED!N8+FAED!O8+CEFID!N8+CEFID!O8+CESFI!N8+CESFI!O8+CCT!N8+CCT!O8+CEAVI!N8+CEAVI!O8+CAV!N8+CAV!O8+CESMO!N8+CESMO!O8+CEO!N8+CEO!O8+CEPLAN!N8+CEPLAN!O8</f>
        <v>0</v>
      </c>
      <c r="K8" s="115">
        <f t="shared" si="3"/>
        <v>107</v>
      </c>
      <c r="L8" s="110">
        <f t="shared" si="0"/>
        <v>325280</v>
      </c>
      <c r="M8" s="110">
        <f t="shared" si="4"/>
        <v>0</v>
      </c>
      <c r="N8" s="116">
        <f t="shared" si="1"/>
        <v>0</v>
      </c>
    </row>
    <row r="9" spans="1:14" ht="54" customHeight="1" x14ac:dyDescent="0.3">
      <c r="A9" s="98" t="s">
        <v>87</v>
      </c>
      <c r="B9" s="14">
        <v>6</v>
      </c>
      <c r="C9" s="25" t="s">
        <v>93</v>
      </c>
      <c r="D9" s="98" t="s">
        <v>100</v>
      </c>
      <c r="E9" s="102">
        <v>714</v>
      </c>
      <c r="F9" s="111">
        <f>REITORIA_SETIC!I9+CEART!I9+FAED!I9+CEFID!I9+CESFI!I9+CCT!I9+CEAVI!I9+CAV!I9+CESMO!I9+CEO!I9+CEPLAN!I9</f>
        <v>21</v>
      </c>
      <c r="G9" s="112">
        <f>REITORIA_SETIC!J9+CEART!J9+FAED!J9+CEFID!J9+CESFI!J9+CCT!J9+CEAVI!J9+CAV!J9+CESMO!J9+CEO!J9+CEPLAN!J9</f>
        <v>0</v>
      </c>
      <c r="H9" s="113">
        <f>REITORIA_SETIC!K9+CEART!K9+FAED!K9+CEFID!K9+CESFI!K9+CCT!K9+CEAVI!K9+CAV!K9+CESMO!K9+CEO!K9+CEPLAN!K9</f>
        <v>0</v>
      </c>
      <c r="I9" s="114">
        <f t="shared" si="2"/>
        <v>4.75</v>
      </c>
      <c r="J9" s="114">
        <f>REITORIA_SETIC!N9+REITORIA_SETIC!O9+CEART!N9+CEART!O9+FAED!N9+FAED!O9+CEFID!N9+CEFID!O9+CESFI!N9+CESFI!O9+CCT!N9+CCT!O9+CEAVI!N9+CEAVI!O9+CAV!N9+CAV!O9+CESMO!N9+CESMO!O9+CEO!N9+CEO!O9+CEPLAN!N9+CEPLAN!O9</f>
        <v>0</v>
      </c>
      <c r="K9" s="115">
        <f t="shared" si="3"/>
        <v>21</v>
      </c>
      <c r="L9" s="110">
        <f t="shared" si="0"/>
        <v>14994</v>
      </c>
      <c r="M9" s="110">
        <f t="shared" si="4"/>
        <v>0</v>
      </c>
      <c r="N9" s="116">
        <f t="shared" si="1"/>
        <v>0</v>
      </c>
    </row>
    <row r="10" spans="1:14" ht="54" customHeight="1" x14ac:dyDescent="0.3">
      <c r="A10" s="98" t="s">
        <v>87</v>
      </c>
      <c r="B10" s="16">
        <v>7</v>
      </c>
      <c r="C10" s="25" t="s">
        <v>94</v>
      </c>
      <c r="D10" s="98" t="s">
        <v>101</v>
      </c>
      <c r="E10" s="102">
        <v>7500</v>
      </c>
      <c r="F10" s="111">
        <f>REITORIA_SETIC!I10+CEART!I10+FAED!I10+CEFID!I10+CESFI!I10+CCT!I10+CEAVI!I10+CAV!I10+CESMO!I10+CEO!I10+CEPLAN!I10</f>
        <v>5</v>
      </c>
      <c r="G10" s="112">
        <f>REITORIA_SETIC!J10+CEART!J10+FAED!J10+CEFID!J10+CESFI!J10+CCT!J10+CEAVI!J10+CAV!J10+CESMO!J10+CEO!J10+CEPLAN!J10</f>
        <v>0</v>
      </c>
      <c r="H10" s="113">
        <f>REITORIA_SETIC!K10+CEART!K10+FAED!K10+CEFID!K10+CESFI!K10+CCT!K10+CEAVI!K10+CAV!K10+CESMO!K10+CEO!K10+CEPLAN!K10</f>
        <v>0</v>
      </c>
      <c r="I10" s="114">
        <f t="shared" si="2"/>
        <v>0.75</v>
      </c>
      <c r="J10" s="114">
        <f>REITORIA_SETIC!N10+REITORIA_SETIC!O10+CEART!N10+CEART!O10+FAED!N10+FAED!O10+CEFID!N10+CEFID!O10+CESFI!N10+CESFI!O10+CCT!N10+CCT!O10+CEAVI!N10+CEAVI!O10+CAV!N10+CAV!O10+CESMO!N10+CESMO!O10+CEO!N10+CEO!O10+CEPLAN!N10+CEPLAN!O10</f>
        <v>0</v>
      </c>
      <c r="K10" s="115">
        <f t="shared" si="3"/>
        <v>5</v>
      </c>
      <c r="L10" s="110">
        <f t="shared" si="0"/>
        <v>37500</v>
      </c>
      <c r="M10" s="110">
        <f t="shared" si="4"/>
        <v>0</v>
      </c>
      <c r="N10" s="116">
        <f t="shared" si="1"/>
        <v>0</v>
      </c>
    </row>
    <row r="11" spans="1:14" ht="24" customHeight="1" x14ac:dyDescent="0.3">
      <c r="A11" s="40"/>
      <c r="B11" s="31"/>
      <c r="C11" s="30"/>
      <c r="D11" s="30"/>
      <c r="E11" s="117">
        <f>SUM(E4:E10)</f>
        <v>49987</v>
      </c>
      <c r="F11" s="141">
        <f>SUM(F4:F10)</f>
        <v>386</v>
      </c>
      <c r="G11" s="34"/>
      <c r="H11" s="118">
        <f>SUM(H4:H10)</f>
        <v>0</v>
      </c>
      <c r="I11" s="118"/>
      <c r="J11" s="118"/>
      <c r="K11" s="34">
        <f>SUM(K4:K10)</f>
        <v>386</v>
      </c>
      <c r="L11" s="119">
        <f>SUM(L4:L10)</f>
        <v>1196947</v>
      </c>
      <c r="M11" s="119">
        <f>SUM(M4:M10)</f>
        <v>0</v>
      </c>
      <c r="N11" s="119">
        <f>SUM(N4:N10)</f>
        <v>0</v>
      </c>
    </row>
    <row r="12" spans="1:14" ht="13.95" customHeight="1" x14ac:dyDescent="0.3"/>
    <row r="13" spans="1:14" ht="15" customHeight="1" x14ac:dyDescent="0.3">
      <c r="E13" s="172" t="str">
        <f>A1</f>
        <v>PE 0651/2026 SRP - (SGPE DE ORIGEM: 7745/2026)</v>
      </c>
      <c r="F13" s="173"/>
      <c r="G13" s="173"/>
      <c r="H13" s="173"/>
      <c r="I13" s="173"/>
      <c r="J13" s="173"/>
      <c r="K13" s="173"/>
      <c r="L13" s="173"/>
      <c r="M13" s="173"/>
      <c r="N13" s="174"/>
    </row>
    <row r="14" spans="1:14" ht="19.05" customHeight="1" x14ac:dyDescent="0.3">
      <c r="E14" s="172" t="str">
        <f>C1</f>
        <v>OBJETO: Aquisição de projetores e telas de projeção para a UDESC</v>
      </c>
      <c r="F14" s="173"/>
      <c r="G14" s="173"/>
      <c r="H14" s="173"/>
      <c r="I14" s="173"/>
      <c r="J14" s="173"/>
      <c r="K14" s="173"/>
      <c r="L14" s="173"/>
      <c r="M14" s="173"/>
      <c r="N14" s="174"/>
    </row>
    <row r="15" spans="1:14" ht="15" customHeight="1" x14ac:dyDescent="0.3">
      <c r="E15" s="172" t="str">
        <f>H1</f>
        <v>VIGÊNCIA DA ATA: 08/06/2026 até 08/06/2027</v>
      </c>
      <c r="F15" s="173"/>
      <c r="G15" s="173"/>
      <c r="H15" s="173"/>
      <c r="I15" s="173"/>
      <c r="J15" s="173"/>
      <c r="K15" s="173"/>
      <c r="L15" s="173"/>
      <c r="M15" s="173"/>
      <c r="N15" s="174"/>
    </row>
    <row r="16" spans="1:14" ht="31.2" x14ac:dyDescent="0.3">
      <c r="E16" s="125" t="s">
        <v>29</v>
      </c>
      <c r="F16" s="125" t="s">
        <v>30</v>
      </c>
      <c r="G16" s="125" t="s">
        <v>31</v>
      </c>
      <c r="H16" s="126" t="s">
        <v>32</v>
      </c>
      <c r="I16" s="125" t="s">
        <v>42</v>
      </c>
      <c r="J16" s="125" t="s">
        <v>33</v>
      </c>
      <c r="K16" s="127" t="s">
        <v>34</v>
      </c>
      <c r="L16" s="125" t="s">
        <v>56</v>
      </c>
      <c r="M16" s="126" t="s">
        <v>35</v>
      </c>
      <c r="N16" s="126" t="s">
        <v>36</v>
      </c>
    </row>
    <row r="17" spans="1:14" s="155" customFormat="1" ht="15" x14ac:dyDescent="0.3">
      <c r="A17" s="149"/>
      <c r="B17" s="150"/>
      <c r="C17" s="151"/>
      <c r="D17" s="151"/>
      <c r="E17" s="152" t="s">
        <v>113</v>
      </c>
      <c r="F17" s="128">
        <f>REITORIA_SETIC!I$12</f>
        <v>55280</v>
      </c>
      <c r="G17" s="129">
        <f>REITORIA_SETIC!J12</f>
        <v>0</v>
      </c>
      <c r="H17" s="130">
        <f>G17/F17</f>
        <v>0</v>
      </c>
      <c r="I17" s="131">
        <f>REITORIA_SETIC!L12</f>
        <v>0</v>
      </c>
      <c r="J17" s="153">
        <f>REITORIA_SETIC!N12+REITORIA_SETIC!O12</f>
        <v>0</v>
      </c>
      <c r="K17" s="133">
        <f>J17/F17</f>
        <v>0</v>
      </c>
      <c r="L17" s="129">
        <f>REITORIA_SETIC!K12</f>
        <v>0</v>
      </c>
      <c r="M17" s="133">
        <f>L17/F17</f>
        <v>0</v>
      </c>
      <c r="N17" s="154">
        <f>J17+G17</f>
        <v>0</v>
      </c>
    </row>
    <row r="18" spans="1:14" ht="15" x14ac:dyDescent="0.3">
      <c r="E18" s="143" t="s">
        <v>38</v>
      </c>
      <c r="F18" s="134">
        <f>CEART!I$12</f>
        <v>1428</v>
      </c>
      <c r="G18" s="135">
        <f>CEART!J12</f>
        <v>0</v>
      </c>
      <c r="H18" s="136">
        <f t="shared" ref="H18:H25" si="5">G18/F18</f>
        <v>0</v>
      </c>
      <c r="I18" s="137">
        <f>CEART!L12</f>
        <v>0</v>
      </c>
      <c r="J18" s="132">
        <f>CEART!N12+CEART!O12</f>
        <v>0</v>
      </c>
      <c r="K18" s="138">
        <f>J18/F18</f>
        <v>0</v>
      </c>
      <c r="L18" s="135">
        <f>CEART!K12</f>
        <v>0</v>
      </c>
      <c r="M18" s="138">
        <f>L18/F18</f>
        <v>0</v>
      </c>
      <c r="N18" s="142">
        <f t="shared" ref="N18:N25" si="6">J18+G18</f>
        <v>0</v>
      </c>
    </row>
    <row r="19" spans="1:14" ht="15" x14ac:dyDescent="0.3">
      <c r="E19" s="143" t="s">
        <v>39</v>
      </c>
      <c r="F19" s="134">
        <f>FAED!I$12</f>
        <v>84575</v>
      </c>
      <c r="G19" s="135">
        <f>FAED!J12</f>
        <v>0</v>
      </c>
      <c r="H19" s="136">
        <f t="shared" si="5"/>
        <v>0</v>
      </c>
      <c r="I19" s="137">
        <f>FAED!L12</f>
        <v>0</v>
      </c>
      <c r="J19" s="132">
        <f>FAED!N12+FAED!O12</f>
        <v>0</v>
      </c>
      <c r="K19" s="138">
        <f t="shared" ref="K19:K25" si="7">J19/F19</f>
        <v>0</v>
      </c>
      <c r="L19" s="135">
        <f>FAED!K12</f>
        <v>0</v>
      </c>
      <c r="M19" s="138">
        <f t="shared" ref="M19:M25" si="8">L19/F19</f>
        <v>0</v>
      </c>
      <c r="N19" s="142">
        <f t="shared" si="6"/>
        <v>0</v>
      </c>
    </row>
    <row r="20" spans="1:14" ht="15" x14ac:dyDescent="0.3">
      <c r="E20" s="143" t="s">
        <v>40</v>
      </c>
      <c r="F20" s="134">
        <f>CEFID!I$12</f>
        <v>44112</v>
      </c>
      <c r="G20" s="135">
        <f>CEFID!J12</f>
        <v>0</v>
      </c>
      <c r="H20" s="136">
        <f t="shared" si="5"/>
        <v>0</v>
      </c>
      <c r="I20" s="137">
        <f>CEFID!L12</f>
        <v>0</v>
      </c>
      <c r="J20" s="132">
        <f>CEFID!N12+CEFID!O12</f>
        <v>0</v>
      </c>
      <c r="K20" s="138">
        <f t="shared" si="7"/>
        <v>0</v>
      </c>
      <c r="L20" s="135">
        <f>CEFID!K12</f>
        <v>0</v>
      </c>
      <c r="M20" s="138">
        <f t="shared" si="8"/>
        <v>0</v>
      </c>
      <c r="N20" s="142">
        <f t="shared" si="6"/>
        <v>0</v>
      </c>
    </row>
    <row r="21" spans="1:14" ht="15" x14ac:dyDescent="0.3">
      <c r="E21" s="143" t="s">
        <v>37</v>
      </c>
      <c r="F21" s="134">
        <f>CESFI!I$12</f>
        <v>67924</v>
      </c>
      <c r="G21" s="135">
        <f>CESFI!J12</f>
        <v>0</v>
      </c>
      <c r="H21" s="136">
        <f t="shared" si="5"/>
        <v>0</v>
      </c>
      <c r="I21" s="137">
        <f>CESFI!L12</f>
        <v>0</v>
      </c>
      <c r="J21" s="132">
        <f>CESFI!N12+CESFI!O12</f>
        <v>0</v>
      </c>
      <c r="K21" s="138">
        <f t="shared" si="7"/>
        <v>0</v>
      </c>
      <c r="L21" s="135">
        <f>CESFI!K12</f>
        <v>0</v>
      </c>
      <c r="M21" s="138">
        <f t="shared" si="8"/>
        <v>0</v>
      </c>
      <c r="N21" s="142">
        <f t="shared" si="6"/>
        <v>0</v>
      </c>
    </row>
    <row r="22" spans="1:14" ht="15" x14ac:dyDescent="0.3">
      <c r="E22" s="144" t="s">
        <v>114</v>
      </c>
      <c r="F22" s="134">
        <f>CCT!I$12</f>
        <v>468152</v>
      </c>
      <c r="G22" s="135">
        <f>CCT!J12</f>
        <v>0</v>
      </c>
      <c r="H22" s="136">
        <f t="shared" si="5"/>
        <v>0</v>
      </c>
      <c r="I22" s="137">
        <f>CCT!L12</f>
        <v>0</v>
      </c>
      <c r="J22" s="132">
        <f>CCT!N12+CCT!O12</f>
        <v>0</v>
      </c>
      <c r="K22" s="138">
        <f t="shared" si="7"/>
        <v>0</v>
      </c>
      <c r="L22" s="135">
        <f>CCT!K12</f>
        <v>0</v>
      </c>
      <c r="M22" s="138">
        <f t="shared" si="8"/>
        <v>0</v>
      </c>
      <c r="N22" s="142">
        <f t="shared" si="6"/>
        <v>0</v>
      </c>
    </row>
    <row r="23" spans="1:14" ht="15" x14ac:dyDescent="0.3">
      <c r="E23" s="144" t="s">
        <v>115</v>
      </c>
      <c r="F23" s="134">
        <f>CEAVI!I$12</f>
        <v>33164</v>
      </c>
      <c r="G23" s="135">
        <f>CEAVI!J12</f>
        <v>0</v>
      </c>
      <c r="H23" s="136">
        <f t="shared" si="5"/>
        <v>0</v>
      </c>
      <c r="I23" s="137">
        <f>CEAVI!L12</f>
        <v>0</v>
      </c>
      <c r="J23" s="132">
        <f>CEAVI!N12+CEAVI!O12</f>
        <v>0</v>
      </c>
      <c r="K23" s="138">
        <f t="shared" si="7"/>
        <v>0</v>
      </c>
      <c r="L23" s="135">
        <f>CEAVI!K12</f>
        <v>0</v>
      </c>
      <c r="M23" s="138">
        <f t="shared" si="8"/>
        <v>0</v>
      </c>
      <c r="N23" s="142">
        <f t="shared" si="6"/>
        <v>0</v>
      </c>
    </row>
    <row r="24" spans="1:14" ht="15" x14ac:dyDescent="0.3">
      <c r="E24" s="143" t="s">
        <v>116</v>
      </c>
      <c r="F24" s="134">
        <f>CAV!I$12</f>
        <v>118812</v>
      </c>
      <c r="G24" s="135">
        <f>CAV!J12</f>
        <v>0</v>
      </c>
      <c r="H24" s="136">
        <f t="shared" si="5"/>
        <v>0</v>
      </c>
      <c r="I24" s="137">
        <f>CAV!L12</f>
        <v>0</v>
      </c>
      <c r="J24" s="132">
        <f>CAV!N12+CAV!O12</f>
        <v>0</v>
      </c>
      <c r="K24" s="138">
        <f t="shared" si="7"/>
        <v>0</v>
      </c>
      <c r="L24" s="135">
        <f>CAV!K12</f>
        <v>0</v>
      </c>
      <c r="M24" s="138">
        <f t="shared" si="8"/>
        <v>0</v>
      </c>
      <c r="N24" s="142">
        <f t="shared" si="6"/>
        <v>0</v>
      </c>
    </row>
    <row r="25" spans="1:14" ht="15" x14ac:dyDescent="0.3">
      <c r="E25" s="143" t="s">
        <v>117</v>
      </c>
      <c r="F25" s="134">
        <f>CESMO!I$12</f>
        <v>73520</v>
      </c>
      <c r="G25" s="135">
        <f>CESMO!J12</f>
        <v>0</v>
      </c>
      <c r="H25" s="136">
        <f t="shared" si="5"/>
        <v>0</v>
      </c>
      <c r="I25" s="137">
        <f>CESMO!L12</f>
        <v>0</v>
      </c>
      <c r="J25" s="132">
        <f>CESMO!N12+CESMO!O12</f>
        <v>0</v>
      </c>
      <c r="K25" s="138">
        <f t="shared" si="7"/>
        <v>0</v>
      </c>
      <c r="L25" s="135">
        <f>CESMO!K12</f>
        <v>0</v>
      </c>
      <c r="M25" s="138">
        <f t="shared" si="8"/>
        <v>0</v>
      </c>
      <c r="N25" s="142">
        <f t="shared" si="6"/>
        <v>0</v>
      </c>
    </row>
    <row r="26" spans="1:14" ht="15" x14ac:dyDescent="0.3">
      <c r="E26" s="143" t="s">
        <v>118</v>
      </c>
      <c r="F26" s="134">
        <f>CEO!I$12</f>
        <v>101440</v>
      </c>
      <c r="G26" s="135">
        <f>CEO!J12</f>
        <v>0</v>
      </c>
      <c r="H26" s="136">
        <f t="shared" ref="H26:H27" si="9">G26/F26</f>
        <v>0</v>
      </c>
      <c r="I26" s="137">
        <f>CEO!L12</f>
        <v>0</v>
      </c>
      <c r="J26" s="132">
        <f>CEO!N12+CEO!O12</f>
        <v>0</v>
      </c>
      <c r="K26" s="138">
        <f t="shared" ref="K26" si="10">J26/F26</f>
        <v>0</v>
      </c>
      <c r="L26" s="135">
        <f>CEO!K12</f>
        <v>0</v>
      </c>
      <c r="M26" s="138">
        <f t="shared" ref="M26:M27" si="11">L26/F26</f>
        <v>0</v>
      </c>
      <c r="N26" s="142">
        <f t="shared" ref="N26:N27" si="12">J26+G26</f>
        <v>0</v>
      </c>
    </row>
    <row r="27" spans="1:14" ht="15" x14ac:dyDescent="0.3">
      <c r="E27" s="146" t="s">
        <v>119</v>
      </c>
      <c r="F27" s="158">
        <f>CEPLAN!I$12</f>
        <v>148540</v>
      </c>
      <c r="G27" s="139">
        <f>CEPLAN!J12</f>
        <v>0</v>
      </c>
      <c r="H27" s="159">
        <f t="shared" si="9"/>
        <v>0</v>
      </c>
      <c r="I27" s="156">
        <f>CEPLAN!L12</f>
        <v>0</v>
      </c>
      <c r="J27" s="157">
        <f>CEPLAN!N12+CEPLAN!O12</f>
        <v>0</v>
      </c>
      <c r="K27" s="147">
        <f>J27/F27</f>
        <v>0</v>
      </c>
      <c r="L27" s="139">
        <f>CEPLAN!K12</f>
        <v>0</v>
      </c>
      <c r="M27" s="147">
        <f t="shared" si="11"/>
        <v>0</v>
      </c>
      <c r="N27" s="148">
        <f t="shared" si="12"/>
        <v>0</v>
      </c>
    </row>
    <row r="28" spans="1:14" ht="15.6" x14ac:dyDescent="0.3">
      <c r="E28" s="145" t="s">
        <v>41</v>
      </c>
      <c r="F28" s="140">
        <f>SUM(F17:F27)</f>
        <v>1196947</v>
      </c>
      <c r="G28" s="140">
        <f t="shared" ref="G28:N28" si="13">SUM(G17:G27)</f>
        <v>0</v>
      </c>
      <c r="H28" s="140">
        <f t="shared" si="13"/>
        <v>0</v>
      </c>
      <c r="I28" s="140">
        <f t="shared" si="13"/>
        <v>0</v>
      </c>
      <c r="J28" s="140">
        <f t="shared" si="13"/>
        <v>0</v>
      </c>
      <c r="K28" s="140">
        <f t="shared" si="13"/>
        <v>0</v>
      </c>
      <c r="L28" s="140">
        <f t="shared" si="13"/>
        <v>0</v>
      </c>
      <c r="M28" s="140">
        <f t="shared" si="13"/>
        <v>0</v>
      </c>
      <c r="N28" s="140">
        <f t="shared" si="13"/>
        <v>0</v>
      </c>
    </row>
    <row r="29" spans="1:14" ht="22.5" customHeight="1" x14ac:dyDescent="0.3">
      <c r="E29" s="169" t="s">
        <v>111</v>
      </c>
      <c r="F29" s="170"/>
      <c r="G29" s="170"/>
      <c r="H29" s="170"/>
      <c r="I29" s="170"/>
      <c r="J29" s="170"/>
      <c r="K29" s="170"/>
      <c r="L29" s="170"/>
      <c r="M29" s="170"/>
      <c r="N29" s="171"/>
    </row>
  </sheetData>
  <autoFilter ref="A3:N11" xr:uid="{00000000-0001-0000-0A00-000000000000}"/>
  <sortState ref="F17:N25">
    <sortCondition descending="1" ref="I17:I25"/>
  </sortState>
  <mergeCells count="8">
    <mergeCell ref="A1:B1"/>
    <mergeCell ref="A2:N2"/>
    <mergeCell ref="E29:N29"/>
    <mergeCell ref="E14:N14"/>
    <mergeCell ref="E15:N15"/>
    <mergeCell ref="E13:N13"/>
    <mergeCell ref="C1:G1"/>
    <mergeCell ref="H1:N1"/>
  </mergeCells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FF8A-5B1B-47C7-8A37-A76695CEC5ED}">
  <sheetPr>
    <tabColor rgb="FF00B0F0"/>
  </sheetPr>
  <dimension ref="A1:AI18"/>
  <sheetViews>
    <sheetView zoomScale="60" zoomScaleNormal="60" workbookViewId="0">
      <selection activeCell="A19" sqref="A19"/>
    </sheetView>
  </sheetViews>
  <sheetFormatPr defaultRowHeight="34.049999999999997" customHeight="1" x14ac:dyDescent="0.25"/>
  <cols>
    <col min="2" max="2" width="18.21875" customWidth="1"/>
    <col min="3" max="3" width="39" customWidth="1"/>
    <col min="4" max="4" width="20.77734375" customWidth="1"/>
    <col min="5" max="5" width="11.77734375" customWidth="1"/>
    <col min="6" max="22" width="15.21875" customWidth="1"/>
    <col min="23" max="23" width="16.77734375" customWidth="1"/>
    <col min="24" max="24" width="17.77734375" bestFit="1" customWidth="1"/>
    <col min="25" max="35" width="17.77734375" customWidth="1"/>
  </cols>
  <sheetData>
    <row r="1" spans="1:35" ht="51" customHeight="1" x14ac:dyDescent="0.25">
      <c r="A1" s="206" t="s">
        <v>108</v>
      </c>
      <c r="B1" s="207"/>
      <c r="C1" s="206" t="s">
        <v>78</v>
      </c>
      <c r="D1" s="208"/>
      <c r="E1" s="208"/>
      <c r="F1" s="207"/>
      <c r="G1" s="209" t="s">
        <v>109</v>
      </c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1"/>
      <c r="Y1" s="55" t="s">
        <v>57</v>
      </c>
      <c r="Z1" s="55" t="s">
        <v>57</v>
      </c>
      <c r="AA1" s="55" t="s">
        <v>57</v>
      </c>
      <c r="AB1" s="55" t="s">
        <v>57</v>
      </c>
      <c r="AC1" s="55" t="s">
        <v>57</v>
      </c>
      <c r="AD1" s="55" t="s">
        <v>57</v>
      </c>
      <c r="AE1" s="55" t="s">
        <v>57</v>
      </c>
      <c r="AF1" s="55" t="s">
        <v>57</v>
      </c>
      <c r="AG1" s="55" t="s">
        <v>57</v>
      </c>
      <c r="AH1" s="55" t="s">
        <v>57</v>
      </c>
      <c r="AI1" s="55" t="s">
        <v>57</v>
      </c>
    </row>
    <row r="2" spans="1:35" ht="34.049999999999997" customHeight="1" thickBot="1" x14ac:dyDescent="0.3">
      <c r="A2" s="212" t="s">
        <v>58</v>
      </c>
      <c r="B2" s="212"/>
      <c r="C2" s="212"/>
      <c r="D2" s="212"/>
      <c r="E2" s="212"/>
      <c r="F2" s="213"/>
      <c r="G2" s="214" t="s">
        <v>73</v>
      </c>
      <c r="H2" s="215"/>
      <c r="I2" s="216"/>
      <c r="J2" s="217" t="s">
        <v>59</v>
      </c>
      <c r="K2" s="218"/>
      <c r="L2" s="219"/>
      <c r="M2" s="220" t="s">
        <v>60</v>
      </c>
      <c r="N2" s="221"/>
      <c r="O2" s="222"/>
      <c r="P2" s="223" t="s">
        <v>61</v>
      </c>
      <c r="Q2" s="224"/>
      <c r="R2" s="225"/>
      <c r="S2" s="226" t="s">
        <v>41</v>
      </c>
      <c r="T2" s="227"/>
      <c r="U2" s="227"/>
      <c r="V2" s="228"/>
      <c r="W2" s="229" t="s">
        <v>62</v>
      </c>
      <c r="X2" s="230"/>
      <c r="Y2" s="56" t="s">
        <v>63</v>
      </c>
      <c r="Z2" s="56" t="s">
        <v>63</v>
      </c>
      <c r="AA2" s="56" t="s">
        <v>63</v>
      </c>
      <c r="AB2" s="56" t="s">
        <v>63</v>
      </c>
      <c r="AC2" s="56" t="s">
        <v>63</v>
      </c>
      <c r="AD2" s="56" t="s">
        <v>63</v>
      </c>
      <c r="AE2" s="56" t="s">
        <v>63</v>
      </c>
      <c r="AF2" s="56" t="s">
        <v>63</v>
      </c>
      <c r="AG2" s="56" t="s">
        <v>63</v>
      </c>
      <c r="AH2" s="56" t="s">
        <v>63</v>
      </c>
      <c r="AI2" s="56" t="s">
        <v>63</v>
      </c>
    </row>
    <row r="3" spans="1:35" ht="43.05" customHeight="1" x14ac:dyDescent="0.25">
      <c r="A3" s="57" t="s">
        <v>2</v>
      </c>
      <c r="B3" s="58" t="s">
        <v>9</v>
      </c>
      <c r="C3" s="57" t="s">
        <v>10</v>
      </c>
      <c r="D3" s="57" t="s">
        <v>72</v>
      </c>
      <c r="E3" s="57" t="s">
        <v>64</v>
      </c>
      <c r="F3" s="59" t="s">
        <v>17</v>
      </c>
      <c r="G3" s="60" t="s">
        <v>65</v>
      </c>
      <c r="H3" s="61" t="s">
        <v>66</v>
      </c>
      <c r="I3" s="62" t="s">
        <v>67</v>
      </c>
      <c r="J3" s="63" t="s">
        <v>65</v>
      </c>
      <c r="K3" s="64" t="s">
        <v>66</v>
      </c>
      <c r="L3" s="63" t="s">
        <v>67</v>
      </c>
      <c r="M3" s="65" t="s">
        <v>65</v>
      </c>
      <c r="N3" s="66" t="s">
        <v>66</v>
      </c>
      <c r="O3" s="65" t="s">
        <v>67</v>
      </c>
      <c r="P3" s="67" t="s">
        <v>65</v>
      </c>
      <c r="Q3" s="68" t="s">
        <v>66</v>
      </c>
      <c r="R3" s="69" t="s">
        <v>67</v>
      </c>
      <c r="S3" s="70" t="s">
        <v>65</v>
      </c>
      <c r="T3" s="70" t="s">
        <v>68</v>
      </c>
      <c r="U3" s="71" t="s">
        <v>69</v>
      </c>
      <c r="V3" s="72" t="s">
        <v>67</v>
      </c>
      <c r="W3" s="92" t="s">
        <v>70</v>
      </c>
      <c r="X3" s="93" t="s">
        <v>71</v>
      </c>
      <c r="Y3" s="8" t="s">
        <v>74</v>
      </c>
      <c r="Z3" s="8" t="s">
        <v>74</v>
      </c>
      <c r="AA3" s="8" t="s">
        <v>74</v>
      </c>
      <c r="AB3" s="8" t="s">
        <v>74</v>
      </c>
      <c r="AC3" s="8" t="s">
        <v>74</v>
      </c>
      <c r="AD3" s="8" t="s">
        <v>74</v>
      </c>
      <c r="AE3" s="8" t="s">
        <v>74</v>
      </c>
      <c r="AF3" s="8" t="s">
        <v>74</v>
      </c>
      <c r="AG3" s="8" t="s">
        <v>74</v>
      </c>
      <c r="AH3" s="8" t="s">
        <v>74</v>
      </c>
      <c r="AI3" s="8" t="s">
        <v>74</v>
      </c>
    </row>
    <row r="4" spans="1:35" ht="34.049999999999997" customHeight="1" x14ac:dyDescent="0.25">
      <c r="A4" s="87">
        <v>1</v>
      </c>
      <c r="B4" s="98" t="s">
        <v>82</v>
      </c>
      <c r="C4" s="15" t="s">
        <v>88</v>
      </c>
      <c r="D4" s="98" t="s">
        <v>95</v>
      </c>
      <c r="E4" s="100" t="s">
        <v>8</v>
      </c>
      <c r="F4" s="73">
        <v>93</v>
      </c>
      <c r="G4" s="74">
        <f>IF(ROUNDDOWN($F4*0.5,0)&gt;$V4,$V4+H4,ROUNDDOWN($F4*0.5,0))</f>
        <v>46</v>
      </c>
      <c r="H4" s="75">
        <f t="shared" ref="H4:H10" si="0">SUMIF($Y$2:$AI$2,$G$2,Y4:AI4)</f>
        <v>0</v>
      </c>
      <c r="I4" s="75">
        <f>G4-H4</f>
        <v>46</v>
      </c>
      <c r="J4" s="76">
        <f t="shared" ref="J4:J10" si="1">IF(ROUNDDOWN($F4*0.5,0)&gt;$V4,$V4+K4,ROUNDDOWN($F4*0.5,0))</f>
        <v>46</v>
      </c>
      <c r="K4" s="77">
        <f t="shared" ref="K4:K10" si="2">SUMIF($Y$2:$AI$2,$J$2,Y4:AI4)</f>
        <v>0</v>
      </c>
      <c r="L4" s="77">
        <f>J4-K4</f>
        <v>46</v>
      </c>
      <c r="M4" s="78">
        <f t="shared" ref="M4:M10" si="3">IF(ROUNDDOWN($F4*0.5,0)&gt;$V4,$V4+N4,ROUNDDOWN($F4*0.5,0))</f>
        <v>46</v>
      </c>
      <c r="N4" s="79">
        <f t="shared" ref="N4:N10" si="4">SUMIF($Y$2:$AI$2,$M$2,Y4:AI4)</f>
        <v>0</v>
      </c>
      <c r="O4" s="79">
        <f>M4-N4</f>
        <v>46</v>
      </c>
      <c r="P4" s="80">
        <f t="shared" ref="P4:P10" si="5">IF(ROUNDDOWN($F4*0.5,0)&gt;$V4,$V4+Q4,ROUNDDOWN($F4*0.5,0))</f>
        <v>46</v>
      </c>
      <c r="Q4" s="81">
        <f t="shared" ref="Q4:Q10" si="6">SUMIF($Y$2:$AI$2,$P$2,Y4:AI4)</f>
        <v>0</v>
      </c>
      <c r="R4" s="82">
        <f>P4-Q4</f>
        <v>46</v>
      </c>
      <c r="S4" s="83">
        <f>F4*2</f>
        <v>186</v>
      </c>
      <c r="T4" s="84">
        <f>GESTOR!J7</f>
        <v>0</v>
      </c>
      <c r="U4" s="84">
        <f>(SUM(Y4:AI4))</f>
        <v>0</v>
      </c>
      <c r="V4" s="85">
        <f>S4-U4-T4</f>
        <v>186</v>
      </c>
      <c r="W4" s="94">
        <v>75</v>
      </c>
      <c r="X4" s="94">
        <f>F4*W4</f>
        <v>6975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</row>
    <row r="5" spans="1:35" ht="34.049999999999997" customHeight="1" x14ac:dyDescent="0.25">
      <c r="A5" s="87">
        <v>2</v>
      </c>
      <c r="B5" s="98" t="s">
        <v>83</v>
      </c>
      <c r="C5" s="25" t="s">
        <v>89</v>
      </c>
      <c r="D5" s="98" t="s">
        <v>96</v>
      </c>
      <c r="E5" s="100" t="s">
        <v>8</v>
      </c>
      <c r="F5" s="73">
        <v>148</v>
      </c>
      <c r="G5" s="74">
        <f t="shared" ref="G5:G9" si="7">IF(ROUNDDOWN($F5*0.5,0)&gt;$V5,$V5+H5,ROUNDDOWN($F5*0.5,0))</f>
        <v>74</v>
      </c>
      <c r="H5" s="75">
        <f t="shared" si="0"/>
        <v>0</v>
      </c>
      <c r="I5" s="75">
        <f t="shared" ref="I5:I10" si="8">G5-H5</f>
        <v>74</v>
      </c>
      <c r="J5" s="76">
        <f t="shared" si="1"/>
        <v>74</v>
      </c>
      <c r="K5" s="77">
        <f t="shared" si="2"/>
        <v>0</v>
      </c>
      <c r="L5" s="77">
        <f t="shared" ref="L5:L10" si="9">J5-K5</f>
        <v>74</v>
      </c>
      <c r="M5" s="78">
        <f t="shared" si="3"/>
        <v>74</v>
      </c>
      <c r="N5" s="79">
        <f t="shared" si="4"/>
        <v>0</v>
      </c>
      <c r="O5" s="79">
        <f t="shared" ref="O5:O10" si="10">M5-N5</f>
        <v>74</v>
      </c>
      <c r="P5" s="80">
        <f t="shared" si="5"/>
        <v>74</v>
      </c>
      <c r="Q5" s="81">
        <f t="shared" si="6"/>
        <v>0</v>
      </c>
      <c r="R5" s="82">
        <f t="shared" ref="R5:R10" si="11">P5-Q5</f>
        <v>74</v>
      </c>
      <c r="S5" s="83">
        <f t="shared" ref="S5:S10" si="12">F5*2</f>
        <v>296</v>
      </c>
      <c r="T5" s="84">
        <f>GESTOR!J8</f>
        <v>0</v>
      </c>
      <c r="U5" s="84">
        <f t="shared" ref="U5:U10" si="13">(SUM(Y5:AI5))</f>
        <v>0</v>
      </c>
      <c r="V5" s="85">
        <f t="shared" ref="V5:V10" si="14">S5-U5-T5</f>
        <v>296</v>
      </c>
      <c r="W5" s="94">
        <v>4312</v>
      </c>
      <c r="X5" s="94">
        <f t="shared" ref="X5:X10" si="15">F5*W5</f>
        <v>638176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</row>
    <row r="6" spans="1:35" ht="34.049999999999997" customHeight="1" x14ac:dyDescent="0.25">
      <c r="A6" s="87">
        <v>3</v>
      </c>
      <c r="B6" s="98" t="s">
        <v>84</v>
      </c>
      <c r="C6" s="15" t="s">
        <v>90</v>
      </c>
      <c r="D6" s="98" t="s">
        <v>97</v>
      </c>
      <c r="E6" s="100" t="s">
        <v>8</v>
      </c>
      <c r="F6" s="73">
        <v>7</v>
      </c>
      <c r="G6" s="74">
        <f t="shared" si="7"/>
        <v>3</v>
      </c>
      <c r="H6" s="75">
        <f t="shared" si="0"/>
        <v>0</v>
      </c>
      <c r="I6" s="75">
        <f t="shared" si="8"/>
        <v>3</v>
      </c>
      <c r="J6" s="76">
        <f t="shared" si="1"/>
        <v>3</v>
      </c>
      <c r="K6" s="77">
        <f t="shared" si="2"/>
        <v>0</v>
      </c>
      <c r="L6" s="77">
        <f t="shared" si="9"/>
        <v>3</v>
      </c>
      <c r="M6" s="78">
        <f t="shared" si="3"/>
        <v>3</v>
      </c>
      <c r="N6" s="79">
        <f t="shared" si="4"/>
        <v>0</v>
      </c>
      <c r="O6" s="79">
        <f t="shared" si="10"/>
        <v>3</v>
      </c>
      <c r="P6" s="80">
        <f t="shared" si="5"/>
        <v>3</v>
      </c>
      <c r="Q6" s="81">
        <f t="shared" si="6"/>
        <v>0</v>
      </c>
      <c r="R6" s="82">
        <f t="shared" si="11"/>
        <v>3</v>
      </c>
      <c r="S6" s="83">
        <f t="shared" si="12"/>
        <v>14</v>
      </c>
      <c r="T6" s="84">
        <f>GESTOR!TJ9</f>
        <v>0</v>
      </c>
      <c r="U6" s="84">
        <f t="shared" si="13"/>
        <v>0</v>
      </c>
      <c r="V6" s="85">
        <f t="shared" si="14"/>
        <v>14</v>
      </c>
      <c r="W6" s="94">
        <v>1146</v>
      </c>
      <c r="X6" s="94">
        <f t="shared" si="15"/>
        <v>8022</v>
      </c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7" spans="1:35" ht="34.049999999999997" customHeight="1" x14ac:dyDescent="0.25">
      <c r="A7" s="87">
        <v>4</v>
      </c>
      <c r="B7" s="98" t="s">
        <v>85</v>
      </c>
      <c r="C7" s="15" t="s">
        <v>91</v>
      </c>
      <c r="D7" s="98" t="s">
        <v>98</v>
      </c>
      <c r="E7" s="100" t="s">
        <v>8</v>
      </c>
      <c r="F7" s="73">
        <v>5</v>
      </c>
      <c r="G7" s="74">
        <f t="shared" si="7"/>
        <v>2</v>
      </c>
      <c r="H7" s="75">
        <f t="shared" si="0"/>
        <v>0</v>
      </c>
      <c r="I7" s="75">
        <f t="shared" si="8"/>
        <v>2</v>
      </c>
      <c r="J7" s="76">
        <f t="shared" si="1"/>
        <v>2</v>
      </c>
      <c r="K7" s="77">
        <f t="shared" si="2"/>
        <v>0</v>
      </c>
      <c r="L7" s="77">
        <f t="shared" si="9"/>
        <v>2</v>
      </c>
      <c r="M7" s="78">
        <f t="shared" si="3"/>
        <v>2</v>
      </c>
      <c r="N7" s="79">
        <f t="shared" si="4"/>
        <v>0</v>
      </c>
      <c r="O7" s="79">
        <f t="shared" si="10"/>
        <v>2</v>
      </c>
      <c r="P7" s="80">
        <f t="shared" si="5"/>
        <v>2</v>
      </c>
      <c r="Q7" s="81">
        <f t="shared" si="6"/>
        <v>0</v>
      </c>
      <c r="R7" s="82">
        <f t="shared" si="11"/>
        <v>2</v>
      </c>
      <c r="S7" s="83">
        <f t="shared" si="12"/>
        <v>10</v>
      </c>
      <c r="T7" s="84">
        <f>GESTOR!TJ10</f>
        <v>0</v>
      </c>
      <c r="U7" s="84">
        <f t="shared" si="13"/>
        <v>0</v>
      </c>
      <c r="V7" s="85">
        <f t="shared" si="14"/>
        <v>10</v>
      </c>
      <c r="W7" s="94">
        <v>33200</v>
      </c>
      <c r="X7" s="94">
        <f t="shared" si="15"/>
        <v>166000</v>
      </c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</row>
    <row r="8" spans="1:35" ht="34.049999999999997" customHeight="1" x14ac:dyDescent="0.25">
      <c r="A8" s="87">
        <v>5</v>
      </c>
      <c r="B8" s="98" t="s">
        <v>86</v>
      </c>
      <c r="C8" s="15" t="s">
        <v>92</v>
      </c>
      <c r="D8" s="98" t="s">
        <v>99</v>
      </c>
      <c r="E8" s="100" t="s">
        <v>8</v>
      </c>
      <c r="F8" s="73">
        <v>107</v>
      </c>
      <c r="G8" s="74">
        <f t="shared" si="7"/>
        <v>53</v>
      </c>
      <c r="H8" s="75">
        <f t="shared" si="0"/>
        <v>0</v>
      </c>
      <c r="I8" s="75">
        <f t="shared" si="8"/>
        <v>53</v>
      </c>
      <c r="J8" s="76">
        <f t="shared" si="1"/>
        <v>53</v>
      </c>
      <c r="K8" s="77">
        <f t="shared" si="2"/>
        <v>0</v>
      </c>
      <c r="L8" s="77">
        <f t="shared" si="9"/>
        <v>53</v>
      </c>
      <c r="M8" s="78">
        <f t="shared" si="3"/>
        <v>53</v>
      </c>
      <c r="N8" s="79">
        <f t="shared" si="4"/>
        <v>0</v>
      </c>
      <c r="O8" s="79">
        <f t="shared" si="10"/>
        <v>53</v>
      </c>
      <c r="P8" s="80">
        <f t="shared" si="5"/>
        <v>53</v>
      </c>
      <c r="Q8" s="81">
        <f t="shared" si="6"/>
        <v>0</v>
      </c>
      <c r="R8" s="82">
        <f t="shared" si="11"/>
        <v>53</v>
      </c>
      <c r="S8" s="83">
        <f t="shared" si="12"/>
        <v>214</v>
      </c>
      <c r="T8" s="84">
        <f>GESTOR!TJ11</f>
        <v>0</v>
      </c>
      <c r="U8" s="84">
        <f t="shared" si="13"/>
        <v>0</v>
      </c>
      <c r="V8" s="85">
        <f t="shared" si="14"/>
        <v>214</v>
      </c>
      <c r="W8" s="94">
        <v>3040</v>
      </c>
      <c r="X8" s="94">
        <f t="shared" si="15"/>
        <v>325280</v>
      </c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</row>
    <row r="9" spans="1:35" ht="34.049999999999997" customHeight="1" x14ac:dyDescent="0.25">
      <c r="A9" s="87">
        <v>6</v>
      </c>
      <c r="B9" s="98" t="s">
        <v>87</v>
      </c>
      <c r="C9" s="25" t="s">
        <v>93</v>
      </c>
      <c r="D9" s="98" t="s">
        <v>100</v>
      </c>
      <c r="E9" s="100" t="s">
        <v>8</v>
      </c>
      <c r="F9" s="73">
        <v>21</v>
      </c>
      <c r="G9" s="74">
        <f t="shared" si="7"/>
        <v>10</v>
      </c>
      <c r="H9" s="75">
        <f t="shared" si="0"/>
        <v>0</v>
      </c>
      <c r="I9" s="75">
        <f t="shared" si="8"/>
        <v>10</v>
      </c>
      <c r="J9" s="76">
        <f t="shared" si="1"/>
        <v>10</v>
      </c>
      <c r="K9" s="77">
        <f t="shared" si="2"/>
        <v>0</v>
      </c>
      <c r="L9" s="77">
        <f t="shared" si="9"/>
        <v>10</v>
      </c>
      <c r="M9" s="78">
        <f t="shared" si="3"/>
        <v>10</v>
      </c>
      <c r="N9" s="79">
        <f t="shared" si="4"/>
        <v>0</v>
      </c>
      <c r="O9" s="79">
        <f t="shared" si="10"/>
        <v>10</v>
      </c>
      <c r="P9" s="80">
        <f t="shared" si="5"/>
        <v>10</v>
      </c>
      <c r="Q9" s="81">
        <f t="shared" si="6"/>
        <v>0</v>
      </c>
      <c r="R9" s="82">
        <f t="shared" si="11"/>
        <v>10</v>
      </c>
      <c r="S9" s="83">
        <f t="shared" si="12"/>
        <v>42</v>
      </c>
      <c r="T9" s="84">
        <f>GESTOR!TJ12</f>
        <v>0</v>
      </c>
      <c r="U9" s="84">
        <f t="shared" si="13"/>
        <v>0</v>
      </c>
      <c r="V9" s="85">
        <f t="shared" si="14"/>
        <v>42</v>
      </c>
      <c r="W9" s="94">
        <v>714</v>
      </c>
      <c r="X9" s="94">
        <f t="shared" si="15"/>
        <v>14994</v>
      </c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</row>
    <row r="10" spans="1:35" ht="34.049999999999997" customHeight="1" x14ac:dyDescent="0.25">
      <c r="A10" s="91">
        <v>7</v>
      </c>
      <c r="B10" s="98" t="s">
        <v>87</v>
      </c>
      <c r="C10" s="25" t="s">
        <v>94</v>
      </c>
      <c r="D10" s="98" t="s">
        <v>101</v>
      </c>
      <c r="E10" s="100" t="s">
        <v>8</v>
      </c>
      <c r="F10" s="73">
        <v>5</v>
      </c>
      <c r="G10" s="74">
        <f>IF(ROUNDDOWN($F10*0.5,0)&gt;$V10,$V10+H10,ROUNDDOWN($F10*0.5,0))</f>
        <v>2</v>
      </c>
      <c r="H10" s="75">
        <f t="shared" si="0"/>
        <v>0</v>
      </c>
      <c r="I10" s="75">
        <f t="shared" si="8"/>
        <v>2</v>
      </c>
      <c r="J10" s="76">
        <f t="shared" si="1"/>
        <v>2</v>
      </c>
      <c r="K10" s="77">
        <f t="shared" si="2"/>
        <v>0</v>
      </c>
      <c r="L10" s="77">
        <f t="shared" si="9"/>
        <v>2</v>
      </c>
      <c r="M10" s="78">
        <f t="shared" si="3"/>
        <v>2</v>
      </c>
      <c r="N10" s="79">
        <f t="shared" si="4"/>
        <v>0</v>
      </c>
      <c r="O10" s="79">
        <f t="shared" si="10"/>
        <v>2</v>
      </c>
      <c r="P10" s="80">
        <f t="shared" si="5"/>
        <v>2</v>
      </c>
      <c r="Q10" s="81">
        <f t="shared" si="6"/>
        <v>0</v>
      </c>
      <c r="R10" s="82">
        <f t="shared" si="11"/>
        <v>2</v>
      </c>
      <c r="S10" s="83">
        <f t="shared" si="12"/>
        <v>10</v>
      </c>
      <c r="T10" s="84">
        <f>GESTOR!J13</f>
        <v>0</v>
      </c>
      <c r="U10" s="84">
        <f t="shared" si="13"/>
        <v>0</v>
      </c>
      <c r="V10" s="85">
        <f t="shared" si="14"/>
        <v>10</v>
      </c>
      <c r="W10" s="94">
        <v>7500</v>
      </c>
      <c r="X10" s="94">
        <f t="shared" si="15"/>
        <v>37500</v>
      </c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</row>
    <row r="11" spans="1:35" ht="21" customHeight="1" x14ac:dyDescent="0.3">
      <c r="G11" s="1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>
        <f>SUM(X4:X10)</f>
        <v>1196947</v>
      </c>
      <c r="Y11" s="90">
        <f t="shared" ref="Y11:AI11" si="16">SUMPRODUCT(Y4:Y10,$W$4:$W$10)</f>
        <v>0</v>
      </c>
      <c r="Z11" s="90">
        <f t="shared" si="16"/>
        <v>0</v>
      </c>
      <c r="AA11" s="90">
        <f t="shared" si="16"/>
        <v>0</v>
      </c>
      <c r="AB11" s="90">
        <f t="shared" si="16"/>
        <v>0</v>
      </c>
      <c r="AC11" s="90">
        <f t="shared" si="16"/>
        <v>0</v>
      </c>
      <c r="AD11" s="90">
        <f t="shared" si="16"/>
        <v>0</v>
      </c>
      <c r="AE11" s="90">
        <f t="shared" si="16"/>
        <v>0</v>
      </c>
      <c r="AF11" s="90">
        <f t="shared" si="16"/>
        <v>0</v>
      </c>
      <c r="AG11" s="90">
        <f t="shared" si="16"/>
        <v>0</v>
      </c>
      <c r="AH11" s="90">
        <f t="shared" si="16"/>
        <v>0</v>
      </c>
      <c r="AI11" s="90">
        <f t="shared" si="16"/>
        <v>0</v>
      </c>
    </row>
    <row r="12" spans="1:35" ht="21.6" customHeight="1" x14ac:dyDescent="0.25">
      <c r="A12" s="182" t="str">
        <f>A1</f>
        <v>PE 0651/2026 SRP - (SGPE DE ORIGEM: 7745/2026)</v>
      </c>
      <c r="B12" s="183"/>
      <c r="C12" s="183"/>
      <c r="D12" s="183"/>
      <c r="E12" s="183"/>
      <c r="F12" s="184"/>
    </row>
    <row r="13" spans="1:35" ht="28.05" customHeight="1" x14ac:dyDescent="0.25">
      <c r="A13" s="185" t="str">
        <f>C1</f>
        <v>OBJETO: Aquisição de projetores e telas de projeção para a UDESC</v>
      </c>
      <c r="B13" s="186"/>
      <c r="C13" s="186"/>
      <c r="D13" s="186"/>
      <c r="E13" s="186"/>
      <c r="F13" s="187"/>
    </row>
    <row r="14" spans="1:35" ht="21.6" customHeight="1" x14ac:dyDescent="0.25">
      <c r="A14" s="182" t="str">
        <f>G1</f>
        <v>VIGÊNCIA DA ATA: 08/06/2026 até 08/06/2027</v>
      </c>
      <c r="B14" s="183"/>
      <c r="C14" s="183"/>
      <c r="D14" s="183"/>
      <c r="E14" s="183"/>
      <c r="F14" s="184"/>
    </row>
    <row r="15" spans="1:35" ht="21.6" customHeight="1" x14ac:dyDescent="0.35">
      <c r="A15" s="191" t="s">
        <v>18</v>
      </c>
      <c r="B15" s="192"/>
      <c r="C15" s="193"/>
      <c r="D15" s="95"/>
      <c r="E15" s="194">
        <f>X11</f>
        <v>1196947</v>
      </c>
      <c r="F15" s="195"/>
    </row>
    <row r="16" spans="1:35" ht="21.6" customHeight="1" x14ac:dyDescent="0.35">
      <c r="A16" s="196" t="s">
        <v>19</v>
      </c>
      <c r="B16" s="197"/>
      <c r="C16" s="198"/>
      <c r="D16" s="96"/>
      <c r="E16" s="199">
        <f>SUM(Y11:AI11)</f>
        <v>0</v>
      </c>
      <c r="F16" s="200"/>
    </row>
    <row r="17" spans="1:6" ht="21.6" customHeight="1" x14ac:dyDescent="0.35">
      <c r="A17" s="201" t="s">
        <v>20</v>
      </c>
      <c r="B17" s="202"/>
      <c r="C17" s="203"/>
      <c r="D17" s="97"/>
      <c r="E17" s="204">
        <f>E16/E15</f>
        <v>0</v>
      </c>
      <c r="F17" s="205"/>
    </row>
    <row r="18" spans="1:6" ht="21.6" customHeight="1" x14ac:dyDescent="0.25">
      <c r="A18" s="188" t="s">
        <v>111</v>
      </c>
      <c r="B18" s="189"/>
      <c r="C18" s="189"/>
      <c r="D18" s="189"/>
      <c r="E18" s="189"/>
      <c r="F18" s="190"/>
    </row>
  </sheetData>
  <mergeCells count="20">
    <mergeCell ref="A1:B1"/>
    <mergeCell ref="C1:F1"/>
    <mergeCell ref="G1:X1"/>
    <mergeCell ref="A2:F2"/>
    <mergeCell ref="G2:I2"/>
    <mergeCell ref="J2:L2"/>
    <mergeCell ref="M2:O2"/>
    <mergeCell ref="P2:R2"/>
    <mergeCell ref="S2:V2"/>
    <mergeCell ref="W2:X2"/>
    <mergeCell ref="A12:F12"/>
    <mergeCell ref="A13:F13"/>
    <mergeCell ref="A14:F14"/>
    <mergeCell ref="A18:F18"/>
    <mergeCell ref="A15:C15"/>
    <mergeCell ref="E15:F15"/>
    <mergeCell ref="A16:C16"/>
    <mergeCell ref="E16:F16"/>
    <mergeCell ref="A17:C17"/>
    <mergeCell ref="E17:F17"/>
  </mergeCells>
  <conditionalFormatting sqref="Y4:AI10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6352-4307-4737-978A-AEA2EDC27FA3}">
  <dimension ref="A1:AJ17"/>
  <sheetViews>
    <sheetView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51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0</v>
      </c>
      <c r="N5" s="22"/>
      <c r="O5" s="22"/>
      <c r="P5" s="22"/>
      <c r="Q5" s="108">
        <f t="shared" ref="Q5:Q10" si="4">I5-(SUM(S5:AJ5))+L5</f>
        <v>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0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0</v>
      </c>
      <c r="N8" s="22"/>
      <c r="O8" s="22"/>
      <c r="P8" s="22"/>
      <c r="Q8" s="108">
        <f t="shared" si="4"/>
        <v>0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2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2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0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1428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0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50" priority="2" operator="greaterThan">
      <formula>0</formula>
    </cfRule>
    <cfRule type="cellIs" dxfId="49" priority="3" stopIfTrue="1" operator="greaterThan">
      <formula>0</formula>
    </cfRule>
    <cfRule type="cellIs" dxfId="48" priority="4" stopIfTrue="1" operator="greaterThan">
      <formula>0</formula>
    </cfRule>
    <cfRule type="cellIs" dxfId="47" priority="5" stopIfTrue="1" operator="greaterThan">
      <formula>0</formula>
    </cfRule>
  </conditionalFormatting>
  <conditionalFormatting sqref="Q4:Q10">
    <cfRule type="cellIs" dxfId="46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F7F1-D0C6-4945-B334-CE11393DBEE5}">
  <dimension ref="A1:AJ17"/>
  <sheetViews>
    <sheetView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50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15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3</v>
      </c>
      <c r="N4" s="22"/>
      <c r="O4" s="22"/>
      <c r="P4" s="22"/>
      <c r="Q4" s="108">
        <f>I4-(SUM(S4:AJ4))+L4</f>
        <v>15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15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3</v>
      </c>
      <c r="N5" s="22"/>
      <c r="O5" s="22"/>
      <c r="P5" s="22"/>
      <c r="Q5" s="108">
        <f t="shared" ref="Q5:Q10" si="4">I5-(SUM(S5:AJ5))+L5</f>
        <v>15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5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5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5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1</v>
      </c>
      <c r="N9" s="22"/>
      <c r="O9" s="22"/>
      <c r="P9" s="22"/>
      <c r="Q9" s="108">
        <f>I9-(SUM(S9:AJ9))+L9</f>
        <v>5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40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8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40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84575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16915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45" priority="2" operator="greaterThan">
      <formula>0</formula>
    </cfRule>
    <cfRule type="cellIs" dxfId="44" priority="3" stopIfTrue="1" operator="greaterThan">
      <formula>0</formula>
    </cfRule>
    <cfRule type="cellIs" dxfId="43" priority="4" stopIfTrue="1" operator="greaterThan">
      <formula>0</formula>
    </cfRule>
    <cfRule type="cellIs" dxfId="42" priority="5" stopIfTrue="1" operator="greaterThan">
      <formula>0</formula>
    </cfRule>
  </conditionalFormatting>
  <conditionalFormatting sqref="Q4:Q10">
    <cfRule type="cellIs" dxfId="4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818B-4E9E-4954-A90D-52D69CF49A51}">
  <dimension ref="A1:AJ17"/>
  <sheetViews>
    <sheetView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52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6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1</v>
      </c>
      <c r="N5" s="22"/>
      <c r="O5" s="22"/>
      <c r="P5" s="22"/>
      <c r="Q5" s="108">
        <f t="shared" ref="Q5:Q10" si="4">I5-(SUM(S5:AJ5))+L5</f>
        <v>6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6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6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12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2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12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44112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7352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40" priority="2" operator="greaterThan">
      <formula>0</formula>
    </cfRule>
    <cfRule type="cellIs" dxfId="39" priority="3" stopIfTrue="1" operator="greaterThan">
      <formula>0</formula>
    </cfRule>
    <cfRule type="cellIs" dxfId="38" priority="4" stopIfTrue="1" operator="greaterThan">
      <formula>0</formula>
    </cfRule>
    <cfRule type="cellIs" dxfId="37" priority="5" stopIfTrue="1" operator="greaterThan">
      <formula>0</formula>
    </cfRule>
  </conditionalFormatting>
  <conditionalFormatting sqref="Q4:Q10">
    <cfRule type="cellIs" dxfId="36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2AA2-9F25-45C5-AD6C-EEC776599209}">
  <dimension ref="A1:AJ17"/>
  <sheetViews>
    <sheetView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54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4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1</v>
      </c>
      <c r="N4" s="22"/>
      <c r="O4" s="22"/>
      <c r="P4" s="22"/>
      <c r="Q4" s="108">
        <f>I4-(SUM(S4:AJ4))+L4</f>
        <v>4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12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3</v>
      </c>
      <c r="N5" s="22"/>
      <c r="O5" s="22"/>
      <c r="P5" s="22"/>
      <c r="Q5" s="108">
        <f t="shared" ref="Q5:Q10" si="4">I5-(SUM(S5:AJ5))+L5</f>
        <v>12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2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2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4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4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2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2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24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5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24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67924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16051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35" priority="2" operator="greaterThan">
      <formula>0</formula>
    </cfRule>
    <cfRule type="cellIs" dxfId="34" priority="3" stopIfTrue="1" operator="greaterThan">
      <formula>0</formula>
    </cfRule>
    <cfRule type="cellIs" dxfId="33" priority="4" stopIfTrue="1" operator="greaterThan">
      <formula>0</formula>
    </cfRule>
    <cfRule type="cellIs" dxfId="32" priority="5" stopIfTrue="1" operator="greaterThan">
      <formula>0</formula>
    </cfRule>
  </conditionalFormatting>
  <conditionalFormatting sqref="Q4:Q10">
    <cfRule type="cellIs" dxfId="3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F723-5C5C-4523-B188-CCBFEAE43CA9}">
  <dimension ref="A1:AJ17"/>
  <sheetViews>
    <sheetView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103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30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7</v>
      </c>
      <c r="N4" s="22"/>
      <c r="O4" s="22"/>
      <c r="P4" s="22"/>
      <c r="Q4" s="108">
        <f>I4-(SUM(S4:AJ4))+L4</f>
        <v>30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30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7</v>
      </c>
      <c r="N5" s="22"/>
      <c r="O5" s="22"/>
      <c r="P5" s="22"/>
      <c r="Q5" s="108">
        <f t="shared" ref="Q5:Q10" si="4">I5-(SUM(S5:AJ5))+L5</f>
        <v>30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5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1</v>
      </c>
      <c r="N6" s="22"/>
      <c r="O6" s="22"/>
      <c r="P6" s="22"/>
      <c r="Q6" s="108">
        <f t="shared" si="4"/>
        <v>5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5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1</v>
      </c>
      <c r="N7" s="22"/>
      <c r="O7" s="22"/>
      <c r="P7" s="22"/>
      <c r="Q7" s="108">
        <f t="shared" si="4"/>
        <v>5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40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10</v>
      </c>
      <c r="N8" s="22"/>
      <c r="O8" s="22"/>
      <c r="P8" s="22"/>
      <c r="Q8" s="108">
        <f t="shared" si="4"/>
        <v>40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8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2</v>
      </c>
      <c r="N9" s="22"/>
      <c r="O9" s="22"/>
      <c r="P9" s="22"/>
      <c r="Q9" s="108">
        <f>I9-(SUM(S9:AJ9))+L9</f>
        <v>8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5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1</v>
      </c>
      <c r="N10" s="22"/>
      <c r="O10" s="22"/>
      <c r="P10" s="22"/>
      <c r="Q10" s="108">
        <f t="shared" si="4"/>
        <v>5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123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29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123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468152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104383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30" priority="2" operator="greaterThan">
      <formula>0</formula>
    </cfRule>
    <cfRule type="cellIs" dxfId="29" priority="3" stopIfTrue="1" operator="greaterThan">
      <formula>0</formula>
    </cfRule>
    <cfRule type="cellIs" dxfId="28" priority="4" stopIfTrue="1" operator="greaterThan">
      <formula>0</formula>
    </cfRule>
    <cfRule type="cellIs" dxfId="27" priority="5" stopIfTrue="1" operator="greaterThan">
      <formula>0</formula>
    </cfRule>
  </conditionalFormatting>
  <conditionalFormatting sqref="Q4:Q10">
    <cfRule type="cellIs" dxfId="26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09E7-71DA-405A-8F40-CC4292ABCD41}">
  <dimension ref="A1:AJ17"/>
  <sheetViews>
    <sheetView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53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12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3</v>
      </c>
      <c r="N4" s="22"/>
      <c r="O4" s="22"/>
      <c r="P4" s="22"/>
      <c r="Q4" s="108">
        <f>I4-(SUM(S4:AJ4))+L4</f>
        <v>12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4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1</v>
      </c>
      <c r="N5" s="22"/>
      <c r="O5" s="22"/>
      <c r="P5" s="22"/>
      <c r="Q5" s="108">
        <f t="shared" ref="Q5:Q10" si="4">I5-(SUM(S5:AJ5))+L5</f>
        <v>4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4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4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4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1</v>
      </c>
      <c r="N9" s="22"/>
      <c r="O9" s="22"/>
      <c r="P9" s="22"/>
      <c r="Q9" s="108">
        <f>I9-(SUM(S9:AJ9))+L9</f>
        <v>4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24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6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24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33164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8291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25" priority="2" operator="greaterThan">
      <formula>0</formula>
    </cfRule>
    <cfRule type="cellIs" dxfId="24" priority="3" stopIfTrue="1" operator="greaterThan">
      <formula>0</formula>
    </cfRule>
    <cfRule type="cellIs" dxfId="23" priority="4" stopIfTrue="1" operator="greaterThan">
      <formula>0</formula>
    </cfRule>
    <cfRule type="cellIs" dxfId="22" priority="5" stopIfTrue="1" operator="greaterThan">
      <formula>0</formula>
    </cfRule>
  </conditionalFormatting>
  <conditionalFormatting sqref="Q4:Q10">
    <cfRule type="cellIs" dxfId="2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5ED3-9C2B-4C46-BFE4-8B2A20C0DF90}">
  <dimension ref="A1:AJ17"/>
  <sheetViews>
    <sheetView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104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12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3</v>
      </c>
      <c r="N4" s="22"/>
      <c r="O4" s="22"/>
      <c r="P4" s="22"/>
      <c r="Q4" s="108">
        <f>I4-(SUM(S4:AJ4))+L4</f>
        <v>12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21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5</v>
      </c>
      <c r="N5" s="22"/>
      <c r="O5" s="22"/>
      <c r="P5" s="22"/>
      <c r="Q5" s="108">
        <f t="shared" ref="Q5:Q10" si="4">I5-(SUM(S5:AJ5))+L5</f>
        <v>21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9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2</v>
      </c>
      <c r="N8" s="22"/>
      <c r="O8" s="22"/>
      <c r="P8" s="22"/>
      <c r="Q8" s="108">
        <f t="shared" si="4"/>
        <v>9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42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10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42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118812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27865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20" priority="2" operator="greaterThan">
      <formula>0</formula>
    </cfRule>
    <cfRule type="cellIs" dxfId="19" priority="3" stopIfTrue="1" operator="greaterThan">
      <formula>0</formula>
    </cfRule>
    <cfRule type="cellIs" dxfId="18" priority="4" stopIfTrue="1" operator="greaterThan">
      <formula>0</formula>
    </cfRule>
    <cfRule type="cellIs" dxfId="17" priority="5" stopIfTrue="1" operator="greaterThan">
      <formula>0</formula>
    </cfRule>
  </conditionalFormatting>
  <conditionalFormatting sqref="Q4:Q10">
    <cfRule type="cellIs" dxfId="16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1C1A-7460-4043-ADB3-001A68B039B6}">
  <dimension ref="A1:AJ17"/>
  <sheetViews>
    <sheetView zoomScale="60" zoomScaleNormal="60" workbookViewId="0">
      <selection activeCell="I2" sqref="I2:R2"/>
    </sheetView>
  </sheetViews>
  <sheetFormatPr defaultColWidth="9.77734375" defaultRowHeight="61.05" customHeight="1" x14ac:dyDescent="0.25"/>
  <cols>
    <col min="1" max="1" width="26.5546875" style="30" customWidth="1"/>
    <col min="2" max="2" width="8.77734375" style="31" customWidth="1"/>
    <col min="3" max="3" width="32.21875" style="30" customWidth="1"/>
    <col min="4" max="4" width="20.5546875" style="30" customWidth="1"/>
    <col min="5" max="5" width="17.77734375" style="30" bestFit="1" customWidth="1"/>
    <col min="6" max="6" width="10.77734375" style="30" customWidth="1"/>
    <col min="7" max="7" width="18.21875" style="30" customWidth="1"/>
    <col min="8" max="8" width="22.77734375" style="32" bestFit="1" customWidth="1"/>
    <col min="9" max="9" width="14.5546875" style="36" customWidth="1"/>
    <col min="10" max="11" width="10.77734375" style="36" customWidth="1"/>
    <col min="12" max="12" width="13.44140625" style="36" customWidth="1"/>
    <col min="13" max="13" width="14.21875" style="36" customWidth="1"/>
    <col min="14" max="16" width="10.77734375" style="36" customWidth="1"/>
    <col min="17" max="17" width="10.77734375" style="33" customWidth="1"/>
    <col min="18" max="18" width="13.5546875" style="34" customWidth="1"/>
    <col min="19" max="19" width="17.21875" style="48" customWidth="1"/>
    <col min="20" max="20" width="16.77734375" style="48" customWidth="1"/>
    <col min="21" max="21" width="14.77734375" style="48" customWidth="1"/>
    <col min="22" max="22" width="14.21875" style="48" customWidth="1"/>
    <col min="23" max="23" width="15.21875" style="48" customWidth="1"/>
    <col min="24" max="24" width="15.44140625" style="48" customWidth="1"/>
    <col min="25" max="25" width="17.77734375" style="48" customWidth="1"/>
    <col min="26" max="26" width="14" style="48" customWidth="1"/>
    <col min="27" max="27" width="16.5546875" style="48" customWidth="1"/>
    <col min="28" max="28" width="14.5546875" style="48" customWidth="1"/>
    <col min="29" max="29" width="14" style="48" customWidth="1"/>
    <col min="30" max="30" width="15.77734375" style="48" customWidth="1"/>
    <col min="31" max="31" width="14.77734375" style="49" customWidth="1"/>
    <col min="32" max="33" width="15.21875" style="49" customWidth="1"/>
    <col min="34" max="34" width="15.77734375" style="49" customWidth="1"/>
    <col min="35" max="35" width="14.21875" style="49" customWidth="1"/>
    <col min="36" max="36" width="16.77734375" style="49" customWidth="1"/>
    <col min="37" max="16384" width="9.77734375" style="9"/>
  </cols>
  <sheetData>
    <row r="1" spans="1:36" ht="61.05" customHeight="1" x14ac:dyDescent="0.25">
      <c r="A1" s="164" t="s">
        <v>76</v>
      </c>
      <c r="B1" s="165"/>
      <c r="C1" s="160" t="s">
        <v>79</v>
      </c>
      <c r="D1" s="160"/>
      <c r="E1" s="160"/>
      <c r="F1" s="160"/>
      <c r="G1" s="160"/>
      <c r="H1" s="160"/>
      <c r="I1" s="160" t="s">
        <v>77</v>
      </c>
      <c r="J1" s="160"/>
      <c r="K1" s="160"/>
      <c r="L1" s="160"/>
      <c r="M1" s="160"/>
      <c r="N1" s="160"/>
      <c r="O1" s="160"/>
      <c r="P1" s="160"/>
      <c r="Q1" s="160"/>
      <c r="R1" s="160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55" customHeight="1" x14ac:dyDescent="0.25">
      <c r="A2" s="166" t="s">
        <v>105</v>
      </c>
      <c r="B2" s="167"/>
      <c r="C2" s="167"/>
      <c r="D2" s="167"/>
      <c r="E2" s="167"/>
      <c r="F2" s="167"/>
      <c r="G2" s="167"/>
      <c r="H2" s="168"/>
      <c r="I2" s="161" t="s">
        <v>112</v>
      </c>
      <c r="J2" s="162"/>
      <c r="K2" s="162"/>
      <c r="L2" s="162"/>
      <c r="M2" s="162"/>
      <c r="N2" s="162"/>
      <c r="O2" s="162"/>
      <c r="P2" s="162"/>
      <c r="Q2" s="162"/>
      <c r="R2" s="163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5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1.0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1.0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10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2</v>
      </c>
      <c r="N5" s="22"/>
      <c r="O5" s="22"/>
      <c r="P5" s="22"/>
      <c r="Q5" s="108">
        <f t="shared" ref="Q5:Q10" si="4">I5-(SUM(S5:AJ5))+L5</f>
        <v>10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1.05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1.05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1.0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10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2</v>
      </c>
      <c r="N8" s="22"/>
      <c r="O8" s="22"/>
      <c r="P8" s="22"/>
      <c r="Q8" s="108">
        <f t="shared" si="4"/>
        <v>10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1.05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1.05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5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20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4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20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6" thickBot="1" x14ac:dyDescent="0.3">
      <c r="I12" s="105">
        <f t="shared" ref="I12:P12" si="8">SUMPRODUCT($H$4:$H$10,I4:I10)</f>
        <v>73520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14704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6" x14ac:dyDescent="0.25">
      <c r="C13" s="35" t="s">
        <v>15</v>
      </c>
      <c r="Q13" s="36"/>
    </row>
    <row r="14" spans="1:36" ht="15" x14ac:dyDescent="0.25">
      <c r="C14" s="37" t="s">
        <v>80</v>
      </c>
      <c r="J14" s="38"/>
      <c r="K14" s="38"/>
    </row>
    <row r="15" spans="1:36" ht="15.6" thickBot="1" x14ac:dyDescent="0.3">
      <c r="C15" s="39" t="s">
        <v>16</v>
      </c>
      <c r="J15" s="38"/>
      <c r="K15" s="38"/>
      <c r="S15" s="50"/>
    </row>
    <row r="16" spans="1:36" ht="61.05" customHeight="1" x14ac:dyDescent="0.25">
      <c r="H16" s="30"/>
      <c r="I16" s="30"/>
      <c r="J16" s="30"/>
    </row>
    <row r="17" spans="8:9" ht="61.05" customHeight="1" x14ac:dyDescent="0.25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S12 S4:AJ11">
    <cfRule type="cellIs" dxfId="15" priority="2" operator="greaterThan">
      <formula>0</formula>
    </cfRule>
    <cfRule type="cellIs" dxfId="14" priority="3" stopIfTrue="1" operator="greaterThan">
      <formula>0</formula>
    </cfRule>
    <cfRule type="cellIs" dxfId="13" priority="4" stopIfTrue="1" operator="greaterThan">
      <formula>0</formula>
    </cfRule>
    <cfRule type="cellIs" dxfId="12" priority="5" stopIfTrue="1" operator="greaterThan">
      <formula>0</formula>
    </cfRule>
  </conditionalFormatting>
  <conditionalFormatting sqref="Q4:Q10">
    <cfRule type="cellIs" dxfId="1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REITORIA_SETIC</vt:lpstr>
      <vt:lpstr>CEART</vt:lpstr>
      <vt:lpstr>FAED</vt:lpstr>
      <vt:lpstr>CEFID</vt:lpstr>
      <vt:lpstr>CESFI</vt:lpstr>
      <vt:lpstr>CCT</vt:lpstr>
      <vt:lpstr>CEAVI</vt:lpstr>
      <vt:lpstr>CAV</vt:lpstr>
      <vt:lpstr>CESMO</vt:lpstr>
      <vt:lpstr>CEO</vt:lpstr>
      <vt:lpstr>CEPLAN</vt:lpstr>
      <vt:lpstr>GESTOR</vt:lpstr>
      <vt:lpstr>CARONA(uso exclusivo do Gestor)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GUSTAVO ANTONIO PERARDT FARIAS</cp:lastModifiedBy>
  <cp:lastPrinted>2015-07-08T21:27:45Z</cp:lastPrinted>
  <dcterms:created xsi:type="dcterms:W3CDTF">2010-06-19T20:43:11Z</dcterms:created>
  <dcterms:modified xsi:type="dcterms:W3CDTF">2026-06-11T17:02:20Z</dcterms:modified>
</cp:coreProperties>
</file>