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05. Controle atas registro de preços\"/>
    </mc:Choice>
  </mc:AlternateContent>
  <xr:revisionPtr revIDLastSave="0" documentId="13_ncr:1_{501927CE-BE93-4F92-BC20-9BE956F67420}" xr6:coauthVersionLast="47" xr6:coauthVersionMax="47" xr10:uidLastSave="{00000000-0000-0000-0000-000000000000}"/>
  <bookViews>
    <workbookView xWindow="-28920" yWindow="-120" windowWidth="29040" windowHeight="15720" tabRatio="651" firstSheet="9" activeTab="9" xr2:uid="{00000000-000D-0000-FFFF-FFFF00000000}"/>
  </bookViews>
  <sheets>
    <sheet name="REITORIA-COVEST" sheetId="164" state="hidden" r:id="rId1"/>
    <sheet name="REITORIA-PROEX" sheetId="183" state="hidden" r:id="rId2"/>
    <sheet name="REITORIA-MESC" sheetId="184" state="hidden" r:id="rId3"/>
    <sheet name="ESAG" sheetId="185" state="hidden" r:id="rId4"/>
    <sheet name="CEAD" sheetId="186" state="hidden" r:id="rId5"/>
    <sheet name="FAED" sheetId="187" state="hidden" r:id="rId6"/>
    <sheet name="CEART" sheetId="188" state="hidden" r:id="rId7"/>
    <sheet name="CEFID" sheetId="189" state="hidden" r:id="rId8"/>
    <sheet name="CERES" sheetId="190" state="hidden" r:id="rId9"/>
    <sheet name="CESFI" sheetId="191" r:id="rId10"/>
    <sheet name="GESTOR" sheetId="162" state="hidden" r:id="rId11"/>
  </sheets>
  <definedNames>
    <definedName name="_xlnm._FilterDatabase" localSheetId="4" hidden="1">CEAD!$A$3:$AG$33</definedName>
    <definedName name="_xlnm._FilterDatabase" localSheetId="6" hidden="1">CEART!$A$3:$AG$33</definedName>
    <definedName name="_xlnm._FilterDatabase" localSheetId="7" hidden="1">CEFID!$A$3:$AG$33</definedName>
    <definedName name="_xlnm._FilterDatabase" localSheetId="8" hidden="1">CERES!$A$3:$AG$33</definedName>
    <definedName name="_xlnm._FilterDatabase" localSheetId="9" hidden="1">CESFI!$A$3:$AG$33</definedName>
    <definedName name="_xlnm._FilterDatabase" localSheetId="3" hidden="1">ESAG!$A$3:$AG$33</definedName>
    <definedName name="_xlnm._FilterDatabase" localSheetId="5" hidden="1">FAED!$A$3:$AG$33</definedName>
    <definedName name="_xlnm._FilterDatabase" localSheetId="0" hidden="1">'REITORIA-COVEST'!$A$3:$AG$33</definedName>
    <definedName name="_xlnm._FilterDatabase" localSheetId="2" hidden="1">'REITORIA-MESC'!$A$3:$AG$33</definedName>
    <definedName name="_xlnm._FilterDatabase" localSheetId="1" hidden="1">'REITORIA-PROEX'!$A$3:$AG$33</definedName>
    <definedName name="diasuteis" localSheetId="4">#REF!</definedName>
    <definedName name="diasuteis" localSheetId="6">#REF!</definedName>
    <definedName name="diasuteis" localSheetId="7">#REF!</definedName>
    <definedName name="diasuteis" localSheetId="8">#REF!</definedName>
    <definedName name="diasuteis" localSheetId="9">#REF!</definedName>
    <definedName name="diasuteis" localSheetId="3">#REF!</definedName>
    <definedName name="diasuteis" localSheetId="5">#REF!</definedName>
    <definedName name="diasuteis" localSheetId="10">#REF!</definedName>
    <definedName name="diasuteis" localSheetId="0">#REF!</definedName>
    <definedName name="diasuteis" localSheetId="2">#REF!</definedName>
    <definedName name="diasuteis" localSheetId="1">#REF!</definedName>
    <definedName name="diasuteis">#REF!</definedName>
    <definedName name="Ferias" localSheetId="4">#REF!</definedName>
    <definedName name="Ferias" localSheetId="6">#REF!</definedName>
    <definedName name="Ferias" localSheetId="7">#REF!</definedName>
    <definedName name="Ferias" localSheetId="8">#REF!</definedName>
    <definedName name="Ferias" localSheetId="9">#REF!</definedName>
    <definedName name="Ferias" localSheetId="3">#REF!</definedName>
    <definedName name="Ferias" localSheetId="5">#REF!</definedName>
    <definedName name="Ferias" localSheetId="10">#REF!</definedName>
    <definedName name="Ferias" localSheetId="0">#REF!</definedName>
    <definedName name="Ferias" localSheetId="2">#REF!</definedName>
    <definedName name="Ferias" localSheetId="1">#REF!</definedName>
    <definedName name="Ferias">#REF!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0">OFFSET(#REF!,(MATCH(SMALL(#REF!,ROW()-10),#REF!,0)-1),0)</definedName>
    <definedName name="RD" localSheetId="2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62" l="1"/>
  <c r="M6" i="162"/>
  <c r="M8" i="162"/>
  <c r="M11" i="162"/>
  <c r="M13" i="162"/>
  <c r="M14" i="162"/>
  <c r="M15" i="162"/>
  <c r="M16" i="162"/>
  <c r="M17" i="162"/>
  <c r="M18" i="162"/>
  <c r="M19" i="162"/>
  <c r="M20" i="162"/>
  <c r="M21" i="162"/>
  <c r="M23" i="162"/>
  <c r="M24" i="162"/>
  <c r="M25" i="162"/>
  <c r="M26" i="162"/>
  <c r="M27" i="162"/>
  <c r="M28" i="162"/>
  <c r="M29" i="162"/>
  <c r="M30" i="162"/>
  <c r="M31" i="162"/>
  <c r="L5" i="162"/>
  <c r="L6" i="162"/>
  <c r="L7" i="162"/>
  <c r="L8" i="162"/>
  <c r="L9" i="162"/>
  <c r="L10" i="162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23" i="162"/>
  <c r="L24" i="162"/>
  <c r="L25" i="162"/>
  <c r="L26" i="162"/>
  <c r="L27" i="162"/>
  <c r="L28" i="162"/>
  <c r="L29" i="162"/>
  <c r="L30" i="162"/>
  <c r="L31" i="162"/>
  <c r="L4" i="162"/>
  <c r="H36" i="162"/>
  <c r="K5" i="162" l="1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1" i="162"/>
  <c r="K4" i="162"/>
  <c r="J5" i="162"/>
  <c r="J6" i="162"/>
  <c r="J8" i="162"/>
  <c r="J11" i="162"/>
  <c r="J12" i="162"/>
  <c r="M12" i="162" s="1"/>
  <c r="J13" i="162"/>
  <c r="J14" i="162"/>
  <c r="J15" i="162"/>
  <c r="J16" i="162"/>
  <c r="J17" i="162"/>
  <c r="J18" i="162"/>
  <c r="J19" i="162"/>
  <c r="J20" i="162"/>
  <c r="J21" i="162"/>
  <c r="J23" i="162"/>
  <c r="J24" i="162"/>
  <c r="J25" i="162"/>
  <c r="J26" i="162"/>
  <c r="J27" i="162"/>
  <c r="J28" i="162"/>
  <c r="J29" i="162"/>
  <c r="J30" i="162"/>
  <c r="J31" i="162"/>
  <c r="I5" i="162"/>
  <c r="I6" i="162"/>
  <c r="I7" i="162"/>
  <c r="I8" i="162"/>
  <c r="I9" i="162"/>
  <c r="I10" i="162"/>
  <c r="I11" i="162"/>
  <c r="I12" i="162"/>
  <c r="I13" i="162"/>
  <c r="I14" i="162"/>
  <c r="I15" i="162"/>
  <c r="I16" i="162"/>
  <c r="I17" i="162"/>
  <c r="I18" i="162"/>
  <c r="I19" i="162"/>
  <c r="I20" i="162"/>
  <c r="I21" i="162"/>
  <c r="I23" i="162"/>
  <c r="I24" i="162"/>
  <c r="I25" i="162"/>
  <c r="I26" i="162"/>
  <c r="I27" i="162"/>
  <c r="I28" i="162"/>
  <c r="I29" i="162"/>
  <c r="I30" i="162"/>
  <c r="I31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4" i="162"/>
  <c r="R4" i="191"/>
  <c r="J33" i="191"/>
  <c r="AG32" i="191"/>
  <c r="AF32" i="191"/>
  <c r="AE32" i="191"/>
  <c r="AD32" i="191"/>
  <c r="AC32" i="191"/>
  <c r="AB32" i="191"/>
  <c r="AA32" i="191"/>
  <c r="Z32" i="191"/>
  <c r="Y32" i="191"/>
  <c r="X32" i="191"/>
  <c r="W32" i="191"/>
  <c r="V32" i="191"/>
  <c r="U32" i="191"/>
  <c r="T32" i="191"/>
  <c r="J32" i="191"/>
  <c r="R31" i="191"/>
  <c r="S31" i="191" s="1"/>
  <c r="N31" i="191"/>
  <c r="L31" i="191"/>
  <c r="K31" i="191"/>
  <c r="R30" i="191"/>
  <c r="S30" i="191" s="1"/>
  <c r="N30" i="191"/>
  <c r="L30" i="191"/>
  <c r="K30" i="191"/>
  <c r="R29" i="191"/>
  <c r="S29" i="191" s="1"/>
  <c r="N29" i="191"/>
  <c r="L29" i="191"/>
  <c r="K29" i="191"/>
  <c r="R28" i="191"/>
  <c r="S28" i="191" s="1"/>
  <c r="N28" i="191"/>
  <c r="L28" i="191"/>
  <c r="K28" i="191"/>
  <c r="R27" i="191"/>
  <c r="S27" i="191" s="1"/>
  <c r="N27" i="191"/>
  <c r="L27" i="191"/>
  <c r="K27" i="191"/>
  <c r="R26" i="191"/>
  <c r="S26" i="191" s="1"/>
  <c r="N26" i="191"/>
  <c r="L26" i="191"/>
  <c r="K26" i="191"/>
  <c r="R25" i="191"/>
  <c r="S25" i="191" s="1"/>
  <c r="N25" i="191"/>
  <c r="L25" i="191"/>
  <c r="K25" i="191"/>
  <c r="R24" i="191"/>
  <c r="S24" i="191" s="1"/>
  <c r="N24" i="191"/>
  <c r="L24" i="191"/>
  <c r="K24" i="191"/>
  <c r="R23" i="191"/>
  <c r="S23" i="191" s="1"/>
  <c r="N23" i="191"/>
  <c r="L23" i="191"/>
  <c r="K23" i="191"/>
  <c r="R22" i="191"/>
  <c r="S22" i="191" s="1"/>
  <c r="N22" i="191"/>
  <c r="L22" i="191"/>
  <c r="J22" i="162" s="1"/>
  <c r="M22" i="162" s="1"/>
  <c r="K22" i="191"/>
  <c r="I22" i="162" s="1"/>
  <c r="R21" i="191"/>
  <c r="S21" i="191" s="1"/>
  <c r="N21" i="191"/>
  <c r="L21" i="191"/>
  <c r="K21" i="191"/>
  <c r="R20" i="191"/>
  <c r="S20" i="191" s="1"/>
  <c r="N20" i="191"/>
  <c r="L20" i="191"/>
  <c r="K20" i="191"/>
  <c r="R19" i="191"/>
  <c r="S19" i="191" s="1"/>
  <c r="N19" i="191"/>
  <c r="L19" i="191"/>
  <c r="K19" i="191"/>
  <c r="R18" i="191"/>
  <c r="S18" i="191" s="1"/>
  <c r="N18" i="191"/>
  <c r="L18" i="191"/>
  <c r="K18" i="191"/>
  <c r="R17" i="191"/>
  <c r="S17" i="191" s="1"/>
  <c r="N17" i="191"/>
  <c r="L17" i="191"/>
  <c r="K17" i="191"/>
  <c r="R16" i="191"/>
  <c r="S16" i="191" s="1"/>
  <c r="N16" i="191"/>
  <c r="L16" i="191"/>
  <c r="K16" i="191"/>
  <c r="R15" i="191"/>
  <c r="S15" i="191" s="1"/>
  <c r="N15" i="191"/>
  <c r="L15" i="191"/>
  <c r="K15" i="191"/>
  <c r="R14" i="191"/>
  <c r="S14" i="191" s="1"/>
  <c r="N14" i="191"/>
  <c r="L14" i="191"/>
  <c r="K14" i="191"/>
  <c r="R13" i="191"/>
  <c r="S13" i="191" s="1"/>
  <c r="N13" i="191"/>
  <c r="L13" i="191"/>
  <c r="K13" i="191"/>
  <c r="R12" i="191"/>
  <c r="S12" i="191" s="1"/>
  <c r="N12" i="191"/>
  <c r="L12" i="191"/>
  <c r="K12" i="191"/>
  <c r="R11" i="191"/>
  <c r="S11" i="191" s="1"/>
  <c r="N11" i="191"/>
  <c r="L11" i="191"/>
  <c r="K11" i="191"/>
  <c r="R10" i="191"/>
  <c r="S10" i="191" s="1"/>
  <c r="N10" i="191"/>
  <c r="L10" i="191"/>
  <c r="J10" i="162" s="1"/>
  <c r="M10" i="162" s="1"/>
  <c r="K10" i="191"/>
  <c r="R9" i="191"/>
  <c r="S9" i="191" s="1"/>
  <c r="N9" i="191"/>
  <c r="L9" i="191"/>
  <c r="J9" i="162" s="1"/>
  <c r="M9" i="162" s="1"/>
  <c r="K9" i="191"/>
  <c r="R8" i="191"/>
  <c r="S8" i="191" s="1"/>
  <c r="N8" i="191"/>
  <c r="L8" i="191"/>
  <c r="K8" i="191"/>
  <c r="R7" i="191"/>
  <c r="S7" i="191" s="1"/>
  <c r="N7" i="191"/>
  <c r="L7" i="191"/>
  <c r="J7" i="162" s="1"/>
  <c r="M7" i="162" s="1"/>
  <c r="K7" i="191"/>
  <c r="R6" i="191"/>
  <c r="S6" i="191" s="1"/>
  <c r="N6" i="191"/>
  <c r="L6" i="191"/>
  <c r="K6" i="191"/>
  <c r="R5" i="191"/>
  <c r="S5" i="191" s="1"/>
  <c r="N5" i="191"/>
  <c r="L5" i="191"/>
  <c r="K5" i="191"/>
  <c r="N4" i="191"/>
  <c r="L4" i="191"/>
  <c r="J4" i="162" s="1"/>
  <c r="K4" i="191"/>
  <c r="I4" i="162" s="1"/>
  <c r="J33" i="190"/>
  <c r="AG32" i="190"/>
  <c r="AF32" i="190"/>
  <c r="AE32" i="190"/>
  <c r="AD32" i="190"/>
  <c r="AC32" i="190"/>
  <c r="AB32" i="190"/>
  <c r="AA32" i="190"/>
  <c r="Z32" i="190"/>
  <c r="Y32" i="190"/>
  <c r="X32" i="190"/>
  <c r="W32" i="190"/>
  <c r="V32" i="190"/>
  <c r="U32" i="190"/>
  <c r="T32" i="190"/>
  <c r="J32" i="190"/>
  <c r="R31" i="190"/>
  <c r="S31" i="190" s="1"/>
  <c r="N31" i="190"/>
  <c r="L31" i="190"/>
  <c r="K31" i="190"/>
  <c r="R30" i="190"/>
  <c r="S30" i="190" s="1"/>
  <c r="N30" i="190"/>
  <c r="L30" i="190"/>
  <c r="K30" i="190"/>
  <c r="R29" i="190"/>
  <c r="S29" i="190" s="1"/>
  <c r="N29" i="190"/>
  <c r="L29" i="190"/>
  <c r="K29" i="190"/>
  <c r="R28" i="190"/>
  <c r="S28" i="190" s="1"/>
  <c r="N28" i="190"/>
  <c r="L28" i="190"/>
  <c r="K28" i="190"/>
  <c r="R27" i="190"/>
  <c r="S27" i="190" s="1"/>
  <c r="N27" i="190"/>
  <c r="L27" i="190"/>
  <c r="K27" i="190"/>
  <c r="R26" i="190"/>
  <c r="S26" i="190" s="1"/>
  <c r="N26" i="190"/>
  <c r="L26" i="190"/>
  <c r="K26" i="190"/>
  <c r="R25" i="190"/>
  <c r="S25" i="190" s="1"/>
  <c r="N25" i="190"/>
  <c r="L25" i="190"/>
  <c r="K25" i="190"/>
  <c r="R24" i="190"/>
  <c r="S24" i="190" s="1"/>
  <c r="N24" i="190"/>
  <c r="L24" i="190"/>
  <c r="K24" i="190"/>
  <c r="R23" i="190"/>
  <c r="S23" i="190" s="1"/>
  <c r="N23" i="190"/>
  <c r="L23" i="190"/>
  <c r="K23" i="190"/>
  <c r="R22" i="190"/>
  <c r="S22" i="190" s="1"/>
  <c r="N22" i="190"/>
  <c r="L22" i="190"/>
  <c r="K22" i="190"/>
  <c r="R21" i="190"/>
  <c r="S21" i="190" s="1"/>
  <c r="N21" i="190"/>
  <c r="L21" i="190"/>
  <c r="K21" i="190"/>
  <c r="R20" i="190"/>
  <c r="S20" i="190" s="1"/>
  <c r="N20" i="190"/>
  <c r="L20" i="190"/>
  <c r="K20" i="190"/>
  <c r="R19" i="190"/>
  <c r="S19" i="190" s="1"/>
  <c r="N19" i="190"/>
  <c r="L19" i="190"/>
  <c r="K19" i="190"/>
  <c r="R18" i="190"/>
  <c r="S18" i="190" s="1"/>
  <c r="N18" i="190"/>
  <c r="L18" i="190"/>
  <c r="K18" i="190"/>
  <c r="R17" i="190"/>
  <c r="S17" i="190" s="1"/>
  <c r="N17" i="190"/>
  <c r="L17" i="190"/>
  <c r="K17" i="190"/>
  <c r="R16" i="190"/>
  <c r="S16" i="190" s="1"/>
  <c r="N16" i="190"/>
  <c r="L16" i="190"/>
  <c r="K16" i="190"/>
  <c r="R15" i="190"/>
  <c r="S15" i="190" s="1"/>
  <c r="N15" i="190"/>
  <c r="L15" i="190"/>
  <c r="K15" i="190"/>
  <c r="R14" i="190"/>
  <c r="S14" i="190" s="1"/>
  <c r="N14" i="190"/>
  <c r="L14" i="190"/>
  <c r="K14" i="190"/>
  <c r="R13" i="190"/>
  <c r="S13" i="190" s="1"/>
  <c r="N13" i="190"/>
  <c r="L13" i="190"/>
  <c r="K13" i="190"/>
  <c r="R12" i="190"/>
  <c r="S12" i="190" s="1"/>
  <c r="N12" i="190"/>
  <c r="L12" i="190"/>
  <c r="K12" i="190"/>
  <c r="R11" i="190"/>
  <c r="S11" i="190" s="1"/>
  <c r="N11" i="190"/>
  <c r="L11" i="190"/>
  <c r="K11" i="190"/>
  <c r="R10" i="190"/>
  <c r="S10" i="190" s="1"/>
  <c r="N10" i="190"/>
  <c r="L10" i="190"/>
  <c r="K10" i="190"/>
  <c r="R9" i="190"/>
  <c r="S9" i="190" s="1"/>
  <c r="N9" i="190"/>
  <c r="L9" i="190"/>
  <c r="K9" i="190"/>
  <c r="R8" i="190"/>
  <c r="S8" i="190" s="1"/>
  <c r="N8" i="190"/>
  <c r="L8" i="190"/>
  <c r="K8" i="190"/>
  <c r="R7" i="190"/>
  <c r="S7" i="190" s="1"/>
  <c r="N7" i="190"/>
  <c r="L7" i="190"/>
  <c r="K7" i="190"/>
  <c r="R6" i="190"/>
  <c r="S6" i="190" s="1"/>
  <c r="N6" i="190"/>
  <c r="L6" i="190"/>
  <c r="K6" i="190"/>
  <c r="R5" i="190"/>
  <c r="S5" i="190" s="1"/>
  <c r="N5" i="190"/>
  <c r="L5" i="190"/>
  <c r="K5" i="190"/>
  <c r="R4" i="190"/>
  <c r="N4" i="190"/>
  <c r="L4" i="190"/>
  <c r="L32" i="190" s="1"/>
  <c r="K4" i="190"/>
  <c r="J33" i="189"/>
  <c r="AG32" i="189"/>
  <c r="AF32" i="189"/>
  <c r="AE32" i="189"/>
  <c r="AD32" i="189"/>
  <c r="AC32" i="189"/>
  <c r="AB32" i="189"/>
  <c r="AA32" i="189"/>
  <c r="Z32" i="189"/>
  <c r="Y32" i="189"/>
  <c r="X32" i="189"/>
  <c r="W32" i="189"/>
  <c r="V32" i="189"/>
  <c r="U32" i="189"/>
  <c r="T32" i="189"/>
  <c r="J32" i="189"/>
  <c r="R31" i="189"/>
  <c r="S31" i="189" s="1"/>
  <c r="N31" i="189"/>
  <c r="L31" i="189"/>
  <c r="K31" i="189"/>
  <c r="R30" i="189"/>
  <c r="S30" i="189" s="1"/>
  <c r="N30" i="189"/>
  <c r="L30" i="189"/>
  <c r="K30" i="189"/>
  <c r="R29" i="189"/>
  <c r="S29" i="189" s="1"/>
  <c r="N29" i="189"/>
  <c r="L29" i="189"/>
  <c r="K29" i="189"/>
  <c r="R28" i="189"/>
  <c r="S28" i="189" s="1"/>
  <c r="N28" i="189"/>
  <c r="L28" i="189"/>
  <c r="K28" i="189"/>
  <c r="R27" i="189"/>
  <c r="S27" i="189" s="1"/>
  <c r="N27" i="189"/>
  <c r="L27" i="189"/>
  <c r="K27" i="189"/>
  <c r="R26" i="189"/>
  <c r="S26" i="189" s="1"/>
  <c r="N26" i="189"/>
  <c r="L26" i="189"/>
  <c r="K26" i="189"/>
  <c r="R25" i="189"/>
  <c r="S25" i="189" s="1"/>
  <c r="N25" i="189"/>
  <c r="L25" i="189"/>
  <c r="K25" i="189"/>
  <c r="R24" i="189"/>
  <c r="S24" i="189" s="1"/>
  <c r="N24" i="189"/>
  <c r="L24" i="189"/>
  <c r="K24" i="189"/>
  <c r="R23" i="189"/>
  <c r="S23" i="189" s="1"/>
  <c r="N23" i="189"/>
  <c r="L23" i="189"/>
  <c r="K23" i="189"/>
  <c r="R22" i="189"/>
  <c r="S22" i="189" s="1"/>
  <c r="N22" i="189"/>
  <c r="L22" i="189"/>
  <c r="K22" i="189"/>
  <c r="S21" i="189"/>
  <c r="R21" i="189"/>
  <c r="N21" i="189"/>
  <c r="L21" i="189"/>
  <c r="K21" i="189"/>
  <c r="R20" i="189"/>
  <c r="S20" i="189" s="1"/>
  <c r="N20" i="189"/>
  <c r="L20" i="189"/>
  <c r="K20" i="189"/>
  <c r="R19" i="189"/>
  <c r="S19" i="189" s="1"/>
  <c r="N19" i="189"/>
  <c r="L19" i="189"/>
  <c r="K19" i="189"/>
  <c r="R18" i="189"/>
  <c r="S18" i="189" s="1"/>
  <c r="N18" i="189"/>
  <c r="L18" i="189"/>
  <c r="K18" i="189"/>
  <c r="R17" i="189"/>
  <c r="S17" i="189" s="1"/>
  <c r="N17" i="189"/>
  <c r="L17" i="189"/>
  <c r="K17" i="189"/>
  <c r="R16" i="189"/>
  <c r="S16" i="189" s="1"/>
  <c r="N16" i="189"/>
  <c r="L16" i="189"/>
  <c r="K16" i="189"/>
  <c r="R15" i="189"/>
  <c r="S15" i="189" s="1"/>
  <c r="N15" i="189"/>
  <c r="L15" i="189"/>
  <c r="K15" i="189"/>
  <c r="R14" i="189"/>
  <c r="S14" i="189" s="1"/>
  <c r="N14" i="189"/>
  <c r="L14" i="189"/>
  <c r="K14" i="189"/>
  <c r="R13" i="189"/>
  <c r="S13" i="189" s="1"/>
  <c r="N13" i="189"/>
  <c r="L13" i="189"/>
  <c r="K13" i="189"/>
  <c r="R12" i="189"/>
  <c r="S12" i="189" s="1"/>
  <c r="N12" i="189"/>
  <c r="L12" i="189"/>
  <c r="K12" i="189"/>
  <c r="R11" i="189"/>
  <c r="S11" i="189" s="1"/>
  <c r="N11" i="189"/>
  <c r="L11" i="189"/>
  <c r="K11" i="189"/>
  <c r="R10" i="189"/>
  <c r="S10" i="189" s="1"/>
  <c r="N10" i="189"/>
  <c r="L10" i="189"/>
  <c r="K10" i="189"/>
  <c r="R9" i="189"/>
  <c r="S9" i="189" s="1"/>
  <c r="N9" i="189"/>
  <c r="L9" i="189"/>
  <c r="K9" i="189"/>
  <c r="R8" i="189"/>
  <c r="S8" i="189" s="1"/>
  <c r="N8" i="189"/>
  <c r="L8" i="189"/>
  <c r="K8" i="189"/>
  <c r="R7" i="189"/>
  <c r="S7" i="189" s="1"/>
  <c r="N7" i="189"/>
  <c r="L7" i="189"/>
  <c r="K7" i="189"/>
  <c r="R6" i="189"/>
  <c r="S6" i="189" s="1"/>
  <c r="N6" i="189"/>
  <c r="L6" i="189"/>
  <c r="K6" i="189"/>
  <c r="R5" i="189"/>
  <c r="S5" i="189" s="1"/>
  <c r="N5" i="189"/>
  <c r="L5" i="189"/>
  <c r="K5" i="189"/>
  <c r="R4" i="189"/>
  <c r="N4" i="189"/>
  <c r="L4" i="189"/>
  <c r="L32" i="189" s="1"/>
  <c r="K4" i="189"/>
  <c r="J33" i="188"/>
  <c r="AG32" i="188"/>
  <c r="AF32" i="188"/>
  <c r="AE32" i="188"/>
  <c r="AD32" i="188"/>
  <c r="AC32" i="188"/>
  <c r="AB32" i="188"/>
  <c r="AA32" i="188"/>
  <c r="Z32" i="188"/>
  <c r="Y32" i="188"/>
  <c r="X32" i="188"/>
  <c r="W32" i="188"/>
  <c r="V32" i="188"/>
  <c r="U32" i="188"/>
  <c r="T32" i="188"/>
  <c r="J32" i="188"/>
  <c r="R31" i="188"/>
  <c r="S31" i="188" s="1"/>
  <c r="N31" i="188"/>
  <c r="L31" i="188"/>
  <c r="K31" i="188"/>
  <c r="R30" i="188"/>
  <c r="S30" i="188" s="1"/>
  <c r="N30" i="188"/>
  <c r="L30" i="188"/>
  <c r="K30" i="188"/>
  <c r="R29" i="188"/>
  <c r="S29" i="188" s="1"/>
  <c r="N29" i="188"/>
  <c r="L29" i="188"/>
  <c r="K29" i="188"/>
  <c r="R28" i="188"/>
  <c r="S28" i="188" s="1"/>
  <c r="N28" i="188"/>
  <c r="L28" i="188"/>
  <c r="K28" i="188"/>
  <c r="R27" i="188"/>
  <c r="S27" i="188" s="1"/>
  <c r="N27" i="188"/>
  <c r="L27" i="188"/>
  <c r="K27" i="188"/>
  <c r="R26" i="188"/>
  <c r="S26" i="188" s="1"/>
  <c r="N26" i="188"/>
  <c r="L26" i="188"/>
  <c r="K26" i="188"/>
  <c r="R25" i="188"/>
  <c r="S25" i="188" s="1"/>
  <c r="N25" i="188"/>
  <c r="L25" i="188"/>
  <c r="K25" i="188"/>
  <c r="R24" i="188"/>
  <c r="S24" i="188" s="1"/>
  <c r="N24" i="188"/>
  <c r="L24" i="188"/>
  <c r="K24" i="188"/>
  <c r="R23" i="188"/>
  <c r="S23" i="188" s="1"/>
  <c r="N23" i="188"/>
  <c r="L23" i="188"/>
  <c r="K23" i="188"/>
  <c r="R22" i="188"/>
  <c r="S22" i="188" s="1"/>
  <c r="N22" i="188"/>
  <c r="L22" i="188"/>
  <c r="K22" i="188"/>
  <c r="R21" i="188"/>
  <c r="S21" i="188" s="1"/>
  <c r="N21" i="188"/>
  <c r="L21" i="188"/>
  <c r="K21" i="188"/>
  <c r="R20" i="188"/>
  <c r="S20" i="188" s="1"/>
  <c r="N20" i="188"/>
  <c r="L20" i="188"/>
  <c r="K20" i="188"/>
  <c r="R19" i="188"/>
  <c r="S19" i="188" s="1"/>
  <c r="N19" i="188"/>
  <c r="L19" i="188"/>
  <c r="K19" i="188"/>
  <c r="R18" i="188"/>
  <c r="S18" i="188" s="1"/>
  <c r="N18" i="188"/>
  <c r="L18" i="188"/>
  <c r="K18" i="188"/>
  <c r="R17" i="188"/>
  <c r="S17" i="188" s="1"/>
  <c r="N17" i="188"/>
  <c r="L17" i="188"/>
  <c r="K17" i="188"/>
  <c r="R16" i="188"/>
  <c r="S16" i="188" s="1"/>
  <c r="N16" i="188"/>
  <c r="L16" i="188"/>
  <c r="K16" i="188"/>
  <c r="S15" i="188"/>
  <c r="R15" i="188"/>
  <c r="N15" i="188"/>
  <c r="L15" i="188"/>
  <c r="K15" i="188"/>
  <c r="R14" i="188"/>
  <c r="S14" i="188" s="1"/>
  <c r="N14" i="188"/>
  <c r="L14" i="188"/>
  <c r="K14" i="188"/>
  <c r="R13" i="188"/>
  <c r="S13" i="188" s="1"/>
  <c r="N13" i="188"/>
  <c r="L13" i="188"/>
  <c r="K13" i="188"/>
  <c r="R12" i="188"/>
  <c r="S12" i="188" s="1"/>
  <c r="N12" i="188"/>
  <c r="L12" i="188"/>
  <c r="K12" i="188"/>
  <c r="R11" i="188"/>
  <c r="S11" i="188" s="1"/>
  <c r="N11" i="188"/>
  <c r="L11" i="188"/>
  <c r="K11" i="188"/>
  <c r="R10" i="188"/>
  <c r="S10" i="188" s="1"/>
  <c r="N10" i="188"/>
  <c r="L10" i="188"/>
  <c r="K10" i="188"/>
  <c r="R9" i="188"/>
  <c r="S9" i="188" s="1"/>
  <c r="N9" i="188"/>
  <c r="L9" i="188"/>
  <c r="K9" i="188"/>
  <c r="R8" i="188"/>
  <c r="S8" i="188" s="1"/>
  <c r="N8" i="188"/>
  <c r="L8" i="188"/>
  <c r="K8" i="188"/>
  <c r="R7" i="188"/>
  <c r="S7" i="188" s="1"/>
  <c r="N7" i="188"/>
  <c r="L7" i="188"/>
  <c r="K7" i="188"/>
  <c r="R6" i="188"/>
  <c r="S6" i="188" s="1"/>
  <c r="N6" i="188"/>
  <c r="L6" i="188"/>
  <c r="K6" i="188"/>
  <c r="R5" i="188"/>
  <c r="S5" i="188" s="1"/>
  <c r="N5" i="188"/>
  <c r="L5" i="188"/>
  <c r="L32" i="188" s="1"/>
  <c r="K5" i="188"/>
  <c r="R4" i="188"/>
  <c r="S4" i="188" s="1"/>
  <c r="N4" i="188"/>
  <c r="L4" i="188"/>
  <c r="K4" i="188"/>
  <c r="J33" i="187"/>
  <c r="AG32" i="187"/>
  <c r="AF32" i="187"/>
  <c r="AE32" i="187"/>
  <c r="AD32" i="187"/>
  <c r="AC32" i="187"/>
  <c r="AB32" i="187"/>
  <c r="AA32" i="187"/>
  <c r="Z32" i="187"/>
  <c r="Y32" i="187"/>
  <c r="X32" i="187"/>
  <c r="W32" i="187"/>
  <c r="V32" i="187"/>
  <c r="U32" i="187"/>
  <c r="T32" i="187"/>
  <c r="J32" i="187"/>
  <c r="R31" i="187"/>
  <c r="S31" i="187" s="1"/>
  <c r="N31" i="187"/>
  <c r="L31" i="187"/>
  <c r="K31" i="187"/>
  <c r="R30" i="187"/>
  <c r="S30" i="187" s="1"/>
  <c r="N30" i="187"/>
  <c r="L30" i="187"/>
  <c r="K30" i="187"/>
  <c r="R29" i="187"/>
  <c r="S29" i="187" s="1"/>
  <c r="N29" i="187"/>
  <c r="L29" i="187"/>
  <c r="K29" i="187"/>
  <c r="R28" i="187"/>
  <c r="S28" i="187" s="1"/>
  <c r="N28" i="187"/>
  <c r="L28" i="187"/>
  <c r="K28" i="187"/>
  <c r="R27" i="187"/>
  <c r="S27" i="187" s="1"/>
  <c r="N27" i="187"/>
  <c r="L27" i="187"/>
  <c r="K27" i="187"/>
  <c r="R26" i="187"/>
  <c r="S26" i="187" s="1"/>
  <c r="N26" i="187"/>
  <c r="L26" i="187"/>
  <c r="K26" i="187"/>
  <c r="R25" i="187"/>
  <c r="S25" i="187" s="1"/>
  <c r="N25" i="187"/>
  <c r="L25" i="187"/>
  <c r="K25" i="187"/>
  <c r="R24" i="187"/>
  <c r="S24" i="187" s="1"/>
  <c r="N24" i="187"/>
  <c r="L24" i="187"/>
  <c r="K24" i="187"/>
  <c r="R23" i="187"/>
  <c r="S23" i="187" s="1"/>
  <c r="N23" i="187"/>
  <c r="L23" i="187"/>
  <c r="K23" i="187"/>
  <c r="R22" i="187"/>
  <c r="S22" i="187" s="1"/>
  <c r="N22" i="187"/>
  <c r="L22" i="187"/>
  <c r="K22" i="187"/>
  <c r="R21" i="187"/>
  <c r="S21" i="187" s="1"/>
  <c r="N21" i="187"/>
  <c r="L21" i="187"/>
  <c r="K21" i="187"/>
  <c r="R20" i="187"/>
  <c r="S20" i="187" s="1"/>
  <c r="N20" i="187"/>
  <c r="L20" i="187"/>
  <c r="K20" i="187"/>
  <c r="R19" i="187"/>
  <c r="S19" i="187" s="1"/>
  <c r="N19" i="187"/>
  <c r="L19" i="187"/>
  <c r="K19" i="187"/>
  <c r="R18" i="187"/>
  <c r="S18" i="187" s="1"/>
  <c r="N18" i="187"/>
  <c r="L18" i="187"/>
  <c r="K18" i="187"/>
  <c r="R17" i="187"/>
  <c r="S17" i="187" s="1"/>
  <c r="N17" i="187"/>
  <c r="L17" i="187"/>
  <c r="K17" i="187"/>
  <c r="R16" i="187"/>
  <c r="S16" i="187" s="1"/>
  <c r="N16" i="187"/>
  <c r="L16" i="187"/>
  <c r="K16" i="187"/>
  <c r="R15" i="187"/>
  <c r="S15" i="187" s="1"/>
  <c r="N15" i="187"/>
  <c r="L15" i="187"/>
  <c r="K15" i="187"/>
  <c r="R14" i="187"/>
  <c r="S14" i="187" s="1"/>
  <c r="N14" i="187"/>
  <c r="L14" i="187"/>
  <c r="K14" i="187"/>
  <c r="R13" i="187"/>
  <c r="S13" i="187" s="1"/>
  <c r="N13" i="187"/>
  <c r="L13" i="187"/>
  <c r="K13" i="187"/>
  <c r="R12" i="187"/>
  <c r="S12" i="187" s="1"/>
  <c r="N12" i="187"/>
  <c r="L12" i="187"/>
  <c r="K12" i="187"/>
  <c r="R11" i="187"/>
  <c r="S11" i="187" s="1"/>
  <c r="N11" i="187"/>
  <c r="L11" i="187"/>
  <c r="K11" i="187"/>
  <c r="S10" i="187"/>
  <c r="R10" i="187"/>
  <c r="N10" i="187"/>
  <c r="L10" i="187"/>
  <c r="K10" i="187"/>
  <c r="R9" i="187"/>
  <c r="S9" i="187" s="1"/>
  <c r="N9" i="187"/>
  <c r="L9" i="187"/>
  <c r="K9" i="187"/>
  <c r="R8" i="187"/>
  <c r="S8" i="187" s="1"/>
  <c r="N8" i="187"/>
  <c r="L8" i="187"/>
  <c r="K8" i="187"/>
  <c r="R7" i="187"/>
  <c r="S7" i="187" s="1"/>
  <c r="N7" i="187"/>
  <c r="L7" i="187"/>
  <c r="K7" i="187"/>
  <c r="R6" i="187"/>
  <c r="S6" i="187" s="1"/>
  <c r="N6" i="187"/>
  <c r="L6" i="187"/>
  <c r="K6" i="187"/>
  <c r="R5" i="187"/>
  <c r="S5" i="187" s="1"/>
  <c r="N5" i="187"/>
  <c r="L5" i="187"/>
  <c r="K5" i="187"/>
  <c r="R4" i="187"/>
  <c r="S4" i="187" s="1"/>
  <c r="N4" i="187"/>
  <c r="L4" i="187"/>
  <c r="L32" i="187" s="1"/>
  <c r="K4" i="187"/>
  <c r="J33" i="186"/>
  <c r="AG32" i="186"/>
  <c r="AF32" i="186"/>
  <c r="AE32" i="186"/>
  <c r="AD32" i="186"/>
  <c r="AC32" i="186"/>
  <c r="AB32" i="186"/>
  <c r="AA32" i="186"/>
  <c r="Z32" i="186"/>
  <c r="Y32" i="186"/>
  <c r="X32" i="186"/>
  <c r="W32" i="186"/>
  <c r="V32" i="186"/>
  <c r="U32" i="186"/>
  <c r="T32" i="186"/>
  <c r="J32" i="186"/>
  <c r="R31" i="186"/>
  <c r="S31" i="186" s="1"/>
  <c r="N31" i="186"/>
  <c r="L31" i="186"/>
  <c r="K31" i="186"/>
  <c r="R30" i="186"/>
  <c r="S30" i="186" s="1"/>
  <c r="N30" i="186"/>
  <c r="L30" i="186"/>
  <c r="K30" i="186"/>
  <c r="R29" i="186"/>
  <c r="S29" i="186" s="1"/>
  <c r="N29" i="186"/>
  <c r="L29" i="186"/>
  <c r="K29" i="186"/>
  <c r="R28" i="186"/>
  <c r="S28" i="186" s="1"/>
  <c r="N28" i="186"/>
  <c r="L28" i="186"/>
  <c r="K28" i="186"/>
  <c r="R27" i="186"/>
  <c r="S27" i="186" s="1"/>
  <c r="N27" i="186"/>
  <c r="L27" i="186"/>
  <c r="K27" i="186"/>
  <c r="R26" i="186"/>
  <c r="S26" i="186" s="1"/>
  <c r="N26" i="186"/>
  <c r="L26" i="186"/>
  <c r="K26" i="186"/>
  <c r="R25" i="186"/>
  <c r="S25" i="186" s="1"/>
  <c r="N25" i="186"/>
  <c r="L25" i="186"/>
  <c r="K25" i="186"/>
  <c r="R24" i="186"/>
  <c r="S24" i="186" s="1"/>
  <c r="N24" i="186"/>
  <c r="L24" i="186"/>
  <c r="K24" i="186"/>
  <c r="R23" i="186"/>
  <c r="S23" i="186" s="1"/>
  <c r="N23" i="186"/>
  <c r="L23" i="186"/>
  <c r="K23" i="186"/>
  <c r="R22" i="186"/>
  <c r="S22" i="186" s="1"/>
  <c r="N22" i="186"/>
  <c r="L22" i="186"/>
  <c r="K22" i="186"/>
  <c r="R21" i="186"/>
  <c r="S21" i="186" s="1"/>
  <c r="N21" i="186"/>
  <c r="L21" i="186"/>
  <c r="K21" i="186"/>
  <c r="R20" i="186"/>
  <c r="S20" i="186" s="1"/>
  <c r="N20" i="186"/>
  <c r="L20" i="186"/>
  <c r="K20" i="186"/>
  <c r="R19" i="186"/>
  <c r="S19" i="186" s="1"/>
  <c r="N19" i="186"/>
  <c r="L19" i="186"/>
  <c r="K19" i="186"/>
  <c r="R18" i="186"/>
  <c r="S18" i="186" s="1"/>
  <c r="N18" i="186"/>
  <c r="L18" i="186"/>
  <c r="K18" i="186"/>
  <c r="R17" i="186"/>
  <c r="S17" i="186" s="1"/>
  <c r="N17" i="186"/>
  <c r="L17" i="186"/>
  <c r="K17" i="186"/>
  <c r="R16" i="186"/>
  <c r="S16" i="186" s="1"/>
  <c r="N16" i="186"/>
  <c r="L16" i="186"/>
  <c r="K16" i="186"/>
  <c r="R15" i="186"/>
  <c r="S15" i="186" s="1"/>
  <c r="N15" i="186"/>
  <c r="L15" i="186"/>
  <c r="K15" i="186"/>
  <c r="R14" i="186"/>
  <c r="S14" i="186" s="1"/>
  <c r="N14" i="186"/>
  <c r="L14" i="186"/>
  <c r="K14" i="186"/>
  <c r="R13" i="186"/>
  <c r="S13" i="186" s="1"/>
  <c r="N13" i="186"/>
  <c r="L13" i="186"/>
  <c r="K13" i="186"/>
  <c r="R12" i="186"/>
  <c r="S12" i="186" s="1"/>
  <c r="N12" i="186"/>
  <c r="L12" i="186"/>
  <c r="K12" i="186"/>
  <c r="R11" i="186"/>
  <c r="S11" i="186" s="1"/>
  <c r="N11" i="186"/>
  <c r="L11" i="186"/>
  <c r="K11" i="186"/>
  <c r="R10" i="186"/>
  <c r="S10" i="186" s="1"/>
  <c r="N10" i="186"/>
  <c r="L10" i="186"/>
  <c r="K10" i="186"/>
  <c r="R9" i="186"/>
  <c r="S9" i="186" s="1"/>
  <c r="N9" i="186"/>
  <c r="L9" i="186"/>
  <c r="K9" i="186"/>
  <c r="R8" i="186"/>
  <c r="S8" i="186" s="1"/>
  <c r="N8" i="186"/>
  <c r="L8" i="186"/>
  <c r="K8" i="186"/>
  <c r="R7" i="186"/>
  <c r="S7" i="186" s="1"/>
  <c r="N7" i="186"/>
  <c r="L7" i="186"/>
  <c r="K7" i="186"/>
  <c r="R6" i="186"/>
  <c r="S6" i="186" s="1"/>
  <c r="N6" i="186"/>
  <c r="L6" i="186"/>
  <c r="K6" i="186"/>
  <c r="R5" i="186"/>
  <c r="S5" i="186" s="1"/>
  <c r="N5" i="186"/>
  <c r="L5" i="186"/>
  <c r="K5" i="186"/>
  <c r="R4" i="186"/>
  <c r="N4" i="186"/>
  <c r="L4" i="186"/>
  <c r="L32" i="186" s="1"/>
  <c r="K4" i="186"/>
  <c r="J33" i="185"/>
  <c r="AG32" i="185"/>
  <c r="AF32" i="185"/>
  <c r="AE32" i="185"/>
  <c r="AD32" i="185"/>
  <c r="AC32" i="185"/>
  <c r="AB32" i="185"/>
  <c r="AA32" i="185"/>
  <c r="Z32" i="185"/>
  <c r="Y32" i="185"/>
  <c r="X32" i="185"/>
  <c r="W32" i="185"/>
  <c r="V32" i="185"/>
  <c r="U32" i="185"/>
  <c r="T32" i="185"/>
  <c r="J32" i="185"/>
  <c r="R31" i="185"/>
  <c r="S31" i="185" s="1"/>
  <c r="N31" i="185"/>
  <c r="L31" i="185"/>
  <c r="K31" i="185"/>
  <c r="R30" i="185"/>
  <c r="S30" i="185" s="1"/>
  <c r="N30" i="185"/>
  <c r="L30" i="185"/>
  <c r="K30" i="185"/>
  <c r="R29" i="185"/>
  <c r="S29" i="185" s="1"/>
  <c r="N29" i="185"/>
  <c r="L29" i="185"/>
  <c r="K29" i="185"/>
  <c r="R28" i="185"/>
  <c r="S28" i="185" s="1"/>
  <c r="N28" i="185"/>
  <c r="L28" i="185"/>
  <c r="K28" i="185"/>
  <c r="R27" i="185"/>
  <c r="S27" i="185" s="1"/>
  <c r="N27" i="185"/>
  <c r="L27" i="185"/>
  <c r="K27" i="185"/>
  <c r="R26" i="185"/>
  <c r="S26" i="185" s="1"/>
  <c r="N26" i="185"/>
  <c r="L26" i="185"/>
  <c r="K26" i="185"/>
  <c r="R25" i="185"/>
  <c r="S25" i="185" s="1"/>
  <c r="N25" i="185"/>
  <c r="L25" i="185"/>
  <c r="K25" i="185"/>
  <c r="R24" i="185"/>
  <c r="S24" i="185" s="1"/>
  <c r="N24" i="185"/>
  <c r="L24" i="185"/>
  <c r="K24" i="185"/>
  <c r="R23" i="185"/>
  <c r="S23" i="185" s="1"/>
  <c r="N23" i="185"/>
  <c r="L23" i="185"/>
  <c r="K23" i="185"/>
  <c r="R22" i="185"/>
  <c r="S22" i="185" s="1"/>
  <c r="N22" i="185"/>
  <c r="L22" i="185"/>
  <c r="K22" i="185"/>
  <c r="R21" i="185"/>
  <c r="S21" i="185" s="1"/>
  <c r="N21" i="185"/>
  <c r="L21" i="185"/>
  <c r="K21" i="185"/>
  <c r="R20" i="185"/>
  <c r="S20" i="185" s="1"/>
  <c r="N20" i="185"/>
  <c r="L20" i="185"/>
  <c r="K20" i="185"/>
  <c r="R19" i="185"/>
  <c r="S19" i="185" s="1"/>
  <c r="N19" i="185"/>
  <c r="L19" i="185"/>
  <c r="K19" i="185"/>
  <c r="R18" i="185"/>
  <c r="S18" i="185" s="1"/>
  <c r="N18" i="185"/>
  <c r="L18" i="185"/>
  <c r="K18" i="185"/>
  <c r="R17" i="185"/>
  <c r="S17" i="185" s="1"/>
  <c r="N17" i="185"/>
  <c r="L17" i="185"/>
  <c r="K17" i="185"/>
  <c r="R16" i="185"/>
  <c r="S16" i="185" s="1"/>
  <c r="N16" i="185"/>
  <c r="L16" i="185"/>
  <c r="K16" i="185"/>
  <c r="R15" i="185"/>
  <c r="S15" i="185" s="1"/>
  <c r="N15" i="185"/>
  <c r="L15" i="185"/>
  <c r="K15" i="185"/>
  <c r="R14" i="185"/>
  <c r="S14" i="185" s="1"/>
  <c r="N14" i="185"/>
  <c r="L14" i="185"/>
  <c r="K14" i="185"/>
  <c r="R13" i="185"/>
  <c r="S13" i="185" s="1"/>
  <c r="N13" i="185"/>
  <c r="L13" i="185"/>
  <c r="K13" i="185"/>
  <c r="R12" i="185"/>
  <c r="S12" i="185" s="1"/>
  <c r="N12" i="185"/>
  <c r="L12" i="185"/>
  <c r="K12" i="185"/>
  <c r="R11" i="185"/>
  <c r="S11" i="185" s="1"/>
  <c r="N11" i="185"/>
  <c r="L11" i="185"/>
  <c r="K11" i="185"/>
  <c r="R10" i="185"/>
  <c r="S10" i="185" s="1"/>
  <c r="N10" i="185"/>
  <c r="L10" i="185"/>
  <c r="K10" i="185"/>
  <c r="R9" i="185"/>
  <c r="S9" i="185" s="1"/>
  <c r="N9" i="185"/>
  <c r="L9" i="185"/>
  <c r="K9" i="185"/>
  <c r="S8" i="185"/>
  <c r="R8" i="185"/>
  <c r="N8" i="185"/>
  <c r="L8" i="185"/>
  <c r="K8" i="185"/>
  <c r="S7" i="185"/>
  <c r="R7" i="185"/>
  <c r="N7" i="185"/>
  <c r="L7" i="185"/>
  <c r="K7" i="185"/>
  <c r="R6" i="185"/>
  <c r="S6" i="185" s="1"/>
  <c r="N6" i="185"/>
  <c r="L6" i="185"/>
  <c r="K6" i="185"/>
  <c r="R5" i="185"/>
  <c r="S5" i="185" s="1"/>
  <c r="N5" i="185"/>
  <c r="L5" i="185"/>
  <c r="K5" i="185"/>
  <c r="R4" i="185"/>
  <c r="N4" i="185"/>
  <c r="L4" i="185"/>
  <c r="K4" i="185"/>
  <c r="J33" i="184"/>
  <c r="AG32" i="184"/>
  <c r="AF32" i="184"/>
  <c r="AE32" i="184"/>
  <c r="AD32" i="184"/>
  <c r="AC32" i="184"/>
  <c r="AB32" i="184"/>
  <c r="AA32" i="184"/>
  <c r="Z32" i="184"/>
  <c r="Y32" i="184"/>
  <c r="X32" i="184"/>
  <c r="W32" i="184"/>
  <c r="V32" i="184"/>
  <c r="U32" i="184"/>
  <c r="T32" i="184"/>
  <c r="J32" i="184"/>
  <c r="R31" i="184"/>
  <c r="S31" i="184" s="1"/>
  <c r="N31" i="184"/>
  <c r="L31" i="184"/>
  <c r="K31" i="184"/>
  <c r="R30" i="184"/>
  <c r="S30" i="184" s="1"/>
  <c r="N30" i="184"/>
  <c r="L30" i="184"/>
  <c r="K30" i="184"/>
  <c r="R29" i="184"/>
  <c r="S29" i="184" s="1"/>
  <c r="N29" i="184"/>
  <c r="L29" i="184"/>
  <c r="K29" i="184"/>
  <c r="R28" i="184"/>
  <c r="S28" i="184" s="1"/>
  <c r="N28" i="184"/>
  <c r="L28" i="184"/>
  <c r="K28" i="184"/>
  <c r="R27" i="184"/>
  <c r="S27" i="184" s="1"/>
  <c r="N27" i="184"/>
  <c r="L27" i="184"/>
  <c r="K27" i="184"/>
  <c r="R26" i="184"/>
  <c r="S26" i="184" s="1"/>
  <c r="N26" i="184"/>
  <c r="L26" i="184"/>
  <c r="K26" i="184"/>
  <c r="R25" i="184"/>
  <c r="S25" i="184" s="1"/>
  <c r="N25" i="184"/>
  <c r="L25" i="184"/>
  <c r="K25" i="184"/>
  <c r="R24" i="184"/>
  <c r="S24" i="184" s="1"/>
  <c r="N24" i="184"/>
  <c r="L24" i="184"/>
  <c r="K24" i="184"/>
  <c r="R23" i="184"/>
  <c r="S23" i="184" s="1"/>
  <c r="N23" i="184"/>
  <c r="L23" i="184"/>
  <c r="K23" i="184"/>
  <c r="R22" i="184"/>
  <c r="S22" i="184" s="1"/>
  <c r="N22" i="184"/>
  <c r="L22" i="184"/>
  <c r="K22" i="184"/>
  <c r="R21" i="184"/>
  <c r="S21" i="184" s="1"/>
  <c r="N21" i="184"/>
  <c r="L21" i="184"/>
  <c r="K21" i="184"/>
  <c r="R20" i="184"/>
  <c r="S20" i="184" s="1"/>
  <c r="N20" i="184"/>
  <c r="L20" i="184"/>
  <c r="K20" i="184"/>
  <c r="R19" i="184"/>
  <c r="S19" i="184" s="1"/>
  <c r="N19" i="184"/>
  <c r="L19" i="184"/>
  <c r="K19" i="184"/>
  <c r="R18" i="184"/>
  <c r="S18" i="184" s="1"/>
  <c r="N18" i="184"/>
  <c r="L18" i="184"/>
  <c r="K18" i="184"/>
  <c r="R17" i="184"/>
  <c r="S17" i="184" s="1"/>
  <c r="N17" i="184"/>
  <c r="L17" i="184"/>
  <c r="K17" i="184"/>
  <c r="R16" i="184"/>
  <c r="S16" i="184" s="1"/>
  <c r="N16" i="184"/>
  <c r="L16" i="184"/>
  <c r="K16" i="184"/>
  <c r="R15" i="184"/>
  <c r="S15" i="184" s="1"/>
  <c r="N15" i="184"/>
  <c r="L15" i="184"/>
  <c r="K15" i="184"/>
  <c r="R14" i="184"/>
  <c r="S14" i="184" s="1"/>
  <c r="N14" i="184"/>
  <c r="L14" i="184"/>
  <c r="K14" i="184"/>
  <c r="R13" i="184"/>
  <c r="S13" i="184" s="1"/>
  <c r="N13" i="184"/>
  <c r="L13" i="184"/>
  <c r="K13" i="184"/>
  <c r="R12" i="184"/>
  <c r="S12" i="184" s="1"/>
  <c r="N12" i="184"/>
  <c r="L12" i="184"/>
  <c r="K12" i="184"/>
  <c r="S11" i="184"/>
  <c r="R11" i="184"/>
  <c r="N11" i="184"/>
  <c r="L11" i="184"/>
  <c r="K11" i="184"/>
  <c r="R10" i="184"/>
  <c r="S10" i="184" s="1"/>
  <c r="N10" i="184"/>
  <c r="L10" i="184"/>
  <c r="K10" i="184"/>
  <c r="R9" i="184"/>
  <c r="S9" i="184" s="1"/>
  <c r="N9" i="184"/>
  <c r="L9" i="184"/>
  <c r="K9" i="184"/>
  <c r="R8" i="184"/>
  <c r="S8" i="184" s="1"/>
  <c r="N8" i="184"/>
  <c r="L8" i="184"/>
  <c r="K8" i="184"/>
  <c r="R7" i="184"/>
  <c r="S7" i="184" s="1"/>
  <c r="N7" i="184"/>
  <c r="L7" i="184"/>
  <c r="K7" i="184"/>
  <c r="R6" i="184"/>
  <c r="S6" i="184" s="1"/>
  <c r="N6" i="184"/>
  <c r="L6" i="184"/>
  <c r="K6" i="184"/>
  <c r="R5" i="184"/>
  <c r="S5" i="184" s="1"/>
  <c r="N5" i="184"/>
  <c r="L5" i="184"/>
  <c r="K5" i="184"/>
  <c r="R4" i="184"/>
  <c r="N4" i="184"/>
  <c r="L4" i="184"/>
  <c r="L32" i="184" s="1"/>
  <c r="K4" i="184"/>
  <c r="J33" i="183"/>
  <c r="AG32" i="183"/>
  <c r="AF32" i="183"/>
  <c r="AE32" i="183"/>
  <c r="AD32" i="183"/>
  <c r="AC32" i="183"/>
  <c r="AB32" i="183"/>
  <c r="AA32" i="183"/>
  <c r="Z32" i="183"/>
  <c r="Y32" i="183"/>
  <c r="X32" i="183"/>
  <c r="W32" i="183"/>
  <c r="V32" i="183"/>
  <c r="U32" i="183"/>
  <c r="T32" i="183"/>
  <c r="J32" i="183"/>
  <c r="R31" i="183"/>
  <c r="S31" i="183" s="1"/>
  <c r="N31" i="183"/>
  <c r="L31" i="183"/>
  <c r="K31" i="183"/>
  <c r="R30" i="183"/>
  <c r="S30" i="183" s="1"/>
  <c r="N30" i="183"/>
  <c r="L30" i="183"/>
  <c r="K30" i="183"/>
  <c r="R29" i="183"/>
  <c r="S29" i="183" s="1"/>
  <c r="N29" i="183"/>
  <c r="L29" i="183"/>
  <c r="K29" i="183"/>
  <c r="R28" i="183"/>
  <c r="S28" i="183" s="1"/>
  <c r="N28" i="183"/>
  <c r="L28" i="183"/>
  <c r="K28" i="183"/>
  <c r="R27" i="183"/>
  <c r="S27" i="183" s="1"/>
  <c r="N27" i="183"/>
  <c r="L27" i="183"/>
  <c r="K27" i="183"/>
  <c r="R26" i="183"/>
  <c r="S26" i="183" s="1"/>
  <c r="N26" i="183"/>
  <c r="L26" i="183"/>
  <c r="K26" i="183"/>
  <c r="R25" i="183"/>
  <c r="S25" i="183" s="1"/>
  <c r="N25" i="183"/>
  <c r="L25" i="183"/>
  <c r="K25" i="183"/>
  <c r="R24" i="183"/>
  <c r="S24" i="183" s="1"/>
  <c r="N24" i="183"/>
  <c r="L24" i="183"/>
  <c r="K24" i="183"/>
  <c r="R23" i="183"/>
  <c r="S23" i="183" s="1"/>
  <c r="N23" i="183"/>
  <c r="L23" i="183"/>
  <c r="K23" i="183"/>
  <c r="R22" i="183"/>
  <c r="S22" i="183" s="1"/>
  <c r="N22" i="183"/>
  <c r="L22" i="183"/>
  <c r="K22" i="183"/>
  <c r="R21" i="183"/>
  <c r="S21" i="183" s="1"/>
  <c r="N21" i="183"/>
  <c r="L21" i="183"/>
  <c r="K21" i="183"/>
  <c r="R20" i="183"/>
  <c r="S20" i="183" s="1"/>
  <c r="N20" i="183"/>
  <c r="L20" i="183"/>
  <c r="K20" i="183"/>
  <c r="R19" i="183"/>
  <c r="S19" i="183" s="1"/>
  <c r="N19" i="183"/>
  <c r="L19" i="183"/>
  <c r="K19" i="183"/>
  <c r="R18" i="183"/>
  <c r="S18" i="183" s="1"/>
  <c r="N18" i="183"/>
  <c r="L18" i="183"/>
  <c r="K18" i="183"/>
  <c r="S17" i="183"/>
  <c r="R17" i="183"/>
  <c r="N17" i="183"/>
  <c r="L17" i="183"/>
  <c r="K17" i="183"/>
  <c r="R16" i="183"/>
  <c r="S16" i="183" s="1"/>
  <c r="N16" i="183"/>
  <c r="L16" i="183"/>
  <c r="K16" i="183"/>
  <c r="R15" i="183"/>
  <c r="S15" i="183" s="1"/>
  <c r="N15" i="183"/>
  <c r="L15" i="183"/>
  <c r="K15" i="183"/>
  <c r="R14" i="183"/>
  <c r="S14" i="183" s="1"/>
  <c r="N14" i="183"/>
  <c r="L14" i="183"/>
  <c r="K14" i="183"/>
  <c r="S13" i="183"/>
  <c r="R13" i="183"/>
  <c r="N13" i="183"/>
  <c r="L13" i="183"/>
  <c r="K13" i="183"/>
  <c r="R12" i="183"/>
  <c r="S12" i="183" s="1"/>
  <c r="N12" i="183"/>
  <c r="L12" i="183"/>
  <c r="K12" i="183"/>
  <c r="R11" i="183"/>
  <c r="S11" i="183" s="1"/>
  <c r="N11" i="183"/>
  <c r="L11" i="183"/>
  <c r="K11" i="183"/>
  <c r="R10" i="183"/>
  <c r="S10" i="183" s="1"/>
  <c r="N10" i="183"/>
  <c r="L10" i="183"/>
  <c r="K10" i="183"/>
  <c r="R9" i="183"/>
  <c r="S9" i="183" s="1"/>
  <c r="N9" i="183"/>
  <c r="L9" i="183"/>
  <c r="K9" i="183"/>
  <c r="R8" i="183"/>
  <c r="S8" i="183" s="1"/>
  <c r="N8" i="183"/>
  <c r="L8" i="183"/>
  <c r="K8" i="183"/>
  <c r="R7" i="183"/>
  <c r="S7" i="183" s="1"/>
  <c r="N7" i="183"/>
  <c r="L7" i="183"/>
  <c r="K7" i="183"/>
  <c r="R6" i="183"/>
  <c r="S6" i="183" s="1"/>
  <c r="N6" i="183"/>
  <c r="L6" i="183"/>
  <c r="K6" i="183"/>
  <c r="R5" i="183"/>
  <c r="S5" i="183" s="1"/>
  <c r="N5" i="183"/>
  <c r="L5" i="183"/>
  <c r="K5" i="183"/>
  <c r="R4" i="183"/>
  <c r="N4" i="183"/>
  <c r="L4" i="183"/>
  <c r="L32" i="183" s="1"/>
  <c r="K4" i="183"/>
  <c r="R33" i="164"/>
  <c r="R5" i="164"/>
  <c r="R6" i="164"/>
  <c r="R7" i="164"/>
  <c r="R8" i="164"/>
  <c r="R9" i="164"/>
  <c r="R10" i="164"/>
  <c r="R11" i="164"/>
  <c r="R12" i="164"/>
  <c r="R13" i="164"/>
  <c r="R14" i="164"/>
  <c r="R15" i="164"/>
  <c r="R16" i="164"/>
  <c r="R17" i="164"/>
  <c r="R18" i="164"/>
  <c r="R19" i="164"/>
  <c r="R20" i="164"/>
  <c r="R21" i="164"/>
  <c r="R22" i="164"/>
  <c r="R23" i="164"/>
  <c r="R24" i="164"/>
  <c r="R25" i="164"/>
  <c r="R26" i="164"/>
  <c r="R27" i="164"/>
  <c r="R28" i="164"/>
  <c r="R29" i="164"/>
  <c r="R30" i="164"/>
  <c r="R31" i="164"/>
  <c r="R4" i="164"/>
  <c r="L23" i="164"/>
  <c r="K5" i="164"/>
  <c r="K6" i="164"/>
  <c r="K7" i="164"/>
  <c r="K8" i="164"/>
  <c r="K9" i="164"/>
  <c r="K10" i="164"/>
  <c r="K11" i="164"/>
  <c r="K12" i="164"/>
  <c r="K13" i="164"/>
  <c r="K14" i="164"/>
  <c r="K15" i="164"/>
  <c r="K16" i="164"/>
  <c r="K17" i="164"/>
  <c r="K18" i="164"/>
  <c r="K19" i="164"/>
  <c r="K20" i="164"/>
  <c r="K21" i="164"/>
  <c r="K22" i="164"/>
  <c r="K23" i="164"/>
  <c r="K24" i="164"/>
  <c r="K25" i="164"/>
  <c r="K26" i="164"/>
  <c r="K27" i="164"/>
  <c r="K28" i="164"/>
  <c r="K29" i="164"/>
  <c r="K30" i="164"/>
  <c r="K31" i="164"/>
  <c r="K4" i="164"/>
  <c r="J33" i="164"/>
  <c r="O5" i="162"/>
  <c r="O6" i="162"/>
  <c r="O7" i="162"/>
  <c r="O8" i="162"/>
  <c r="O9" i="162"/>
  <c r="O10" i="162"/>
  <c r="O11" i="162"/>
  <c r="O12" i="162"/>
  <c r="O13" i="162"/>
  <c r="O14" i="162"/>
  <c r="O15" i="162"/>
  <c r="O16" i="162"/>
  <c r="O17" i="162"/>
  <c r="O18" i="162"/>
  <c r="O19" i="162"/>
  <c r="O20" i="162"/>
  <c r="O21" i="162"/>
  <c r="O22" i="162"/>
  <c r="O23" i="162"/>
  <c r="O24" i="162"/>
  <c r="O25" i="162"/>
  <c r="O26" i="162"/>
  <c r="O27" i="162"/>
  <c r="O28" i="162"/>
  <c r="O29" i="162"/>
  <c r="O30" i="162"/>
  <c r="O31" i="162"/>
  <c r="O4" i="162"/>
  <c r="J32" i="164"/>
  <c r="N5" i="164"/>
  <c r="N6" i="164"/>
  <c r="N7" i="164"/>
  <c r="N8" i="164"/>
  <c r="N9" i="164"/>
  <c r="N10" i="164"/>
  <c r="N11" i="164"/>
  <c r="N12" i="164"/>
  <c r="N13" i="164"/>
  <c r="N14" i="164"/>
  <c r="N15" i="164"/>
  <c r="N16" i="164"/>
  <c r="N17" i="164"/>
  <c r="N18" i="164"/>
  <c r="N19" i="164"/>
  <c r="N20" i="164"/>
  <c r="N21" i="164"/>
  <c r="N22" i="164"/>
  <c r="N23" i="164"/>
  <c r="N24" i="164"/>
  <c r="N25" i="164"/>
  <c r="N26" i="164"/>
  <c r="N27" i="164"/>
  <c r="N28" i="164"/>
  <c r="N29" i="164"/>
  <c r="N30" i="164"/>
  <c r="N31" i="164"/>
  <c r="L5" i="164"/>
  <c r="L6" i="164"/>
  <c r="L7" i="164"/>
  <c r="L8" i="164"/>
  <c r="L9" i="164"/>
  <c r="L10" i="164"/>
  <c r="L11" i="164"/>
  <c r="L12" i="164"/>
  <c r="L13" i="164"/>
  <c r="L14" i="164"/>
  <c r="L15" i="164"/>
  <c r="L16" i="164"/>
  <c r="L17" i="164"/>
  <c r="L18" i="164"/>
  <c r="L19" i="164"/>
  <c r="L20" i="164"/>
  <c r="L21" i="164"/>
  <c r="L22" i="164"/>
  <c r="L24" i="164"/>
  <c r="L25" i="164"/>
  <c r="L26" i="164"/>
  <c r="L27" i="164"/>
  <c r="L28" i="164"/>
  <c r="L29" i="164"/>
  <c r="L30" i="164"/>
  <c r="L31" i="164"/>
  <c r="N4" i="164"/>
  <c r="L4" i="164"/>
  <c r="L32" i="191" l="1"/>
  <c r="R33" i="191"/>
  <c r="K32" i="191"/>
  <c r="S4" i="191"/>
  <c r="R33" i="190"/>
  <c r="K32" i="190"/>
  <c r="S4" i="190"/>
  <c r="R33" i="189"/>
  <c r="K32" i="189"/>
  <c r="S4" i="189"/>
  <c r="K32" i="188"/>
  <c r="R33" i="188"/>
  <c r="R33" i="187"/>
  <c r="K32" i="187"/>
  <c r="R33" i="186"/>
  <c r="K32" i="186"/>
  <c r="S4" i="186"/>
  <c r="L32" i="185"/>
  <c r="R33" i="185"/>
  <c r="K32" i="185"/>
  <c r="S4" i="185"/>
  <c r="K32" i="184"/>
  <c r="R33" i="184"/>
  <c r="S4" i="184"/>
  <c r="R33" i="183"/>
  <c r="K32" i="183"/>
  <c r="S4" i="183"/>
  <c r="L32" i="164"/>
  <c r="K32" i="164"/>
  <c r="O32" i="162"/>
  <c r="U32" i="164"/>
  <c r="V32" i="164"/>
  <c r="W32" i="164"/>
  <c r="X32" i="164"/>
  <c r="Y32" i="164"/>
  <c r="Z32" i="164"/>
  <c r="AA32" i="164"/>
  <c r="AB32" i="164"/>
  <c r="AC32" i="164"/>
  <c r="AD32" i="164"/>
  <c r="AE32" i="164"/>
  <c r="AF32" i="164"/>
  <c r="AG32" i="164"/>
  <c r="T32" i="164"/>
  <c r="H32" i="162" l="1"/>
  <c r="H35" i="162"/>
  <c r="H34" i="162"/>
  <c r="M4" i="162" l="1"/>
  <c r="S7" i="164" l="1"/>
  <c r="S14" i="164"/>
  <c r="S4" i="164"/>
  <c r="S26" i="164"/>
  <c r="S18" i="164"/>
  <c r="S22" i="164"/>
  <c r="S25" i="164"/>
  <c r="S29" i="164"/>
  <c r="S8" i="164"/>
  <c r="S11" i="164"/>
  <c r="S15" i="164"/>
  <c r="S19" i="164"/>
  <c r="S23" i="164"/>
  <c r="S30" i="164"/>
  <c r="S5" i="164"/>
  <c r="S9" i="164"/>
  <c r="S12" i="164"/>
  <c r="S16" i="164"/>
  <c r="S20" i="164"/>
  <c r="S27" i="164"/>
  <c r="S6" i="164"/>
  <c r="S10" i="164"/>
  <c r="S13" i="164"/>
  <c r="S17" i="164"/>
  <c r="S21" i="164"/>
  <c r="S24" i="164"/>
  <c r="S28" i="164"/>
  <c r="S31" i="164"/>
  <c r="N5" i="162"/>
  <c r="N6" i="162"/>
  <c r="N7" i="162"/>
  <c r="N8" i="162"/>
  <c r="N9" i="162"/>
  <c r="N10" i="162"/>
  <c r="N11" i="162"/>
  <c r="N12" i="162"/>
  <c r="N13" i="162"/>
  <c r="N14" i="162"/>
  <c r="N15" i="162"/>
  <c r="N16" i="162"/>
  <c r="N17" i="162"/>
  <c r="N18" i="162"/>
  <c r="N19" i="162"/>
  <c r="N20" i="162"/>
  <c r="N21" i="162"/>
  <c r="N22" i="162"/>
  <c r="N23" i="162"/>
  <c r="N24" i="162"/>
  <c r="N25" i="162"/>
  <c r="N26" i="162"/>
  <c r="N27" i="162"/>
  <c r="N28" i="162"/>
  <c r="N29" i="162"/>
  <c r="N30" i="162"/>
  <c r="N31" i="162"/>
  <c r="N4" i="162"/>
  <c r="N32" i="162" l="1"/>
  <c r="P37" i="162" l="1"/>
  <c r="P29" i="162"/>
  <c r="P21" i="162"/>
  <c r="P17" i="162"/>
  <c r="P27" i="162"/>
  <c r="P19" i="162"/>
  <c r="P10" i="162" l="1"/>
  <c r="P31" i="162"/>
  <c r="P11" i="162"/>
  <c r="P23" i="162"/>
  <c r="P15" i="162"/>
  <c r="P13" i="162"/>
  <c r="P25" i="162"/>
  <c r="P24" i="162"/>
  <c r="P20" i="162"/>
  <c r="P14" i="162"/>
  <c r="P22" i="162"/>
  <c r="P30" i="162"/>
  <c r="P16" i="162"/>
  <c r="P18" i="162"/>
  <c r="P12" i="162"/>
  <c r="P28" i="162"/>
  <c r="P26" i="162"/>
  <c r="P7" i="162" l="1"/>
  <c r="P8" i="162"/>
  <c r="P9" i="162"/>
  <c r="P6" i="162" l="1"/>
  <c r="P5" i="162"/>
  <c r="P4" i="162"/>
  <c r="P32" i="162" l="1"/>
  <c r="P38" i="162" s="1"/>
  <c r="P40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tc={31658E4F-1568-4A85-8416-F123AD90ED75}</author>
    <author>tc={041E8AA1-B901-4040-B8B7-FC38B6982BED}</author>
    <author>tc={E70EBBE0-5D79-477D-B613-41E2C54CA85D}</author>
    <author>tc={4B98AD57-6601-4C2A-B09E-202C4CE60036}</author>
    <author>tc={71B525AF-74D7-4F3C-AD64-040C05EE40FA}</author>
    <author>tc={BCC33C4E-EB2F-477A-A5D0-2FDE81149111}</author>
  </authors>
  <commentList>
    <comment ref="M4" authorId="0" shapeId="0" xr:uid="{31658E4F-1568-4A85-8416-F123AD90ED7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17/07/2025: 12 peças cedidas ao CESMO.</t>
      </text>
    </comment>
    <comment ref="M5" authorId="1" shapeId="0" xr:uid="{041E8AA1-B901-4040-B8B7-FC38B6982BE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17/07/2025: 1 peças cedidas ao CESMO.
</t>
      </text>
    </comment>
    <comment ref="M7" authorId="2" shapeId="0" xr:uid="{E70EBBE0-5D79-477D-B613-41E2C54CA85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17/07/2025: 8 peças cedidas ao CESMO.
</t>
      </text>
    </comment>
    <comment ref="M9" authorId="3" shapeId="0" xr:uid="{4B98AD57-6601-4C2A-B09E-202C4CE6003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17/07/2025: 10 peças cedidas ao CESMO.
</t>
      </text>
    </comment>
    <comment ref="M13" authorId="4" shapeId="0" xr:uid="{71B525AF-74D7-4F3C-AD64-040C05EE40F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17/07/2025: 10 peças cedidas ao CESMO.
</t>
      </text>
    </comment>
    <comment ref="M18" authorId="5" shapeId="0" xr:uid="{BCC33C4E-EB2F-477A-A5D0-2FDE81149111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17/07/2025: 1 peças cedida ao CESMO.
</t>
      </text>
    </comment>
  </commentList>
</comments>
</file>

<file path=xl/sharedStrings.xml><?xml version="1.0" encoding="utf-8"?>
<sst xmlns="http://schemas.openxmlformats.org/spreadsheetml/2006/main" count="2029" uniqueCount="88">
  <si>
    <t>Saldo / Automático</t>
  </si>
  <si>
    <t>...../...../......</t>
  </si>
  <si>
    <t>ALERTA</t>
  </si>
  <si>
    <t>Item</t>
  </si>
  <si>
    <t>Unidade</t>
  </si>
  <si>
    <t>Lote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</si>
  <si>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</si>
  <si>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</si>
  <si>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</si>
  <si>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</si>
  <si>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</si>
  <si>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</si>
  <si>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</si>
  <si>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</si>
  <si>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</si>
  <si>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</si>
  <si>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</si>
  <si>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</si>
  <si>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</si>
  <si>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</si>
  <si>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</si>
  <si>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</si>
  <si>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</si>
  <si>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</si>
  <si>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</si>
  <si>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</si>
  <si>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</si>
  <si>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>Paletó</t>
  </si>
  <si>
    <t>Samarra de microfibra</t>
  </si>
  <si>
    <t>Tapete</t>
  </si>
  <si>
    <t xml:space="preserve">Toalhas de mesa tamanhos diversos (até 15m²), de algodão / poliester / de renda / </t>
  </si>
  <si>
    <t>Toalha de banho</t>
  </si>
  <si>
    <t>Toalha de rosto</t>
  </si>
  <si>
    <t>Fronha</t>
  </si>
  <si>
    <t>Lençol (materiais diversos)</t>
  </si>
  <si>
    <t>Jaleco (materiais diversos)</t>
  </si>
  <si>
    <t>Persianas</t>
  </si>
  <si>
    <t>Kg</t>
  </si>
  <si>
    <t>kg</t>
  </si>
  <si>
    <t>m2</t>
  </si>
  <si>
    <t>339039-46</t>
  </si>
  <si>
    <t xml:space="preserve">Colete de tactel </t>
  </si>
  <si>
    <t>Rede de descanso simples</t>
  </si>
  <si>
    <t>Empresa</t>
  </si>
  <si>
    <t xml:space="preserve">Detalhamento </t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</si>
  <si>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 DE  EMPRESA  ESPECIALIZADA  EM  SERVIÇOS  DE  LAVANDERIA - CAMPUS  I, CERES E CESFI </t>
    </r>
  </si>
  <si>
    <t xml:space="preserve">Preço UNITÁRIO </t>
  </si>
  <si>
    <t>Peça</t>
  </si>
  <si>
    <t>Meião</t>
  </si>
  <si>
    <t>Descrição</t>
  </si>
  <si>
    <t>CONTROLE DO GESTOR:</t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</si>
  <si>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</si>
  <si>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</si>
  <si>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</si>
  <si>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</si>
  <si>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</si>
  <si>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</si>
  <si>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</si>
  <si>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</si>
  <si>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</si>
  <si>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Utilizada</t>
  </si>
  <si>
    <t>Quantidade disponível para aditivar</t>
  </si>
  <si>
    <t>Qtde Aditivada</t>
  </si>
  <si>
    <t>SALDO</t>
  </si>
  <si>
    <t>Valor Total Aditivado</t>
  </si>
  <si>
    <r>
      <t xml:space="preserve">VIGÊNCIA DA ATA: 27/05/2025 </t>
    </r>
    <r>
      <rPr>
        <b/>
        <sz val="11"/>
        <rFont val="Calibri"/>
        <family val="2"/>
        <scheme val="minor"/>
      </rPr>
      <t>até 27/05/2026</t>
    </r>
  </si>
  <si>
    <r>
      <rPr>
        <b/>
        <sz val="11"/>
        <rFont val="Calibri"/>
        <family val="2"/>
        <scheme val="minor"/>
      </rPr>
      <t>PE 0679/2025 SRP</t>
    </r>
    <r>
      <rPr>
        <sz val="11"/>
        <rFont val="Calibri"/>
        <family val="2"/>
        <scheme val="minor"/>
      </rPr>
      <t xml:space="preserve"> (SGPE ORIGEM: 11116/2025)</t>
    </r>
  </si>
  <si>
    <t>HAPPY CLEAN COMÉRCIO E SERVIÇOS DE LAVANDERIA LTDA - ME, CNPJ 15.307.989/0001-58</t>
  </si>
  <si>
    <t>OS nº xxxx/2025 - Quantidade</t>
  </si>
  <si>
    <t>PE 0679/2025 SRP (SGPE ORIGEM: 11116/2025)</t>
  </si>
  <si>
    <t xml:space="preserve">OBJETO: CONTRATAÇÃO  DE  EMPRESA  ESPECIALIZADA  EM  SERVIÇOS  DE  LAVANDERIA - CAMPUS  I, CERES E CESFI </t>
  </si>
  <si>
    <t>VIGÊNCIA DA ATA: 27/05/2025 até 27/05/2026</t>
  </si>
  <si>
    <r>
      <t xml:space="preserve">CENTRO PARTICIPANTE: </t>
    </r>
    <r>
      <rPr>
        <b/>
        <sz val="11"/>
        <rFont val="Calibri"/>
        <family val="2"/>
        <scheme val="minor"/>
      </rPr>
      <t>REITORIA/COVEST</t>
    </r>
  </si>
  <si>
    <r>
      <t xml:space="preserve">CENTRO PARTICIPANTE: </t>
    </r>
    <r>
      <rPr>
        <b/>
        <sz val="11"/>
        <rFont val="Calibri"/>
        <family val="2"/>
        <scheme val="minor"/>
      </rPr>
      <t>REITORIA/PROEX</t>
    </r>
  </si>
  <si>
    <r>
      <t xml:space="preserve">CENTRO PARTICIPANTE: </t>
    </r>
    <r>
      <rPr>
        <b/>
        <sz val="11"/>
        <rFont val="Calibri"/>
        <family val="2"/>
        <scheme val="minor"/>
      </rPr>
      <t>REITORIA/MESC</t>
    </r>
  </si>
  <si>
    <t>Prazo de Entrega</t>
  </si>
  <si>
    <t>Prazo de Pagamento</t>
  </si>
  <si>
    <t>05 dias</t>
  </si>
  <si>
    <t>30 dias</t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</si>
  <si>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</si>
  <si>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</si>
  <si>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</si>
  <si>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CEART</t>
    </r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</si>
  <si>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</si>
  <si>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CENTRO PARTICIPANTE: </t>
    </r>
    <r>
      <rPr>
        <b/>
        <sz val="11"/>
        <rFont val="Calibri"/>
        <family val="2"/>
        <scheme val="minor"/>
      </rPr>
      <t>CERES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</si>
  <si>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</si>
  <si>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t>Resumo Atualizado em 28/05/2025</t>
  </si>
  <si>
    <t>OS nº 1540/2025 - 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</si>
</sst>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(&quot;R$ &quot;* #,##0.00_);_(&quot;R$ &quot;* \(#,##0.00\);_(&quot;R$ &quot;* &quot;-&quot;??_);_(@_)"/>
    <numFmt numFmtId="170" formatCode="&quot;R$&quot;\ #,##0.00"/>
    <numFmt numFmtId="171" formatCode="#,##0_ ;[Red]\-#,##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61">
    <xf numFmtId="0" fontId="0" fillId="0" borderId="0"/>
    <xf numFmtId="0" fontId="7" fillId="0" borderId="0"/>
    <xf numFmtId="164" fontId="7" fillId="0" borderId="0" applyFill="0" applyBorder="0" applyAlignment="0" applyProtection="0"/>
    <xf numFmtId="165" fontId="7" fillId="0" borderId="0" applyFill="0" applyBorder="0" applyAlignment="0" applyProtection="0"/>
    <xf numFmtId="0" fontId="8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9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6" fillId="0" borderId="0"/>
    <xf numFmtId="0" fontId="7" fillId="0" borderId="0"/>
    <xf numFmtId="0" fontId="7" fillId="0" borderId="0"/>
    <xf numFmtId="165" fontId="7" fillId="0" borderId="0" applyFill="0" applyBorder="0" applyAlignment="0" applyProtection="0"/>
    <xf numFmtId="0" fontId="7" fillId="0" borderId="0"/>
    <xf numFmtId="0" fontId="7" fillId="0" borderId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6" borderId="0" applyNumberFormat="0" applyBorder="0" applyAlignment="0" applyProtection="0"/>
    <xf numFmtId="0" fontId="21" fillId="10" borderId="0" applyNumberFormat="0" applyBorder="0" applyAlignment="0" applyProtection="0"/>
    <xf numFmtId="0" fontId="25" fillId="27" borderId="16" applyNumberFormat="0" applyAlignment="0" applyProtection="0"/>
    <xf numFmtId="0" fontId="27" fillId="28" borderId="17" applyNumberFormat="0" applyAlignment="0" applyProtection="0"/>
    <xf numFmtId="0" fontId="28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3" fillId="14" borderId="16" applyNumberFormat="0" applyAlignment="0" applyProtection="0"/>
    <xf numFmtId="0" fontId="26" fillId="0" borderId="18" applyNumberFormat="0" applyFill="0" applyAlignment="0" applyProtection="0"/>
    <xf numFmtId="0" fontId="22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30" borderId="22" applyNumberFormat="0" applyFont="0" applyAlignment="0" applyProtection="0"/>
    <xf numFmtId="0" fontId="24" fillId="27" borderId="23" applyNumberFormat="0" applyAlignment="0" applyProtection="0"/>
    <xf numFmtId="0" fontId="8" fillId="0" borderId="0" applyNumberFormat="0" applyFill="0" applyBorder="0" applyAlignment="0" applyProtection="0"/>
    <xf numFmtId="0" fontId="15" fillId="0" borderId="24" applyNumberFormat="0" applyFill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wrapText="1"/>
    </xf>
    <xf numFmtId="0" fontId="9" fillId="0" borderId="0" xfId="1" applyFont="1" applyAlignment="1">
      <alignment vertical="center" wrapText="1"/>
    </xf>
    <xf numFmtId="3" fontId="9" fillId="0" borderId="0" xfId="1" applyNumberFormat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1" fontId="9" fillId="0" borderId="0" xfId="1" applyNumberFormat="1" applyFont="1" applyAlignment="1" applyProtection="1">
      <alignment horizontal="center" wrapText="1"/>
      <protection locked="0"/>
    </xf>
    <xf numFmtId="168" fontId="12" fillId="6" borderId="2" xfId="1" applyNumberFormat="1" applyFont="1" applyFill="1" applyBorder="1" applyAlignment="1" applyProtection="1">
      <alignment horizontal="right"/>
      <protection locked="0"/>
    </xf>
    <xf numFmtId="168" fontId="12" fillId="6" borderId="7" xfId="1" applyNumberFormat="1" applyFont="1" applyFill="1" applyBorder="1" applyAlignment="1" applyProtection="1">
      <alignment horizontal="right"/>
      <protection locked="0"/>
    </xf>
    <xf numFmtId="9" fontId="12" fillId="6" borderId="3" xfId="12" applyFont="1" applyFill="1" applyBorder="1" applyAlignment="1" applyProtection="1">
      <alignment horizontal="right"/>
      <protection locked="0"/>
    </xf>
    <xf numFmtId="2" fontId="12" fillId="6" borderId="7" xfId="1" applyNumberFormat="1" applyFont="1" applyFill="1" applyBorder="1" applyAlignment="1">
      <alignment horizontal="right"/>
    </xf>
    <xf numFmtId="0" fontId="12" fillId="6" borderId="8" xfId="1" applyFont="1" applyFill="1" applyBorder="1" applyAlignment="1" applyProtection="1">
      <alignment horizontal="left"/>
      <protection locked="0"/>
    </xf>
    <xf numFmtId="0" fontId="12" fillId="6" borderId="15" xfId="1" applyFont="1" applyFill="1" applyBorder="1" applyAlignment="1" applyProtection="1">
      <alignment horizontal="left"/>
      <protection locked="0"/>
    </xf>
    <xf numFmtId="0" fontId="12" fillId="6" borderId="10" xfId="1" applyFont="1" applyFill="1" applyBorder="1" applyAlignment="1" applyProtection="1">
      <alignment horizontal="left"/>
      <protection locked="0"/>
    </xf>
    <xf numFmtId="0" fontId="12" fillId="6" borderId="0" xfId="1" applyFont="1" applyFill="1" applyAlignment="1" applyProtection="1">
      <alignment horizontal="left"/>
      <protection locked="0"/>
    </xf>
    <xf numFmtId="0" fontId="12" fillId="6" borderId="12" xfId="1" applyFont="1" applyFill="1" applyBorder="1" applyAlignment="1" applyProtection="1">
      <alignment horizontal="left"/>
      <protection locked="0"/>
    </xf>
    <xf numFmtId="0" fontId="12" fillId="6" borderId="14" xfId="1" applyFont="1" applyFill="1" applyBorder="1" applyAlignment="1" applyProtection="1">
      <alignment horizontal="left"/>
      <protection locked="0"/>
    </xf>
    <xf numFmtId="44" fontId="9" fillId="7" borderId="1" xfId="13" applyFont="1" applyFill="1" applyBorder="1" applyAlignment="1">
      <alignment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165" fontId="9" fillId="2" borderId="1" xfId="3" applyFont="1" applyFill="1" applyBorder="1" applyAlignment="1" applyProtection="1">
      <alignment horizontal="center" vertical="center" wrapText="1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1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8" fontId="9" fillId="2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0" xfId="1" applyNumberFormat="1" applyFont="1" applyAlignment="1">
      <alignment wrapText="1"/>
    </xf>
    <xf numFmtId="44" fontId="9" fillId="0" borderId="0" xfId="8" applyFont="1" applyAlignment="1" applyProtection="1">
      <alignment wrapText="1"/>
      <protection locked="0"/>
    </xf>
    <xf numFmtId="44" fontId="9" fillId="0" borderId="0" xfId="1" applyNumberFormat="1" applyFont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/>
    </xf>
    <xf numFmtId="0" fontId="9" fillId="8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8" borderId="1" xfId="17" applyFont="1" applyFill="1" applyBorder="1" applyAlignment="1">
      <alignment horizontal="center" vertical="center" wrapText="1"/>
    </xf>
    <xf numFmtId="44" fontId="9" fillId="8" borderId="1" xfId="13" applyFont="1" applyFill="1" applyBorder="1"/>
    <xf numFmtId="1" fontId="31" fillId="0" borderId="0" xfId="1" applyNumberFormat="1" applyFont="1" applyAlignment="1" applyProtection="1">
      <alignment horizont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 wrapText="1"/>
    </xf>
    <xf numFmtId="166" fontId="13" fillId="32" borderId="1" xfId="1" applyNumberFormat="1" applyFont="1" applyFill="1" applyBorder="1" applyAlignment="1">
      <alignment horizontal="center" vertical="center" wrapText="1"/>
    </xf>
    <xf numFmtId="0" fontId="9" fillId="33" borderId="1" xfId="0" applyFont="1" applyFill="1" applyBorder="1" applyAlignment="1">
      <alignment horizontal="center" vertical="center" wrapText="1"/>
    </xf>
    <xf numFmtId="3" fontId="9" fillId="33" borderId="1" xfId="0" applyNumberFormat="1" applyFont="1" applyFill="1" applyBorder="1" applyAlignment="1">
      <alignment horizontal="center" vertical="center" wrapText="1"/>
    </xf>
    <xf numFmtId="3" fontId="9" fillId="34" borderId="1" xfId="0" applyNumberFormat="1" applyFont="1" applyFill="1" applyBorder="1" applyAlignment="1">
      <alignment horizontal="center" vertical="center" wrapText="1"/>
    </xf>
    <xf numFmtId="3" fontId="9" fillId="35" borderId="1" xfId="0" applyNumberFormat="1" applyFont="1" applyFill="1" applyBorder="1" applyAlignment="1">
      <alignment horizontal="center" vertical="center" wrapText="1"/>
    </xf>
    <xf numFmtId="170" fontId="31" fillId="0" borderId="0" xfId="1" applyNumberFormat="1" applyFont="1" applyAlignment="1" applyProtection="1">
      <alignment horizont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166" fontId="9" fillId="37" borderId="1" xfId="0" applyNumberFormat="1" applyFont="1" applyFill="1" applyBorder="1" applyAlignment="1">
      <alignment horizontal="center" vertical="center" wrapText="1"/>
    </xf>
    <xf numFmtId="166" fontId="9" fillId="34" borderId="4" xfId="0" applyNumberFormat="1" applyFont="1" applyFill="1" applyBorder="1" applyAlignment="1">
      <alignment horizontal="center" vertical="center" wrapText="1"/>
    </xf>
    <xf numFmtId="166" fontId="9" fillId="35" borderId="4" xfId="0" applyNumberFormat="1" applyFont="1" applyFill="1" applyBorder="1" applyAlignment="1">
      <alignment horizontal="center" vertical="center" wrapText="1"/>
    </xf>
    <xf numFmtId="166" fontId="9" fillId="38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171" fontId="9" fillId="36" borderId="1" xfId="0" applyNumberFormat="1" applyFont="1" applyFill="1" applyBorder="1" applyAlignment="1">
      <alignment horizontal="center" vertical="center" wrapText="1"/>
    </xf>
    <xf numFmtId="0" fontId="1" fillId="32" borderId="1" xfId="0" applyFont="1" applyFill="1" applyBorder="1" applyAlignment="1">
      <alignment horizontal="center" vertical="center" wrapText="1"/>
    </xf>
    <xf numFmtId="0" fontId="9" fillId="39" borderId="1" xfId="0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17" applyFont="1" applyBorder="1" applyAlignment="1">
      <alignment horizontal="center" vertical="center"/>
    </xf>
    <xf numFmtId="0" fontId="2" fillId="0" borderId="26" xfId="17" applyFont="1" applyBorder="1" applyAlignment="1">
      <alignment horizontal="center" vertical="center"/>
    </xf>
    <xf numFmtId="0" fontId="2" fillId="0" borderId="27" xfId="17" applyFont="1" applyBorder="1" applyAlignment="1">
      <alignment horizontal="center" vertical="center"/>
    </xf>
    <xf numFmtId="0" fontId="30" fillId="0" borderId="2" xfId="17" applyFont="1" applyBorder="1" applyAlignment="1">
      <alignment horizontal="center" vertical="center" wrapText="1"/>
    </xf>
    <xf numFmtId="0" fontId="30" fillId="0" borderId="7" xfId="17" applyFont="1" applyBorder="1" applyAlignment="1">
      <alignment horizontal="center" vertical="center" wrapText="1"/>
    </xf>
    <xf numFmtId="0" fontId="30" fillId="0" borderId="3" xfId="17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12" fillId="6" borderId="12" xfId="1" applyFont="1" applyFill="1" applyBorder="1" applyAlignment="1">
      <alignment vertical="center" wrapText="1"/>
    </xf>
    <xf numFmtId="0" fontId="12" fillId="6" borderId="14" xfId="1" applyFont="1" applyFill="1" applyBorder="1" applyAlignment="1">
      <alignment vertical="center" wrapText="1"/>
    </xf>
    <xf numFmtId="0" fontId="12" fillId="6" borderId="13" xfId="1" applyFont="1" applyFill="1" applyBorder="1" applyAlignment="1">
      <alignment vertical="center" wrapText="1"/>
    </xf>
    <xf numFmtId="0" fontId="12" fillId="6" borderId="4" xfId="1" applyFont="1" applyFill="1" applyBorder="1" applyAlignment="1" applyProtection="1">
      <alignment horizontal="left"/>
      <protection locked="0"/>
    </xf>
    <xf numFmtId="0" fontId="12" fillId="6" borderId="5" xfId="1" applyFont="1" applyFill="1" applyBorder="1" applyAlignment="1" applyProtection="1">
      <alignment horizontal="left"/>
      <protection locked="0"/>
    </xf>
    <xf numFmtId="0" fontId="12" fillId="6" borderId="6" xfId="1" applyFont="1" applyFill="1" applyBorder="1" applyAlignment="1" applyProtection="1">
      <alignment horizontal="left"/>
      <protection locked="0"/>
    </xf>
    <xf numFmtId="0" fontId="12" fillId="6" borderId="8" xfId="1" applyFont="1" applyFill="1" applyBorder="1" applyAlignment="1">
      <alignment vertical="center" wrapText="1"/>
    </xf>
    <xf numFmtId="0" fontId="12" fillId="6" borderId="15" xfId="1" applyFont="1" applyFill="1" applyBorder="1" applyAlignment="1">
      <alignment vertical="center" wrapText="1"/>
    </xf>
    <xf numFmtId="0" fontId="12" fillId="6" borderId="9" xfId="1" applyFont="1" applyFill="1" applyBorder="1" applyAlignment="1">
      <alignment vertical="center" wrapText="1"/>
    </xf>
    <xf numFmtId="0" fontId="33" fillId="31" borderId="4" xfId="0" applyFont="1" applyFill="1" applyBorder="1" applyAlignment="1">
      <alignment horizontal="center" vertical="center" wrapText="1"/>
    </xf>
    <xf numFmtId="0" fontId="33" fillId="31" borderId="5" xfId="0" applyFont="1" applyFill="1" applyBorder="1" applyAlignment="1">
      <alignment horizontal="center" vertical="center" wrapText="1"/>
    </xf>
    <xf numFmtId="0" fontId="33" fillId="31" borderId="6" xfId="0" applyFont="1" applyFill="1" applyBorder="1" applyAlignment="1">
      <alignment horizontal="center" vertical="center" wrapText="1"/>
    </xf>
    <xf numFmtId="0" fontId="9" fillId="31" borderId="4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1" borderId="6" xfId="0" applyFont="1" applyFill="1" applyBorder="1" applyAlignment="1">
      <alignment horizontal="center" vertical="center" wrapText="1"/>
    </xf>
    <xf numFmtId="0" fontId="12" fillId="6" borderId="10" xfId="1" applyFont="1" applyFill="1" applyBorder="1" applyAlignment="1">
      <alignment vertical="center" wrapText="1"/>
    </xf>
    <xf numFmtId="0" fontId="12" fillId="6" borderId="0" xfId="1" applyFont="1" applyFill="1" applyAlignment="1">
      <alignment vertical="center" wrapText="1"/>
    </xf>
    <xf numFmtId="0" fontId="12" fillId="6" borderId="11" xfId="1" applyFont="1" applyFill="1" applyBorder="1" applyAlignment="1">
      <alignment vertical="center" wrapText="1"/>
    </xf>
    <xf numFmtId="0" fontId="9" fillId="31" borderId="12" xfId="0" applyFont="1" applyFill="1" applyBorder="1" applyAlignment="1">
      <alignment horizontal="center" vertical="center" wrapText="1"/>
    </xf>
    <xf numFmtId="0" fontId="9" fillId="31" borderId="14" xfId="0" applyFont="1" applyFill="1" applyBorder="1" applyAlignment="1">
      <alignment horizontal="center" vertical="center" wrapText="1"/>
    </xf>
    <xf numFmtId="0" fontId="9" fillId="31" borderId="13" xfId="0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661">
    <cellStyle name="20% - Accent1" xfId="26" xr:uid="{00000000-0005-0000-0000-000000000000}"/>
    <cellStyle name="20% - Accent2" xfId="27" xr:uid="{00000000-0005-0000-0000-000001000000}"/>
    <cellStyle name="20% - Accent3" xfId="28" xr:uid="{00000000-0005-0000-0000-000002000000}"/>
    <cellStyle name="20% - Accent4" xfId="29" xr:uid="{00000000-0005-0000-0000-000003000000}"/>
    <cellStyle name="20% - Accent5" xfId="30" xr:uid="{00000000-0005-0000-0000-000004000000}"/>
    <cellStyle name="20% - Accent6" xfId="31" xr:uid="{00000000-0005-0000-0000-000005000000}"/>
    <cellStyle name="40% - Accent1" xfId="32" xr:uid="{00000000-0005-0000-0000-000006000000}"/>
    <cellStyle name="40% - Accent2" xfId="33" xr:uid="{00000000-0005-0000-0000-000007000000}"/>
    <cellStyle name="40% - Accent3" xfId="34" xr:uid="{00000000-0005-0000-0000-000008000000}"/>
    <cellStyle name="40% - Accent4" xfId="35" xr:uid="{00000000-0005-0000-0000-000009000000}"/>
    <cellStyle name="40% - Accent5" xfId="36" xr:uid="{00000000-0005-0000-0000-00000A000000}"/>
    <cellStyle name="40% - Accent6" xfId="37" xr:uid="{00000000-0005-0000-0000-00000B000000}"/>
    <cellStyle name="60% - Accent1" xfId="38" xr:uid="{00000000-0005-0000-0000-00000C000000}"/>
    <cellStyle name="60% - Accent2" xfId="39" xr:uid="{00000000-0005-0000-0000-00000D000000}"/>
    <cellStyle name="60% - Accent3" xfId="40" xr:uid="{00000000-0005-0000-0000-00000E000000}"/>
    <cellStyle name="60% - Accent4" xfId="41" xr:uid="{00000000-0005-0000-0000-00000F000000}"/>
    <cellStyle name="60% - Accent5" xfId="42" xr:uid="{00000000-0005-0000-0000-000010000000}"/>
    <cellStyle name="60% - Accent6" xfId="43" xr:uid="{00000000-0005-0000-0000-000011000000}"/>
    <cellStyle name="Accent1" xfId="44" xr:uid="{00000000-0005-0000-0000-000012000000}"/>
    <cellStyle name="Accent2" xfId="45" xr:uid="{00000000-0005-0000-0000-000013000000}"/>
    <cellStyle name="Accent3" xfId="46" xr:uid="{00000000-0005-0000-0000-000014000000}"/>
    <cellStyle name="Accent4" xfId="47" xr:uid="{00000000-0005-0000-0000-000015000000}"/>
    <cellStyle name="Accent5" xfId="48" xr:uid="{00000000-0005-0000-0000-000016000000}"/>
    <cellStyle name="Accent6" xfId="49" xr:uid="{00000000-0005-0000-0000-000017000000}"/>
    <cellStyle name="Bad" xfId="50" xr:uid="{00000000-0005-0000-0000-000018000000}"/>
    <cellStyle name="Calculation" xfId="51" xr:uid="{00000000-0005-0000-0000-000019000000}"/>
    <cellStyle name="Check Cell" xfId="52" xr:uid="{00000000-0005-0000-0000-00001A000000}"/>
    <cellStyle name="Explanatory Text" xfId="53" xr:uid="{00000000-0005-0000-0000-00001B000000}"/>
    <cellStyle name="Good" xfId="54" xr:uid="{00000000-0005-0000-0000-00001C000000}"/>
    <cellStyle name="Heading 1" xfId="55" xr:uid="{00000000-0005-0000-0000-00001D000000}"/>
    <cellStyle name="Heading 2" xfId="56" xr:uid="{00000000-0005-0000-0000-00001E000000}"/>
    <cellStyle name="Heading 3" xfId="57" xr:uid="{00000000-0005-0000-0000-00001F000000}"/>
    <cellStyle name="Heading 4" xfId="58" xr:uid="{00000000-0005-0000-0000-000020000000}"/>
    <cellStyle name="Input" xfId="59" xr:uid="{00000000-0005-0000-0000-000021000000}"/>
    <cellStyle name="Linked Cell" xfId="60" xr:uid="{00000000-0005-0000-0000-000022000000}"/>
    <cellStyle name="Moeda" xfId="13" builtinId="4"/>
    <cellStyle name="Moeda 2" xfId="5" xr:uid="{00000000-0005-0000-0000-000024000000}"/>
    <cellStyle name="Moeda 2 2" xfId="9" xr:uid="{00000000-0005-0000-0000-000025000000}"/>
    <cellStyle name="Moeda 2 3" xfId="23" xr:uid="{00000000-0005-0000-0000-000026000000}"/>
    <cellStyle name="Moeda 3" xfId="8" xr:uid="{00000000-0005-0000-0000-000027000000}"/>
    <cellStyle name="Moeda 3 10" xfId="463" xr:uid="{00000000-0005-0000-0000-000027000000}"/>
    <cellStyle name="Moeda 3 2" xfId="74" xr:uid="{00000000-0005-0000-0000-000028000000}"/>
    <cellStyle name="Moeda 3 2 2" xfId="91" xr:uid="{00000000-0005-0000-0000-000029000000}"/>
    <cellStyle name="Moeda 3 2 2 2" xfId="121" xr:uid="{00000000-0005-0000-0000-00002A000000}"/>
    <cellStyle name="Moeda 3 2 2 2 2" xfId="221" xr:uid="{00000000-0005-0000-0000-00002B000000}"/>
    <cellStyle name="Moeda 3 2 2 2 2 2" xfId="421" xr:uid="{00000000-0005-0000-0000-00002B000000}"/>
    <cellStyle name="Moeda 3 2 2 2 2 3" xfId="621" xr:uid="{00000000-0005-0000-0000-00002B000000}"/>
    <cellStyle name="Moeda 3 2 2 2 3" xfId="321" xr:uid="{00000000-0005-0000-0000-00002A000000}"/>
    <cellStyle name="Moeda 3 2 2 2 4" xfId="521" xr:uid="{00000000-0005-0000-0000-00002A000000}"/>
    <cellStyle name="Moeda 3 2 2 3" xfId="151" xr:uid="{00000000-0005-0000-0000-00002C000000}"/>
    <cellStyle name="Moeda 3 2 2 3 2" xfId="251" xr:uid="{00000000-0005-0000-0000-00002D000000}"/>
    <cellStyle name="Moeda 3 2 2 3 2 2" xfId="451" xr:uid="{00000000-0005-0000-0000-00002D000000}"/>
    <cellStyle name="Moeda 3 2 2 3 2 3" xfId="651" xr:uid="{00000000-0005-0000-0000-00002D000000}"/>
    <cellStyle name="Moeda 3 2 2 3 3" xfId="351" xr:uid="{00000000-0005-0000-0000-00002C000000}"/>
    <cellStyle name="Moeda 3 2 2 3 4" xfId="551" xr:uid="{00000000-0005-0000-0000-00002C000000}"/>
    <cellStyle name="Moeda 3 2 2 4" xfId="191" xr:uid="{00000000-0005-0000-0000-00002E000000}"/>
    <cellStyle name="Moeda 3 2 2 4 2" xfId="391" xr:uid="{00000000-0005-0000-0000-00002E000000}"/>
    <cellStyle name="Moeda 3 2 2 4 3" xfId="591" xr:uid="{00000000-0005-0000-0000-00002E000000}"/>
    <cellStyle name="Moeda 3 2 2 5" xfId="291" xr:uid="{00000000-0005-0000-0000-000029000000}"/>
    <cellStyle name="Moeda 3 2 2 6" xfId="491" xr:uid="{00000000-0005-0000-0000-000029000000}"/>
    <cellStyle name="Moeda 3 2 3" xfId="106" xr:uid="{00000000-0005-0000-0000-00002F000000}"/>
    <cellStyle name="Moeda 3 2 3 2" xfId="206" xr:uid="{00000000-0005-0000-0000-000030000000}"/>
    <cellStyle name="Moeda 3 2 3 2 2" xfId="406" xr:uid="{00000000-0005-0000-0000-000030000000}"/>
    <cellStyle name="Moeda 3 2 3 2 3" xfId="606" xr:uid="{00000000-0005-0000-0000-000030000000}"/>
    <cellStyle name="Moeda 3 2 3 3" xfId="306" xr:uid="{00000000-0005-0000-0000-00002F000000}"/>
    <cellStyle name="Moeda 3 2 3 4" xfId="506" xr:uid="{00000000-0005-0000-0000-00002F000000}"/>
    <cellStyle name="Moeda 3 2 4" xfId="136" xr:uid="{00000000-0005-0000-0000-000031000000}"/>
    <cellStyle name="Moeda 3 2 4 2" xfId="236" xr:uid="{00000000-0005-0000-0000-000032000000}"/>
    <cellStyle name="Moeda 3 2 4 2 2" xfId="436" xr:uid="{00000000-0005-0000-0000-000032000000}"/>
    <cellStyle name="Moeda 3 2 4 2 3" xfId="636" xr:uid="{00000000-0005-0000-0000-000032000000}"/>
    <cellStyle name="Moeda 3 2 4 3" xfId="336" xr:uid="{00000000-0005-0000-0000-000031000000}"/>
    <cellStyle name="Moeda 3 2 4 4" xfId="536" xr:uid="{00000000-0005-0000-0000-000031000000}"/>
    <cellStyle name="Moeda 3 2 5" xfId="176" xr:uid="{00000000-0005-0000-0000-000033000000}"/>
    <cellStyle name="Moeda 3 2 5 2" xfId="376" xr:uid="{00000000-0005-0000-0000-000033000000}"/>
    <cellStyle name="Moeda 3 2 5 3" xfId="576" xr:uid="{00000000-0005-0000-0000-000033000000}"/>
    <cellStyle name="Moeda 3 2 6" xfId="276" xr:uid="{00000000-0005-0000-0000-000028000000}"/>
    <cellStyle name="Moeda 3 2 7" xfId="476" xr:uid="{00000000-0005-0000-0000-000028000000}"/>
    <cellStyle name="Moeda 3 3" xfId="83" xr:uid="{00000000-0005-0000-0000-000034000000}"/>
    <cellStyle name="Moeda 3 3 2" xfId="98" xr:uid="{00000000-0005-0000-0000-000035000000}"/>
    <cellStyle name="Moeda 3 3 2 2" xfId="128" xr:uid="{00000000-0005-0000-0000-000036000000}"/>
    <cellStyle name="Moeda 3 3 2 2 2" xfId="228" xr:uid="{00000000-0005-0000-0000-000037000000}"/>
    <cellStyle name="Moeda 3 3 2 2 2 2" xfId="428" xr:uid="{00000000-0005-0000-0000-000037000000}"/>
    <cellStyle name="Moeda 3 3 2 2 2 3" xfId="628" xr:uid="{00000000-0005-0000-0000-000037000000}"/>
    <cellStyle name="Moeda 3 3 2 2 3" xfId="328" xr:uid="{00000000-0005-0000-0000-000036000000}"/>
    <cellStyle name="Moeda 3 3 2 2 4" xfId="528" xr:uid="{00000000-0005-0000-0000-000036000000}"/>
    <cellStyle name="Moeda 3 3 2 3" xfId="158" xr:uid="{00000000-0005-0000-0000-000038000000}"/>
    <cellStyle name="Moeda 3 3 2 3 2" xfId="258" xr:uid="{00000000-0005-0000-0000-000039000000}"/>
    <cellStyle name="Moeda 3 3 2 3 2 2" xfId="458" xr:uid="{00000000-0005-0000-0000-000039000000}"/>
    <cellStyle name="Moeda 3 3 2 3 2 3" xfId="658" xr:uid="{00000000-0005-0000-0000-000039000000}"/>
    <cellStyle name="Moeda 3 3 2 3 3" xfId="358" xr:uid="{00000000-0005-0000-0000-000038000000}"/>
    <cellStyle name="Moeda 3 3 2 3 4" xfId="558" xr:uid="{00000000-0005-0000-0000-000038000000}"/>
    <cellStyle name="Moeda 3 3 2 4" xfId="198" xr:uid="{00000000-0005-0000-0000-00003A000000}"/>
    <cellStyle name="Moeda 3 3 2 4 2" xfId="398" xr:uid="{00000000-0005-0000-0000-00003A000000}"/>
    <cellStyle name="Moeda 3 3 2 4 3" xfId="598" xr:uid="{00000000-0005-0000-0000-00003A000000}"/>
    <cellStyle name="Moeda 3 3 2 5" xfId="298" xr:uid="{00000000-0005-0000-0000-000035000000}"/>
    <cellStyle name="Moeda 3 3 2 6" xfId="498" xr:uid="{00000000-0005-0000-0000-000035000000}"/>
    <cellStyle name="Moeda 3 3 3" xfId="113" xr:uid="{00000000-0005-0000-0000-00003B000000}"/>
    <cellStyle name="Moeda 3 3 3 2" xfId="213" xr:uid="{00000000-0005-0000-0000-00003C000000}"/>
    <cellStyle name="Moeda 3 3 3 2 2" xfId="413" xr:uid="{00000000-0005-0000-0000-00003C000000}"/>
    <cellStyle name="Moeda 3 3 3 2 3" xfId="613" xr:uid="{00000000-0005-0000-0000-00003C000000}"/>
    <cellStyle name="Moeda 3 3 3 3" xfId="313" xr:uid="{00000000-0005-0000-0000-00003B000000}"/>
    <cellStyle name="Moeda 3 3 3 4" xfId="513" xr:uid="{00000000-0005-0000-0000-00003B000000}"/>
    <cellStyle name="Moeda 3 3 4" xfId="143" xr:uid="{00000000-0005-0000-0000-00003D000000}"/>
    <cellStyle name="Moeda 3 3 4 2" xfId="243" xr:uid="{00000000-0005-0000-0000-00003E000000}"/>
    <cellStyle name="Moeda 3 3 4 2 2" xfId="443" xr:uid="{00000000-0005-0000-0000-00003E000000}"/>
    <cellStyle name="Moeda 3 3 4 2 3" xfId="643" xr:uid="{00000000-0005-0000-0000-00003E000000}"/>
    <cellStyle name="Moeda 3 3 4 3" xfId="343" xr:uid="{00000000-0005-0000-0000-00003D000000}"/>
    <cellStyle name="Moeda 3 3 4 4" xfId="543" xr:uid="{00000000-0005-0000-0000-00003D000000}"/>
    <cellStyle name="Moeda 3 3 5" xfId="183" xr:uid="{00000000-0005-0000-0000-00003F000000}"/>
    <cellStyle name="Moeda 3 3 5 2" xfId="383" xr:uid="{00000000-0005-0000-0000-00003F000000}"/>
    <cellStyle name="Moeda 3 3 5 3" xfId="583" xr:uid="{00000000-0005-0000-0000-00003F000000}"/>
    <cellStyle name="Moeda 3 3 6" xfId="283" xr:uid="{00000000-0005-0000-0000-000034000000}"/>
    <cellStyle name="Moeda 3 3 7" xfId="483" xr:uid="{00000000-0005-0000-0000-000034000000}"/>
    <cellStyle name="Moeda 3 4" xfId="87" xr:uid="{00000000-0005-0000-0000-000040000000}"/>
    <cellStyle name="Moeda 3 4 2" xfId="117" xr:uid="{00000000-0005-0000-0000-000041000000}"/>
    <cellStyle name="Moeda 3 4 2 2" xfId="217" xr:uid="{00000000-0005-0000-0000-000042000000}"/>
    <cellStyle name="Moeda 3 4 2 2 2" xfId="417" xr:uid="{00000000-0005-0000-0000-000042000000}"/>
    <cellStyle name="Moeda 3 4 2 2 3" xfId="617" xr:uid="{00000000-0005-0000-0000-000042000000}"/>
    <cellStyle name="Moeda 3 4 2 3" xfId="317" xr:uid="{00000000-0005-0000-0000-000041000000}"/>
    <cellStyle name="Moeda 3 4 2 4" xfId="517" xr:uid="{00000000-0005-0000-0000-000041000000}"/>
    <cellStyle name="Moeda 3 4 3" xfId="147" xr:uid="{00000000-0005-0000-0000-000043000000}"/>
    <cellStyle name="Moeda 3 4 3 2" xfId="247" xr:uid="{00000000-0005-0000-0000-000044000000}"/>
    <cellStyle name="Moeda 3 4 3 2 2" xfId="447" xr:uid="{00000000-0005-0000-0000-000044000000}"/>
    <cellStyle name="Moeda 3 4 3 2 3" xfId="647" xr:uid="{00000000-0005-0000-0000-000044000000}"/>
    <cellStyle name="Moeda 3 4 3 3" xfId="347" xr:uid="{00000000-0005-0000-0000-000043000000}"/>
    <cellStyle name="Moeda 3 4 3 4" xfId="547" xr:uid="{00000000-0005-0000-0000-000043000000}"/>
    <cellStyle name="Moeda 3 4 4" xfId="187" xr:uid="{00000000-0005-0000-0000-000045000000}"/>
    <cellStyle name="Moeda 3 4 4 2" xfId="387" xr:uid="{00000000-0005-0000-0000-000045000000}"/>
    <cellStyle name="Moeda 3 4 4 3" xfId="587" xr:uid="{00000000-0005-0000-0000-000045000000}"/>
    <cellStyle name="Moeda 3 4 5" xfId="287" xr:uid="{00000000-0005-0000-0000-000040000000}"/>
    <cellStyle name="Moeda 3 4 6" xfId="487" xr:uid="{00000000-0005-0000-0000-000040000000}"/>
    <cellStyle name="Moeda 3 5" xfId="102" xr:uid="{00000000-0005-0000-0000-000046000000}"/>
    <cellStyle name="Moeda 3 5 2" xfId="202" xr:uid="{00000000-0005-0000-0000-000047000000}"/>
    <cellStyle name="Moeda 3 5 2 2" xfId="402" xr:uid="{00000000-0005-0000-0000-000047000000}"/>
    <cellStyle name="Moeda 3 5 2 3" xfId="602" xr:uid="{00000000-0005-0000-0000-000047000000}"/>
    <cellStyle name="Moeda 3 5 3" xfId="302" xr:uid="{00000000-0005-0000-0000-000046000000}"/>
    <cellStyle name="Moeda 3 5 4" xfId="502" xr:uid="{00000000-0005-0000-0000-000046000000}"/>
    <cellStyle name="Moeda 3 6" xfId="132" xr:uid="{00000000-0005-0000-0000-000048000000}"/>
    <cellStyle name="Moeda 3 6 2" xfId="232" xr:uid="{00000000-0005-0000-0000-000049000000}"/>
    <cellStyle name="Moeda 3 6 2 2" xfId="432" xr:uid="{00000000-0005-0000-0000-000049000000}"/>
    <cellStyle name="Moeda 3 6 2 3" xfId="632" xr:uid="{00000000-0005-0000-0000-000049000000}"/>
    <cellStyle name="Moeda 3 6 3" xfId="332" xr:uid="{00000000-0005-0000-0000-000048000000}"/>
    <cellStyle name="Moeda 3 6 4" xfId="532" xr:uid="{00000000-0005-0000-0000-000048000000}"/>
    <cellStyle name="Moeda 3 7" xfId="25" xr:uid="{00000000-0005-0000-0000-00004A000000}"/>
    <cellStyle name="Moeda 3 7 2" xfId="172" xr:uid="{00000000-0005-0000-0000-00004B000000}"/>
    <cellStyle name="Moeda 3 7 2 2" xfId="372" xr:uid="{00000000-0005-0000-0000-00004B000000}"/>
    <cellStyle name="Moeda 3 7 2 3" xfId="572" xr:uid="{00000000-0005-0000-0000-00004B000000}"/>
    <cellStyle name="Moeda 3 7 3" xfId="272" xr:uid="{00000000-0005-0000-0000-00004A000000}"/>
    <cellStyle name="Moeda 3 7 4" xfId="472" xr:uid="{00000000-0005-0000-0000-00004A000000}"/>
    <cellStyle name="Moeda 3 8" xfId="163" xr:uid="{00000000-0005-0000-0000-00004C000000}"/>
    <cellStyle name="Moeda 3 8 2" xfId="363" xr:uid="{00000000-0005-0000-0000-00004C000000}"/>
    <cellStyle name="Moeda 3 8 3" xfId="563" xr:uid="{00000000-0005-0000-0000-00004C000000}"/>
    <cellStyle name="Moeda 3 9" xfId="263" xr:uid="{00000000-0005-0000-0000-000027000000}"/>
    <cellStyle name="Moeda 4" xfId="14" xr:uid="{00000000-0005-0000-0000-00004D000000}"/>
    <cellStyle name="Moeda 4 2" xfId="167" xr:uid="{00000000-0005-0000-0000-00004E000000}"/>
    <cellStyle name="Moeda 4 2 2" xfId="367" xr:uid="{00000000-0005-0000-0000-00004E000000}"/>
    <cellStyle name="Moeda 4 2 3" xfId="567" xr:uid="{00000000-0005-0000-0000-00004E000000}"/>
    <cellStyle name="Moeda 4 3" xfId="267" xr:uid="{00000000-0005-0000-0000-00004D000000}"/>
    <cellStyle name="Moeda 4 4" xfId="467" xr:uid="{00000000-0005-0000-0000-00004D000000}"/>
    <cellStyle name="Moeda 5" xfId="166" xr:uid="{00000000-0005-0000-0000-00004F000000}"/>
    <cellStyle name="Moeda 5 2" xfId="366" xr:uid="{00000000-0005-0000-0000-00004F000000}"/>
    <cellStyle name="Moeda 5 3" xfId="566" xr:uid="{00000000-0005-0000-0000-00004F000000}"/>
    <cellStyle name="Moeda 6" xfId="266" xr:uid="{00000000-0005-0000-0000-000032010000}"/>
    <cellStyle name="Moeda 7" xfId="466" xr:uid="{00000000-0005-0000-0000-0000FA010000}"/>
    <cellStyle name="Neutral" xfId="61" xr:uid="{00000000-0005-0000-0000-000050000000}"/>
    <cellStyle name="Normal" xfId="0" builtinId="0"/>
    <cellStyle name="Normal 2" xfId="1" xr:uid="{00000000-0005-0000-0000-000052000000}"/>
    <cellStyle name="Normal 2 2" xfId="19" xr:uid="{00000000-0005-0000-0000-000053000000}"/>
    <cellStyle name="Normal 3" xfId="18" xr:uid="{00000000-0005-0000-0000-000054000000}"/>
    <cellStyle name="Normal 4" xfId="21" xr:uid="{00000000-0005-0000-0000-000055000000}"/>
    <cellStyle name="Normal 4 2" xfId="63" xr:uid="{00000000-0005-0000-0000-000056000000}"/>
    <cellStyle name="Normal 4 3" xfId="62" xr:uid="{00000000-0005-0000-0000-000057000000}"/>
    <cellStyle name="Normal 5" xfId="22" xr:uid="{00000000-0005-0000-0000-000058000000}"/>
    <cellStyle name="Normal 5 2" xfId="65" xr:uid="{00000000-0005-0000-0000-000059000000}"/>
    <cellStyle name="Normal 5 3" xfId="64" xr:uid="{00000000-0005-0000-0000-00005A000000}"/>
    <cellStyle name="Normal 6" xfId="77" xr:uid="{00000000-0005-0000-0000-00005B000000}"/>
    <cellStyle name="Normal 6 2" xfId="81" xr:uid="{00000000-0005-0000-0000-00005C000000}"/>
    <cellStyle name="Normal 7" xfId="17" xr:uid="{00000000-0005-0000-0000-00005D000000}"/>
    <cellStyle name="Normal 7 2" xfId="170" xr:uid="{00000000-0005-0000-0000-00005E000000}"/>
    <cellStyle name="Normal 7 2 2" xfId="370" xr:uid="{00000000-0005-0000-0000-00005E000000}"/>
    <cellStyle name="Normal 7 2 3" xfId="570" xr:uid="{00000000-0005-0000-0000-00005E000000}"/>
    <cellStyle name="Normal 7 3" xfId="270" xr:uid="{00000000-0005-0000-0000-00005D000000}"/>
    <cellStyle name="Normal 7 4" xfId="470" xr:uid="{00000000-0005-0000-0000-00005D000000}"/>
    <cellStyle name="Note" xfId="66" xr:uid="{00000000-0005-0000-0000-00005F000000}"/>
    <cellStyle name="Output" xfId="67" xr:uid="{00000000-0005-0000-0000-000060000000}"/>
    <cellStyle name="Porcentagem 2" xfId="12" xr:uid="{00000000-0005-0000-0000-000061000000}"/>
    <cellStyle name="Separador de milhares 2" xfId="2" xr:uid="{00000000-0005-0000-0000-000062000000}"/>
    <cellStyle name="Separador de milhares 2 2" xfId="7" xr:uid="{00000000-0005-0000-0000-000063000000}"/>
    <cellStyle name="Separador de milhares 2 2 2" xfId="11" xr:uid="{00000000-0005-0000-0000-000064000000}"/>
    <cellStyle name="Separador de milhares 2 2 2 2" xfId="126" xr:uid="{00000000-0005-0000-0000-000065000000}"/>
    <cellStyle name="Separador de milhares 2 2 2 2 2" xfId="226" xr:uid="{00000000-0005-0000-0000-000066000000}"/>
    <cellStyle name="Separador de milhares 2 2 2 2 2 2" xfId="426" xr:uid="{00000000-0005-0000-0000-000066000000}"/>
    <cellStyle name="Separador de milhares 2 2 2 2 2 3" xfId="626" xr:uid="{00000000-0005-0000-0000-000066000000}"/>
    <cellStyle name="Separador de milhares 2 2 2 2 3" xfId="326" xr:uid="{00000000-0005-0000-0000-000065000000}"/>
    <cellStyle name="Separador de milhares 2 2 2 2 4" xfId="526" xr:uid="{00000000-0005-0000-0000-000065000000}"/>
    <cellStyle name="Separador de milhares 2 2 2 3" xfId="156" xr:uid="{00000000-0005-0000-0000-000067000000}"/>
    <cellStyle name="Separador de milhares 2 2 2 3 2" xfId="256" xr:uid="{00000000-0005-0000-0000-000068000000}"/>
    <cellStyle name="Separador de milhares 2 2 2 3 2 2" xfId="456" xr:uid="{00000000-0005-0000-0000-000068000000}"/>
    <cellStyle name="Separador de milhares 2 2 2 3 2 3" xfId="656" xr:uid="{00000000-0005-0000-0000-000068000000}"/>
    <cellStyle name="Separador de milhares 2 2 2 3 3" xfId="356" xr:uid="{00000000-0005-0000-0000-000067000000}"/>
    <cellStyle name="Separador de milhares 2 2 2 3 4" xfId="556" xr:uid="{00000000-0005-0000-0000-000067000000}"/>
    <cellStyle name="Separador de milhares 2 2 2 4" xfId="96" xr:uid="{00000000-0005-0000-0000-000069000000}"/>
    <cellStyle name="Separador de milhares 2 2 2 4 2" xfId="196" xr:uid="{00000000-0005-0000-0000-00006A000000}"/>
    <cellStyle name="Separador de milhares 2 2 2 4 2 2" xfId="396" xr:uid="{00000000-0005-0000-0000-00006A000000}"/>
    <cellStyle name="Separador de milhares 2 2 2 4 2 3" xfId="596" xr:uid="{00000000-0005-0000-0000-00006A000000}"/>
    <cellStyle name="Separador de milhares 2 2 2 4 3" xfId="296" xr:uid="{00000000-0005-0000-0000-000069000000}"/>
    <cellStyle name="Separador de milhares 2 2 2 4 4" xfId="496" xr:uid="{00000000-0005-0000-0000-000069000000}"/>
    <cellStyle name="Separador de milhares 2 2 2 5" xfId="165" xr:uid="{00000000-0005-0000-0000-00006B000000}"/>
    <cellStyle name="Separador de milhares 2 2 2 5 2" xfId="365" xr:uid="{00000000-0005-0000-0000-00006B000000}"/>
    <cellStyle name="Separador de milhares 2 2 2 5 3" xfId="565" xr:uid="{00000000-0005-0000-0000-00006B000000}"/>
    <cellStyle name="Separador de milhares 2 2 2 6" xfId="265" xr:uid="{00000000-0005-0000-0000-000064000000}"/>
    <cellStyle name="Separador de milhares 2 2 2 7" xfId="465" xr:uid="{00000000-0005-0000-0000-000064000000}"/>
    <cellStyle name="Separador de milhares 2 2 3" xfId="16" xr:uid="{00000000-0005-0000-0000-00006C000000}"/>
    <cellStyle name="Separador de milhares 2 2 3 2" xfId="111" xr:uid="{00000000-0005-0000-0000-00006D000000}"/>
    <cellStyle name="Separador de milhares 2 2 3 2 2" xfId="211" xr:uid="{00000000-0005-0000-0000-00006E000000}"/>
    <cellStyle name="Separador de milhares 2 2 3 2 2 2" xfId="411" xr:uid="{00000000-0005-0000-0000-00006E000000}"/>
    <cellStyle name="Separador de milhares 2 2 3 2 2 3" xfId="611" xr:uid="{00000000-0005-0000-0000-00006E000000}"/>
    <cellStyle name="Separador de milhares 2 2 3 2 3" xfId="311" xr:uid="{00000000-0005-0000-0000-00006D000000}"/>
    <cellStyle name="Separador de milhares 2 2 3 2 4" xfId="511" xr:uid="{00000000-0005-0000-0000-00006D000000}"/>
    <cellStyle name="Separador de milhares 2 2 3 3" xfId="169" xr:uid="{00000000-0005-0000-0000-00006F000000}"/>
    <cellStyle name="Separador de milhares 2 2 3 3 2" xfId="369" xr:uid="{00000000-0005-0000-0000-00006F000000}"/>
    <cellStyle name="Separador de milhares 2 2 3 3 3" xfId="569" xr:uid="{00000000-0005-0000-0000-00006F000000}"/>
    <cellStyle name="Separador de milhares 2 2 3 4" xfId="269" xr:uid="{00000000-0005-0000-0000-00006C000000}"/>
    <cellStyle name="Separador de milhares 2 2 3 5" xfId="469" xr:uid="{00000000-0005-0000-0000-00006C000000}"/>
    <cellStyle name="Separador de milhares 2 2 4" xfId="141" xr:uid="{00000000-0005-0000-0000-000070000000}"/>
    <cellStyle name="Separador de milhares 2 2 4 2" xfId="241" xr:uid="{00000000-0005-0000-0000-000071000000}"/>
    <cellStyle name="Separador de milhares 2 2 4 2 2" xfId="441" xr:uid="{00000000-0005-0000-0000-000071000000}"/>
    <cellStyle name="Separador de milhares 2 2 4 2 3" xfId="641" xr:uid="{00000000-0005-0000-0000-000071000000}"/>
    <cellStyle name="Separador de milhares 2 2 4 3" xfId="341" xr:uid="{00000000-0005-0000-0000-000070000000}"/>
    <cellStyle name="Separador de milhares 2 2 4 4" xfId="541" xr:uid="{00000000-0005-0000-0000-000070000000}"/>
    <cellStyle name="Separador de milhares 2 2 5" xfId="80" xr:uid="{00000000-0005-0000-0000-000072000000}"/>
    <cellStyle name="Separador de milhares 2 2 5 2" xfId="181" xr:uid="{00000000-0005-0000-0000-000073000000}"/>
    <cellStyle name="Separador de milhares 2 2 5 2 2" xfId="381" xr:uid="{00000000-0005-0000-0000-000073000000}"/>
    <cellStyle name="Separador de milhares 2 2 5 2 3" xfId="581" xr:uid="{00000000-0005-0000-0000-000073000000}"/>
    <cellStyle name="Separador de milhares 2 2 5 3" xfId="281" xr:uid="{00000000-0005-0000-0000-000072000000}"/>
    <cellStyle name="Separador de milhares 2 2 5 4" xfId="481" xr:uid="{00000000-0005-0000-0000-000072000000}"/>
    <cellStyle name="Separador de milhares 2 2 6" xfId="162" xr:uid="{00000000-0005-0000-0000-000074000000}"/>
    <cellStyle name="Separador de milhares 2 2 6 2" xfId="362" xr:uid="{00000000-0005-0000-0000-000074000000}"/>
    <cellStyle name="Separador de milhares 2 2 6 3" xfId="562" xr:uid="{00000000-0005-0000-0000-000074000000}"/>
    <cellStyle name="Separador de milhares 2 2 7" xfId="262" xr:uid="{00000000-0005-0000-0000-000063000000}"/>
    <cellStyle name="Separador de milhares 2 2 8" xfId="462" xr:uid="{00000000-0005-0000-0000-000063000000}"/>
    <cellStyle name="Separador de milhares 2 3" xfId="6" xr:uid="{00000000-0005-0000-0000-000075000000}"/>
    <cellStyle name="Separador de milhares 2 3 2" xfId="10" xr:uid="{00000000-0005-0000-0000-000076000000}"/>
    <cellStyle name="Separador de milhares 2 3 2 2" xfId="125" xr:uid="{00000000-0005-0000-0000-000077000000}"/>
    <cellStyle name="Separador de milhares 2 3 2 2 2" xfId="225" xr:uid="{00000000-0005-0000-0000-000078000000}"/>
    <cellStyle name="Separador de milhares 2 3 2 2 2 2" xfId="425" xr:uid="{00000000-0005-0000-0000-000078000000}"/>
    <cellStyle name="Separador de milhares 2 3 2 2 2 3" xfId="625" xr:uid="{00000000-0005-0000-0000-000078000000}"/>
    <cellStyle name="Separador de milhares 2 3 2 2 3" xfId="325" xr:uid="{00000000-0005-0000-0000-000077000000}"/>
    <cellStyle name="Separador de milhares 2 3 2 2 4" xfId="525" xr:uid="{00000000-0005-0000-0000-000077000000}"/>
    <cellStyle name="Separador de milhares 2 3 2 3" xfId="155" xr:uid="{00000000-0005-0000-0000-000079000000}"/>
    <cellStyle name="Separador de milhares 2 3 2 3 2" xfId="255" xr:uid="{00000000-0005-0000-0000-00007A000000}"/>
    <cellStyle name="Separador de milhares 2 3 2 3 2 2" xfId="455" xr:uid="{00000000-0005-0000-0000-00007A000000}"/>
    <cellStyle name="Separador de milhares 2 3 2 3 2 3" xfId="655" xr:uid="{00000000-0005-0000-0000-00007A000000}"/>
    <cellStyle name="Separador de milhares 2 3 2 3 3" xfId="355" xr:uid="{00000000-0005-0000-0000-000079000000}"/>
    <cellStyle name="Separador de milhares 2 3 2 3 4" xfId="555" xr:uid="{00000000-0005-0000-0000-000079000000}"/>
    <cellStyle name="Separador de milhares 2 3 2 4" xfId="95" xr:uid="{00000000-0005-0000-0000-00007B000000}"/>
    <cellStyle name="Separador de milhares 2 3 2 4 2" xfId="195" xr:uid="{00000000-0005-0000-0000-00007C000000}"/>
    <cellStyle name="Separador de milhares 2 3 2 4 2 2" xfId="395" xr:uid="{00000000-0005-0000-0000-00007C000000}"/>
    <cellStyle name="Separador de milhares 2 3 2 4 2 3" xfId="595" xr:uid="{00000000-0005-0000-0000-00007C000000}"/>
    <cellStyle name="Separador de milhares 2 3 2 4 3" xfId="295" xr:uid="{00000000-0005-0000-0000-00007B000000}"/>
    <cellStyle name="Separador de milhares 2 3 2 4 4" xfId="495" xr:uid="{00000000-0005-0000-0000-00007B000000}"/>
    <cellStyle name="Separador de milhares 2 3 2 5" xfId="164" xr:uid="{00000000-0005-0000-0000-00007D000000}"/>
    <cellStyle name="Separador de milhares 2 3 2 5 2" xfId="364" xr:uid="{00000000-0005-0000-0000-00007D000000}"/>
    <cellStyle name="Separador de milhares 2 3 2 5 3" xfId="564" xr:uid="{00000000-0005-0000-0000-00007D000000}"/>
    <cellStyle name="Separador de milhares 2 3 2 6" xfId="264" xr:uid="{00000000-0005-0000-0000-000076000000}"/>
    <cellStyle name="Separador de milhares 2 3 2 7" xfId="464" xr:uid="{00000000-0005-0000-0000-000076000000}"/>
    <cellStyle name="Separador de milhares 2 3 3" xfId="15" xr:uid="{00000000-0005-0000-0000-00007E000000}"/>
    <cellStyle name="Separador de milhares 2 3 3 2" xfId="110" xr:uid="{00000000-0005-0000-0000-00007F000000}"/>
    <cellStyle name="Separador de milhares 2 3 3 2 2" xfId="210" xr:uid="{00000000-0005-0000-0000-000080000000}"/>
    <cellStyle name="Separador de milhares 2 3 3 2 2 2" xfId="410" xr:uid="{00000000-0005-0000-0000-000080000000}"/>
    <cellStyle name="Separador de milhares 2 3 3 2 2 3" xfId="610" xr:uid="{00000000-0005-0000-0000-000080000000}"/>
    <cellStyle name="Separador de milhares 2 3 3 2 3" xfId="310" xr:uid="{00000000-0005-0000-0000-00007F000000}"/>
    <cellStyle name="Separador de milhares 2 3 3 2 4" xfId="510" xr:uid="{00000000-0005-0000-0000-00007F000000}"/>
    <cellStyle name="Separador de milhares 2 3 3 3" xfId="168" xr:uid="{00000000-0005-0000-0000-000081000000}"/>
    <cellStyle name="Separador de milhares 2 3 3 3 2" xfId="368" xr:uid="{00000000-0005-0000-0000-000081000000}"/>
    <cellStyle name="Separador de milhares 2 3 3 3 3" xfId="568" xr:uid="{00000000-0005-0000-0000-000081000000}"/>
    <cellStyle name="Separador de milhares 2 3 3 4" xfId="268" xr:uid="{00000000-0005-0000-0000-00007E000000}"/>
    <cellStyle name="Separador de milhares 2 3 3 5" xfId="468" xr:uid="{00000000-0005-0000-0000-00007E000000}"/>
    <cellStyle name="Separador de milhares 2 3 4" xfId="140" xr:uid="{00000000-0005-0000-0000-000082000000}"/>
    <cellStyle name="Separador de milhares 2 3 4 2" xfId="240" xr:uid="{00000000-0005-0000-0000-000083000000}"/>
    <cellStyle name="Separador de milhares 2 3 4 2 2" xfId="440" xr:uid="{00000000-0005-0000-0000-000083000000}"/>
    <cellStyle name="Separador de milhares 2 3 4 2 3" xfId="640" xr:uid="{00000000-0005-0000-0000-000083000000}"/>
    <cellStyle name="Separador de milhares 2 3 4 3" xfId="340" xr:uid="{00000000-0005-0000-0000-000082000000}"/>
    <cellStyle name="Separador de milhares 2 3 4 4" xfId="540" xr:uid="{00000000-0005-0000-0000-000082000000}"/>
    <cellStyle name="Separador de milhares 2 3 5" xfId="79" xr:uid="{00000000-0005-0000-0000-000084000000}"/>
    <cellStyle name="Separador de milhares 2 3 5 2" xfId="180" xr:uid="{00000000-0005-0000-0000-000085000000}"/>
    <cellStyle name="Separador de milhares 2 3 5 2 2" xfId="380" xr:uid="{00000000-0005-0000-0000-000085000000}"/>
    <cellStyle name="Separador de milhares 2 3 5 2 3" xfId="580" xr:uid="{00000000-0005-0000-0000-000085000000}"/>
    <cellStyle name="Separador de milhares 2 3 5 3" xfId="280" xr:uid="{00000000-0005-0000-0000-000084000000}"/>
    <cellStyle name="Separador de milhares 2 3 5 4" xfId="480" xr:uid="{00000000-0005-0000-0000-000084000000}"/>
    <cellStyle name="Separador de milhares 2 3 6" xfId="161" xr:uid="{00000000-0005-0000-0000-000086000000}"/>
    <cellStyle name="Separador de milhares 2 3 6 2" xfId="361" xr:uid="{00000000-0005-0000-0000-000086000000}"/>
    <cellStyle name="Separador de milhares 2 3 6 3" xfId="561" xr:uid="{00000000-0005-0000-0000-000086000000}"/>
    <cellStyle name="Separador de milhares 2 3 7" xfId="261" xr:uid="{00000000-0005-0000-0000-000075000000}"/>
    <cellStyle name="Separador de milhares 2 3 8" xfId="461" xr:uid="{00000000-0005-0000-0000-000075000000}"/>
    <cellStyle name="Separador de milhares 2 4" xfId="94" xr:uid="{00000000-0005-0000-0000-000087000000}"/>
    <cellStyle name="Separador de milhares 2 4 2" xfId="124" xr:uid="{00000000-0005-0000-0000-000088000000}"/>
    <cellStyle name="Separador de milhares 2 4 2 2" xfId="224" xr:uid="{00000000-0005-0000-0000-000089000000}"/>
    <cellStyle name="Separador de milhares 2 4 2 2 2" xfId="424" xr:uid="{00000000-0005-0000-0000-000089000000}"/>
    <cellStyle name="Separador de milhares 2 4 2 2 3" xfId="624" xr:uid="{00000000-0005-0000-0000-000089000000}"/>
    <cellStyle name="Separador de milhares 2 4 2 3" xfId="324" xr:uid="{00000000-0005-0000-0000-000088000000}"/>
    <cellStyle name="Separador de milhares 2 4 2 4" xfId="524" xr:uid="{00000000-0005-0000-0000-000088000000}"/>
    <cellStyle name="Separador de milhares 2 4 3" xfId="154" xr:uid="{00000000-0005-0000-0000-00008A000000}"/>
    <cellStyle name="Separador de milhares 2 4 3 2" xfId="254" xr:uid="{00000000-0005-0000-0000-00008B000000}"/>
    <cellStyle name="Separador de milhares 2 4 3 2 2" xfId="454" xr:uid="{00000000-0005-0000-0000-00008B000000}"/>
    <cellStyle name="Separador de milhares 2 4 3 2 3" xfId="654" xr:uid="{00000000-0005-0000-0000-00008B000000}"/>
    <cellStyle name="Separador de milhares 2 4 3 3" xfId="354" xr:uid="{00000000-0005-0000-0000-00008A000000}"/>
    <cellStyle name="Separador de milhares 2 4 3 4" xfId="554" xr:uid="{00000000-0005-0000-0000-00008A000000}"/>
    <cellStyle name="Separador de milhares 2 4 4" xfId="194" xr:uid="{00000000-0005-0000-0000-00008C000000}"/>
    <cellStyle name="Separador de milhares 2 4 4 2" xfId="394" xr:uid="{00000000-0005-0000-0000-00008C000000}"/>
    <cellStyle name="Separador de milhares 2 4 4 3" xfId="594" xr:uid="{00000000-0005-0000-0000-00008C000000}"/>
    <cellStyle name="Separador de milhares 2 4 5" xfId="294" xr:uid="{00000000-0005-0000-0000-000087000000}"/>
    <cellStyle name="Separador de milhares 2 4 6" xfId="494" xr:uid="{00000000-0005-0000-0000-000087000000}"/>
    <cellStyle name="Separador de milhares 2 5" xfId="109" xr:uid="{00000000-0005-0000-0000-00008D000000}"/>
    <cellStyle name="Separador de milhares 2 5 2" xfId="209" xr:uid="{00000000-0005-0000-0000-00008E000000}"/>
    <cellStyle name="Separador de milhares 2 5 2 2" xfId="409" xr:uid="{00000000-0005-0000-0000-00008E000000}"/>
    <cellStyle name="Separador de milhares 2 5 2 3" xfId="609" xr:uid="{00000000-0005-0000-0000-00008E000000}"/>
    <cellStyle name="Separador de milhares 2 5 3" xfId="309" xr:uid="{00000000-0005-0000-0000-00008D000000}"/>
    <cellStyle name="Separador de milhares 2 5 4" xfId="509" xr:uid="{00000000-0005-0000-0000-00008D000000}"/>
    <cellStyle name="Separador de milhares 2 6" xfId="139" xr:uid="{00000000-0005-0000-0000-00008F000000}"/>
    <cellStyle name="Separador de milhares 2 6 2" xfId="239" xr:uid="{00000000-0005-0000-0000-000090000000}"/>
    <cellStyle name="Separador de milhares 2 6 2 2" xfId="439" xr:uid="{00000000-0005-0000-0000-000090000000}"/>
    <cellStyle name="Separador de milhares 2 6 2 3" xfId="639" xr:uid="{00000000-0005-0000-0000-000090000000}"/>
    <cellStyle name="Separador de milhares 2 6 3" xfId="339" xr:uid="{00000000-0005-0000-0000-00008F000000}"/>
    <cellStyle name="Separador de milhares 2 6 4" xfId="539" xr:uid="{00000000-0005-0000-0000-00008F000000}"/>
    <cellStyle name="Separador de milhares 2 7" xfId="78" xr:uid="{00000000-0005-0000-0000-000091000000}"/>
    <cellStyle name="Separador de milhares 2 7 2" xfId="179" xr:uid="{00000000-0005-0000-0000-000092000000}"/>
    <cellStyle name="Separador de milhares 2 7 2 2" xfId="379" xr:uid="{00000000-0005-0000-0000-000092000000}"/>
    <cellStyle name="Separador de milhares 2 7 2 3" xfId="579" xr:uid="{00000000-0005-0000-0000-000092000000}"/>
    <cellStyle name="Separador de milhares 2 7 3" xfId="279" xr:uid="{00000000-0005-0000-0000-000091000000}"/>
    <cellStyle name="Separador de milhares 2 7 4" xfId="479" xr:uid="{00000000-0005-0000-0000-000091000000}"/>
    <cellStyle name="Separador de milhares 3" xfId="3" xr:uid="{00000000-0005-0000-0000-000093000000}"/>
    <cellStyle name="Title" xfId="68" xr:uid="{00000000-0005-0000-0000-000094000000}"/>
    <cellStyle name="Título 5" xfId="4" xr:uid="{00000000-0005-0000-0000-000095000000}"/>
    <cellStyle name="Total 2" xfId="69" xr:uid="{00000000-0005-0000-0000-000096000000}"/>
    <cellStyle name="Vírgula 2" xfId="20" xr:uid="{00000000-0005-0000-0000-000097000000}"/>
    <cellStyle name="Vírgula 3" xfId="24" xr:uid="{00000000-0005-0000-0000-000098000000}"/>
    <cellStyle name="Vírgula 3 10" xfId="271" xr:uid="{00000000-0005-0000-0000-000098000000}"/>
    <cellStyle name="Vírgula 3 11" xfId="471" xr:uid="{00000000-0005-0000-0000-000098000000}"/>
    <cellStyle name="Vírgula 3 2" xfId="71" xr:uid="{00000000-0005-0000-0000-000099000000}"/>
    <cellStyle name="Vírgula 3 2 2" xfId="76" xr:uid="{00000000-0005-0000-0000-00009A000000}"/>
    <cellStyle name="Vírgula 3 2 2 2" xfId="93" xr:uid="{00000000-0005-0000-0000-00009B000000}"/>
    <cellStyle name="Vírgula 3 2 2 2 2" xfId="123" xr:uid="{00000000-0005-0000-0000-00009C000000}"/>
    <cellStyle name="Vírgula 3 2 2 2 2 2" xfId="223" xr:uid="{00000000-0005-0000-0000-00009D000000}"/>
    <cellStyle name="Vírgula 3 2 2 2 2 2 2" xfId="423" xr:uid="{00000000-0005-0000-0000-00009D000000}"/>
    <cellStyle name="Vírgula 3 2 2 2 2 2 3" xfId="623" xr:uid="{00000000-0005-0000-0000-00009D000000}"/>
    <cellStyle name="Vírgula 3 2 2 2 2 3" xfId="323" xr:uid="{00000000-0005-0000-0000-00009C000000}"/>
    <cellStyle name="Vírgula 3 2 2 2 2 4" xfId="523" xr:uid="{00000000-0005-0000-0000-00009C000000}"/>
    <cellStyle name="Vírgula 3 2 2 2 3" xfId="153" xr:uid="{00000000-0005-0000-0000-00009E000000}"/>
    <cellStyle name="Vírgula 3 2 2 2 3 2" xfId="253" xr:uid="{00000000-0005-0000-0000-00009F000000}"/>
    <cellStyle name="Vírgula 3 2 2 2 3 2 2" xfId="453" xr:uid="{00000000-0005-0000-0000-00009F000000}"/>
    <cellStyle name="Vírgula 3 2 2 2 3 2 3" xfId="653" xr:uid="{00000000-0005-0000-0000-00009F000000}"/>
    <cellStyle name="Vírgula 3 2 2 2 3 3" xfId="353" xr:uid="{00000000-0005-0000-0000-00009E000000}"/>
    <cellStyle name="Vírgula 3 2 2 2 3 4" xfId="553" xr:uid="{00000000-0005-0000-0000-00009E000000}"/>
    <cellStyle name="Vírgula 3 2 2 2 4" xfId="193" xr:uid="{00000000-0005-0000-0000-0000A0000000}"/>
    <cellStyle name="Vírgula 3 2 2 2 4 2" xfId="393" xr:uid="{00000000-0005-0000-0000-0000A0000000}"/>
    <cellStyle name="Vírgula 3 2 2 2 4 3" xfId="593" xr:uid="{00000000-0005-0000-0000-0000A0000000}"/>
    <cellStyle name="Vírgula 3 2 2 2 5" xfId="293" xr:uid="{00000000-0005-0000-0000-00009B000000}"/>
    <cellStyle name="Vírgula 3 2 2 2 6" xfId="493" xr:uid="{00000000-0005-0000-0000-00009B000000}"/>
    <cellStyle name="Vírgula 3 2 2 3" xfId="108" xr:uid="{00000000-0005-0000-0000-0000A1000000}"/>
    <cellStyle name="Vírgula 3 2 2 3 2" xfId="208" xr:uid="{00000000-0005-0000-0000-0000A2000000}"/>
    <cellStyle name="Vírgula 3 2 2 3 2 2" xfId="408" xr:uid="{00000000-0005-0000-0000-0000A2000000}"/>
    <cellStyle name="Vírgula 3 2 2 3 2 3" xfId="608" xr:uid="{00000000-0005-0000-0000-0000A2000000}"/>
    <cellStyle name="Vírgula 3 2 2 3 3" xfId="308" xr:uid="{00000000-0005-0000-0000-0000A1000000}"/>
    <cellStyle name="Vírgula 3 2 2 3 4" xfId="508" xr:uid="{00000000-0005-0000-0000-0000A1000000}"/>
    <cellStyle name="Vírgula 3 2 2 4" xfId="138" xr:uid="{00000000-0005-0000-0000-0000A3000000}"/>
    <cellStyle name="Vírgula 3 2 2 4 2" xfId="238" xr:uid="{00000000-0005-0000-0000-0000A4000000}"/>
    <cellStyle name="Vírgula 3 2 2 4 2 2" xfId="438" xr:uid="{00000000-0005-0000-0000-0000A4000000}"/>
    <cellStyle name="Vírgula 3 2 2 4 2 3" xfId="638" xr:uid="{00000000-0005-0000-0000-0000A4000000}"/>
    <cellStyle name="Vírgula 3 2 2 4 3" xfId="338" xr:uid="{00000000-0005-0000-0000-0000A3000000}"/>
    <cellStyle name="Vírgula 3 2 2 4 4" xfId="538" xr:uid="{00000000-0005-0000-0000-0000A3000000}"/>
    <cellStyle name="Vírgula 3 2 2 5" xfId="178" xr:uid="{00000000-0005-0000-0000-0000A5000000}"/>
    <cellStyle name="Vírgula 3 2 2 5 2" xfId="378" xr:uid="{00000000-0005-0000-0000-0000A5000000}"/>
    <cellStyle name="Vírgula 3 2 2 5 3" xfId="578" xr:uid="{00000000-0005-0000-0000-0000A5000000}"/>
    <cellStyle name="Vírgula 3 2 2 6" xfId="278" xr:uid="{00000000-0005-0000-0000-00009A000000}"/>
    <cellStyle name="Vírgula 3 2 2 7" xfId="478" xr:uid="{00000000-0005-0000-0000-00009A000000}"/>
    <cellStyle name="Vírgula 3 2 3" xfId="85" xr:uid="{00000000-0005-0000-0000-0000A6000000}"/>
    <cellStyle name="Vírgula 3 2 3 2" xfId="100" xr:uid="{00000000-0005-0000-0000-0000A7000000}"/>
    <cellStyle name="Vírgula 3 2 3 2 2" xfId="130" xr:uid="{00000000-0005-0000-0000-0000A8000000}"/>
    <cellStyle name="Vírgula 3 2 3 2 2 2" xfId="230" xr:uid="{00000000-0005-0000-0000-0000A9000000}"/>
    <cellStyle name="Vírgula 3 2 3 2 2 2 2" xfId="430" xr:uid="{00000000-0005-0000-0000-0000A9000000}"/>
    <cellStyle name="Vírgula 3 2 3 2 2 2 3" xfId="630" xr:uid="{00000000-0005-0000-0000-0000A9000000}"/>
    <cellStyle name="Vírgula 3 2 3 2 2 3" xfId="330" xr:uid="{00000000-0005-0000-0000-0000A8000000}"/>
    <cellStyle name="Vírgula 3 2 3 2 2 4" xfId="530" xr:uid="{00000000-0005-0000-0000-0000A8000000}"/>
    <cellStyle name="Vírgula 3 2 3 2 3" xfId="160" xr:uid="{00000000-0005-0000-0000-0000AA000000}"/>
    <cellStyle name="Vírgula 3 2 3 2 3 2" xfId="260" xr:uid="{00000000-0005-0000-0000-0000AB000000}"/>
    <cellStyle name="Vírgula 3 2 3 2 3 2 2" xfId="460" xr:uid="{00000000-0005-0000-0000-0000AB000000}"/>
    <cellStyle name="Vírgula 3 2 3 2 3 2 3" xfId="660" xr:uid="{00000000-0005-0000-0000-0000AB000000}"/>
    <cellStyle name="Vírgula 3 2 3 2 3 3" xfId="360" xr:uid="{00000000-0005-0000-0000-0000AA000000}"/>
    <cellStyle name="Vírgula 3 2 3 2 3 4" xfId="560" xr:uid="{00000000-0005-0000-0000-0000AA000000}"/>
    <cellStyle name="Vírgula 3 2 3 2 4" xfId="200" xr:uid="{00000000-0005-0000-0000-0000AC000000}"/>
    <cellStyle name="Vírgula 3 2 3 2 4 2" xfId="400" xr:uid="{00000000-0005-0000-0000-0000AC000000}"/>
    <cellStyle name="Vírgula 3 2 3 2 4 3" xfId="600" xr:uid="{00000000-0005-0000-0000-0000AC000000}"/>
    <cellStyle name="Vírgula 3 2 3 2 5" xfId="300" xr:uid="{00000000-0005-0000-0000-0000A7000000}"/>
    <cellStyle name="Vírgula 3 2 3 2 6" xfId="500" xr:uid="{00000000-0005-0000-0000-0000A7000000}"/>
    <cellStyle name="Vírgula 3 2 3 3" xfId="115" xr:uid="{00000000-0005-0000-0000-0000AD000000}"/>
    <cellStyle name="Vírgula 3 2 3 3 2" xfId="215" xr:uid="{00000000-0005-0000-0000-0000AE000000}"/>
    <cellStyle name="Vírgula 3 2 3 3 2 2" xfId="415" xr:uid="{00000000-0005-0000-0000-0000AE000000}"/>
    <cellStyle name="Vírgula 3 2 3 3 2 3" xfId="615" xr:uid="{00000000-0005-0000-0000-0000AE000000}"/>
    <cellStyle name="Vírgula 3 2 3 3 3" xfId="315" xr:uid="{00000000-0005-0000-0000-0000AD000000}"/>
    <cellStyle name="Vírgula 3 2 3 3 4" xfId="515" xr:uid="{00000000-0005-0000-0000-0000AD000000}"/>
    <cellStyle name="Vírgula 3 2 3 4" xfId="145" xr:uid="{00000000-0005-0000-0000-0000AF000000}"/>
    <cellStyle name="Vírgula 3 2 3 4 2" xfId="245" xr:uid="{00000000-0005-0000-0000-0000B0000000}"/>
    <cellStyle name="Vírgula 3 2 3 4 2 2" xfId="445" xr:uid="{00000000-0005-0000-0000-0000B0000000}"/>
    <cellStyle name="Vírgula 3 2 3 4 2 3" xfId="645" xr:uid="{00000000-0005-0000-0000-0000B0000000}"/>
    <cellStyle name="Vírgula 3 2 3 4 3" xfId="345" xr:uid="{00000000-0005-0000-0000-0000AF000000}"/>
    <cellStyle name="Vírgula 3 2 3 4 4" xfId="545" xr:uid="{00000000-0005-0000-0000-0000AF000000}"/>
    <cellStyle name="Vírgula 3 2 3 5" xfId="185" xr:uid="{00000000-0005-0000-0000-0000B1000000}"/>
    <cellStyle name="Vírgula 3 2 3 5 2" xfId="385" xr:uid="{00000000-0005-0000-0000-0000B1000000}"/>
    <cellStyle name="Vírgula 3 2 3 5 3" xfId="585" xr:uid="{00000000-0005-0000-0000-0000B1000000}"/>
    <cellStyle name="Vírgula 3 2 3 6" xfId="285" xr:uid="{00000000-0005-0000-0000-0000A6000000}"/>
    <cellStyle name="Vírgula 3 2 3 7" xfId="485" xr:uid="{00000000-0005-0000-0000-0000A6000000}"/>
    <cellStyle name="Vírgula 3 2 4" xfId="89" xr:uid="{00000000-0005-0000-0000-0000B2000000}"/>
    <cellStyle name="Vírgula 3 2 4 2" xfId="119" xr:uid="{00000000-0005-0000-0000-0000B3000000}"/>
    <cellStyle name="Vírgula 3 2 4 2 2" xfId="219" xr:uid="{00000000-0005-0000-0000-0000B4000000}"/>
    <cellStyle name="Vírgula 3 2 4 2 2 2" xfId="419" xr:uid="{00000000-0005-0000-0000-0000B4000000}"/>
    <cellStyle name="Vírgula 3 2 4 2 2 3" xfId="619" xr:uid="{00000000-0005-0000-0000-0000B4000000}"/>
    <cellStyle name="Vírgula 3 2 4 2 3" xfId="319" xr:uid="{00000000-0005-0000-0000-0000B3000000}"/>
    <cellStyle name="Vírgula 3 2 4 2 4" xfId="519" xr:uid="{00000000-0005-0000-0000-0000B3000000}"/>
    <cellStyle name="Vírgula 3 2 4 3" xfId="149" xr:uid="{00000000-0005-0000-0000-0000B5000000}"/>
    <cellStyle name="Vírgula 3 2 4 3 2" xfId="249" xr:uid="{00000000-0005-0000-0000-0000B6000000}"/>
    <cellStyle name="Vírgula 3 2 4 3 2 2" xfId="449" xr:uid="{00000000-0005-0000-0000-0000B6000000}"/>
    <cellStyle name="Vírgula 3 2 4 3 2 3" xfId="649" xr:uid="{00000000-0005-0000-0000-0000B6000000}"/>
    <cellStyle name="Vírgula 3 2 4 3 3" xfId="349" xr:uid="{00000000-0005-0000-0000-0000B5000000}"/>
    <cellStyle name="Vírgula 3 2 4 3 4" xfId="549" xr:uid="{00000000-0005-0000-0000-0000B5000000}"/>
    <cellStyle name="Vírgula 3 2 4 4" xfId="189" xr:uid="{00000000-0005-0000-0000-0000B7000000}"/>
    <cellStyle name="Vírgula 3 2 4 4 2" xfId="389" xr:uid="{00000000-0005-0000-0000-0000B7000000}"/>
    <cellStyle name="Vírgula 3 2 4 4 3" xfId="589" xr:uid="{00000000-0005-0000-0000-0000B7000000}"/>
    <cellStyle name="Vírgula 3 2 4 5" xfId="289" xr:uid="{00000000-0005-0000-0000-0000B2000000}"/>
    <cellStyle name="Vírgula 3 2 4 6" xfId="489" xr:uid="{00000000-0005-0000-0000-0000B2000000}"/>
    <cellStyle name="Vírgula 3 2 5" xfId="104" xr:uid="{00000000-0005-0000-0000-0000B8000000}"/>
    <cellStyle name="Vírgula 3 2 5 2" xfId="204" xr:uid="{00000000-0005-0000-0000-0000B9000000}"/>
    <cellStyle name="Vírgula 3 2 5 2 2" xfId="404" xr:uid="{00000000-0005-0000-0000-0000B9000000}"/>
    <cellStyle name="Vírgula 3 2 5 2 3" xfId="604" xr:uid="{00000000-0005-0000-0000-0000B9000000}"/>
    <cellStyle name="Vírgula 3 2 5 3" xfId="304" xr:uid="{00000000-0005-0000-0000-0000B8000000}"/>
    <cellStyle name="Vírgula 3 2 5 4" xfId="504" xr:uid="{00000000-0005-0000-0000-0000B8000000}"/>
    <cellStyle name="Vírgula 3 2 6" xfId="134" xr:uid="{00000000-0005-0000-0000-0000BA000000}"/>
    <cellStyle name="Vírgula 3 2 6 2" xfId="234" xr:uid="{00000000-0005-0000-0000-0000BB000000}"/>
    <cellStyle name="Vírgula 3 2 6 2 2" xfId="434" xr:uid="{00000000-0005-0000-0000-0000BB000000}"/>
    <cellStyle name="Vírgula 3 2 6 2 3" xfId="634" xr:uid="{00000000-0005-0000-0000-0000BB000000}"/>
    <cellStyle name="Vírgula 3 2 6 3" xfId="334" xr:uid="{00000000-0005-0000-0000-0000BA000000}"/>
    <cellStyle name="Vírgula 3 2 6 4" xfId="534" xr:uid="{00000000-0005-0000-0000-0000BA000000}"/>
    <cellStyle name="Vírgula 3 2 7" xfId="174" xr:uid="{00000000-0005-0000-0000-0000BC000000}"/>
    <cellStyle name="Vírgula 3 2 7 2" xfId="374" xr:uid="{00000000-0005-0000-0000-0000BC000000}"/>
    <cellStyle name="Vírgula 3 2 7 3" xfId="574" xr:uid="{00000000-0005-0000-0000-0000BC000000}"/>
    <cellStyle name="Vírgula 3 2 8" xfId="274" xr:uid="{00000000-0005-0000-0000-000099000000}"/>
    <cellStyle name="Vírgula 3 2 9" xfId="474" xr:uid="{00000000-0005-0000-0000-000099000000}"/>
    <cellStyle name="Vírgula 3 3" xfId="70" xr:uid="{00000000-0005-0000-0000-0000BD000000}"/>
    <cellStyle name="Vírgula 3 3 2" xfId="75" xr:uid="{00000000-0005-0000-0000-0000BE000000}"/>
    <cellStyle name="Vírgula 3 3 2 2" xfId="92" xr:uid="{00000000-0005-0000-0000-0000BF000000}"/>
    <cellStyle name="Vírgula 3 3 2 2 2" xfId="122" xr:uid="{00000000-0005-0000-0000-0000C0000000}"/>
    <cellStyle name="Vírgula 3 3 2 2 2 2" xfId="222" xr:uid="{00000000-0005-0000-0000-0000C1000000}"/>
    <cellStyle name="Vírgula 3 3 2 2 2 2 2" xfId="422" xr:uid="{00000000-0005-0000-0000-0000C1000000}"/>
    <cellStyle name="Vírgula 3 3 2 2 2 2 3" xfId="622" xr:uid="{00000000-0005-0000-0000-0000C1000000}"/>
    <cellStyle name="Vírgula 3 3 2 2 2 3" xfId="322" xr:uid="{00000000-0005-0000-0000-0000C0000000}"/>
    <cellStyle name="Vírgula 3 3 2 2 2 4" xfId="522" xr:uid="{00000000-0005-0000-0000-0000C0000000}"/>
    <cellStyle name="Vírgula 3 3 2 2 3" xfId="152" xr:uid="{00000000-0005-0000-0000-0000C2000000}"/>
    <cellStyle name="Vírgula 3 3 2 2 3 2" xfId="252" xr:uid="{00000000-0005-0000-0000-0000C3000000}"/>
    <cellStyle name="Vírgula 3 3 2 2 3 2 2" xfId="452" xr:uid="{00000000-0005-0000-0000-0000C3000000}"/>
    <cellStyle name="Vírgula 3 3 2 2 3 2 3" xfId="652" xr:uid="{00000000-0005-0000-0000-0000C3000000}"/>
    <cellStyle name="Vírgula 3 3 2 2 3 3" xfId="352" xr:uid="{00000000-0005-0000-0000-0000C2000000}"/>
    <cellStyle name="Vírgula 3 3 2 2 3 4" xfId="552" xr:uid="{00000000-0005-0000-0000-0000C2000000}"/>
    <cellStyle name="Vírgula 3 3 2 2 4" xfId="192" xr:uid="{00000000-0005-0000-0000-0000C4000000}"/>
    <cellStyle name="Vírgula 3 3 2 2 4 2" xfId="392" xr:uid="{00000000-0005-0000-0000-0000C4000000}"/>
    <cellStyle name="Vírgula 3 3 2 2 4 3" xfId="592" xr:uid="{00000000-0005-0000-0000-0000C4000000}"/>
    <cellStyle name="Vírgula 3 3 2 2 5" xfId="292" xr:uid="{00000000-0005-0000-0000-0000BF000000}"/>
    <cellStyle name="Vírgula 3 3 2 2 6" xfId="492" xr:uid="{00000000-0005-0000-0000-0000BF000000}"/>
    <cellStyle name="Vírgula 3 3 2 3" xfId="107" xr:uid="{00000000-0005-0000-0000-0000C5000000}"/>
    <cellStyle name="Vírgula 3 3 2 3 2" xfId="207" xr:uid="{00000000-0005-0000-0000-0000C6000000}"/>
    <cellStyle name="Vírgula 3 3 2 3 2 2" xfId="407" xr:uid="{00000000-0005-0000-0000-0000C6000000}"/>
    <cellStyle name="Vírgula 3 3 2 3 2 3" xfId="607" xr:uid="{00000000-0005-0000-0000-0000C6000000}"/>
    <cellStyle name="Vírgula 3 3 2 3 3" xfId="307" xr:uid="{00000000-0005-0000-0000-0000C5000000}"/>
    <cellStyle name="Vírgula 3 3 2 3 4" xfId="507" xr:uid="{00000000-0005-0000-0000-0000C5000000}"/>
    <cellStyle name="Vírgula 3 3 2 4" xfId="137" xr:uid="{00000000-0005-0000-0000-0000C7000000}"/>
    <cellStyle name="Vírgula 3 3 2 4 2" xfId="237" xr:uid="{00000000-0005-0000-0000-0000C8000000}"/>
    <cellStyle name="Vírgula 3 3 2 4 2 2" xfId="437" xr:uid="{00000000-0005-0000-0000-0000C8000000}"/>
    <cellStyle name="Vírgula 3 3 2 4 2 3" xfId="637" xr:uid="{00000000-0005-0000-0000-0000C8000000}"/>
    <cellStyle name="Vírgula 3 3 2 4 3" xfId="337" xr:uid="{00000000-0005-0000-0000-0000C7000000}"/>
    <cellStyle name="Vírgula 3 3 2 4 4" xfId="537" xr:uid="{00000000-0005-0000-0000-0000C7000000}"/>
    <cellStyle name="Vírgula 3 3 2 5" xfId="177" xr:uid="{00000000-0005-0000-0000-0000C9000000}"/>
    <cellStyle name="Vírgula 3 3 2 5 2" xfId="377" xr:uid="{00000000-0005-0000-0000-0000C9000000}"/>
    <cellStyle name="Vírgula 3 3 2 5 3" xfId="577" xr:uid="{00000000-0005-0000-0000-0000C9000000}"/>
    <cellStyle name="Vírgula 3 3 2 6" xfId="277" xr:uid="{00000000-0005-0000-0000-0000BE000000}"/>
    <cellStyle name="Vírgula 3 3 2 7" xfId="477" xr:uid="{00000000-0005-0000-0000-0000BE000000}"/>
    <cellStyle name="Vírgula 3 3 3" xfId="84" xr:uid="{00000000-0005-0000-0000-0000CA000000}"/>
    <cellStyle name="Vírgula 3 3 3 2" xfId="99" xr:uid="{00000000-0005-0000-0000-0000CB000000}"/>
    <cellStyle name="Vírgula 3 3 3 2 2" xfId="129" xr:uid="{00000000-0005-0000-0000-0000CC000000}"/>
    <cellStyle name="Vírgula 3 3 3 2 2 2" xfId="229" xr:uid="{00000000-0005-0000-0000-0000CD000000}"/>
    <cellStyle name="Vírgula 3 3 3 2 2 2 2" xfId="429" xr:uid="{00000000-0005-0000-0000-0000CD000000}"/>
    <cellStyle name="Vírgula 3 3 3 2 2 2 3" xfId="629" xr:uid="{00000000-0005-0000-0000-0000CD000000}"/>
    <cellStyle name="Vírgula 3 3 3 2 2 3" xfId="329" xr:uid="{00000000-0005-0000-0000-0000CC000000}"/>
    <cellStyle name="Vírgula 3 3 3 2 2 4" xfId="529" xr:uid="{00000000-0005-0000-0000-0000CC000000}"/>
    <cellStyle name="Vírgula 3 3 3 2 3" xfId="159" xr:uid="{00000000-0005-0000-0000-0000CE000000}"/>
    <cellStyle name="Vírgula 3 3 3 2 3 2" xfId="259" xr:uid="{00000000-0005-0000-0000-0000CF000000}"/>
    <cellStyle name="Vírgula 3 3 3 2 3 2 2" xfId="459" xr:uid="{00000000-0005-0000-0000-0000CF000000}"/>
    <cellStyle name="Vírgula 3 3 3 2 3 2 3" xfId="659" xr:uid="{00000000-0005-0000-0000-0000CF000000}"/>
    <cellStyle name="Vírgula 3 3 3 2 3 3" xfId="359" xr:uid="{00000000-0005-0000-0000-0000CE000000}"/>
    <cellStyle name="Vírgula 3 3 3 2 3 4" xfId="559" xr:uid="{00000000-0005-0000-0000-0000CE000000}"/>
    <cellStyle name="Vírgula 3 3 3 2 4" xfId="199" xr:uid="{00000000-0005-0000-0000-0000D0000000}"/>
    <cellStyle name="Vírgula 3 3 3 2 4 2" xfId="399" xr:uid="{00000000-0005-0000-0000-0000D0000000}"/>
    <cellStyle name="Vírgula 3 3 3 2 4 3" xfId="599" xr:uid="{00000000-0005-0000-0000-0000D0000000}"/>
    <cellStyle name="Vírgula 3 3 3 2 5" xfId="299" xr:uid="{00000000-0005-0000-0000-0000CB000000}"/>
    <cellStyle name="Vírgula 3 3 3 2 6" xfId="499" xr:uid="{00000000-0005-0000-0000-0000CB000000}"/>
    <cellStyle name="Vírgula 3 3 3 3" xfId="114" xr:uid="{00000000-0005-0000-0000-0000D1000000}"/>
    <cellStyle name="Vírgula 3 3 3 3 2" xfId="214" xr:uid="{00000000-0005-0000-0000-0000D2000000}"/>
    <cellStyle name="Vírgula 3 3 3 3 2 2" xfId="414" xr:uid="{00000000-0005-0000-0000-0000D2000000}"/>
    <cellStyle name="Vírgula 3 3 3 3 2 3" xfId="614" xr:uid="{00000000-0005-0000-0000-0000D2000000}"/>
    <cellStyle name="Vírgula 3 3 3 3 3" xfId="314" xr:uid="{00000000-0005-0000-0000-0000D1000000}"/>
    <cellStyle name="Vírgula 3 3 3 3 4" xfId="514" xr:uid="{00000000-0005-0000-0000-0000D1000000}"/>
    <cellStyle name="Vírgula 3 3 3 4" xfId="144" xr:uid="{00000000-0005-0000-0000-0000D3000000}"/>
    <cellStyle name="Vírgula 3 3 3 4 2" xfId="244" xr:uid="{00000000-0005-0000-0000-0000D4000000}"/>
    <cellStyle name="Vírgula 3 3 3 4 2 2" xfId="444" xr:uid="{00000000-0005-0000-0000-0000D4000000}"/>
    <cellStyle name="Vírgula 3 3 3 4 2 3" xfId="644" xr:uid="{00000000-0005-0000-0000-0000D4000000}"/>
    <cellStyle name="Vírgula 3 3 3 4 3" xfId="344" xr:uid="{00000000-0005-0000-0000-0000D3000000}"/>
    <cellStyle name="Vírgula 3 3 3 4 4" xfId="544" xr:uid="{00000000-0005-0000-0000-0000D3000000}"/>
    <cellStyle name="Vírgula 3 3 3 5" xfId="184" xr:uid="{00000000-0005-0000-0000-0000D5000000}"/>
    <cellStyle name="Vírgula 3 3 3 5 2" xfId="384" xr:uid="{00000000-0005-0000-0000-0000D5000000}"/>
    <cellStyle name="Vírgula 3 3 3 5 3" xfId="584" xr:uid="{00000000-0005-0000-0000-0000D5000000}"/>
    <cellStyle name="Vírgula 3 3 3 6" xfId="284" xr:uid="{00000000-0005-0000-0000-0000CA000000}"/>
    <cellStyle name="Vírgula 3 3 3 7" xfId="484" xr:uid="{00000000-0005-0000-0000-0000CA000000}"/>
    <cellStyle name="Vírgula 3 3 4" xfId="88" xr:uid="{00000000-0005-0000-0000-0000D6000000}"/>
    <cellStyle name="Vírgula 3 3 4 2" xfId="118" xr:uid="{00000000-0005-0000-0000-0000D7000000}"/>
    <cellStyle name="Vírgula 3 3 4 2 2" xfId="218" xr:uid="{00000000-0005-0000-0000-0000D8000000}"/>
    <cellStyle name="Vírgula 3 3 4 2 2 2" xfId="418" xr:uid="{00000000-0005-0000-0000-0000D8000000}"/>
    <cellStyle name="Vírgula 3 3 4 2 2 3" xfId="618" xr:uid="{00000000-0005-0000-0000-0000D8000000}"/>
    <cellStyle name="Vírgula 3 3 4 2 3" xfId="318" xr:uid="{00000000-0005-0000-0000-0000D7000000}"/>
    <cellStyle name="Vírgula 3 3 4 2 4" xfId="518" xr:uid="{00000000-0005-0000-0000-0000D7000000}"/>
    <cellStyle name="Vírgula 3 3 4 3" xfId="148" xr:uid="{00000000-0005-0000-0000-0000D9000000}"/>
    <cellStyle name="Vírgula 3 3 4 3 2" xfId="248" xr:uid="{00000000-0005-0000-0000-0000DA000000}"/>
    <cellStyle name="Vírgula 3 3 4 3 2 2" xfId="448" xr:uid="{00000000-0005-0000-0000-0000DA000000}"/>
    <cellStyle name="Vírgula 3 3 4 3 2 3" xfId="648" xr:uid="{00000000-0005-0000-0000-0000DA000000}"/>
    <cellStyle name="Vírgula 3 3 4 3 3" xfId="348" xr:uid="{00000000-0005-0000-0000-0000D9000000}"/>
    <cellStyle name="Vírgula 3 3 4 3 4" xfId="548" xr:uid="{00000000-0005-0000-0000-0000D9000000}"/>
    <cellStyle name="Vírgula 3 3 4 4" xfId="188" xr:uid="{00000000-0005-0000-0000-0000DB000000}"/>
    <cellStyle name="Vírgula 3 3 4 4 2" xfId="388" xr:uid="{00000000-0005-0000-0000-0000DB000000}"/>
    <cellStyle name="Vírgula 3 3 4 4 3" xfId="588" xr:uid="{00000000-0005-0000-0000-0000DB000000}"/>
    <cellStyle name="Vírgula 3 3 4 5" xfId="288" xr:uid="{00000000-0005-0000-0000-0000D6000000}"/>
    <cellStyle name="Vírgula 3 3 4 6" xfId="488" xr:uid="{00000000-0005-0000-0000-0000D6000000}"/>
    <cellStyle name="Vírgula 3 3 5" xfId="103" xr:uid="{00000000-0005-0000-0000-0000DC000000}"/>
    <cellStyle name="Vírgula 3 3 5 2" xfId="203" xr:uid="{00000000-0005-0000-0000-0000DD000000}"/>
    <cellStyle name="Vírgula 3 3 5 2 2" xfId="403" xr:uid="{00000000-0005-0000-0000-0000DD000000}"/>
    <cellStyle name="Vírgula 3 3 5 2 3" xfId="603" xr:uid="{00000000-0005-0000-0000-0000DD000000}"/>
    <cellStyle name="Vírgula 3 3 5 3" xfId="303" xr:uid="{00000000-0005-0000-0000-0000DC000000}"/>
    <cellStyle name="Vírgula 3 3 5 4" xfId="503" xr:uid="{00000000-0005-0000-0000-0000DC000000}"/>
    <cellStyle name="Vírgula 3 3 6" xfId="133" xr:uid="{00000000-0005-0000-0000-0000DE000000}"/>
    <cellStyle name="Vírgula 3 3 6 2" xfId="233" xr:uid="{00000000-0005-0000-0000-0000DF000000}"/>
    <cellStyle name="Vírgula 3 3 6 2 2" xfId="433" xr:uid="{00000000-0005-0000-0000-0000DF000000}"/>
    <cellStyle name="Vírgula 3 3 6 2 3" xfId="633" xr:uid="{00000000-0005-0000-0000-0000DF000000}"/>
    <cellStyle name="Vírgula 3 3 6 3" xfId="333" xr:uid="{00000000-0005-0000-0000-0000DE000000}"/>
    <cellStyle name="Vírgula 3 3 6 4" xfId="533" xr:uid="{00000000-0005-0000-0000-0000DE000000}"/>
    <cellStyle name="Vírgula 3 3 7" xfId="173" xr:uid="{00000000-0005-0000-0000-0000E0000000}"/>
    <cellStyle name="Vírgula 3 3 7 2" xfId="373" xr:uid="{00000000-0005-0000-0000-0000E0000000}"/>
    <cellStyle name="Vírgula 3 3 7 3" xfId="573" xr:uid="{00000000-0005-0000-0000-0000E0000000}"/>
    <cellStyle name="Vírgula 3 3 8" xfId="273" xr:uid="{00000000-0005-0000-0000-0000BD000000}"/>
    <cellStyle name="Vírgula 3 3 9" xfId="473" xr:uid="{00000000-0005-0000-0000-0000BD000000}"/>
    <cellStyle name="Vírgula 3 4" xfId="73" xr:uid="{00000000-0005-0000-0000-0000E1000000}"/>
    <cellStyle name="Vírgula 3 4 2" xfId="90" xr:uid="{00000000-0005-0000-0000-0000E2000000}"/>
    <cellStyle name="Vírgula 3 4 2 2" xfId="120" xr:uid="{00000000-0005-0000-0000-0000E3000000}"/>
    <cellStyle name="Vírgula 3 4 2 2 2" xfId="220" xr:uid="{00000000-0005-0000-0000-0000E4000000}"/>
    <cellStyle name="Vírgula 3 4 2 2 2 2" xfId="420" xr:uid="{00000000-0005-0000-0000-0000E4000000}"/>
    <cellStyle name="Vírgula 3 4 2 2 2 3" xfId="620" xr:uid="{00000000-0005-0000-0000-0000E4000000}"/>
    <cellStyle name="Vírgula 3 4 2 2 3" xfId="320" xr:uid="{00000000-0005-0000-0000-0000E3000000}"/>
    <cellStyle name="Vírgula 3 4 2 2 4" xfId="520" xr:uid="{00000000-0005-0000-0000-0000E3000000}"/>
    <cellStyle name="Vírgula 3 4 2 3" xfId="150" xr:uid="{00000000-0005-0000-0000-0000E5000000}"/>
    <cellStyle name="Vírgula 3 4 2 3 2" xfId="250" xr:uid="{00000000-0005-0000-0000-0000E6000000}"/>
    <cellStyle name="Vírgula 3 4 2 3 2 2" xfId="450" xr:uid="{00000000-0005-0000-0000-0000E6000000}"/>
    <cellStyle name="Vírgula 3 4 2 3 2 3" xfId="650" xr:uid="{00000000-0005-0000-0000-0000E6000000}"/>
    <cellStyle name="Vírgula 3 4 2 3 3" xfId="350" xr:uid="{00000000-0005-0000-0000-0000E5000000}"/>
    <cellStyle name="Vírgula 3 4 2 3 4" xfId="550" xr:uid="{00000000-0005-0000-0000-0000E5000000}"/>
    <cellStyle name="Vírgula 3 4 2 4" xfId="190" xr:uid="{00000000-0005-0000-0000-0000E7000000}"/>
    <cellStyle name="Vírgula 3 4 2 4 2" xfId="390" xr:uid="{00000000-0005-0000-0000-0000E7000000}"/>
    <cellStyle name="Vírgula 3 4 2 4 3" xfId="590" xr:uid="{00000000-0005-0000-0000-0000E7000000}"/>
    <cellStyle name="Vírgula 3 4 2 5" xfId="290" xr:uid="{00000000-0005-0000-0000-0000E2000000}"/>
    <cellStyle name="Vírgula 3 4 2 6" xfId="490" xr:uid="{00000000-0005-0000-0000-0000E2000000}"/>
    <cellStyle name="Vírgula 3 4 3" xfId="105" xr:uid="{00000000-0005-0000-0000-0000E8000000}"/>
    <cellStyle name="Vírgula 3 4 3 2" xfId="205" xr:uid="{00000000-0005-0000-0000-0000E9000000}"/>
    <cellStyle name="Vírgula 3 4 3 2 2" xfId="405" xr:uid="{00000000-0005-0000-0000-0000E9000000}"/>
    <cellStyle name="Vírgula 3 4 3 2 3" xfId="605" xr:uid="{00000000-0005-0000-0000-0000E9000000}"/>
    <cellStyle name="Vírgula 3 4 3 3" xfId="305" xr:uid="{00000000-0005-0000-0000-0000E8000000}"/>
    <cellStyle name="Vírgula 3 4 3 4" xfId="505" xr:uid="{00000000-0005-0000-0000-0000E8000000}"/>
    <cellStyle name="Vírgula 3 4 4" xfId="135" xr:uid="{00000000-0005-0000-0000-0000EA000000}"/>
    <cellStyle name="Vírgula 3 4 4 2" xfId="235" xr:uid="{00000000-0005-0000-0000-0000EB000000}"/>
    <cellStyle name="Vírgula 3 4 4 2 2" xfId="435" xr:uid="{00000000-0005-0000-0000-0000EB000000}"/>
    <cellStyle name="Vírgula 3 4 4 2 3" xfId="635" xr:uid="{00000000-0005-0000-0000-0000EB000000}"/>
    <cellStyle name="Vírgula 3 4 4 3" xfId="335" xr:uid="{00000000-0005-0000-0000-0000EA000000}"/>
    <cellStyle name="Vírgula 3 4 4 4" xfId="535" xr:uid="{00000000-0005-0000-0000-0000EA000000}"/>
    <cellStyle name="Vírgula 3 4 5" xfId="175" xr:uid="{00000000-0005-0000-0000-0000EC000000}"/>
    <cellStyle name="Vírgula 3 4 5 2" xfId="375" xr:uid="{00000000-0005-0000-0000-0000EC000000}"/>
    <cellStyle name="Vírgula 3 4 5 3" xfId="575" xr:uid="{00000000-0005-0000-0000-0000EC000000}"/>
    <cellStyle name="Vírgula 3 4 6" xfId="275" xr:uid="{00000000-0005-0000-0000-0000E1000000}"/>
    <cellStyle name="Vírgula 3 4 7" xfId="475" xr:uid="{00000000-0005-0000-0000-0000E1000000}"/>
    <cellStyle name="Vírgula 3 5" xfId="82" xr:uid="{00000000-0005-0000-0000-0000ED000000}"/>
    <cellStyle name="Vírgula 3 5 2" xfId="97" xr:uid="{00000000-0005-0000-0000-0000EE000000}"/>
    <cellStyle name="Vírgula 3 5 2 2" xfId="127" xr:uid="{00000000-0005-0000-0000-0000EF000000}"/>
    <cellStyle name="Vírgula 3 5 2 2 2" xfId="227" xr:uid="{00000000-0005-0000-0000-0000F0000000}"/>
    <cellStyle name="Vírgula 3 5 2 2 2 2" xfId="427" xr:uid="{00000000-0005-0000-0000-0000F0000000}"/>
    <cellStyle name="Vírgula 3 5 2 2 2 3" xfId="627" xr:uid="{00000000-0005-0000-0000-0000F0000000}"/>
    <cellStyle name="Vírgula 3 5 2 2 3" xfId="327" xr:uid="{00000000-0005-0000-0000-0000EF000000}"/>
    <cellStyle name="Vírgula 3 5 2 2 4" xfId="527" xr:uid="{00000000-0005-0000-0000-0000EF000000}"/>
    <cellStyle name="Vírgula 3 5 2 3" xfId="157" xr:uid="{00000000-0005-0000-0000-0000F1000000}"/>
    <cellStyle name="Vírgula 3 5 2 3 2" xfId="257" xr:uid="{00000000-0005-0000-0000-0000F2000000}"/>
    <cellStyle name="Vírgula 3 5 2 3 2 2" xfId="457" xr:uid="{00000000-0005-0000-0000-0000F2000000}"/>
    <cellStyle name="Vírgula 3 5 2 3 2 3" xfId="657" xr:uid="{00000000-0005-0000-0000-0000F2000000}"/>
    <cellStyle name="Vírgula 3 5 2 3 3" xfId="357" xr:uid="{00000000-0005-0000-0000-0000F1000000}"/>
    <cellStyle name="Vírgula 3 5 2 3 4" xfId="557" xr:uid="{00000000-0005-0000-0000-0000F1000000}"/>
    <cellStyle name="Vírgula 3 5 2 4" xfId="197" xr:uid="{00000000-0005-0000-0000-0000F3000000}"/>
    <cellStyle name="Vírgula 3 5 2 4 2" xfId="397" xr:uid="{00000000-0005-0000-0000-0000F3000000}"/>
    <cellStyle name="Vírgula 3 5 2 4 3" xfId="597" xr:uid="{00000000-0005-0000-0000-0000F3000000}"/>
    <cellStyle name="Vírgula 3 5 2 5" xfId="297" xr:uid="{00000000-0005-0000-0000-0000EE000000}"/>
    <cellStyle name="Vírgula 3 5 2 6" xfId="497" xr:uid="{00000000-0005-0000-0000-0000EE000000}"/>
    <cellStyle name="Vírgula 3 5 3" xfId="112" xr:uid="{00000000-0005-0000-0000-0000F4000000}"/>
    <cellStyle name="Vírgula 3 5 3 2" xfId="212" xr:uid="{00000000-0005-0000-0000-0000F5000000}"/>
    <cellStyle name="Vírgula 3 5 3 2 2" xfId="412" xr:uid="{00000000-0005-0000-0000-0000F5000000}"/>
    <cellStyle name="Vírgula 3 5 3 2 3" xfId="612" xr:uid="{00000000-0005-0000-0000-0000F5000000}"/>
    <cellStyle name="Vírgula 3 5 3 3" xfId="312" xr:uid="{00000000-0005-0000-0000-0000F4000000}"/>
    <cellStyle name="Vírgula 3 5 3 4" xfId="512" xr:uid="{00000000-0005-0000-0000-0000F4000000}"/>
    <cellStyle name="Vírgula 3 5 4" xfId="142" xr:uid="{00000000-0005-0000-0000-0000F6000000}"/>
    <cellStyle name="Vírgula 3 5 4 2" xfId="242" xr:uid="{00000000-0005-0000-0000-0000F7000000}"/>
    <cellStyle name="Vírgula 3 5 4 2 2" xfId="442" xr:uid="{00000000-0005-0000-0000-0000F7000000}"/>
    <cellStyle name="Vírgula 3 5 4 2 3" xfId="642" xr:uid="{00000000-0005-0000-0000-0000F7000000}"/>
    <cellStyle name="Vírgula 3 5 4 3" xfId="342" xr:uid="{00000000-0005-0000-0000-0000F6000000}"/>
    <cellStyle name="Vírgula 3 5 4 4" xfId="542" xr:uid="{00000000-0005-0000-0000-0000F6000000}"/>
    <cellStyle name="Vírgula 3 5 5" xfId="182" xr:uid="{00000000-0005-0000-0000-0000F8000000}"/>
    <cellStyle name="Vírgula 3 5 5 2" xfId="382" xr:uid="{00000000-0005-0000-0000-0000F8000000}"/>
    <cellStyle name="Vírgula 3 5 5 3" xfId="582" xr:uid="{00000000-0005-0000-0000-0000F8000000}"/>
    <cellStyle name="Vírgula 3 5 6" xfId="282" xr:uid="{00000000-0005-0000-0000-0000ED000000}"/>
    <cellStyle name="Vírgula 3 5 7" xfId="482" xr:uid="{00000000-0005-0000-0000-0000ED000000}"/>
    <cellStyle name="Vírgula 3 6" xfId="86" xr:uid="{00000000-0005-0000-0000-0000F9000000}"/>
    <cellStyle name="Vírgula 3 6 2" xfId="116" xr:uid="{00000000-0005-0000-0000-0000FA000000}"/>
    <cellStyle name="Vírgula 3 6 2 2" xfId="216" xr:uid="{00000000-0005-0000-0000-0000FB000000}"/>
    <cellStyle name="Vírgula 3 6 2 2 2" xfId="416" xr:uid="{00000000-0005-0000-0000-0000FB000000}"/>
    <cellStyle name="Vírgula 3 6 2 2 3" xfId="616" xr:uid="{00000000-0005-0000-0000-0000FB000000}"/>
    <cellStyle name="Vírgula 3 6 2 3" xfId="316" xr:uid="{00000000-0005-0000-0000-0000FA000000}"/>
    <cellStyle name="Vírgula 3 6 2 4" xfId="516" xr:uid="{00000000-0005-0000-0000-0000FA000000}"/>
    <cellStyle name="Vírgula 3 6 3" xfId="146" xr:uid="{00000000-0005-0000-0000-0000FC000000}"/>
    <cellStyle name="Vírgula 3 6 3 2" xfId="246" xr:uid="{00000000-0005-0000-0000-0000FD000000}"/>
    <cellStyle name="Vírgula 3 6 3 2 2" xfId="446" xr:uid="{00000000-0005-0000-0000-0000FD000000}"/>
    <cellStyle name="Vírgula 3 6 3 2 3" xfId="646" xr:uid="{00000000-0005-0000-0000-0000FD000000}"/>
    <cellStyle name="Vírgula 3 6 3 3" xfId="346" xr:uid="{00000000-0005-0000-0000-0000FC000000}"/>
    <cellStyle name="Vírgula 3 6 3 4" xfId="546" xr:uid="{00000000-0005-0000-0000-0000FC000000}"/>
    <cellStyle name="Vírgula 3 6 4" xfId="186" xr:uid="{00000000-0005-0000-0000-0000FE000000}"/>
    <cellStyle name="Vírgula 3 6 4 2" xfId="386" xr:uid="{00000000-0005-0000-0000-0000FE000000}"/>
    <cellStyle name="Vírgula 3 6 4 3" xfId="586" xr:uid="{00000000-0005-0000-0000-0000FE000000}"/>
    <cellStyle name="Vírgula 3 6 5" xfId="286" xr:uid="{00000000-0005-0000-0000-0000F9000000}"/>
    <cellStyle name="Vírgula 3 6 6" xfId="486" xr:uid="{00000000-0005-0000-0000-0000F9000000}"/>
    <cellStyle name="Vírgula 3 7" xfId="101" xr:uid="{00000000-0005-0000-0000-0000FF000000}"/>
    <cellStyle name="Vírgula 3 7 2" xfId="201" xr:uid="{00000000-0005-0000-0000-000000010000}"/>
    <cellStyle name="Vírgula 3 7 2 2" xfId="401" xr:uid="{00000000-0005-0000-0000-000000010000}"/>
    <cellStyle name="Vírgula 3 7 2 3" xfId="601" xr:uid="{00000000-0005-0000-0000-000000010000}"/>
    <cellStyle name="Vírgula 3 7 3" xfId="301" xr:uid="{00000000-0005-0000-0000-0000FF000000}"/>
    <cellStyle name="Vírgula 3 7 4" xfId="501" xr:uid="{00000000-0005-0000-0000-0000FF000000}"/>
    <cellStyle name="Vírgula 3 8" xfId="131" xr:uid="{00000000-0005-0000-0000-000001010000}"/>
    <cellStyle name="Vírgula 3 8 2" xfId="231" xr:uid="{00000000-0005-0000-0000-000002010000}"/>
    <cellStyle name="Vírgula 3 8 2 2" xfId="431" xr:uid="{00000000-0005-0000-0000-000002010000}"/>
    <cellStyle name="Vírgula 3 8 2 3" xfId="631" xr:uid="{00000000-0005-0000-0000-000002010000}"/>
    <cellStyle name="Vírgula 3 8 3" xfId="331" xr:uid="{00000000-0005-0000-0000-000001010000}"/>
    <cellStyle name="Vírgula 3 8 4" xfId="531" xr:uid="{00000000-0005-0000-0000-000001010000}"/>
    <cellStyle name="Vírgula 3 9" xfId="171" xr:uid="{00000000-0005-0000-0000-000003010000}"/>
    <cellStyle name="Vírgula 3 9 2" xfId="371" xr:uid="{00000000-0005-0000-0000-000003010000}"/>
    <cellStyle name="Vírgula 3 9 3" xfId="571" xr:uid="{00000000-0005-0000-0000-000003010000}"/>
    <cellStyle name="Warning Text" xfId="72" xr:uid="{00000000-0005-0000-0000-000004010000}"/>
  </cellStyles>
  <dxfs count="20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AINE CRISTINA SUZUKI GIRARDI" id="{8E9C3DA5-0911-4A28-93B5-36AB38A9619B}" userId="S::93466110904@udesc.br::21f5550a-5cc7-44b1-9d63-73f968cff9fc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4" dT="2025-07-17T13:13:01.69" personId="{8E9C3DA5-0911-4A28-93B5-36AB38A9619B}" id="{31658E4F-1568-4A85-8416-F123AD90ED75}">
    <text>17/07/2025: 12 peças cedidas ao CESMO.</text>
  </threadedComment>
  <threadedComment ref="M5" dT="2025-07-17T13:13:11.48" personId="{8E9C3DA5-0911-4A28-93B5-36AB38A9619B}" id="{041E8AA1-B901-4040-B8B7-FC38B6982BED}">
    <text xml:space="preserve">17/07/2025: 1 peças cedidas ao CESMO.
</text>
  </threadedComment>
  <threadedComment ref="M7" dT="2025-07-17T13:13:22.59" personId="{8E9C3DA5-0911-4A28-93B5-36AB38A9619B}" id="{E70EBBE0-5D79-477D-B613-41E2C54CA85D}">
    <text xml:space="preserve">17/07/2025: 8 peças cedidas ao CESMO.
</text>
  </threadedComment>
  <threadedComment ref="M9" dT="2025-07-17T13:13:30.71" personId="{8E9C3DA5-0911-4A28-93B5-36AB38A9619B}" id="{4B98AD57-6601-4C2A-B09E-202C4CE60036}">
    <text xml:space="preserve">17/07/2025: 10 peças cedidas ao CESMO.
</text>
  </threadedComment>
  <threadedComment ref="M13" dT="2025-07-17T13:13:38.98" personId="{8E9C3DA5-0911-4A28-93B5-36AB38A9619B}" id="{71B525AF-74D7-4F3C-AD64-040C05EE40FA}">
    <text xml:space="preserve">17/07/2025: 10 peças cedidas ao CESMO.
</text>
  </threadedComment>
  <threadedComment ref="M18" dT="2025-07-17T13:13:51.39" personId="{8E9C3DA5-0911-4A28-93B5-36AB38A9619B}" id="{BCC33C4E-EB2F-477A-A5D0-2FDE81149111}">
    <text xml:space="preserve">17/07/2025: 1 peças cedida ao CESMO.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zoomScale="80" zoomScaleNormal="80" workbookViewId="0">
      <pane xSplit="19" topLeftCell="T1" activePane="topRight" state="frozen"/>
      <selection pane="topRight" activeCell="E13" sqref="E1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1.28515625" style="1" customWidth="1"/>
    <col min="8" max="8" width="13.140625" style="1" customWidth="1"/>
    <col min="9" max="9" width="13.5703125" style="1" customWidth="1"/>
    <col min="10" max="10" width="11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68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72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0</v>
      </c>
      <c r="K4" s="40">
        <f>IF(SUM(T4:AK4)&gt;J4+M4,J4+M4,SUM(T4:AK4))</f>
        <v>0</v>
      </c>
      <c r="L4" s="41">
        <f>(SUM(T4:AK4))</f>
        <v>0</v>
      </c>
      <c r="M4" s="42"/>
      <c r="N4" s="43">
        <f>ROUND(IF(J4*0.25-0.5&lt;0,0,J4*0.25-0.5),0)-Q4-O4</f>
        <v>0</v>
      </c>
      <c r="O4" s="42"/>
      <c r="P4" s="42"/>
      <c r="Q4" s="42"/>
      <c r="R4" s="55">
        <f>J4-(SUM(T4:AG4))+M4</f>
        <v>0</v>
      </c>
      <c r="S4" s="20" t="str">
        <f t="shared" ref="S4:S31" si="0">IF(R4&lt;0,"ATENÇÃO","OK")</f>
        <v>OK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0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/>
      <c r="N5" s="43">
        <f t="shared" ref="N5:N31" si="3">ROUND(IF(J5*0.25-0.5&lt;0,0,J5*0.25-0.5),0)-Q5-O5</f>
        <v>0</v>
      </c>
      <c r="O5" s="42"/>
      <c r="P5" s="42"/>
      <c r="Q5" s="42"/>
      <c r="R5" s="55">
        <f t="shared" ref="R5:R31" si="4">J5-(SUM(T5:AG5))+M5</f>
        <v>0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0</v>
      </c>
      <c r="K6" s="40">
        <f t="shared" si="1"/>
        <v>0</v>
      </c>
      <c r="L6" s="41">
        <f t="shared" si="2"/>
        <v>0</v>
      </c>
      <c r="M6" s="42"/>
      <c r="N6" s="43">
        <f t="shared" si="3"/>
        <v>0</v>
      </c>
      <c r="O6" s="42"/>
      <c r="P6" s="42"/>
      <c r="Q6" s="42"/>
      <c r="R6" s="55">
        <f t="shared" si="4"/>
        <v>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0</v>
      </c>
      <c r="K7" s="40">
        <f t="shared" si="1"/>
        <v>0</v>
      </c>
      <c r="L7" s="41">
        <f t="shared" si="2"/>
        <v>0</v>
      </c>
      <c r="M7" s="42"/>
      <c r="N7" s="43">
        <f t="shared" si="3"/>
        <v>0</v>
      </c>
      <c r="O7" s="42"/>
      <c r="P7" s="42"/>
      <c r="Q7" s="42"/>
      <c r="R7" s="55">
        <f t="shared" si="4"/>
        <v>0</v>
      </c>
      <c r="S7" s="20" t="str">
        <f t="shared" si="0"/>
        <v>OK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0</v>
      </c>
      <c r="K8" s="40">
        <f t="shared" si="1"/>
        <v>0</v>
      </c>
      <c r="L8" s="41">
        <f t="shared" si="2"/>
        <v>0</v>
      </c>
      <c r="M8" s="42"/>
      <c r="N8" s="43">
        <f t="shared" si="3"/>
        <v>0</v>
      </c>
      <c r="O8" s="42"/>
      <c r="P8" s="42"/>
      <c r="Q8" s="42"/>
      <c r="R8" s="55">
        <f t="shared" si="4"/>
        <v>0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0</v>
      </c>
      <c r="K9" s="40">
        <f t="shared" si="1"/>
        <v>0</v>
      </c>
      <c r="L9" s="41">
        <f t="shared" si="2"/>
        <v>0</v>
      </c>
      <c r="M9" s="42"/>
      <c r="N9" s="43">
        <f t="shared" si="3"/>
        <v>0</v>
      </c>
      <c r="O9" s="42"/>
      <c r="P9" s="42"/>
      <c r="Q9" s="42"/>
      <c r="R9" s="55">
        <f t="shared" si="4"/>
        <v>0</v>
      </c>
      <c r="S9" s="20" t="str">
        <f t="shared" si="0"/>
        <v>OK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0</v>
      </c>
      <c r="K10" s="40">
        <f t="shared" si="1"/>
        <v>0</v>
      </c>
      <c r="L10" s="41">
        <f t="shared" si="2"/>
        <v>0</v>
      </c>
      <c r="M10" s="42"/>
      <c r="N10" s="43">
        <f t="shared" si="3"/>
        <v>0</v>
      </c>
      <c r="O10" s="42"/>
      <c r="P10" s="42"/>
      <c r="Q10" s="42"/>
      <c r="R10" s="55">
        <f t="shared" si="4"/>
        <v>0</v>
      </c>
      <c r="S10" s="20" t="str">
        <f t="shared" si="0"/>
        <v>OK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0</v>
      </c>
      <c r="K11" s="40">
        <f t="shared" si="1"/>
        <v>0</v>
      </c>
      <c r="L11" s="41">
        <f t="shared" si="2"/>
        <v>0</v>
      </c>
      <c r="M11" s="42"/>
      <c r="N11" s="43">
        <f t="shared" si="3"/>
        <v>0</v>
      </c>
      <c r="O11" s="42"/>
      <c r="P11" s="42"/>
      <c r="Q11" s="42"/>
      <c r="R11" s="55">
        <f t="shared" si="4"/>
        <v>0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0</v>
      </c>
      <c r="K12" s="40">
        <f t="shared" si="1"/>
        <v>0</v>
      </c>
      <c r="L12" s="41">
        <f t="shared" si="2"/>
        <v>0</v>
      </c>
      <c r="M12" s="42"/>
      <c r="N12" s="43">
        <f t="shared" si="3"/>
        <v>0</v>
      </c>
      <c r="O12" s="42"/>
      <c r="P12" s="42"/>
      <c r="Q12" s="42"/>
      <c r="R12" s="55">
        <f t="shared" si="4"/>
        <v>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0</v>
      </c>
      <c r="K13" s="40">
        <f t="shared" si="1"/>
        <v>0</v>
      </c>
      <c r="L13" s="41">
        <f t="shared" si="2"/>
        <v>0</v>
      </c>
      <c r="M13" s="42"/>
      <c r="N13" s="43">
        <f t="shared" si="3"/>
        <v>0</v>
      </c>
      <c r="O13" s="42"/>
      <c r="P13" s="42"/>
      <c r="Q13" s="42"/>
      <c r="R13" s="55">
        <f t="shared" si="4"/>
        <v>0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0</v>
      </c>
      <c r="K14" s="40">
        <f t="shared" si="1"/>
        <v>0</v>
      </c>
      <c r="L14" s="41">
        <f t="shared" si="2"/>
        <v>0</v>
      </c>
      <c r="M14" s="42"/>
      <c r="N14" s="43">
        <f t="shared" si="3"/>
        <v>0</v>
      </c>
      <c r="O14" s="42"/>
      <c r="P14" s="42"/>
      <c r="Q14" s="42"/>
      <c r="R14" s="55">
        <f t="shared" si="4"/>
        <v>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0</v>
      </c>
      <c r="K15" s="40">
        <f t="shared" si="1"/>
        <v>0</v>
      </c>
      <c r="L15" s="41">
        <f t="shared" si="2"/>
        <v>0</v>
      </c>
      <c r="M15" s="42"/>
      <c r="N15" s="43">
        <f t="shared" si="3"/>
        <v>0</v>
      </c>
      <c r="O15" s="42"/>
      <c r="P15" s="42"/>
      <c r="Q15" s="42"/>
      <c r="R15" s="55">
        <f t="shared" si="4"/>
        <v>0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0</v>
      </c>
      <c r="K16" s="40">
        <f t="shared" si="1"/>
        <v>0</v>
      </c>
      <c r="L16" s="41">
        <f t="shared" si="2"/>
        <v>0</v>
      </c>
      <c r="M16" s="42"/>
      <c r="N16" s="43">
        <f t="shared" si="3"/>
        <v>0</v>
      </c>
      <c r="O16" s="42"/>
      <c r="P16" s="42"/>
      <c r="Q16" s="42"/>
      <c r="R16" s="55">
        <f t="shared" si="4"/>
        <v>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0</v>
      </c>
      <c r="K17" s="40">
        <f t="shared" si="1"/>
        <v>0</v>
      </c>
      <c r="L17" s="41">
        <f t="shared" si="2"/>
        <v>0</v>
      </c>
      <c r="M17" s="42"/>
      <c r="N17" s="43">
        <f t="shared" si="3"/>
        <v>0</v>
      </c>
      <c r="O17" s="42"/>
      <c r="P17" s="42"/>
      <c r="Q17" s="42"/>
      <c r="R17" s="55">
        <f t="shared" si="4"/>
        <v>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0</v>
      </c>
      <c r="K18" s="40">
        <f t="shared" si="1"/>
        <v>0</v>
      </c>
      <c r="L18" s="41">
        <f t="shared" si="2"/>
        <v>0</v>
      </c>
      <c r="M18" s="42"/>
      <c r="N18" s="43">
        <f t="shared" si="3"/>
        <v>0</v>
      </c>
      <c r="O18" s="42"/>
      <c r="P18" s="42"/>
      <c r="Q18" s="42"/>
      <c r="R18" s="55">
        <f t="shared" si="4"/>
        <v>0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0</v>
      </c>
      <c r="K19" s="40">
        <f t="shared" si="1"/>
        <v>0</v>
      </c>
      <c r="L19" s="41">
        <f t="shared" si="2"/>
        <v>0</v>
      </c>
      <c r="M19" s="42"/>
      <c r="N19" s="43">
        <f t="shared" si="3"/>
        <v>0</v>
      </c>
      <c r="O19" s="42"/>
      <c r="P19" s="42"/>
      <c r="Q19" s="42"/>
      <c r="R19" s="55">
        <f t="shared" si="4"/>
        <v>0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0</v>
      </c>
      <c r="K20" s="40">
        <f t="shared" si="1"/>
        <v>0</v>
      </c>
      <c r="L20" s="41">
        <f t="shared" si="2"/>
        <v>0</v>
      </c>
      <c r="M20" s="42"/>
      <c r="N20" s="43">
        <f t="shared" si="3"/>
        <v>0</v>
      </c>
      <c r="O20" s="42"/>
      <c r="P20" s="42"/>
      <c r="Q20" s="42"/>
      <c r="R20" s="55">
        <f t="shared" si="4"/>
        <v>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0</v>
      </c>
      <c r="K21" s="40">
        <f t="shared" si="1"/>
        <v>0</v>
      </c>
      <c r="L21" s="41">
        <f t="shared" si="2"/>
        <v>0</v>
      </c>
      <c r="M21" s="42"/>
      <c r="N21" s="43">
        <f t="shared" si="3"/>
        <v>0</v>
      </c>
      <c r="O21" s="42"/>
      <c r="P21" s="42"/>
      <c r="Q21" s="42"/>
      <c r="R21" s="55">
        <f t="shared" si="4"/>
        <v>0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0</v>
      </c>
      <c r="K22" s="40">
        <f t="shared" si="1"/>
        <v>0</v>
      </c>
      <c r="L22" s="41">
        <f t="shared" si="2"/>
        <v>0</v>
      </c>
      <c r="M22" s="42"/>
      <c r="N22" s="43">
        <f t="shared" si="3"/>
        <v>0</v>
      </c>
      <c r="O22" s="42"/>
      <c r="P22" s="42"/>
      <c r="Q22" s="42"/>
      <c r="R22" s="55">
        <f t="shared" si="4"/>
        <v>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2500</v>
      </c>
      <c r="K23" s="40">
        <f t="shared" si="1"/>
        <v>0</v>
      </c>
      <c r="L23" s="41">
        <f>(SUM(T23:AK23))</f>
        <v>0</v>
      </c>
      <c r="M23" s="42"/>
      <c r="N23" s="43">
        <f t="shared" si="3"/>
        <v>625</v>
      </c>
      <c r="O23" s="42"/>
      <c r="P23" s="42"/>
      <c r="Q23" s="42"/>
      <c r="R23" s="55">
        <f t="shared" si="4"/>
        <v>2500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0</v>
      </c>
      <c r="K24" s="40">
        <f t="shared" si="1"/>
        <v>0</v>
      </c>
      <c r="L24" s="41">
        <f t="shared" si="2"/>
        <v>0</v>
      </c>
      <c r="M24" s="42"/>
      <c r="N24" s="43">
        <f t="shared" si="3"/>
        <v>0</v>
      </c>
      <c r="O24" s="42"/>
      <c r="P24" s="42"/>
      <c r="Q24" s="42"/>
      <c r="R24" s="55">
        <f t="shared" si="4"/>
        <v>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0</v>
      </c>
      <c r="K25" s="40">
        <f t="shared" si="1"/>
        <v>0</v>
      </c>
      <c r="L25" s="41">
        <f t="shared" si="2"/>
        <v>0</v>
      </c>
      <c r="M25" s="42"/>
      <c r="N25" s="43">
        <f t="shared" si="3"/>
        <v>0</v>
      </c>
      <c r="O25" s="42"/>
      <c r="P25" s="42"/>
      <c r="Q25" s="42"/>
      <c r="R25" s="55">
        <f t="shared" si="4"/>
        <v>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0</v>
      </c>
      <c r="K26" s="40">
        <f t="shared" si="1"/>
        <v>0</v>
      </c>
      <c r="L26" s="41">
        <f t="shared" si="2"/>
        <v>0</v>
      </c>
      <c r="M26" s="42"/>
      <c r="N26" s="43">
        <f t="shared" si="3"/>
        <v>0</v>
      </c>
      <c r="O26" s="42"/>
      <c r="P26" s="42"/>
      <c r="Q26" s="42"/>
      <c r="R26" s="55">
        <f t="shared" si="4"/>
        <v>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0</v>
      </c>
      <c r="K27" s="40">
        <f t="shared" si="1"/>
        <v>0</v>
      </c>
      <c r="L27" s="41">
        <f t="shared" si="2"/>
        <v>0</v>
      </c>
      <c r="M27" s="42"/>
      <c r="N27" s="43">
        <f t="shared" si="3"/>
        <v>0</v>
      </c>
      <c r="O27" s="42"/>
      <c r="P27" s="42"/>
      <c r="Q27" s="42"/>
      <c r="R27" s="55">
        <f t="shared" si="4"/>
        <v>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0</v>
      </c>
      <c r="K28" s="40">
        <f t="shared" si="1"/>
        <v>0</v>
      </c>
      <c r="L28" s="41">
        <f t="shared" si="2"/>
        <v>0</v>
      </c>
      <c r="M28" s="42"/>
      <c r="N28" s="43">
        <f t="shared" si="3"/>
        <v>0</v>
      </c>
      <c r="O28" s="42"/>
      <c r="P28" s="42"/>
      <c r="Q28" s="42"/>
      <c r="R28" s="55">
        <f t="shared" si="4"/>
        <v>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0</v>
      </c>
      <c r="K29" s="40">
        <f t="shared" si="1"/>
        <v>0</v>
      </c>
      <c r="L29" s="41">
        <f t="shared" si="2"/>
        <v>0</v>
      </c>
      <c r="M29" s="42"/>
      <c r="N29" s="43">
        <f t="shared" si="3"/>
        <v>0</v>
      </c>
      <c r="O29" s="42"/>
      <c r="P29" s="42"/>
      <c r="Q29" s="42"/>
      <c r="R29" s="55">
        <f t="shared" si="4"/>
        <v>0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0</v>
      </c>
      <c r="K30" s="40">
        <f t="shared" si="1"/>
        <v>0</v>
      </c>
      <c r="L30" s="41">
        <f t="shared" si="2"/>
        <v>0</v>
      </c>
      <c r="M30" s="42"/>
      <c r="N30" s="43">
        <f t="shared" si="3"/>
        <v>0</v>
      </c>
      <c r="O30" s="42"/>
      <c r="P30" s="42"/>
      <c r="Q30" s="42"/>
      <c r="R30" s="55">
        <f t="shared" si="4"/>
        <v>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0</v>
      </c>
      <c r="K31" s="40">
        <f t="shared" si="1"/>
        <v>0</v>
      </c>
      <c r="L31" s="41">
        <f t="shared" si="2"/>
        <v>0</v>
      </c>
      <c r="M31" s="42"/>
      <c r="N31" s="43">
        <f t="shared" si="3"/>
        <v>0</v>
      </c>
      <c r="O31" s="42"/>
      <c r="P31" s="42"/>
      <c r="Q31" s="42"/>
      <c r="R31" s="55">
        <f t="shared" si="4"/>
        <v>0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40650.000000000007</v>
      </c>
      <c r="K32" s="44">
        <f>SUMPRODUCT($I$4:$I$31,K4:K31)</f>
        <v>0</v>
      </c>
      <c r="L32" s="44">
        <f>SUMPRODUCT($I$4:$I$31,L4:L31)</f>
        <v>0</v>
      </c>
      <c r="M32" s="36"/>
      <c r="N32" s="36"/>
      <c r="O32" s="36"/>
      <c r="P32" s="36"/>
      <c r="Q32" s="36"/>
      <c r="T32" s="27">
        <f t="shared" ref="T32:AG32" si="5">SUMPRODUCT($I$4:$I$31,T4:T31)</f>
        <v>0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2500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2500</v>
      </c>
    </row>
  </sheetData>
  <autoFilter ref="A3:AG33" xr:uid="{00000000-0001-0000-0000-000000000000}"/>
  <mergeCells count="20">
    <mergeCell ref="A4:A31"/>
    <mergeCell ref="B4:B31"/>
    <mergeCell ref="T1:T2"/>
    <mergeCell ref="U1:U2"/>
    <mergeCell ref="AB1:AB2"/>
    <mergeCell ref="X1:X2"/>
    <mergeCell ref="Y1:Y2"/>
    <mergeCell ref="Z1:Z2"/>
    <mergeCell ref="AA1:AA2"/>
    <mergeCell ref="A2:S2"/>
    <mergeCell ref="V1:V2"/>
    <mergeCell ref="W1:W2"/>
    <mergeCell ref="A1:C1"/>
    <mergeCell ref="D1:I1"/>
    <mergeCell ref="J1:S1"/>
    <mergeCell ref="AC1:AC2"/>
    <mergeCell ref="AD1:AD2"/>
    <mergeCell ref="AE1:AE2"/>
    <mergeCell ref="AF1:AF2"/>
    <mergeCell ref="AG1:AG2"/>
  </mergeCells>
  <phoneticPr fontId="34" type="noConversion"/>
  <conditionalFormatting sqref="R4:R31">
    <cfRule type="cellIs" dxfId="19" priority="1" operator="lessThan">
      <formula>0</formula>
    </cfRule>
  </conditionalFormatting>
  <conditionalFormatting sqref="T4:AG31">
    <cfRule type="cellIs" dxfId="18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C5ED-0892-4534-972A-80D002C4DCF5}">
  <dimension ref="A1:AG33"/>
  <sheetViews>
    <sheetView tabSelected="1" zoomScale="80" zoomScaleNormal="80" workbookViewId="0">
      <pane xSplit="19" topLeftCell="T1" activePane="topRight" state="frozen"/>
      <selection pane="topRight" activeCell="T3" sqref="T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87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85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90">
        <v>45891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150</v>
      </c>
      <c r="K4" s="40">
        <f>IF(SUM(T4:AK4)&gt;J4+M4,J4+M4,SUM(T4:AK4))</f>
        <v>68</v>
      </c>
      <c r="L4" s="41">
        <f>(SUM(T4:AK4))</f>
        <v>68</v>
      </c>
      <c r="M4" s="42">
        <v>-12</v>
      </c>
      <c r="N4" s="43">
        <f>ROUND(IF(J4*0.25-0.5&lt;0,0,J4*0.25-0.5),0)-Q4-O4</f>
        <v>37</v>
      </c>
      <c r="O4" s="42"/>
      <c r="P4" s="42"/>
      <c r="Q4" s="42"/>
      <c r="R4" s="55">
        <f>J4-(SUM(T4:AG4))+M4</f>
        <v>70</v>
      </c>
      <c r="S4" s="20" t="str">
        <f t="shared" ref="S4:S31" si="0">IF(R4&lt;0,"ATENÇÃO","OK")</f>
        <v>OK</v>
      </c>
      <c r="T4" s="30">
        <v>68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20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>
        <v>-1</v>
      </c>
      <c r="N5" s="43">
        <f t="shared" ref="N5:N31" si="3">ROUND(IF(J5*0.25-0.5&lt;0,0,J5*0.25-0.5),0)-Q5-O5</f>
        <v>5</v>
      </c>
      <c r="O5" s="42"/>
      <c r="P5" s="42"/>
      <c r="Q5" s="42"/>
      <c r="R5" s="55">
        <f t="shared" ref="R5:R31" si="4">J5-(SUM(T5:AG5))+M5</f>
        <v>19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0</v>
      </c>
      <c r="K6" s="40">
        <f t="shared" si="1"/>
        <v>0</v>
      </c>
      <c r="L6" s="41">
        <f t="shared" si="2"/>
        <v>0</v>
      </c>
      <c r="M6" s="42"/>
      <c r="N6" s="43">
        <f t="shared" si="3"/>
        <v>0</v>
      </c>
      <c r="O6" s="42"/>
      <c r="P6" s="42"/>
      <c r="Q6" s="42"/>
      <c r="R6" s="55">
        <f t="shared" si="4"/>
        <v>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400</v>
      </c>
      <c r="K7" s="40">
        <f t="shared" si="1"/>
        <v>68</v>
      </c>
      <c r="L7" s="41">
        <f t="shared" si="2"/>
        <v>68</v>
      </c>
      <c r="M7" s="42">
        <v>-8</v>
      </c>
      <c r="N7" s="43">
        <f t="shared" si="3"/>
        <v>100</v>
      </c>
      <c r="O7" s="42"/>
      <c r="P7" s="42"/>
      <c r="Q7" s="42"/>
      <c r="R7" s="55">
        <f t="shared" si="4"/>
        <v>324</v>
      </c>
      <c r="S7" s="20" t="str">
        <f t="shared" si="0"/>
        <v>OK</v>
      </c>
      <c r="T7" s="30">
        <v>68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30</v>
      </c>
      <c r="K8" s="40">
        <f t="shared" si="1"/>
        <v>0</v>
      </c>
      <c r="L8" s="41">
        <f t="shared" si="2"/>
        <v>0</v>
      </c>
      <c r="M8" s="42"/>
      <c r="N8" s="43">
        <f t="shared" si="3"/>
        <v>7</v>
      </c>
      <c r="O8" s="42"/>
      <c r="P8" s="42"/>
      <c r="Q8" s="42"/>
      <c r="R8" s="55">
        <f t="shared" si="4"/>
        <v>30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150</v>
      </c>
      <c r="K9" s="40">
        <f t="shared" si="1"/>
        <v>78</v>
      </c>
      <c r="L9" s="41">
        <f t="shared" si="2"/>
        <v>78</v>
      </c>
      <c r="M9" s="42">
        <v>-10</v>
      </c>
      <c r="N9" s="43">
        <f t="shared" si="3"/>
        <v>37</v>
      </c>
      <c r="O9" s="42"/>
      <c r="P9" s="42"/>
      <c r="Q9" s="42"/>
      <c r="R9" s="55">
        <f t="shared" si="4"/>
        <v>62</v>
      </c>
      <c r="S9" s="20" t="str">
        <f t="shared" si="0"/>
        <v>OK</v>
      </c>
      <c r="T9" s="30">
        <v>78</v>
      </c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100</v>
      </c>
      <c r="K10" s="40">
        <f t="shared" si="1"/>
        <v>72</v>
      </c>
      <c r="L10" s="41">
        <f t="shared" si="2"/>
        <v>72</v>
      </c>
      <c r="M10" s="42"/>
      <c r="N10" s="43">
        <f t="shared" si="3"/>
        <v>25</v>
      </c>
      <c r="O10" s="42"/>
      <c r="P10" s="42"/>
      <c r="Q10" s="42"/>
      <c r="R10" s="55">
        <f t="shared" si="4"/>
        <v>28</v>
      </c>
      <c r="S10" s="20" t="str">
        <f t="shared" si="0"/>
        <v>OK</v>
      </c>
      <c r="T10" s="30">
        <v>72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100</v>
      </c>
      <c r="K11" s="40">
        <f t="shared" si="1"/>
        <v>0</v>
      </c>
      <c r="L11" s="41">
        <f t="shared" si="2"/>
        <v>0</v>
      </c>
      <c r="M11" s="42"/>
      <c r="N11" s="43">
        <f t="shared" si="3"/>
        <v>25</v>
      </c>
      <c r="O11" s="42"/>
      <c r="P11" s="42"/>
      <c r="Q11" s="42"/>
      <c r="R11" s="55">
        <f t="shared" si="4"/>
        <v>100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80</v>
      </c>
      <c r="K12" s="40">
        <f t="shared" si="1"/>
        <v>0</v>
      </c>
      <c r="L12" s="41">
        <f t="shared" si="2"/>
        <v>0</v>
      </c>
      <c r="M12" s="42"/>
      <c r="N12" s="43">
        <f t="shared" si="3"/>
        <v>20</v>
      </c>
      <c r="O12" s="42"/>
      <c r="P12" s="42"/>
      <c r="Q12" s="42"/>
      <c r="R12" s="55">
        <f t="shared" si="4"/>
        <v>80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400</v>
      </c>
      <c r="K13" s="40">
        <f t="shared" si="1"/>
        <v>0</v>
      </c>
      <c r="L13" s="41">
        <f t="shared" si="2"/>
        <v>0</v>
      </c>
      <c r="M13" s="42">
        <v>-10</v>
      </c>
      <c r="N13" s="43">
        <f t="shared" si="3"/>
        <v>100</v>
      </c>
      <c r="O13" s="42"/>
      <c r="P13" s="42"/>
      <c r="Q13" s="42"/>
      <c r="R13" s="55">
        <f t="shared" si="4"/>
        <v>390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400</v>
      </c>
      <c r="K14" s="40">
        <f t="shared" si="1"/>
        <v>0</v>
      </c>
      <c r="L14" s="41">
        <f t="shared" si="2"/>
        <v>0</v>
      </c>
      <c r="M14" s="42"/>
      <c r="N14" s="43">
        <f t="shared" si="3"/>
        <v>100</v>
      </c>
      <c r="O14" s="42"/>
      <c r="P14" s="42"/>
      <c r="Q14" s="42"/>
      <c r="R14" s="55">
        <f t="shared" si="4"/>
        <v>400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0</v>
      </c>
      <c r="K15" s="40">
        <f t="shared" si="1"/>
        <v>0</v>
      </c>
      <c r="L15" s="41">
        <f t="shared" si="2"/>
        <v>0</v>
      </c>
      <c r="M15" s="42"/>
      <c r="N15" s="43">
        <f t="shared" si="3"/>
        <v>0</v>
      </c>
      <c r="O15" s="42"/>
      <c r="P15" s="42"/>
      <c r="Q15" s="42"/>
      <c r="R15" s="55">
        <f t="shared" si="4"/>
        <v>0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0</v>
      </c>
      <c r="K16" s="40">
        <f t="shared" si="1"/>
        <v>0</v>
      </c>
      <c r="L16" s="41">
        <f t="shared" si="2"/>
        <v>0</v>
      </c>
      <c r="M16" s="42"/>
      <c r="N16" s="43">
        <f t="shared" si="3"/>
        <v>0</v>
      </c>
      <c r="O16" s="42"/>
      <c r="P16" s="42"/>
      <c r="Q16" s="42"/>
      <c r="R16" s="55">
        <f t="shared" si="4"/>
        <v>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0</v>
      </c>
      <c r="K17" s="40">
        <f t="shared" si="1"/>
        <v>0</v>
      </c>
      <c r="L17" s="41">
        <f t="shared" si="2"/>
        <v>0</v>
      </c>
      <c r="M17" s="42"/>
      <c r="N17" s="43">
        <f t="shared" si="3"/>
        <v>0</v>
      </c>
      <c r="O17" s="42"/>
      <c r="P17" s="42"/>
      <c r="Q17" s="42"/>
      <c r="R17" s="55">
        <f t="shared" si="4"/>
        <v>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400</v>
      </c>
      <c r="K18" s="40">
        <f t="shared" si="1"/>
        <v>0</v>
      </c>
      <c r="L18" s="41">
        <f t="shared" si="2"/>
        <v>0</v>
      </c>
      <c r="M18" s="42">
        <v>-1</v>
      </c>
      <c r="N18" s="43">
        <f t="shared" si="3"/>
        <v>100</v>
      </c>
      <c r="O18" s="42"/>
      <c r="P18" s="42"/>
      <c r="Q18" s="42"/>
      <c r="R18" s="55">
        <f t="shared" si="4"/>
        <v>399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0</v>
      </c>
      <c r="K19" s="40">
        <f t="shared" si="1"/>
        <v>0</v>
      </c>
      <c r="L19" s="41">
        <f t="shared" si="2"/>
        <v>0</v>
      </c>
      <c r="M19" s="42"/>
      <c r="N19" s="43">
        <f t="shared" si="3"/>
        <v>0</v>
      </c>
      <c r="O19" s="42"/>
      <c r="P19" s="42"/>
      <c r="Q19" s="42"/>
      <c r="R19" s="55">
        <f t="shared" si="4"/>
        <v>0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0</v>
      </c>
      <c r="K20" s="40">
        <f t="shared" si="1"/>
        <v>0</v>
      </c>
      <c r="L20" s="41">
        <f t="shared" si="2"/>
        <v>0</v>
      </c>
      <c r="M20" s="42"/>
      <c r="N20" s="43">
        <f t="shared" si="3"/>
        <v>0</v>
      </c>
      <c r="O20" s="42"/>
      <c r="P20" s="42"/>
      <c r="Q20" s="42"/>
      <c r="R20" s="55">
        <f t="shared" si="4"/>
        <v>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0</v>
      </c>
      <c r="K21" s="40">
        <f t="shared" si="1"/>
        <v>0</v>
      </c>
      <c r="L21" s="41">
        <f t="shared" si="2"/>
        <v>0</v>
      </c>
      <c r="M21" s="42"/>
      <c r="N21" s="43">
        <f t="shared" si="3"/>
        <v>0</v>
      </c>
      <c r="O21" s="42"/>
      <c r="P21" s="42"/>
      <c r="Q21" s="42"/>
      <c r="R21" s="55">
        <f t="shared" si="4"/>
        <v>0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50</v>
      </c>
      <c r="K22" s="40">
        <f t="shared" si="1"/>
        <v>0</v>
      </c>
      <c r="L22" s="41">
        <f t="shared" si="2"/>
        <v>0</v>
      </c>
      <c r="M22" s="42"/>
      <c r="N22" s="43">
        <f t="shared" si="3"/>
        <v>12</v>
      </c>
      <c r="O22" s="42"/>
      <c r="P22" s="42"/>
      <c r="Q22" s="42"/>
      <c r="R22" s="55">
        <f t="shared" si="4"/>
        <v>50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0</v>
      </c>
      <c r="K23" s="40">
        <f t="shared" si="1"/>
        <v>0</v>
      </c>
      <c r="L23" s="41">
        <f>(SUM(T23:AK23))</f>
        <v>0</v>
      </c>
      <c r="M23" s="42"/>
      <c r="N23" s="43">
        <f t="shared" si="3"/>
        <v>0</v>
      </c>
      <c r="O23" s="42"/>
      <c r="P23" s="42"/>
      <c r="Q23" s="42"/>
      <c r="R23" s="55">
        <f t="shared" si="4"/>
        <v>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0</v>
      </c>
      <c r="K24" s="40">
        <f t="shared" si="1"/>
        <v>0</v>
      </c>
      <c r="L24" s="41">
        <f t="shared" si="2"/>
        <v>0</v>
      </c>
      <c r="M24" s="42"/>
      <c r="N24" s="43">
        <f t="shared" si="3"/>
        <v>0</v>
      </c>
      <c r="O24" s="42"/>
      <c r="P24" s="42"/>
      <c r="Q24" s="42"/>
      <c r="R24" s="55">
        <f t="shared" si="4"/>
        <v>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0</v>
      </c>
      <c r="K25" s="40">
        <f t="shared" si="1"/>
        <v>0</v>
      </c>
      <c r="L25" s="41">
        <f t="shared" si="2"/>
        <v>0</v>
      </c>
      <c r="M25" s="42"/>
      <c r="N25" s="43">
        <f t="shared" si="3"/>
        <v>0</v>
      </c>
      <c r="O25" s="42"/>
      <c r="P25" s="42"/>
      <c r="Q25" s="42"/>
      <c r="R25" s="55">
        <f t="shared" si="4"/>
        <v>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0</v>
      </c>
      <c r="K26" s="40">
        <f t="shared" si="1"/>
        <v>0</v>
      </c>
      <c r="L26" s="41">
        <f t="shared" si="2"/>
        <v>0</v>
      </c>
      <c r="M26" s="42"/>
      <c r="N26" s="43">
        <f t="shared" si="3"/>
        <v>0</v>
      </c>
      <c r="O26" s="42"/>
      <c r="P26" s="42"/>
      <c r="Q26" s="42"/>
      <c r="R26" s="55">
        <f t="shared" si="4"/>
        <v>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0</v>
      </c>
      <c r="K27" s="40">
        <f t="shared" si="1"/>
        <v>0</v>
      </c>
      <c r="L27" s="41">
        <f t="shared" si="2"/>
        <v>0</v>
      </c>
      <c r="M27" s="42"/>
      <c r="N27" s="43">
        <f t="shared" si="3"/>
        <v>0</v>
      </c>
      <c r="O27" s="42"/>
      <c r="P27" s="42"/>
      <c r="Q27" s="42"/>
      <c r="R27" s="55">
        <f t="shared" si="4"/>
        <v>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0</v>
      </c>
      <c r="K28" s="40">
        <f t="shared" si="1"/>
        <v>0</v>
      </c>
      <c r="L28" s="41">
        <f t="shared" si="2"/>
        <v>0</v>
      </c>
      <c r="M28" s="42"/>
      <c r="N28" s="43">
        <f t="shared" si="3"/>
        <v>0</v>
      </c>
      <c r="O28" s="42"/>
      <c r="P28" s="42"/>
      <c r="Q28" s="42"/>
      <c r="R28" s="55">
        <f t="shared" si="4"/>
        <v>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30</v>
      </c>
      <c r="K29" s="40">
        <f t="shared" si="1"/>
        <v>0</v>
      </c>
      <c r="L29" s="41">
        <f t="shared" si="2"/>
        <v>0</v>
      </c>
      <c r="M29" s="42"/>
      <c r="N29" s="43">
        <f t="shared" si="3"/>
        <v>7</v>
      </c>
      <c r="O29" s="42"/>
      <c r="P29" s="42"/>
      <c r="Q29" s="42"/>
      <c r="R29" s="55">
        <f t="shared" si="4"/>
        <v>30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100</v>
      </c>
      <c r="K30" s="40">
        <f t="shared" si="1"/>
        <v>0</v>
      </c>
      <c r="L30" s="41">
        <f t="shared" si="2"/>
        <v>0</v>
      </c>
      <c r="M30" s="42"/>
      <c r="N30" s="43">
        <f t="shared" si="3"/>
        <v>25</v>
      </c>
      <c r="O30" s="42"/>
      <c r="P30" s="42"/>
      <c r="Q30" s="42"/>
      <c r="R30" s="55">
        <f t="shared" si="4"/>
        <v>100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4</v>
      </c>
      <c r="K31" s="40">
        <f t="shared" si="1"/>
        <v>0</v>
      </c>
      <c r="L31" s="41">
        <f t="shared" si="2"/>
        <v>0</v>
      </c>
      <c r="M31" s="42"/>
      <c r="N31" s="43">
        <f t="shared" si="3"/>
        <v>1</v>
      </c>
      <c r="O31" s="42"/>
      <c r="P31" s="42"/>
      <c r="Q31" s="42"/>
      <c r="R31" s="55">
        <f t="shared" si="4"/>
        <v>4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33561.899999999994</v>
      </c>
      <c r="K32" s="44">
        <f>SUMPRODUCT($I$4:$I$31,K4:K31)</f>
        <v>4917.18</v>
      </c>
      <c r="L32" s="44">
        <f>SUMPRODUCT($I$4:$I$31,L4:L31)</f>
        <v>4917.18</v>
      </c>
      <c r="M32" s="36"/>
      <c r="N32" s="36"/>
      <c r="O32" s="36"/>
      <c r="P32" s="36"/>
      <c r="Q32" s="36"/>
      <c r="T32" s="27">
        <f t="shared" ref="T32:AG32" si="5">SUMPRODUCT($I$4:$I$31,T4:T31)</f>
        <v>4917.18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2414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2086</v>
      </c>
    </row>
  </sheetData>
  <autoFilter ref="A3:AG33" xr:uid="{00000000-0001-0000-0000-000000000000}"/>
  <mergeCells count="20">
    <mergeCell ref="A4:A31"/>
    <mergeCell ref="B4:B31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R4:R31">
    <cfRule type="cellIs" dxfId="1" priority="1" operator="lessThan">
      <formula>0</formula>
    </cfRule>
  </conditionalFormatting>
  <conditionalFormatting sqref="T4:AG31"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P41"/>
  <sheetViews>
    <sheetView topLeftCell="A16" zoomScale="80" zoomScaleNormal="80" workbookViewId="0">
      <selection activeCell="F6" sqref="F6"/>
    </sheetView>
  </sheetViews>
  <sheetFormatPr defaultColWidth="9.7109375" defaultRowHeight="15" x14ac:dyDescent="0.25"/>
  <cols>
    <col min="1" max="1" width="8" style="1" customWidth="1"/>
    <col min="2" max="2" width="12.140625" style="1" customWidth="1"/>
    <col min="3" max="3" width="9" style="1" customWidth="1"/>
    <col min="4" max="4" width="38" style="21" customWidth="1"/>
    <col min="5" max="5" width="10.140625" style="21" customWidth="1"/>
    <col min="6" max="6" width="14.28515625" style="21" customWidth="1"/>
    <col min="7" max="7" width="13.5703125" style="1" customWidth="1"/>
    <col min="8" max="9" width="13.140625" style="6" customWidth="1"/>
    <col min="10" max="12" width="13.28515625" style="22" customWidth="1"/>
    <col min="13" max="13" width="12.5703125" style="4" customWidth="1"/>
    <col min="14" max="15" width="14.85546875" style="2" customWidth="1"/>
    <col min="16" max="16" width="17.140625" style="2" customWidth="1"/>
    <col min="17" max="16384" width="9.7109375" style="2"/>
  </cols>
  <sheetData>
    <row r="1" spans="1:16" ht="33.75" customHeight="1" x14ac:dyDescent="0.25">
      <c r="A1" s="81" t="s">
        <v>69</v>
      </c>
      <c r="B1" s="82"/>
      <c r="C1" s="83"/>
      <c r="D1" s="87" t="s">
        <v>70</v>
      </c>
      <c r="E1" s="88"/>
      <c r="F1" s="88"/>
      <c r="G1" s="88"/>
      <c r="H1" s="88"/>
      <c r="I1" s="88"/>
      <c r="J1" s="89"/>
      <c r="K1" s="87" t="s">
        <v>71</v>
      </c>
      <c r="L1" s="88"/>
      <c r="M1" s="88"/>
      <c r="N1" s="88"/>
      <c r="O1" s="88"/>
      <c r="P1" s="89"/>
    </row>
    <row r="2" spans="1:16" ht="30.75" customHeight="1" x14ac:dyDescent="0.25">
      <c r="A2" s="78" t="s">
        <v>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</row>
    <row r="3" spans="1:16" s="3" customFormat="1" ht="48.75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46</v>
      </c>
      <c r="H3" s="45" t="s">
        <v>6</v>
      </c>
      <c r="I3" s="46" t="s">
        <v>59</v>
      </c>
      <c r="J3" s="47" t="s">
        <v>60</v>
      </c>
      <c r="K3" s="47" t="s">
        <v>61</v>
      </c>
      <c r="L3" s="47" t="s">
        <v>62</v>
      </c>
      <c r="M3" s="48" t="s">
        <v>63</v>
      </c>
      <c r="N3" s="23" t="s">
        <v>7</v>
      </c>
      <c r="O3" s="23" t="s">
        <v>64</v>
      </c>
      <c r="P3" s="23" t="s">
        <v>8</v>
      </c>
    </row>
    <row r="4" spans="1:16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35">
        <v>29.53</v>
      </c>
      <c r="H4" s="37">
        <f>'REITORIA-COVEST'!J4+'REITORIA-PROEX'!J4+'REITORIA-MESC'!J4+ESAG!J4+CEAD!J4+FAED!J4+CEART!J4+CEFID!J4+CERES!J4+CESFI!J4</f>
        <v>1540</v>
      </c>
      <c r="I4" s="57">
        <f>'REITORIA-COVEST'!K4+'REITORIA-PROEX'!K4+'REITORIA-MESC'!K4+ESAG!K4+CEAD!K4+FAED!K4+CEART!K4+CEFID!K4+CERES!K4+CESFI!K4</f>
        <v>68</v>
      </c>
      <c r="J4" s="49">
        <f>'REITORIA-COVEST'!L4+'REITORIA-PROEX'!L4+'REITORIA-MESC'!L4+ESAG!L4+CEAD!L4+FAED!L4+CEART!L4+CEFID!L4+CERES!L4+CESFI!L4</f>
        <v>68</v>
      </c>
      <c r="K4" s="50">
        <f>'REITORIA-COVEST'!N4+'REITORIA-PROEX'!N4+'REITORIA-MESC'!N4+ESAG!N4+CEAD!N4+FAED!N4+CEART!N4+CEFID!N4+CERES!N4+CESFI!N4</f>
        <v>384</v>
      </c>
      <c r="L4" s="51">
        <f>'REITORIA-COVEST'!O4+'REITORIA-COVEST'!P4+'REITORIA-PROEX'!O4+'REITORIA-PROEX'!P4+'REITORIA-MESC'!O4+'REITORIA-MESC'!P4+ESAG!O4+ESAG!P4+CEAD!O4+CEAD!P4+FAED!O4+FAED!P4+CEART!O4+CEART!P4+CEFID!O4+CEFID!P4+CERES!O4+CERES!P4+CESFI!O4+CESFI!P4</f>
        <v>0</v>
      </c>
      <c r="M4" s="52">
        <f>H4-J4+L4</f>
        <v>1472</v>
      </c>
      <c r="N4" s="17">
        <f>G4*H4</f>
        <v>45476.200000000004</v>
      </c>
      <c r="O4" s="17">
        <f>L4*G4</f>
        <v>0</v>
      </c>
      <c r="P4" s="17">
        <f>G4*J4</f>
        <v>2008.04</v>
      </c>
    </row>
    <row r="5" spans="1:16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35">
        <v>41.12</v>
      </c>
      <c r="H5" s="37">
        <f>'REITORIA-COVEST'!J5+'REITORIA-PROEX'!J5+'REITORIA-MESC'!J5+ESAG!J5+CEAD!J5+FAED!J5+CEART!J5+CEFID!J5+CERES!J5+CESFI!J5</f>
        <v>112</v>
      </c>
      <c r="I5" s="57">
        <f>'REITORIA-COVEST'!K5+'REITORIA-PROEX'!K5+'REITORIA-MESC'!K5+ESAG!K5+CEAD!K5+FAED!K5+CEART!K5+CEFID!K5+CERES!K5+CESFI!K5</f>
        <v>0</v>
      </c>
      <c r="J5" s="49">
        <f>'REITORIA-COVEST'!L5+'REITORIA-PROEX'!L5+'REITORIA-MESC'!L5+ESAG!L5+CEAD!L5+FAED!L5+CEART!L5+CEFID!L5+CERES!L5+CESFI!L5</f>
        <v>0</v>
      </c>
      <c r="K5" s="50">
        <f>'REITORIA-COVEST'!N5+'REITORIA-PROEX'!N5+'REITORIA-MESC'!N5+ESAG!N5+CEAD!N5+FAED!N5+CEART!N5+CEFID!N5+CERES!N5+CESFI!N5</f>
        <v>25</v>
      </c>
      <c r="L5" s="51">
        <f>'REITORIA-COVEST'!O5+'REITORIA-COVEST'!P5+'REITORIA-PROEX'!O5+'REITORIA-PROEX'!P5+'REITORIA-MESC'!O5+'REITORIA-MESC'!P5+ESAG!O5+ESAG!P5+CEAD!O5+CEAD!P5+FAED!O5+FAED!P5+CEART!O5+CEART!P5+CEFID!O5+CEFID!P5+CERES!O5+CERES!P5+CESFI!O5+CESFI!P5</f>
        <v>0</v>
      </c>
      <c r="M5" s="52">
        <f t="shared" ref="M5:M31" si="0">H5-J5+L5</f>
        <v>112</v>
      </c>
      <c r="N5" s="17">
        <f t="shared" ref="N5:N31" si="1">G5*H5</f>
        <v>4605.4399999999996</v>
      </c>
      <c r="O5" s="17">
        <f t="shared" ref="O5:O31" si="2">L5*G5</f>
        <v>0</v>
      </c>
      <c r="P5" s="17">
        <f t="shared" ref="P5:P31" si="3">G5*J5</f>
        <v>0</v>
      </c>
    </row>
    <row r="6" spans="1:16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35">
        <v>40.58</v>
      </c>
      <c r="H6" s="37">
        <f>'REITORIA-COVEST'!J6+'REITORIA-PROEX'!J6+'REITORIA-MESC'!J6+ESAG!J6+CEAD!J6+FAED!J6+CEART!J6+CEFID!J6+CERES!J6+CESFI!J6</f>
        <v>40</v>
      </c>
      <c r="I6" s="57">
        <f>'REITORIA-COVEST'!K6+'REITORIA-PROEX'!K6+'REITORIA-MESC'!K6+ESAG!K6+CEAD!K6+FAED!K6+CEART!K6+CEFID!K6+CERES!K6+CESFI!K6</f>
        <v>0</v>
      </c>
      <c r="J6" s="49">
        <f>'REITORIA-COVEST'!L6+'REITORIA-PROEX'!L6+'REITORIA-MESC'!L6+ESAG!L6+CEAD!L6+FAED!L6+CEART!L6+CEFID!L6+CERES!L6+CESFI!L6</f>
        <v>0</v>
      </c>
      <c r="K6" s="50">
        <f>'REITORIA-COVEST'!N6+'REITORIA-PROEX'!N6+'REITORIA-MESC'!N6+ESAG!N6+CEAD!N6+FAED!N6+CEART!N6+CEFID!N6+CERES!N6+CESFI!N6</f>
        <v>9</v>
      </c>
      <c r="L6" s="51">
        <f>'REITORIA-COVEST'!O6+'REITORIA-COVEST'!P6+'REITORIA-PROEX'!O6+'REITORIA-PROEX'!P6+'REITORIA-MESC'!O6+'REITORIA-MESC'!P6+ESAG!O6+ESAG!P6+CEAD!O6+CEAD!P6+FAED!O6+FAED!P6+CEART!O6+CEART!P6+CEFID!O6+CEFID!P6+CERES!O6+CERES!P6+CESFI!O6+CESFI!P6</f>
        <v>0</v>
      </c>
      <c r="M6" s="52">
        <f t="shared" si="0"/>
        <v>40</v>
      </c>
      <c r="N6" s="17">
        <f t="shared" si="1"/>
        <v>1623.1999999999998</v>
      </c>
      <c r="O6" s="17">
        <f t="shared" si="2"/>
        <v>0</v>
      </c>
      <c r="P6" s="17">
        <f t="shared" si="3"/>
        <v>0</v>
      </c>
    </row>
    <row r="7" spans="1:16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35">
        <v>10.16</v>
      </c>
      <c r="H7" s="37">
        <f>'REITORIA-COVEST'!J7+'REITORIA-PROEX'!J7+'REITORIA-MESC'!J7+ESAG!J7+CEAD!J7+FAED!J7+CEART!J7+CEFID!J7+CERES!J7+CESFI!J7</f>
        <v>1696</v>
      </c>
      <c r="I7" s="57">
        <f>'REITORIA-COVEST'!K7+'REITORIA-PROEX'!K7+'REITORIA-MESC'!K7+ESAG!K7+CEAD!K7+FAED!K7+CEART!K7+CEFID!K7+CERES!K7+CESFI!K7</f>
        <v>68</v>
      </c>
      <c r="J7" s="49">
        <f>'REITORIA-COVEST'!L7+'REITORIA-PROEX'!L7+'REITORIA-MESC'!L7+ESAG!L7+CEAD!L7+FAED!L7+CEART!L7+CEFID!L7+CERES!L7+CESFI!L7</f>
        <v>68</v>
      </c>
      <c r="K7" s="50">
        <f>'REITORIA-COVEST'!N7+'REITORIA-PROEX'!N7+'REITORIA-MESC'!N7+ESAG!N7+CEAD!N7+FAED!N7+CEART!N7+CEFID!N7+CERES!N7+CESFI!N7</f>
        <v>423</v>
      </c>
      <c r="L7" s="51">
        <f>'REITORIA-COVEST'!O7+'REITORIA-COVEST'!P7+'REITORIA-PROEX'!O7+'REITORIA-PROEX'!P7+'REITORIA-MESC'!O7+'REITORIA-MESC'!P7+ESAG!O7+ESAG!P7+CEAD!O7+CEAD!P7+FAED!O7+FAED!P7+CEART!O7+CEART!P7+CEFID!O7+CEFID!P7+CERES!O7+CERES!P7+CESFI!O7+CESFI!P7</f>
        <v>0</v>
      </c>
      <c r="M7" s="52">
        <f t="shared" si="0"/>
        <v>1628</v>
      </c>
      <c r="N7" s="17">
        <f t="shared" si="1"/>
        <v>17231.36</v>
      </c>
      <c r="O7" s="17">
        <f t="shared" si="2"/>
        <v>0</v>
      </c>
      <c r="P7" s="17">
        <f t="shared" si="3"/>
        <v>690.88</v>
      </c>
    </row>
    <row r="8" spans="1:16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35">
        <v>14.94</v>
      </c>
      <c r="H8" s="37">
        <f>'REITORIA-COVEST'!J8+'REITORIA-PROEX'!J8+'REITORIA-MESC'!J8+ESAG!J8+CEAD!J8+FAED!J8+CEART!J8+CEFID!J8+CERES!J8+CESFI!J8</f>
        <v>260</v>
      </c>
      <c r="I8" s="57">
        <f>'REITORIA-COVEST'!K8+'REITORIA-PROEX'!K8+'REITORIA-MESC'!K8+ESAG!K8+CEAD!K8+FAED!K8+CEART!K8+CEFID!K8+CERES!K8+CESFI!K8</f>
        <v>0</v>
      </c>
      <c r="J8" s="49">
        <f>'REITORIA-COVEST'!L8+'REITORIA-PROEX'!L8+'REITORIA-MESC'!L8+ESAG!L8+CEAD!L8+FAED!L8+CEART!L8+CEFID!L8+CERES!L8+CESFI!L8</f>
        <v>0</v>
      </c>
      <c r="K8" s="50">
        <f>'REITORIA-COVEST'!N8+'REITORIA-PROEX'!N8+'REITORIA-MESC'!N8+ESAG!N8+CEAD!N8+FAED!N8+CEART!N8+CEFID!N8+CERES!N8+CESFI!N8</f>
        <v>63</v>
      </c>
      <c r="L8" s="51">
        <f>'REITORIA-COVEST'!O8+'REITORIA-COVEST'!P8+'REITORIA-PROEX'!O8+'REITORIA-PROEX'!P8+'REITORIA-MESC'!O8+'REITORIA-MESC'!P8+ESAG!O8+ESAG!P8+CEAD!O8+CEAD!P8+FAED!O8+FAED!P8+CEART!O8+CEART!P8+CEFID!O8+CEFID!P8+CERES!O8+CERES!P8+CESFI!O8+CESFI!P8</f>
        <v>0</v>
      </c>
      <c r="M8" s="52">
        <f t="shared" si="0"/>
        <v>260</v>
      </c>
      <c r="N8" s="17">
        <f t="shared" si="1"/>
        <v>3884.4</v>
      </c>
      <c r="O8" s="17">
        <f t="shared" si="2"/>
        <v>0</v>
      </c>
      <c r="P8" s="17">
        <f t="shared" si="3"/>
        <v>0</v>
      </c>
    </row>
    <row r="9" spans="1:16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35">
        <v>12.83</v>
      </c>
      <c r="H9" s="37">
        <f>'REITORIA-COVEST'!J9+'REITORIA-PROEX'!J9+'REITORIA-MESC'!J9+ESAG!J9+CEAD!J9+FAED!J9+CEART!J9+CEFID!J9+CERES!J9+CESFI!J9</f>
        <v>960</v>
      </c>
      <c r="I9" s="57">
        <f>'REITORIA-COVEST'!K9+'REITORIA-PROEX'!K9+'REITORIA-MESC'!K9+ESAG!K9+CEAD!K9+FAED!K9+CEART!K9+CEFID!K9+CERES!K9+CESFI!K9</f>
        <v>78</v>
      </c>
      <c r="J9" s="49">
        <f>'REITORIA-COVEST'!L9+'REITORIA-PROEX'!L9+'REITORIA-MESC'!L9+ESAG!L9+CEAD!L9+FAED!L9+CEART!L9+CEFID!L9+CERES!L9+CESFI!L9</f>
        <v>78</v>
      </c>
      <c r="K9" s="50">
        <f>'REITORIA-COVEST'!N9+'REITORIA-PROEX'!N9+'REITORIA-MESC'!N9+ESAG!N9+CEAD!N9+FAED!N9+CEART!N9+CEFID!N9+CERES!N9+CESFI!N9</f>
        <v>238</v>
      </c>
      <c r="L9" s="51">
        <f>'REITORIA-COVEST'!O9+'REITORIA-COVEST'!P9+'REITORIA-PROEX'!O9+'REITORIA-PROEX'!P9+'REITORIA-MESC'!O9+'REITORIA-MESC'!P9+ESAG!O9+ESAG!P9+CEAD!O9+CEAD!P9+FAED!O9+FAED!P9+CEART!O9+CEART!P9+CEFID!O9+CEFID!P9+CERES!O9+CERES!P9+CESFI!O9+CESFI!P9</f>
        <v>0</v>
      </c>
      <c r="M9" s="52">
        <f t="shared" si="0"/>
        <v>882</v>
      </c>
      <c r="N9" s="17">
        <f t="shared" si="1"/>
        <v>12316.8</v>
      </c>
      <c r="O9" s="17">
        <f t="shared" si="2"/>
        <v>0</v>
      </c>
      <c r="P9" s="17">
        <f t="shared" si="3"/>
        <v>1000.74</v>
      </c>
    </row>
    <row r="10" spans="1:16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35">
        <v>16.91</v>
      </c>
      <c r="H10" s="37">
        <f>'REITORIA-COVEST'!J10+'REITORIA-PROEX'!J10+'REITORIA-MESC'!J10+ESAG!J10+CEAD!J10+FAED!J10+CEART!J10+CEFID!J10+CERES!J10+CESFI!J10</f>
        <v>545</v>
      </c>
      <c r="I10" s="57">
        <f>'REITORIA-COVEST'!K10+'REITORIA-PROEX'!K10+'REITORIA-MESC'!K10+ESAG!K10+CEAD!K10+FAED!K10+CEART!K10+CEFID!K10+CERES!K10+CESFI!K10</f>
        <v>72</v>
      </c>
      <c r="J10" s="49">
        <f>'REITORIA-COVEST'!L10+'REITORIA-PROEX'!L10+'REITORIA-MESC'!L10+ESAG!L10+CEAD!L10+FAED!L10+CEART!L10+CEFID!L10+CERES!L10+CESFI!L10</f>
        <v>72</v>
      </c>
      <c r="K10" s="50">
        <f>'REITORIA-COVEST'!N10+'REITORIA-PROEX'!N10+'REITORIA-MESC'!N10+ESAG!N10+CEAD!N10+FAED!N10+CEART!N10+CEFID!N10+CERES!N10+CESFI!N10</f>
        <v>135</v>
      </c>
      <c r="L10" s="51">
        <f>'REITORIA-COVEST'!O10+'REITORIA-COVEST'!P10+'REITORIA-PROEX'!O10+'REITORIA-PROEX'!P10+'REITORIA-MESC'!O10+'REITORIA-MESC'!P10+ESAG!O10+ESAG!P10+CEAD!O10+CEAD!P10+FAED!O10+FAED!P10+CEART!O10+CEART!P10+CEFID!O10+CEFID!P10+CERES!O10+CERES!P10+CESFI!O10+CESFI!P10</f>
        <v>0</v>
      </c>
      <c r="M10" s="52">
        <f t="shared" si="0"/>
        <v>473</v>
      </c>
      <c r="N10" s="17">
        <f t="shared" si="1"/>
        <v>9215.9500000000007</v>
      </c>
      <c r="O10" s="17">
        <f t="shared" si="2"/>
        <v>0</v>
      </c>
      <c r="P10" s="17">
        <f t="shared" si="3"/>
        <v>1217.52</v>
      </c>
    </row>
    <row r="11" spans="1:16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35">
        <v>12.5</v>
      </c>
      <c r="H11" s="37">
        <f>'REITORIA-COVEST'!J11+'REITORIA-PROEX'!J11+'REITORIA-MESC'!J11+ESAG!J11+CEAD!J11+FAED!J11+CEART!J11+CEFID!J11+CERES!J11+CESFI!J11</f>
        <v>425</v>
      </c>
      <c r="I11" s="57">
        <f>'REITORIA-COVEST'!K11+'REITORIA-PROEX'!K11+'REITORIA-MESC'!K11+ESAG!K11+CEAD!K11+FAED!K11+CEART!K11+CEFID!K11+CERES!K11+CESFI!K11</f>
        <v>0</v>
      </c>
      <c r="J11" s="49">
        <f>'REITORIA-COVEST'!L11+'REITORIA-PROEX'!L11+'REITORIA-MESC'!L11+ESAG!L11+CEAD!L11+FAED!L11+CEART!L11+CEFID!L11+CERES!L11+CESFI!L11</f>
        <v>0</v>
      </c>
      <c r="K11" s="50">
        <f>'REITORIA-COVEST'!N11+'REITORIA-PROEX'!N11+'REITORIA-MESC'!N11+ESAG!N11+CEAD!N11+FAED!N11+CEART!N11+CEFID!N11+CERES!N11+CESFI!N11</f>
        <v>105</v>
      </c>
      <c r="L11" s="51">
        <f>'REITORIA-COVEST'!O11+'REITORIA-COVEST'!P11+'REITORIA-PROEX'!O11+'REITORIA-PROEX'!P11+'REITORIA-MESC'!O11+'REITORIA-MESC'!P11+ESAG!O11+ESAG!P11+CEAD!O11+CEAD!P11+FAED!O11+FAED!P11+CEART!O11+CEART!P11+CEFID!O11+CEFID!P11+CERES!O11+CERES!P11+CESFI!O11+CESFI!P11</f>
        <v>0</v>
      </c>
      <c r="M11" s="52">
        <f t="shared" si="0"/>
        <v>425</v>
      </c>
      <c r="N11" s="17">
        <f t="shared" si="1"/>
        <v>5312.5</v>
      </c>
      <c r="O11" s="17">
        <f t="shared" si="2"/>
        <v>0</v>
      </c>
      <c r="P11" s="17">
        <f t="shared" si="3"/>
        <v>0</v>
      </c>
    </row>
    <row r="12" spans="1:16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35">
        <v>11.3</v>
      </c>
      <c r="H12" s="37">
        <f>'REITORIA-COVEST'!J12+'REITORIA-PROEX'!J12+'REITORIA-MESC'!J12+ESAG!J12+CEAD!J12+FAED!J12+CEART!J12+CEFID!J12+CERES!J12+CESFI!J12</f>
        <v>590</v>
      </c>
      <c r="I12" s="57">
        <f>'REITORIA-COVEST'!K12+'REITORIA-PROEX'!K12+'REITORIA-MESC'!K12+ESAG!K12+CEAD!K12+FAED!K12+CEART!K12+CEFID!K12+CERES!K12+CESFI!K12</f>
        <v>0</v>
      </c>
      <c r="J12" s="49">
        <f>'REITORIA-COVEST'!L12+'REITORIA-PROEX'!L12+'REITORIA-MESC'!L12+ESAG!L12+CEAD!L12+FAED!L12+CEART!L12+CEFID!L12+CERES!L12+CESFI!L12</f>
        <v>0</v>
      </c>
      <c r="K12" s="50">
        <f>'REITORIA-COVEST'!N12+'REITORIA-PROEX'!N12+'REITORIA-MESC'!N12+ESAG!N12+CEAD!N12+FAED!N12+CEART!N12+CEFID!N12+CERES!N12+CESFI!N12</f>
        <v>146</v>
      </c>
      <c r="L12" s="51">
        <f>'REITORIA-COVEST'!O12+'REITORIA-COVEST'!P12+'REITORIA-PROEX'!O12+'REITORIA-PROEX'!P12+'REITORIA-MESC'!O12+'REITORIA-MESC'!P12+ESAG!O12+ESAG!P12+CEAD!O12+CEAD!P12+FAED!O12+FAED!P12+CEART!O12+CEART!P12+CEFID!O12+CEFID!P12+CERES!O12+CERES!P12+CESFI!O12+CESFI!P12</f>
        <v>0</v>
      </c>
      <c r="M12" s="52">
        <f t="shared" si="0"/>
        <v>590</v>
      </c>
      <c r="N12" s="17">
        <f t="shared" si="1"/>
        <v>6667</v>
      </c>
      <c r="O12" s="17">
        <f t="shared" si="2"/>
        <v>0</v>
      </c>
      <c r="P12" s="17">
        <f t="shared" si="3"/>
        <v>0</v>
      </c>
    </row>
    <row r="13" spans="1:16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35">
        <v>10.16</v>
      </c>
      <c r="H13" s="37">
        <f>'REITORIA-COVEST'!J13+'REITORIA-PROEX'!J13+'REITORIA-MESC'!J13+ESAG!J13+CEAD!J13+FAED!J13+CEART!J13+CEFID!J13+CERES!J13+CESFI!J13</f>
        <v>1790</v>
      </c>
      <c r="I13" s="57">
        <f>'REITORIA-COVEST'!K13+'REITORIA-PROEX'!K13+'REITORIA-MESC'!K13+ESAG!K13+CEAD!K13+FAED!K13+CEART!K13+CEFID!K13+CERES!K13+CESFI!K13</f>
        <v>0</v>
      </c>
      <c r="J13" s="49">
        <f>'REITORIA-COVEST'!L13+'REITORIA-PROEX'!L13+'REITORIA-MESC'!L13+ESAG!L13+CEAD!L13+FAED!L13+CEART!L13+CEFID!L13+CERES!L13+CESFI!L13</f>
        <v>0</v>
      </c>
      <c r="K13" s="50">
        <f>'REITORIA-COVEST'!N13+'REITORIA-PROEX'!N13+'REITORIA-MESC'!N13+ESAG!N13+CEAD!N13+FAED!N13+CEART!N13+CEFID!N13+CERES!N13+CESFI!N13</f>
        <v>446</v>
      </c>
      <c r="L13" s="51">
        <f>'REITORIA-COVEST'!O13+'REITORIA-COVEST'!P13+'REITORIA-PROEX'!O13+'REITORIA-PROEX'!P13+'REITORIA-MESC'!O13+'REITORIA-MESC'!P13+ESAG!O13+ESAG!P13+CEAD!O13+CEAD!P13+FAED!O13+FAED!P13+CEART!O13+CEART!P13+CEFID!O13+CEFID!P13+CERES!O13+CERES!P13+CESFI!O13+CESFI!P13</f>
        <v>0</v>
      </c>
      <c r="M13" s="52">
        <f t="shared" si="0"/>
        <v>1790</v>
      </c>
      <c r="N13" s="17">
        <f t="shared" si="1"/>
        <v>18186.400000000001</v>
      </c>
      <c r="O13" s="17">
        <f t="shared" si="2"/>
        <v>0</v>
      </c>
      <c r="P13" s="17">
        <f t="shared" si="3"/>
        <v>0</v>
      </c>
    </row>
    <row r="14" spans="1:16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35">
        <v>16.260000000000002</v>
      </c>
      <c r="H14" s="37">
        <f>'REITORIA-COVEST'!J14+'REITORIA-PROEX'!J14+'REITORIA-MESC'!J14+ESAG!J14+CEAD!J14+FAED!J14+CEART!J14+CEFID!J14+CERES!J14+CESFI!J14</f>
        <v>2160</v>
      </c>
      <c r="I14" s="57">
        <f>'REITORIA-COVEST'!K14+'REITORIA-PROEX'!K14+'REITORIA-MESC'!K14+ESAG!K14+CEAD!K14+FAED!K14+CEART!K14+CEFID!K14+CERES!K14+CESFI!K14</f>
        <v>0</v>
      </c>
      <c r="J14" s="49">
        <f>'REITORIA-COVEST'!L14+'REITORIA-PROEX'!L14+'REITORIA-MESC'!L14+ESAG!L14+CEAD!L14+FAED!L14+CEART!L14+CEFID!L14+CERES!L14+CESFI!L14</f>
        <v>0</v>
      </c>
      <c r="K14" s="50">
        <f>'REITORIA-COVEST'!N14+'REITORIA-PROEX'!N14+'REITORIA-MESC'!N14+ESAG!N14+CEAD!N14+FAED!N14+CEART!N14+CEFID!N14+CERES!N14+CESFI!N14</f>
        <v>540</v>
      </c>
      <c r="L14" s="51">
        <f>'REITORIA-COVEST'!O14+'REITORIA-COVEST'!P14+'REITORIA-PROEX'!O14+'REITORIA-PROEX'!P14+'REITORIA-MESC'!O14+'REITORIA-MESC'!P14+ESAG!O14+ESAG!P14+CEAD!O14+CEAD!P14+FAED!O14+FAED!P14+CEART!O14+CEART!P14+CEFID!O14+CEFID!P14+CERES!O14+CERES!P14+CESFI!O14+CESFI!P14</f>
        <v>0</v>
      </c>
      <c r="M14" s="52">
        <f t="shared" si="0"/>
        <v>2160</v>
      </c>
      <c r="N14" s="17">
        <f t="shared" si="1"/>
        <v>35121.600000000006</v>
      </c>
      <c r="O14" s="17">
        <f t="shared" si="2"/>
        <v>0</v>
      </c>
      <c r="P14" s="17">
        <f t="shared" si="3"/>
        <v>0</v>
      </c>
    </row>
    <row r="15" spans="1:16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35">
        <v>31.32</v>
      </c>
      <c r="H15" s="37">
        <f>'REITORIA-COVEST'!J15+'REITORIA-PROEX'!J15+'REITORIA-MESC'!J15+ESAG!J15+CEAD!J15+FAED!J15+CEART!J15+CEFID!J15+CERES!J15+CESFI!J15</f>
        <v>505</v>
      </c>
      <c r="I15" s="57">
        <f>'REITORIA-COVEST'!K15+'REITORIA-PROEX'!K15+'REITORIA-MESC'!K15+ESAG!K15+CEAD!K15+FAED!K15+CEART!K15+CEFID!K15+CERES!K15+CESFI!K15</f>
        <v>0</v>
      </c>
      <c r="J15" s="49">
        <f>'REITORIA-COVEST'!L15+'REITORIA-PROEX'!L15+'REITORIA-MESC'!L15+ESAG!L15+CEAD!L15+FAED!L15+CEART!L15+CEFID!L15+CERES!L15+CESFI!L15</f>
        <v>0</v>
      </c>
      <c r="K15" s="50">
        <f>'REITORIA-COVEST'!N15+'REITORIA-PROEX'!N15+'REITORIA-MESC'!N15+ESAG!N15+CEAD!N15+FAED!N15+CEART!N15+CEFID!N15+CERES!N15+CESFI!N15</f>
        <v>125</v>
      </c>
      <c r="L15" s="51">
        <f>'REITORIA-COVEST'!O15+'REITORIA-COVEST'!P15+'REITORIA-PROEX'!O15+'REITORIA-PROEX'!P15+'REITORIA-MESC'!O15+'REITORIA-MESC'!P15+ESAG!O15+ESAG!P15+CEAD!O15+CEAD!P15+FAED!O15+FAED!P15+CEART!O15+CEART!P15+CEFID!O15+CEFID!P15+CERES!O15+CERES!P15+CESFI!O15+CESFI!P15</f>
        <v>0</v>
      </c>
      <c r="M15" s="52">
        <f t="shared" si="0"/>
        <v>505</v>
      </c>
      <c r="N15" s="17">
        <f t="shared" si="1"/>
        <v>15816.6</v>
      </c>
      <c r="O15" s="17">
        <f t="shared" si="2"/>
        <v>0</v>
      </c>
      <c r="P15" s="17">
        <f t="shared" si="3"/>
        <v>0</v>
      </c>
    </row>
    <row r="16" spans="1:16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35">
        <v>17.32</v>
      </c>
      <c r="H16" s="37">
        <f>'REITORIA-COVEST'!J16+'REITORIA-PROEX'!J16+'REITORIA-MESC'!J16+ESAG!J16+CEAD!J16+FAED!J16+CEART!J16+CEFID!J16+CERES!J16+CESFI!J16</f>
        <v>50</v>
      </c>
      <c r="I16" s="57">
        <f>'REITORIA-COVEST'!K16+'REITORIA-PROEX'!K16+'REITORIA-MESC'!K16+ESAG!K16+CEAD!K16+FAED!K16+CEART!K16+CEFID!K16+CERES!K16+CESFI!K16</f>
        <v>0</v>
      </c>
      <c r="J16" s="49">
        <f>'REITORIA-COVEST'!L16+'REITORIA-PROEX'!L16+'REITORIA-MESC'!L16+ESAG!L16+CEAD!L16+FAED!L16+CEART!L16+CEFID!L16+CERES!L16+CESFI!L16</f>
        <v>0</v>
      </c>
      <c r="K16" s="50">
        <f>'REITORIA-COVEST'!N16+'REITORIA-PROEX'!N16+'REITORIA-MESC'!N16+ESAG!N16+CEAD!N16+FAED!N16+CEART!N16+CEFID!N16+CERES!N16+CESFI!N16</f>
        <v>12</v>
      </c>
      <c r="L16" s="51">
        <f>'REITORIA-COVEST'!O16+'REITORIA-COVEST'!P16+'REITORIA-PROEX'!O16+'REITORIA-PROEX'!P16+'REITORIA-MESC'!O16+'REITORIA-MESC'!P16+ESAG!O16+ESAG!P16+CEAD!O16+CEAD!P16+FAED!O16+FAED!P16+CEART!O16+CEART!P16+CEFID!O16+CEFID!P16+CERES!O16+CERES!P16+CESFI!O16+CESFI!P16</f>
        <v>0</v>
      </c>
      <c r="M16" s="52">
        <f t="shared" si="0"/>
        <v>50</v>
      </c>
      <c r="N16" s="17">
        <f t="shared" si="1"/>
        <v>866</v>
      </c>
      <c r="O16" s="17">
        <f t="shared" si="2"/>
        <v>0</v>
      </c>
      <c r="P16" s="17">
        <f t="shared" si="3"/>
        <v>0</v>
      </c>
    </row>
    <row r="17" spans="1:16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35">
        <v>15.87</v>
      </c>
      <c r="H17" s="37">
        <f>'REITORIA-COVEST'!J17+'REITORIA-PROEX'!J17+'REITORIA-MESC'!J17+ESAG!J17+CEAD!J17+FAED!J17+CEART!J17+CEFID!J17+CERES!J17+CESFI!J17</f>
        <v>20</v>
      </c>
      <c r="I17" s="57">
        <f>'REITORIA-COVEST'!K17+'REITORIA-PROEX'!K17+'REITORIA-MESC'!K17+ESAG!K17+CEAD!K17+FAED!K17+CEART!K17+CEFID!K17+CERES!K17+CESFI!K17</f>
        <v>0</v>
      </c>
      <c r="J17" s="49">
        <f>'REITORIA-COVEST'!L17+'REITORIA-PROEX'!L17+'REITORIA-MESC'!L17+ESAG!L17+CEAD!L17+FAED!L17+CEART!L17+CEFID!L17+CERES!L17+CESFI!L17</f>
        <v>0</v>
      </c>
      <c r="K17" s="50">
        <f>'REITORIA-COVEST'!N17+'REITORIA-PROEX'!N17+'REITORIA-MESC'!N17+ESAG!N17+CEAD!N17+FAED!N17+CEART!N17+CEFID!N17+CERES!N17+CESFI!N17</f>
        <v>5</v>
      </c>
      <c r="L17" s="51">
        <f>'REITORIA-COVEST'!O17+'REITORIA-COVEST'!P17+'REITORIA-PROEX'!O17+'REITORIA-PROEX'!P17+'REITORIA-MESC'!O17+'REITORIA-MESC'!P17+ESAG!O17+ESAG!P17+CEAD!O17+CEAD!P17+FAED!O17+FAED!P17+CEART!O17+CEART!P17+CEFID!O17+CEFID!P17+CERES!O17+CERES!P17+CESFI!O17+CESFI!P17</f>
        <v>0</v>
      </c>
      <c r="M17" s="52">
        <f t="shared" si="0"/>
        <v>20</v>
      </c>
      <c r="N17" s="17">
        <f t="shared" si="1"/>
        <v>317.39999999999998</v>
      </c>
      <c r="O17" s="17">
        <f t="shared" si="2"/>
        <v>0</v>
      </c>
      <c r="P17" s="17">
        <f t="shared" si="3"/>
        <v>0</v>
      </c>
    </row>
    <row r="18" spans="1:16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35">
        <v>6.04</v>
      </c>
      <c r="H18" s="37">
        <f>'REITORIA-COVEST'!J18+'REITORIA-PROEX'!J18+'REITORIA-MESC'!J18+ESAG!J18+CEAD!J18+FAED!J18+CEART!J18+CEFID!J18+CERES!J18+CESFI!J18</f>
        <v>970</v>
      </c>
      <c r="I18" s="57">
        <f>'REITORIA-COVEST'!K18+'REITORIA-PROEX'!K18+'REITORIA-MESC'!K18+ESAG!K18+CEAD!K18+FAED!K18+CEART!K18+CEFID!K18+CERES!K18+CESFI!K18</f>
        <v>0</v>
      </c>
      <c r="J18" s="49">
        <f>'REITORIA-COVEST'!L18+'REITORIA-PROEX'!L18+'REITORIA-MESC'!L18+ESAG!L18+CEAD!L18+FAED!L18+CEART!L18+CEFID!L18+CERES!L18+CESFI!L18</f>
        <v>0</v>
      </c>
      <c r="K18" s="50">
        <f>'REITORIA-COVEST'!N18+'REITORIA-PROEX'!N18+'REITORIA-MESC'!N18+ESAG!N18+CEAD!N18+FAED!N18+CEART!N18+CEFID!N18+CERES!N18+CESFI!N18</f>
        <v>241</v>
      </c>
      <c r="L18" s="51">
        <f>'REITORIA-COVEST'!O18+'REITORIA-COVEST'!P18+'REITORIA-PROEX'!O18+'REITORIA-PROEX'!P18+'REITORIA-MESC'!O18+'REITORIA-MESC'!P18+ESAG!O18+ESAG!P18+CEAD!O18+CEAD!P18+FAED!O18+FAED!P18+CEART!O18+CEART!P18+CEFID!O18+CEFID!P18+CERES!O18+CERES!P18+CESFI!O18+CESFI!P18</f>
        <v>0</v>
      </c>
      <c r="M18" s="52">
        <f t="shared" si="0"/>
        <v>970</v>
      </c>
      <c r="N18" s="17">
        <f t="shared" si="1"/>
        <v>5858.8</v>
      </c>
      <c r="O18" s="17">
        <f t="shared" si="2"/>
        <v>0</v>
      </c>
      <c r="P18" s="17">
        <f t="shared" si="3"/>
        <v>0</v>
      </c>
    </row>
    <row r="19" spans="1:16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35">
        <v>34.46</v>
      </c>
      <c r="H19" s="37">
        <f>'REITORIA-COVEST'!J19+'REITORIA-PROEX'!J19+'REITORIA-MESC'!J19+ESAG!J19+CEAD!J19+FAED!J19+CEART!J19+CEFID!J19+CERES!J19+CESFI!J19</f>
        <v>6</v>
      </c>
      <c r="I19" s="57">
        <f>'REITORIA-COVEST'!K19+'REITORIA-PROEX'!K19+'REITORIA-MESC'!K19+ESAG!K19+CEAD!K19+FAED!K19+CEART!K19+CEFID!K19+CERES!K19+CESFI!K19</f>
        <v>0</v>
      </c>
      <c r="J19" s="49">
        <f>'REITORIA-COVEST'!L19+'REITORIA-PROEX'!L19+'REITORIA-MESC'!L19+ESAG!L19+CEAD!L19+FAED!L19+CEART!L19+CEFID!L19+CERES!L19+CESFI!L19</f>
        <v>0</v>
      </c>
      <c r="K19" s="50">
        <f>'REITORIA-COVEST'!N19+'REITORIA-PROEX'!N19+'REITORIA-MESC'!N19+ESAG!N19+CEAD!N19+FAED!N19+CEART!N19+CEFID!N19+CERES!N19+CESFI!N19</f>
        <v>1</v>
      </c>
      <c r="L19" s="51">
        <f>'REITORIA-COVEST'!O19+'REITORIA-COVEST'!P19+'REITORIA-PROEX'!O19+'REITORIA-PROEX'!P19+'REITORIA-MESC'!O19+'REITORIA-MESC'!P19+ESAG!O19+ESAG!P19+CEAD!O19+CEAD!P19+FAED!O19+FAED!P19+CEART!O19+CEART!P19+CEFID!O19+CEFID!P19+CERES!O19+CERES!P19+CESFI!O19+CESFI!P19</f>
        <v>0</v>
      </c>
      <c r="M19" s="52">
        <f t="shared" si="0"/>
        <v>6</v>
      </c>
      <c r="N19" s="17">
        <f t="shared" si="1"/>
        <v>206.76</v>
      </c>
      <c r="O19" s="17">
        <f t="shared" si="2"/>
        <v>0</v>
      </c>
      <c r="P19" s="17">
        <f t="shared" si="3"/>
        <v>0</v>
      </c>
    </row>
    <row r="20" spans="1:16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35">
        <v>17.899999999999999</v>
      </c>
      <c r="H20" s="37">
        <f>'REITORIA-COVEST'!J20+'REITORIA-PROEX'!J20+'REITORIA-MESC'!J20+ESAG!J20+CEAD!J20+FAED!J20+CEART!J20+CEFID!J20+CERES!J20+CESFI!J20</f>
        <v>30</v>
      </c>
      <c r="I20" s="57">
        <f>'REITORIA-COVEST'!K20+'REITORIA-PROEX'!K20+'REITORIA-MESC'!K20+ESAG!K20+CEAD!K20+FAED!K20+CEART!K20+CEFID!K20+CERES!K20+CESFI!K20</f>
        <v>0</v>
      </c>
      <c r="J20" s="49">
        <f>'REITORIA-COVEST'!L20+'REITORIA-PROEX'!L20+'REITORIA-MESC'!L20+ESAG!L20+CEAD!L20+FAED!L20+CEART!L20+CEFID!L20+CERES!L20+CESFI!L20</f>
        <v>0</v>
      </c>
      <c r="K20" s="50">
        <f>'REITORIA-COVEST'!N20+'REITORIA-PROEX'!N20+'REITORIA-MESC'!N20+ESAG!N20+CEAD!N20+FAED!N20+CEART!N20+CEFID!N20+CERES!N20+CESFI!N20</f>
        <v>7</v>
      </c>
      <c r="L20" s="51">
        <f>'REITORIA-COVEST'!O20+'REITORIA-COVEST'!P20+'REITORIA-PROEX'!O20+'REITORIA-PROEX'!P20+'REITORIA-MESC'!O20+'REITORIA-MESC'!P20+ESAG!O20+ESAG!P20+CEAD!O20+CEAD!P20+FAED!O20+FAED!P20+CEART!O20+CEART!P20+CEFID!O20+CEFID!P20+CERES!O20+CERES!P20+CESFI!O20+CESFI!P20</f>
        <v>0</v>
      </c>
      <c r="M20" s="52">
        <f t="shared" si="0"/>
        <v>30</v>
      </c>
      <c r="N20" s="17">
        <f t="shared" si="1"/>
        <v>537</v>
      </c>
      <c r="O20" s="17">
        <f t="shared" si="2"/>
        <v>0</v>
      </c>
      <c r="P20" s="17">
        <f t="shared" si="3"/>
        <v>0</v>
      </c>
    </row>
    <row r="21" spans="1:16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35">
        <v>45.18</v>
      </c>
      <c r="H21" s="37">
        <f>'REITORIA-COVEST'!J21+'REITORIA-PROEX'!J21+'REITORIA-MESC'!J21+ESAG!J21+CEAD!J21+FAED!J21+CEART!J21+CEFID!J21+CERES!J21+CESFI!J21</f>
        <v>82</v>
      </c>
      <c r="I21" s="57">
        <f>'REITORIA-COVEST'!K21+'REITORIA-PROEX'!K21+'REITORIA-MESC'!K21+ESAG!K21+CEAD!K21+FAED!K21+CEART!K21+CEFID!K21+CERES!K21+CESFI!K21</f>
        <v>0</v>
      </c>
      <c r="J21" s="49">
        <f>'REITORIA-COVEST'!L21+'REITORIA-PROEX'!L21+'REITORIA-MESC'!L21+ESAG!L21+CEAD!L21+FAED!L21+CEART!L21+CEFID!L21+CERES!L21+CESFI!L21</f>
        <v>0</v>
      </c>
      <c r="K21" s="50">
        <f>'REITORIA-COVEST'!N21+'REITORIA-PROEX'!N21+'REITORIA-MESC'!N21+ESAG!N21+CEAD!N21+FAED!N21+CEART!N21+CEFID!N21+CERES!N21+CESFI!N21</f>
        <v>19</v>
      </c>
      <c r="L21" s="51">
        <f>'REITORIA-COVEST'!O21+'REITORIA-COVEST'!P21+'REITORIA-PROEX'!O21+'REITORIA-PROEX'!P21+'REITORIA-MESC'!O21+'REITORIA-MESC'!P21+ESAG!O21+ESAG!P21+CEAD!O21+CEAD!P21+FAED!O21+FAED!P21+CEART!O21+CEART!P21+CEFID!O21+CEFID!P21+CERES!O21+CERES!P21+CESFI!O21+CESFI!P21</f>
        <v>0</v>
      </c>
      <c r="M21" s="52">
        <f t="shared" si="0"/>
        <v>82</v>
      </c>
      <c r="N21" s="17">
        <f t="shared" si="1"/>
        <v>3704.7599999999998</v>
      </c>
      <c r="O21" s="17">
        <f t="shared" si="2"/>
        <v>0</v>
      </c>
      <c r="P21" s="17">
        <f t="shared" si="3"/>
        <v>0</v>
      </c>
    </row>
    <row r="22" spans="1:16" ht="30.2" customHeight="1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35">
        <v>29.68</v>
      </c>
      <c r="H22" s="37">
        <f>'REITORIA-COVEST'!J22+'REITORIA-PROEX'!J22+'REITORIA-MESC'!J22+ESAG!J22+CEAD!J22+FAED!J22+CEART!J22+CEFID!J22+CERES!J22+CESFI!J22</f>
        <v>340</v>
      </c>
      <c r="I22" s="57">
        <f>'REITORIA-COVEST'!K22+'REITORIA-PROEX'!K22+'REITORIA-MESC'!K22+ESAG!K22+CEAD!K22+FAED!K22+CEART!K22+CEFID!K22+CERES!K22+CESFI!K22</f>
        <v>0</v>
      </c>
      <c r="J22" s="49">
        <f>'REITORIA-COVEST'!L22+'REITORIA-PROEX'!L22+'REITORIA-MESC'!L22+ESAG!L22+CEAD!L22+FAED!L22+CEART!L22+CEFID!L22+CERES!L22+CESFI!L22</f>
        <v>0</v>
      </c>
      <c r="K22" s="50">
        <f>'REITORIA-COVEST'!N22+'REITORIA-PROEX'!N22+'REITORIA-MESC'!N22+ESAG!N22+CEAD!N22+FAED!N22+CEART!N22+CEFID!N22+CERES!N22+CESFI!N22</f>
        <v>82</v>
      </c>
      <c r="L22" s="51">
        <f>'REITORIA-COVEST'!O22+'REITORIA-COVEST'!P22+'REITORIA-PROEX'!O22+'REITORIA-PROEX'!P22+'REITORIA-MESC'!O22+'REITORIA-MESC'!P22+ESAG!O22+ESAG!P22+CEAD!O22+CEAD!P22+FAED!O22+FAED!P22+CEART!O22+CEART!P22+CEFID!O22+CEFID!P22+CERES!O22+CERES!P22+CESFI!O22+CESFI!P22</f>
        <v>0</v>
      </c>
      <c r="M22" s="52">
        <f t="shared" si="0"/>
        <v>340</v>
      </c>
      <c r="N22" s="17">
        <f t="shared" si="1"/>
        <v>10091.200000000001</v>
      </c>
      <c r="O22" s="17">
        <f t="shared" si="2"/>
        <v>0</v>
      </c>
      <c r="P22" s="17">
        <f t="shared" si="3"/>
        <v>0</v>
      </c>
    </row>
    <row r="23" spans="1:16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35">
        <v>16.260000000000002</v>
      </c>
      <c r="H23" s="37">
        <f>'REITORIA-COVEST'!J23+'REITORIA-PROEX'!J23+'REITORIA-MESC'!J23+ESAG!J23+CEAD!J23+FAED!J23+CEART!J23+CEFID!J23+CERES!J23+CESFI!J23</f>
        <v>2730</v>
      </c>
      <c r="I23" s="57">
        <f>'REITORIA-COVEST'!K23+'REITORIA-PROEX'!K23+'REITORIA-MESC'!K23+ESAG!K23+CEAD!K23+FAED!K23+CEART!K23+CEFID!K23+CERES!K23+CESFI!K23</f>
        <v>0</v>
      </c>
      <c r="J23" s="49">
        <f>'REITORIA-COVEST'!L23+'REITORIA-PROEX'!L23+'REITORIA-MESC'!L23+ESAG!L23+CEAD!L23+FAED!L23+CEART!L23+CEFID!L23+CERES!L23+CESFI!L23</f>
        <v>0</v>
      </c>
      <c r="K23" s="50">
        <f>'REITORIA-COVEST'!N23+'REITORIA-PROEX'!N23+'REITORIA-MESC'!N23+ESAG!N23+CEAD!N23+FAED!N23+CEART!N23+CEFID!N23+CERES!N23+CESFI!N23</f>
        <v>682</v>
      </c>
      <c r="L23" s="51">
        <f>'REITORIA-COVEST'!O23+'REITORIA-COVEST'!P23+'REITORIA-PROEX'!O23+'REITORIA-PROEX'!P23+'REITORIA-MESC'!O23+'REITORIA-MESC'!P23+ESAG!O23+ESAG!P23+CEAD!O23+CEAD!P23+FAED!O23+FAED!P23+CEART!O23+CEART!P23+CEFID!O23+CEFID!P23+CERES!O23+CERES!P23+CESFI!O23+CESFI!P23</f>
        <v>0</v>
      </c>
      <c r="M23" s="52">
        <f t="shared" si="0"/>
        <v>2730</v>
      </c>
      <c r="N23" s="17">
        <f t="shared" si="1"/>
        <v>44389.8</v>
      </c>
      <c r="O23" s="17">
        <f t="shared" si="2"/>
        <v>0</v>
      </c>
      <c r="P23" s="17">
        <f t="shared" si="3"/>
        <v>0</v>
      </c>
    </row>
    <row r="24" spans="1:16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35">
        <v>29.59</v>
      </c>
      <c r="H24" s="37">
        <f>'REITORIA-COVEST'!J24+'REITORIA-PROEX'!J24+'REITORIA-MESC'!J24+ESAG!J24+CEAD!J24+FAED!J24+CEART!J24+CEFID!J24+CERES!J24+CESFI!J24</f>
        <v>60</v>
      </c>
      <c r="I24" s="57">
        <f>'REITORIA-COVEST'!K24+'REITORIA-PROEX'!K24+'REITORIA-MESC'!K24+ESAG!K24+CEAD!K24+FAED!K24+CEART!K24+CEFID!K24+CERES!K24+CESFI!K24</f>
        <v>0</v>
      </c>
      <c r="J24" s="49">
        <f>'REITORIA-COVEST'!L24+'REITORIA-PROEX'!L24+'REITORIA-MESC'!L24+ESAG!L24+CEAD!L24+FAED!L24+CEART!L24+CEFID!L24+CERES!L24+CESFI!L24</f>
        <v>0</v>
      </c>
      <c r="K24" s="50">
        <f>'REITORIA-COVEST'!N24+'REITORIA-PROEX'!N24+'REITORIA-MESC'!N24+ESAG!N24+CEAD!N24+FAED!N24+CEART!N24+CEFID!N24+CERES!N24+CESFI!N24</f>
        <v>14</v>
      </c>
      <c r="L24" s="51">
        <f>'REITORIA-COVEST'!O24+'REITORIA-COVEST'!P24+'REITORIA-PROEX'!O24+'REITORIA-PROEX'!P24+'REITORIA-MESC'!O24+'REITORIA-MESC'!P24+ESAG!O24+ESAG!P24+CEAD!O24+CEAD!P24+FAED!O24+FAED!P24+CEART!O24+CEART!P24+CEFID!O24+CEFID!P24+CERES!O24+CERES!P24+CESFI!O24+CESFI!P24</f>
        <v>0</v>
      </c>
      <c r="M24" s="52">
        <f t="shared" si="0"/>
        <v>60</v>
      </c>
      <c r="N24" s="17">
        <f t="shared" si="1"/>
        <v>1775.4</v>
      </c>
      <c r="O24" s="17">
        <f t="shared" si="2"/>
        <v>0</v>
      </c>
      <c r="P24" s="17">
        <f t="shared" si="3"/>
        <v>0</v>
      </c>
    </row>
    <row r="25" spans="1:16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35">
        <v>9.68</v>
      </c>
      <c r="H25" s="37">
        <f>'REITORIA-COVEST'!J25+'REITORIA-PROEX'!J25+'REITORIA-MESC'!J25+ESAG!J25+CEAD!J25+FAED!J25+CEART!J25+CEFID!J25+CERES!J25+CESFI!J25</f>
        <v>2060</v>
      </c>
      <c r="I25" s="57">
        <f>'REITORIA-COVEST'!K25+'REITORIA-PROEX'!K25+'REITORIA-MESC'!K25+ESAG!K25+CEAD!K25+FAED!K25+CEART!K25+CEFID!K25+CERES!K25+CESFI!K25</f>
        <v>0</v>
      </c>
      <c r="J25" s="49">
        <f>'REITORIA-COVEST'!L25+'REITORIA-PROEX'!L25+'REITORIA-MESC'!L25+ESAG!L25+CEAD!L25+FAED!L25+CEART!L25+CEFID!L25+CERES!L25+CESFI!L25</f>
        <v>0</v>
      </c>
      <c r="K25" s="50">
        <f>'REITORIA-COVEST'!N25+'REITORIA-PROEX'!N25+'REITORIA-MESC'!N25+ESAG!N25+CEAD!N25+FAED!N25+CEART!N25+CEFID!N25+CERES!N25+CESFI!N25</f>
        <v>515</v>
      </c>
      <c r="L25" s="51">
        <f>'REITORIA-COVEST'!O25+'REITORIA-COVEST'!P25+'REITORIA-PROEX'!O25+'REITORIA-PROEX'!P25+'REITORIA-MESC'!O25+'REITORIA-MESC'!P25+ESAG!O25+ESAG!P25+CEAD!O25+CEAD!P25+FAED!O25+FAED!P25+CEART!O25+CEART!P25+CEFID!O25+CEFID!P25+CERES!O25+CERES!P25+CESFI!O25+CESFI!P25</f>
        <v>0</v>
      </c>
      <c r="M25" s="52">
        <f t="shared" si="0"/>
        <v>2060</v>
      </c>
      <c r="N25" s="17">
        <f t="shared" si="1"/>
        <v>19940.8</v>
      </c>
      <c r="O25" s="17">
        <f t="shared" si="2"/>
        <v>0</v>
      </c>
      <c r="P25" s="17">
        <f t="shared" si="3"/>
        <v>0</v>
      </c>
    </row>
    <row r="26" spans="1:16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35">
        <v>8.1300000000000008</v>
      </c>
      <c r="H26" s="37">
        <f>'REITORIA-COVEST'!J26+'REITORIA-PROEX'!J26+'REITORIA-MESC'!J26+ESAG!J26+CEAD!J26+FAED!J26+CEART!J26+CEFID!J26+CERES!J26+CESFI!J26</f>
        <v>2080</v>
      </c>
      <c r="I26" s="57">
        <f>'REITORIA-COVEST'!K26+'REITORIA-PROEX'!K26+'REITORIA-MESC'!K26+ESAG!K26+CEAD!K26+FAED!K26+CEART!K26+CEFID!K26+CERES!K26+CESFI!K26</f>
        <v>0</v>
      </c>
      <c r="J26" s="49">
        <f>'REITORIA-COVEST'!L26+'REITORIA-PROEX'!L26+'REITORIA-MESC'!L26+ESAG!L26+CEAD!L26+FAED!L26+CEART!L26+CEFID!L26+CERES!L26+CESFI!L26</f>
        <v>0</v>
      </c>
      <c r="K26" s="50">
        <f>'REITORIA-COVEST'!N26+'REITORIA-PROEX'!N26+'REITORIA-MESC'!N26+ESAG!N26+CEAD!N26+FAED!N26+CEART!N26+CEFID!N26+CERES!N26+CESFI!N26</f>
        <v>520</v>
      </c>
      <c r="L26" s="51">
        <f>'REITORIA-COVEST'!O26+'REITORIA-COVEST'!P26+'REITORIA-PROEX'!O26+'REITORIA-PROEX'!P26+'REITORIA-MESC'!O26+'REITORIA-MESC'!P26+ESAG!O26+ESAG!P26+CEAD!O26+CEAD!P26+FAED!O26+FAED!P26+CEART!O26+CEART!P26+CEFID!O26+CEFID!P26+CERES!O26+CERES!P26+CESFI!O26+CESFI!P26</f>
        <v>0</v>
      </c>
      <c r="M26" s="52">
        <f t="shared" si="0"/>
        <v>2080</v>
      </c>
      <c r="N26" s="17">
        <f t="shared" si="1"/>
        <v>16910.400000000001</v>
      </c>
      <c r="O26" s="17">
        <f t="shared" si="2"/>
        <v>0</v>
      </c>
      <c r="P26" s="17">
        <f t="shared" si="3"/>
        <v>0</v>
      </c>
    </row>
    <row r="27" spans="1:16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35">
        <v>7.98</v>
      </c>
      <c r="H27" s="37">
        <f>'REITORIA-COVEST'!J27+'REITORIA-PROEX'!J27+'REITORIA-MESC'!J27+ESAG!J27+CEAD!J27+FAED!J27+CEART!J27+CEFID!J27+CERES!J27+CESFI!J27</f>
        <v>2530</v>
      </c>
      <c r="I27" s="57">
        <f>'REITORIA-COVEST'!K27+'REITORIA-PROEX'!K27+'REITORIA-MESC'!K27+ESAG!K27+CEAD!K27+FAED!K27+CEART!K27+CEFID!K27+CERES!K27+CESFI!K27</f>
        <v>0</v>
      </c>
      <c r="J27" s="49">
        <f>'REITORIA-COVEST'!L27+'REITORIA-PROEX'!L27+'REITORIA-MESC'!L27+ESAG!L27+CEAD!L27+FAED!L27+CEART!L27+CEFID!L27+CERES!L27+CESFI!L27</f>
        <v>0</v>
      </c>
      <c r="K27" s="50">
        <f>'REITORIA-COVEST'!N27+'REITORIA-PROEX'!N27+'REITORIA-MESC'!N27+ESAG!N27+CEAD!N27+FAED!N27+CEART!N27+CEFID!N27+CERES!N27+CESFI!N27</f>
        <v>632</v>
      </c>
      <c r="L27" s="51">
        <f>'REITORIA-COVEST'!O27+'REITORIA-COVEST'!P27+'REITORIA-PROEX'!O27+'REITORIA-PROEX'!P27+'REITORIA-MESC'!O27+'REITORIA-MESC'!P27+ESAG!O27+ESAG!P27+CEAD!O27+CEAD!P27+FAED!O27+FAED!P27+CEART!O27+CEART!P27+CEFID!O27+CEFID!P27+CERES!O27+CERES!P27+CESFI!O27+CESFI!P27</f>
        <v>0</v>
      </c>
      <c r="M27" s="52">
        <f t="shared" si="0"/>
        <v>2530</v>
      </c>
      <c r="N27" s="17">
        <f t="shared" si="1"/>
        <v>20189.400000000001</v>
      </c>
      <c r="O27" s="17">
        <f t="shared" si="2"/>
        <v>0</v>
      </c>
      <c r="P27" s="17">
        <f t="shared" si="3"/>
        <v>0</v>
      </c>
    </row>
    <row r="28" spans="1:16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35">
        <v>12.25</v>
      </c>
      <c r="H28" s="37">
        <f>'REITORIA-COVEST'!J28+'REITORIA-PROEX'!J28+'REITORIA-MESC'!J28+ESAG!J28+CEAD!J28+FAED!J28+CEART!J28+CEFID!J28+CERES!J28+CESFI!J28</f>
        <v>2530</v>
      </c>
      <c r="I28" s="57">
        <f>'REITORIA-COVEST'!K28+'REITORIA-PROEX'!K28+'REITORIA-MESC'!K28+ESAG!K28+CEAD!K28+FAED!K28+CEART!K28+CEFID!K28+CERES!K28+CESFI!K28</f>
        <v>0</v>
      </c>
      <c r="J28" s="49">
        <f>'REITORIA-COVEST'!L28+'REITORIA-PROEX'!L28+'REITORIA-MESC'!L28+ESAG!L28+CEAD!L28+FAED!L28+CEART!L28+CEFID!L28+CERES!L28+CESFI!L28</f>
        <v>0</v>
      </c>
      <c r="K28" s="50">
        <f>'REITORIA-COVEST'!N28+'REITORIA-PROEX'!N28+'REITORIA-MESC'!N28+ESAG!N28+CEAD!N28+FAED!N28+CEART!N28+CEFID!N28+CERES!N28+CESFI!N28</f>
        <v>632</v>
      </c>
      <c r="L28" s="51">
        <f>'REITORIA-COVEST'!O28+'REITORIA-COVEST'!P28+'REITORIA-PROEX'!O28+'REITORIA-PROEX'!P28+'REITORIA-MESC'!O28+'REITORIA-MESC'!P28+ESAG!O28+ESAG!P28+CEAD!O28+CEAD!P28+FAED!O28+FAED!P28+CEART!O28+CEART!P28+CEFID!O28+CEFID!P28+CERES!O28+CERES!P28+CESFI!O28+CESFI!P28</f>
        <v>0</v>
      </c>
      <c r="M28" s="52">
        <f t="shared" si="0"/>
        <v>2530</v>
      </c>
      <c r="N28" s="17">
        <f t="shared" si="1"/>
        <v>30992.5</v>
      </c>
      <c r="O28" s="17">
        <f t="shared" si="2"/>
        <v>0</v>
      </c>
      <c r="P28" s="17">
        <f t="shared" si="3"/>
        <v>0</v>
      </c>
    </row>
    <row r="29" spans="1:16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35">
        <v>16.61</v>
      </c>
      <c r="H29" s="37">
        <f>'REITORIA-COVEST'!J29+'REITORIA-PROEX'!J29+'REITORIA-MESC'!J29+ESAG!J29+CEAD!J29+FAED!J29+CEART!J29+CEFID!J29+CERES!J29+CESFI!J29</f>
        <v>255</v>
      </c>
      <c r="I29" s="57">
        <f>'REITORIA-COVEST'!K29+'REITORIA-PROEX'!K29+'REITORIA-MESC'!K29+ESAG!K29+CEAD!K29+FAED!K29+CEART!K29+CEFID!K29+CERES!K29+CESFI!K29</f>
        <v>0</v>
      </c>
      <c r="J29" s="49">
        <f>'REITORIA-COVEST'!L29+'REITORIA-PROEX'!L29+'REITORIA-MESC'!L29+ESAG!L29+CEAD!L29+FAED!L29+CEART!L29+CEFID!L29+CERES!L29+CESFI!L29</f>
        <v>0</v>
      </c>
      <c r="K29" s="50">
        <f>'REITORIA-COVEST'!N29+'REITORIA-PROEX'!N29+'REITORIA-MESC'!N29+ESAG!N29+CEAD!N29+FAED!N29+CEART!N29+CEFID!N29+CERES!N29+CESFI!N29</f>
        <v>63</v>
      </c>
      <c r="L29" s="51">
        <f>'REITORIA-COVEST'!O29+'REITORIA-COVEST'!P29+'REITORIA-PROEX'!O29+'REITORIA-PROEX'!P29+'REITORIA-MESC'!O29+'REITORIA-MESC'!P29+ESAG!O29+ESAG!P29+CEAD!O29+CEAD!P29+FAED!O29+FAED!P29+CEART!O29+CEART!P29+CEFID!O29+CEFID!P29+CERES!O29+CERES!P29+CESFI!O29+CESFI!P29</f>
        <v>0</v>
      </c>
      <c r="M29" s="52">
        <f t="shared" si="0"/>
        <v>255</v>
      </c>
      <c r="N29" s="17">
        <f t="shared" si="1"/>
        <v>4235.55</v>
      </c>
      <c r="O29" s="17">
        <f t="shared" si="2"/>
        <v>0</v>
      </c>
      <c r="P29" s="17">
        <f t="shared" si="3"/>
        <v>0</v>
      </c>
    </row>
    <row r="30" spans="1:16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35">
        <v>29.01</v>
      </c>
      <c r="H30" s="37">
        <f>'REITORIA-COVEST'!J30+'REITORIA-PROEX'!J30+'REITORIA-MESC'!J30+ESAG!J30+CEAD!J30+FAED!J30+CEART!J30+CEFID!J30+CERES!J30+CESFI!J30</f>
        <v>530</v>
      </c>
      <c r="I30" s="57">
        <f>'REITORIA-COVEST'!K30+'REITORIA-PROEX'!K30+'REITORIA-MESC'!K30+ESAG!K30+CEAD!K30+FAED!K30+CEART!K30+CEFID!K30+CERES!K30+CESFI!K30</f>
        <v>0</v>
      </c>
      <c r="J30" s="49">
        <f>'REITORIA-COVEST'!L30+'REITORIA-PROEX'!L30+'REITORIA-MESC'!L30+ESAG!L30+CEAD!L30+FAED!L30+CEART!L30+CEFID!L30+CERES!L30+CESFI!L30</f>
        <v>0</v>
      </c>
      <c r="K30" s="50">
        <f>'REITORIA-COVEST'!N30+'REITORIA-PROEX'!N30+'REITORIA-MESC'!N30+ESAG!N30+CEAD!N30+FAED!N30+CEART!N30+CEFID!N30+CERES!N30+CESFI!N30</f>
        <v>132</v>
      </c>
      <c r="L30" s="51">
        <f>'REITORIA-COVEST'!O30+'REITORIA-COVEST'!P30+'REITORIA-PROEX'!O30+'REITORIA-PROEX'!P30+'REITORIA-MESC'!O30+'REITORIA-MESC'!P30+ESAG!O30+ESAG!P30+CEAD!O30+CEAD!P30+FAED!O30+FAED!P30+CEART!O30+CEART!P30+CEFID!O30+CEFID!P30+CERES!O30+CERES!P30+CESFI!O30+CESFI!P30</f>
        <v>0</v>
      </c>
      <c r="M30" s="52">
        <f t="shared" si="0"/>
        <v>530</v>
      </c>
      <c r="N30" s="17">
        <f t="shared" si="1"/>
        <v>15375.300000000001</v>
      </c>
      <c r="O30" s="17">
        <f t="shared" si="2"/>
        <v>0</v>
      </c>
      <c r="P30" s="17">
        <f t="shared" si="3"/>
        <v>0</v>
      </c>
    </row>
    <row r="31" spans="1:16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35">
        <v>40.25</v>
      </c>
      <c r="H31" s="37">
        <f>'REITORIA-COVEST'!J31+'REITORIA-PROEX'!J31+'REITORIA-MESC'!J31+ESAG!J31+CEAD!J31+FAED!J31+CEART!J31+CEFID!J31+CERES!J31+CESFI!J31</f>
        <v>90</v>
      </c>
      <c r="I31" s="57">
        <f>'REITORIA-COVEST'!K31+'REITORIA-PROEX'!K31+'REITORIA-MESC'!K31+ESAG!K31+CEAD!K31+FAED!K31+CEART!K31+CEFID!K31+CERES!K31+CESFI!K31</f>
        <v>0</v>
      </c>
      <c r="J31" s="49">
        <f>'REITORIA-COVEST'!L31+'REITORIA-PROEX'!L31+'REITORIA-MESC'!L31+ESAG!L31+CEAD!L31+FAED!L31+CEART!L31+CEFID!L31+CERES!L31+CESFI!L31</f>
        <v>0</v>
      </c>
      <c r="K31" s="50">
        <f>'REITORIA-COVEST'!N31+'REITORIA-PROEX'!N31+'REITORIA-MESC'!N31+ESAG!N31+CEAD!N31+FAED!N31+CEART!N31+CEFID!N31+CERES!N31+CESFI!N31</f>
        <v>22</v>
      </c>
      <c r="L31" s="51">
        <f>'REITORIA-COVEST'!O31+'REITORIA-COVEST'!P31+'REITORIA-PROEX'!O31+'REITORIA-PROEX'!P31+'REITORIA-MESC'!O31+'REITORIA-MESC'!P31+ESAG!O31+ESAG!P31+CEAD!O31+CEAD!P31+FAED!O31+FAED!P31+CEART!O31+CEART!P31+CEFID!O31+CEFID!P31+CERES!O31+CERES!P31+CESFI!O31+CESFI!P31</f>
        <v>0</v>
      </c>
      <c r="M31" s="52">
        <f t="shared" si="0"/>
        <v>90</v>
      </c>
      <c r="N31" s="17">
        <f t="shared" si="1"/>
        <v>3622.5</v>
      </c>
      <c r="O31" s="17">
        <f t="shared" si="2"/>
        <v>0</v>
      </c>
      <c r="P31" s="17">
        <f t="shared" si="3"/>
        <v>0</v>
      </c>
    </row>
    <row r="32" spans="1:16" x14ac:dyDescent="0.25">
      <c r="G32" s="28"/>
      <c r="H32" s="6">
        <f>SUM(H4:H31)</f>
        <v>24986</v>
      </c>
      <c r="N32" s="26">
        <f>SUM(N4:N31)</f>
        <v>354471.02000000008</v>
      </c>
      <c r="O32" s="26">
        <f>SUM(O4:O31)</f>
        <v>0</v>
      </c>
      <c r="P32" s="26">
        <f>SUM(P4:P31)</f>
        <v>4917.18</v>
      </c>
    </row>
    <row r="34" spans="8:16" ht="15.75" x14ac:dyDescent="0.25">
      <c r="H34" s="75" t="str">
        <f>A1</f>
        <v>PE 0679/2025 SRP (SGPE ORIGEM: 11116/2025)</v>
      </c>
      <c r="I34" s="76"/>
      <c r="J34" s="76"/>
      <c r="K34" s="76"/>
      <c r="L34" s="76"/>
      <c r="M34" s="76"/>
      <c r="N34" s="76"/>
      <c r="O34" s="76"/>
      <c r="P34" s="77"/>
    </row>
    <row r="35" spans="8:16" ht="33" customHeight="1" x14ac:dyDescent="0.25">
      <c r="H35" s="84" t="str">
        <f>D1</f>
        <v xml:space="preserve">OBJETO: CONTRATAÇÃO  DE  EMPRESA  ESPECIALIZADA  EM  SERVIÇOS  DE  LAVANDERIA - CAMPUS  I, CERES E CESFI </v>
      </c>
      <c r="I35" s="85"/>
      <c r="J35" s="85"/>
      <c r="K35" s="85"/>
      <c r="L35" s="85"/>
      <c r="M35" s="85"/>
      <c r="N35" s="85"/>
      <c r="O35" s="85"/>
      <c r="P35" s="86"/>
    </row>
    <row r="36" spans="8:16" ht="15.75" x14ac:dyDescent="0.25">
      <c r="H36" s="69" t="str">
        <f>K1</f>
        <v>VIGÊNCIA DA ATA: 27/05/2025 até 27/05/2026</v>
      </c>
      <c r="I36" s="70"/>
      <c r="J36" s="70"/>
      <c r="K36" s="70"/>
      <c r="L36" s="70"/>
      <c r="M36" s="70"/>
      <c r="N36" s="70"/>
      <c r="O36" s="70"/>
      <c r="P36" s="71"/>
    </row>
    <row r="37" spans="8:16" ht="15.75" x14ac:dyDescent="0.25">
      <c r="H37" s="11" t="s">
        <v>9</v>
      </c>
      <c r="I37" s="12"/>
      <c r="J37" s="12"/>
      <c r="K37" s="12"/>
      <c r="L37" s="12"/>
      <c r="M37" s="12"/>
      <c r="N37" s="12"/>
      <c r="O37" s="12"/>
      <c r="P37" s="7">
        <f>N32</f>
        <v>354471.02000000008</v>
      </c>
    </row>
    <row r="38" spans="8:16" ht="15.75" x14ac:dyDescent="0.25">
      <c r="H38" s="13" t="s">
        <v>10</v>
      </c>
      <c r="I38" s="14"/>
      <c r="J38" s="14"/>
      <c r="K38" s="14"/>
      <c r="L38" s="14"/>
      <c r="M38" s="14"/>
      <c r="N38" s="14"/>
      <c r="O38" s="14"/>
      <c r="P38" s="8">
        <f>P32</f>
        <v>4917.18</v>
      </c>
    </row>
    <row r="39" spans="8:16" ht="15.75" x14ac:dyDescent="0.25">
      <c r="H39" s="13" t="s">
        <v>11</v>
      </c>
      <c r="I39" s="14"/>
      <c r="J39" s="14"/>
      <c r="K39" s="14"/>
      <c r="L39" s="14"/>
      <c r="M39" s="14"/>
      <c r="N39" s="14"/>
      <c r="O39" s="14"/>
      <c r="P39" s="10"/>
    </row>
    <row r="40" spans="8:16" ht="15.75" x14ac:dyDescent="0.25">
      <c r="H40" s="15" t="s">
        <v>12</v>
      </c>
      <c r="I40" s="16"/>
      <c r="J40" s="16"/>
      <c r="K40" s="16"/>
      <c r="L40" s="16"/>
      <c r="M40" s="16"/>
      <c r="N40" s="16"/>
      <c r="O40" s="16"/>
      <c r="P40" s="9">
        <f>P38/P37</f>
        <v>1.3871881543376943E-2</v>
      </c>
    </row>
    <row r="41" spans="8:16" ht="15.75" x14ac:dyDescent="0.25">
      <c r="H41" s="72" t="s">
        <v>86</v>
      </c>
      <c r="I41" s="73"/>
      <c r="J41" s="73"/>
      <c r="K41" s="73"/>
      <c r="L41" s="73"/>
      <c r="M41" s="73"/>
      <c r="N41" s="73"/>
      <c r="O41" s="73"/>
      <c r="P41" s="74"/>
    </row>
  </sheetData>
  <mergeCells count="10">
    <mergeCell ref="A2:P2"/>
    <mergeCell ref="A1:C1"/>
    <mergeCell ref="H35:P35"/>
    <mergeCell ref="D1:J1"/>
    <mergeCell ref="K1:P1"/>
    <mergeCell ref="H36:P36"/>
    <mergeCell ref="H41:P41"/>
    <mergeCell ref="H34:P34"/>
    <mergeCell ref="A4:A31"/>
    <mergeCell ref="B4:B3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DF83-4493-46AF-B436-FCF98568E9FB}">
  <dimension ref="A1:AG33"/>
  <sheetViews>
    <sheetView zoomScale="80" zoomScaleNormal="80" workbookViewId="0">
      <pane xSplit="19" topLeftCell="T1" activePane="topRight" state="frozen"/>
      <selection pane="topRight" activeCell="J3" sqref="J3:R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0.8554687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7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68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73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600</v>
      </c>
      <c r="K4" s="40">
        <f>IF(SUM(T4:AK4)&gt;J4+M4,J4+M4,SUM(T4:AK4))</f>
        <v>0</v>
      </c>
      <c r="L4" s="41">
        <f>(SUM(T4:AK4))</f>
        <v>0</v>
      </c>
      <c r="M4" s="42"/>
      <c r="N4" s="43">
        <f>ROUND(IF(J4*0.25-0.5&lt;0,0,J4*0.25-0.5),0)-Q4-O4</f>
        <v>150</v>
      </c>
      <c r="O4" s="42"/>
      <c r="P4" s="42"/>
      <c r="Q4" s="42"/>
      <c r="R4" s="55">
        <f>J4-(SUM(T4:AG4))+M4</f>
        <v>600</v>
      </c>
      <c r="S4" s="20" t="str">
        <f t="shared" ref="S4:S31" si="0">IF(R4&lt;0,"ATENÇÃO","OK")</f>
        <v>OK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30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/>
      <c r="N5" s="43">
        <f t="shared" ref="N5:N31" si="3">ROUND(IF(J5*0.25-0.5&lt;0,0,J5*0.25-0.5),0)-Q5-O5</f>
        <v>7</v>
      </c>
      <c r="O5" s="42"/>
      <c r="P5" s="42"/>
      <c r="Q5" s="42"/>
      <c r="R5" s="55">
        <f t="shared" ref="R5:R31" si="4">J5-(SUM(T5:AG5))+M5</f>
        <v>30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20</v>
      </c>
      <c r="K6" s="40">
        <f t="shared" si="1"/>
        <v>0</v>
      </c>
      <c r="L6" s="41">
        <f t="shared" si="2"/>
        <v>0</v>
      </c>
      <c r="M6" s="42"/>
      <c r="N6" s="43">
        <f t="shared" si="3"/>
        <v>5</v>
      </c>
      <c r="O6" s="42"/>
      <c r="P6" s="42"/>
      <c r="Q6" s="42"/>
      <c r="R6" s="55">
        <f t="shared" si="4"/>
        <v>20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600</v>
      </c>
      <c r="K7" s="40">
        <f t="shared" si="1"/>
        <v>0</v>
      </c>
      <c r="L7" s="41">
        <f t="shared" si="2"/>
        <v>0</v>
      </c>
      <c r="M7" s="42"/>
      <c r="N7" s="43">
        <f t="shared" si="3"/>
        <v>150</v>
      </c>
      <c r="O7" s="42"/>
      <c r="P7" s="42"/>
      <c r="Q7" s="42"/>
      <c r="R7" s="55">
        <f t="shared" si="4"/>
        <v>600</v>
      </c>
      <c r="S7" s="20" t="str">
        <f t="shared" si="0"/>
        <v>OK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20</v>
      </c>
      <c r="K8" s="40">
        <f t="shared" si="1"/>
        <v>0</v>
      </c>
      <c r="L8" s="41">
        <f t="shared" si="2"/>
        <v>0</v>
      </c>
      <c r="M8" s="42"/>
      <c r="N8" s="43">
        <f t="shared" si="3"/>
        <v>5</v>
      </c>
      <c r="O8" s="42"/>
      <c r="P8" s="42"/>
      <c r="Q8" s="42"/>
      <c r="R8" s="55">
        <f t="shared" si="4"/>
        <v>20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600</v>
      </c>
      <c r="K9" s="40">
        <f t="shared" si="1"/>
        <v>0</v>
      </c>
      <c r="L9" s="41">
        <f t="shared" si="2"/>
        <v>0</v>
      </c>
      <c r="M9" s="42"/>
      <c r="N9" s="43">
        <f t="shared" si="3"/>
        <v>150</v>
      </c>
      <c r="O9" s="42"/>
      <c r="P9" s="42"/>
      <c r="Q9" s="42"/>
      <c r="R9" s="55">
        <f t="shared" si="4"/>
        <v>600</v>
      </c>
      <c r="S9" s="20" t="str">
        <f t="shared" si="0"/>
        <v>OK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200</v>
      </c>
      <c r="K10" s="40">
        <f t="shared" si="1"/>
        <v>0</v>
      </c>
      <c r="L10" s="41">
        <f t="shared" si="2"/>
        <v>0</v>
      </c>
      <c r="M10" s="42"/>
      <c r="N10" s="43">
        <f t="shared" si="3"/>
        <v>50</v>
      </c>
      <c r="O10" s="42"/>
      <c r="P10" s="42"/>
      <c r="Q10" s="42"/>
      <c r="R10" s="55">
        <f t="shared" si="4"/>
        <v>200</v>
      </c>
      <c r="S10" s="20" t="str">
        <f t="shared" si="0"/>
        <v>OK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100</v>
      </c>
      <c r="K11" s="40">
        <f t="shared" si="1"/>
        <v>0</v>
      </c>
      <c r="L11" s="41">
        <f t="shared" si="2"/>
        <v>0</v>
      </c>
      <c r="M11" s="42"/>
      <c r="N11" s="43">
        <f t="shared" si="3"/>
        <v>25</v>
      </c>
      <c r="O11" s="42"/>
      <c r="P11" s="42"/>
      <c r="Q11" s="42"/>
      <c r="R11" s="55">
        <f t="shared" si="4"/>
        <v>100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200</v>
      </c>
      <c r="K12" s="40">
        <f t="shared" si="1"/>
        <v>0</v>
      </c>
      <c r="L12" s="41">
        <f t="shared" si="2"/>
        <v>0</v>
      </c>
      <c r="M12" s="42"/>
      <c r="N12" s="43">
        <f t="shared" si="3"/>
        <v>50</v>
      </c>
      <c r="O12" s="42"/>
      <c r="P12" s="42"/>
      <c r="Q12" s="42"/>
      <c r="R12" s="55">
        <f t="shared" si="4"/>
        <v>200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600</v>
      </c>
      <c r="K13" s="40">
        <f t="shared" si="1"/>
        <v>0</v>
      </c>
      <c r="L13" s="41">
        <f t="shared" si="2"/>
        <v>0</v>
      </c>
      <c r="M13" s="42"/>
      <c r="N13" s="43">
        <f t="shared" si="3"/>
        <v>150</v>
      </c>
      <c r="O13" s="42"/>
      <c r="P13" s="42"/>
      <c r="Q13" s="42"/>
      <c r="R13" s="55">
        <f t="shared" si="4"/>
        <v>600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300</v>
      </c>
      <c r="K14" s="40">
        <f t="shared" si="1"/>
        <v>0</v>
      </c>
      <c r="L14" s="41">
        <f t="shared" si="2"/>
        <v>0</v>
      </c>
      <c r="M14" s="42"/>
      <c r="N14" s="43">
        <f t="shared" si="3"/>
        <v>75</v>
      </c>
      <c r="O14" s="42"/>
      <c r="P14" s="42"/>
      <c r="Q14" s="42"/>
      <c r="R14" s="55">
        <f t="shared" si="4"/>
        <v>300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0</v>
      </c>
      <c r="K15" s="40">
        <f t="shared" si="1"/>
        <v>0</v>
      </c>
      <c r="L15" s="41">
        <f t="shared" si="2"/>
        <v>0</v>
      </c>
      <c r="M15" s="42"/>
      <c r="N15" s="43">
        <f t="shared" si="3"/>
        <v>0</v>
      </c>
      <c r="O15" s="42"/>
      <c r="P15" s="42"/>
      <c r="Q15" s="42"/>
      <c r="R15" s="55">
        <f t="shared" si="4"/>
        <v>0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40</v>
      </c>
      <c r="K16" s="40">
        <f t="shared" si="1"/>
        <v>0</v>
      </c>
      <c r="L16" s="41">
        <f t="shared" si="2"/>
        <v>0</v>
      </c>
      <c r="M16" s="42"/>
      <c r="N16" s="43">
        <f t="shared" si="3"/>
        <v>10</v>
      </c>
      <c r="O16" s="42"/>
      <c r="P16" s="42"/>
      <c r="Q16" s="42"/>
      <c r="R16" s="55">
        <f t="shared" si="4"/>
        <v>40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20</v>
      </c>
      <c r="K17" s="40">
        <f t="shared" si="1"/>
        <v>0</v>
      </c>
      <c r="L17" s="41">
        <f t="shared" si="2"/>
        <v>0</v>
      </c>
      <c r="M17" s="42"/>
      <c r="N17" s="43">
        <f t="shared" si="3"/>
        <v>5</v>
      </c>
      <c r="O17" s="42"/>
      <c r="P17" s="42"/>
      <c r="Q17" s="42"/>
      <c r="R17" s="55">
        <f t="shared" si="4"/>
        <v>20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100</v>
      </c>
      <c r="K18" s="40">
        <f t="shared" si="1"/>
        <v>0</v>
      </c>
      <c r="L18" s="41">
        <f t="shared" si="2"/>
        <v>0</v>
      </c>
      <c r="M18" s="42"/>
      <c r="N18" s="43">
        <f t="shared" si="3"/>
        <v>25</v>
      </c>
      <c r="O18" s="42"/>
      <c r="P18" s="42"/>
      <c r="Q18" s="42"/>
      <c r="R18" s="55">
        <f t="shared" si="4"/>
        <v>100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6</v>
      </c>
      <c r="K19" s="40">
        <f t="shared" si="1"/>
        <v>0</v>
      </c>
      <c r="L19" s="41">
        <f t="shared" si="2"/>
        <v>0</v>
      </c>
      <c r="M19" s="42"/>
      <c r="N19" s="43">
        <f t="shared" si="3"/>
        <v>1</v>
      </c>
      <c r="O19" s="42"/>
      <c r="P19" s="42"/>
      <c r="Q19" s="42"/>
      <c r="R19" s="55">
        <f t="shared" si="4"/>
        <v>6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30</v>
      </c>
      <c r="K20" s="40">
        <f t="shared" si="1"/>
        <v>0</v>
      </c>
      <c r="L20" s="41">
        <f t="shared" si="2"/>
        <v>0</v>
      </c>
      <c r="M20" s="42"/>
      <c r="N20" s="43">
        <f t="shared" si="3"/>
        <v>7</v>
      </c>
      <c r="O20" s="42"/>
      <c r="P20" s="42"/>
      <c r="Q20" s="42"/>
      <c r="R20" s="55">
        <f t="shared" si="4"/>
        <v>30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0</v>
      </c>
      <c r="K21" s="40">
        <f t="shared" si="1"/>
        <v>0</v>
      </c>
      <c r="L21" s="41">
        <f t="shared" si="2"/>
        <v>0</v>
      </c>
      <c r="M21" s="42"/>
      <c r="N21" s="43">
        <f t="shared" si="3"/>
        <v>0</v>
      </c>
      <c r="O21" s="42"/>
      <c r="P21" s="42"/>
      <c r="Q21" s="42"/>
      <c r="R21" s="55">
        <f t="shared" si="4"/>
        <v>0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20</v>
      </c>
      <c r="K22" s="40">
        <f t="shared" si="1"/>
        <v>0</v>
      </c>
      <c r="L22" s="41">
        <f t="shared" si="2"/>
        <v>0</v>
      </c>
      <c r="M22" s="42"/>
      <c r="N22" s="43">
        <f t="shared" si="3"/>
        <v>5</v>
      </c>
      <c r="O22" s="42"/>
      <c r="P22" s="42"/>
      <c r="Q22" s="42"/>
      <c r="R22" s="55">
        <f t="shared" si="4"/>
        <v>20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0</v>
      </c>
      <c r="K23" s="40">
        <f t="shared" si="1"/>
        <v>0</v>
      </c>
      <c r="L23" s="41">
        <f>(SUM(T23:AK23))</f>
        <v>0</v>
      </c>
      <c r="M23" s="42"/>
      <c r="N23" s="43">
        <f t="shared" si="3"/>
        <v>0</v>
      </c>
      <c r="O23" s="42"/>
      <c r="P23" s="42"/>
      <c r="Q23" s="42"/>
      <c r="R23" s="55">
        <f t="shared" si="4"/>
        <v>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0</v>
      </c>
      <c r="K24" s="40">
        <f t="shared" si="1"/>
        <v>0</v>
      </c>
      <c r="L24" s="41">
        <f t="shared" si="2"/>
        <v>0</v>
      </c>
      <c r="M24" s="42"/>
      <c r="N24" s="43">
        <f t="shared" si="3"/>
        <v>0</v>
      </c>
      <c r="O24" s="42"/>
      <c r="P24" s="42"/>
      <c r="Q24" s="42"/>
      <c r="R24" s="55">
        <f t="shared" si="4"/>
        <v>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60</v>
      </c>
      <c r="K25" s="40">
        <f t="shared" si="1"/>
        <v>0</v>
      </c>
      <c r="L25" s="41">
        <f t="shared" si="2"/>
        <v>0</v>
      </c>
      <c r="M25" s="42"/>
      <c r="N25" s="43">
        <f t="shared" si="3"/>
        <v>15</v>
      </c>
      <c r="O25" s="42"/>
      <c r="P25" s="42"/>
      <c r="Q25" s="42"/>
      <c r="R25" s="55">
        <f t="shared" si="4"/>
        <v>60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60</v>
      </c>
      <c r="K26" s="40">
        <f t="shared" si="1"/>
        <v>0</v>
      </c>
      <c r="L26" s="41">
        <f t="shared" si="2"/>
        <v>0</v>
      </c>
      <c r="M26" s="42"/>
      <c r="N26" s="43">
        <f t="shared" si="3"/>
        <v>15</v>
      </c>
      <c r="O26" s="42"/>
      <c r="P26" s="42"/>
      <c r="Q26" s="42"/>
      <c r="R26" s="55">
        <f t="shared" si="4"/>
        <v>60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30</v>
      </c>
      <c r="K27" s="40">
        <f t="shared" si="1"/>
        <v>0</v>
      </c>
      <c r="L27" s="41">
        <f t="shared" si="2"/>
        <v>0</v>
      </c>
      <c r="M27" s="42"/>
      <c r="N27" s="43">
        <f t="shared" si="3"/>
        <v>7</v>
      </c>
      <c r="O27" s="42"/>
      <c r="P27" s="42"/>
      <c r="Q27" s="42"/>
      <c r="R27" s="55">
        <f t="shared" si="4"/>
        <v>30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30</v>
      </c>
      <c r="K28" s="40">
        <f t="shared" si="1"/>
        <v>0</v>
      </c>
      <c r="L28" s="41">
        <f t="shared" si="2"/>
        <v>0</v>
      </c>
      <c r="M28" s="42"/>
      <c r="N28" s="43">
        <f t="shared" si="3"/>
        <v>7</v>
      </c>
      <c r="O28" s="42"/>
      <c r="P28" s="42"/>
      <c r="Q28" s="42"/>
      <c r="R28" s="55">
        <f t="shared" si="4"/>
        <v>30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20</v>
      </c>
      <c r="K29" s="40">
        <f t="shared" si="1"/>
        <v>0</v>
      </c>
      <c r="L29" s="41">
        <f t="shared" si="2"/>
        <v>0</v>
      </c>
      <c r="M29" s="42"/>
      <c r="N29" s="43">
        <f t="shared" si="3"/>
        <v>5</v>
      </c>
      <c r="O29" s="42"/>
      <c r="P29" s="42"/>
      <c r="Q29" s="42"/>
      <c r="R29" s="55">
        <f t="shared" si="4"/>
        <v>20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0</v>
      </c>
      <c r="K30" s="40">
        <f t="shared" si="1"/>
        <v>0</v>
      </c>
      <c r="L30" s="41">
        <f t="shared" si="2"/>
        <v>0</v>
      </c>
      <c r="M30" s="42"/>
      <c r="N30" s="43">
        <f t="shared" si="3"/>
        <v>0</v>
      </c>
      <c r="O30" s="42"/>
      <c r="P30" s="42"/>
      <c r="Q30" s="42"/>
      <c r="R30" s="55">
        <f t="shared" si="4"/>
        <v>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0</v>
      </c>
      <c r="K31" s="40">
        <f t="shared" si="1"/>
        <v>0</v>
      </c>
      <c r="L31" s="41">
        <f t="shared" si="2"/>
        <v>0</v>
      </c>
      <c r="M31" s="42"/>
      <c r="N31" s="43">
        <f t="shared" si="3"/>
        <v>0</v>
      </c>
      <c r="O31" s="42"/>
      <c r="P31" s="42"/>
      <c r="Q31" s="42"/>
      <c r="R31" s="55">
        <f t="shared" si="4"/>
        <v>0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56681.260000000009</v>
      </c>
      <c r="K32" s="44">
        <f>SUMPRODUCT($I$4:$I$31,K4:K31)</f>
        <v>0</v>
      </c>
      <c r="L32" s="44">
        <f>SUMPRODUCT($I$4:$I$31,L4:L31)</f>
        <v>0</v>
      </c>
      <c r="M32" s="36"/>
      <c r="N32" s="36"/>
      <c r="O32" s="36"/>
      <c r="P32" s="36"/>
      <c r="Q32" s="36"/>
      <c r="T32" s="27">
        <f t="shared" ref="T32:AG32" si="5">SUMPRODUCT($I$4:$I$31,T4:T31)</f>
        <v>0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3686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3686</v>
      </c>
    </row>
  </sheetData>
  <autoFilter ref="A3:AG33" xr:uid="{00000000-0001-0000-0000-000000000000}"/>
  <mergeCells count="20">
    <mergeCell ref="A4:A31"/>
    <mergeCell ref="B4:B31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R4:R31">
    <cfRule type="cellIs" dxfId="17" priority="1" operator="lessThan">
      <formula>0</formula>
    </cfRule>
  </conditionalFormatting>
  <conditionalFormatting sqref="T4:AG31">
    <cfRule type="cellIs" dxfId="16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8A848-CC63-4C29-B530-A318B4ADA489}">
  <dimension ref="A1:AG33"/>
  <sheetViews>
    <sheetView zoomScale="80" zoomScaleNormal="80" workbookViewId="0">
      <pane xSplit="19" topLeftCell="T1" activePane="topRight" state="frozen"/>
      <selection pane="topRight" activeCell="J3" sqref="J3:R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7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68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74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0</v>
      </c>
      <c r="K4" s="40">
        <f>IF(SUM(T4:AK4)&gt;J4+M4,J4+M4,SUM(T4:AK4))</f>
        <v>0</v>
      </c>
      <c r="L4" s="41">
        <f>(SUM(T4:AK4))</f>
        <v>0</v>
      </c>
      <c r="M4" s="42"/>
      <c r="N4" s="43">
        <f>ROUND(IF(J4*0.25-0.5&lt;0,0,J4*0.25-0.5),0)-Q4-O4</f>
        <v>0</v>
      </c>
      <c r="O4" s="42"/>
      <c r="P4" s="42"/>
      <c r="Q4" s="42"/>
      <c r="R4" s="55">
        <f>J4-(SUM(T4:AG4))+M4</f>
        <v>0</v>
      </c>
      <c r="S4" s="20" t="str">
        <f t="shared" ref="S4:S31" si="0">IF(R4&lt;0,"ATENÇÃO","OK")</f>
        <v>OK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12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/>
      <c r="N5" s="43">
        <f t="shared" ref="N5:N31" si="3">ROUND(IF(J5*0.25-0.5&lt;0,0,J5*0.25-0.5),0)-Q5-O5</f>
        <v>3</v>
      </c>
      <c r="O5" s="42"/>
      <c r="P5" s="42"/>
      <c r="Q5" s="42"/>
      <c r="R5" s="55">
        <f t="shared" ref="R5:R31" si="4">J5-(SUM(T5:AG5))+M5</f>
        <v>12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0</v>
      </c>
      <c r="K6" s="40">
        <f t="shared" si="1"/>
        <v>0</v>
      </c>
      <c r="L6" s="41">
        <f t="shared" si="2"/>
        <v>0</v>
      </c>
      <c r="M6" s="42"/>
      <c r="N6" s="43">
        <f t="shared" si="3"/>
        <v>0</v>
      </c>
      <c r="O6" s="42"/>
      <c r="P6" s="42"/>
      <c r="Q6" s="42"/>
      <c r="R6" s="55">
        <f t="shared" si="4"/>
        <v>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5</v>
      </c>
      <c r="K7" s="40">
        <f t="shared" si="1"/>
        <v>0</v>
      </c>
      <c r="L7" s="41">
        <f t="shared" si="2"/>
        <v>0</v>
      </c>
      <c r="M7" s="42"/>
      <c r="N7" s="43">
        <f t="shared" si="3"/>
        <v>1</v>
      </c>
      <c r="O7" s="42"/>
      <c r="P7" s="42"/>
      <c r="Q7" s="42"/>
      <c r="R7" s="55">
        <f t="shared" si="4"/>
        <v>5</v>
      </c>
      <c r="S7" s="20" t="str">
        <f t="shared" si="0"/>
        <v>OK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0</v>
      </c>
      <c r="K8" s="40">
        <f t="shared" si="1"/>
        <v>0</v>
      </c>
      <c r="L8" s="41">
        <f t="shared" si="2"/>
        <v>0</v>
      </c>
      <c r="M8" s="42"/>
      <c r="N8" s="43">
        <f t="shared" si="3"/>
        <v>0</v>
      </c>
      <c r="O8" s="42"/>
      <c r="P8" s="42"/>
      <c r="Q8" s="42"/>
      <c r="R8" s="55">
        <f t="shared" si="4"/>
        <v>0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5</v>
      </c>
      <c r="K9" s="40">
        <f t="shared" si="1"/>
        <v>0</v>
      </c>
      <c r="L9" s="41">
        <f t="shared" si="2"/>
        <v>0</v>
      </c>
      <c r="M9" s="42"/>
      <c r="N9" s="43">
        <f t="shared" si="3"/>
        <v>1</v>
      </c>
      <c r="O9" s="42"/>
      <c r="P9" s="42"/>
      <c r="Q9" s="42"/>
      <c r="R9" s="55">
        <f t="shared" si="4"/>
        <v>5</v>
      </c>
      <c r="S9" s="20" t="str">
        <f t="shared" si="0"/>
        <v>OK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5</v>
      </c>
      <c r="K10" s="40">
        <f t="shared" si="1"/>
        <v>0</v>
      </c>
      <c r="L10" s="41">
        <f t="shared" si="2"/>
        <v>0</v>
      </c>
      <c r="M10" s="42"/>
      <c r="N10" s="43">
        <f t="shared" si="3"/>
        <v>1</v>
      </c>
      <c r="O10" s="42"/>
      <c r="P10" s="42"/>
      <c r="Q10" s="42"/>
      <c r="R10" s="55">
        <f t="shared" si="4"/>
        <v>5</v>
      </c>
      <c r="S10" s="20" t="str">
        <f t="shared" si="0"/>
        <v>OK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5</v>
      </c>
      <c r="K11" s="40">
        <f t="shared" si="1"/>
        <v>0</v>
      </c>
      <c r="L11" s="41">
        <f t="shared" si="2"/>
        <v>0</v>
      </c>
      <c r="M11" s="42"/>
      <c r="N11" s="43">
        <f t="shared" si="3"/>
        <v>1</v>
      </c>
      <c r="O11" s="42"/>
      <c r="P11" s="42"/>
      <c r="Q11" s="42"/>
      <c r="R11" s="55">
        <f t="shared" si="4"/>
        <v>5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0</v>
      </c>
      <c r="K12" s="40">
        <f t="shared" si="1"/>
        <v>0</v>
      </c>
      <c r="L12" s="41">
        <f t="shared" si="2"/>
        <v>0</v>
      </c>
      <c r="M12" s="42"/>
      <c r="N12" s="43">
        <f t="shared" si="3"/>
        <v>0</v>
      </c>
      <c r="O12" s="42"/>
      <c r="P12" s="42"/>
      <c r="Q12" s="42"/>
      <c r="R12" s="55">
        <f t="shared" si="4"/>
        <v>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5</v>
      </c>
      <c r="K13" s="40">
        <f t="shared" si="1"/>
        <v>0</v>
      </c>
      <c r="L13" s="41">
        <f t="shared" si="2"/>
        <v>0</v>
      </c>
      <c r="M13" s="42"/>
      <c r="N13" s="43">
        <f t="shared" si="3"/>
        <v>1</v>
      </c>
      <c r="O13" s="42"/>
      <c r="P13" s="42"/>
      <c r="Q13" s="42"/>
      <c r="R13" s="55">
        <f t="shared" si="4"/>
        <v>5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0</v>
      </c>
      <c r="K14" s="40">
        <f t="shared" si="1"/>
        <v>0</v>
      </c>
      <c r="L14" s="41">
        <f t="shared" si="2"/>
        <v>0</v>
      </c>
      <c r="M14" s="42"/>
      <c r="N14" s="43">
        <f t="shared" si="3"/>
        <v>0</v>
      </c>
      <c r="O14" s="42"/>
      <c r="P14" s="42"/>
      <c r="Q14" s="42"/>
      <c r="R14" s="55">
        <f t="shared" si="4"/>
        <v>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140</v>
      </c>
      <c r="K15" s="40">
        <f t="shared" si="1"/>
        <v>0</v>
      </c>
      <c r="L15" s="41">
        <f t="shared" si="2"/>
        <v>0</v>
      </c>
      <c r="M15" s="42"/>
      <c r="N15" s="43">
        <f t="shared" si="3"/>
        <v>35</v>
      </c>
      <c r="O15" s="42"/>
      <c r="P15" s="42"/>
      <c r="Q15" s="42"/>
      <c r="R15" s="55">
        <f t="shared" si="4"/>
        <v>140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0</v>
      </c>
      <c r="K16" s="40">
        <f t="shared" si="1"/>
        <v>0</v>
      </c>
      <c r="L16" s="41">
        <f t="shared" si="2"/>
        <v>0</v>
      </c>
      <c r="M16" s="42"/>
      <c r="N16" s="43">
        <f t="shared" si="3"/>
        <v>0</v>
      </c>
      <c r="O16" s="42"/>
      <c r="P16" s="42"/>
      <c r="Q16" s="42"/>
      <c r="R16" s="55">
        <f t="shared" si="4"/>
        <v>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0</v>
      </c>
      <c r="K17" s="40">
        <f t="shared" si="1"/>
        <v>0</v>
      </c>
      <c r="L17" s="41">
        <f t="shared" si="2"/>
        <v>0</v>
      </c>
      <c r="M17" s="42"/>
      <c r="N17" s="43">
        <f t="shared" si="3"/>
        <v>0</v>
      </c>
      <c r="O17" s="42"/>
      <c r="P17" s="42"/>
      <c r="Q17" s="42"/>
      <c r="R17" s="55">
        <f t="shared" si="4"/>
        <v>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0</v>
      </c>
      <c r="K18" s="40">
        <f t="shared" si="1"/>
        <v>0</v>
      </c>
      <c r="L18" s="41">
        <f t="shared" si="2"/>
        <v>0</v>
      </c>
      <c r="M18" s="42"/>
      <c r="N18" s="43">
        <f t="shared" si="3"/>
        <v>0</v>
      </c>
      <c r="O18" s="42"/>
      <c r="P18" s="42"/>
      <c r="Q18" s="42"/>
      <c r="R18" s="55">
        <f t="shared" si="4"/>
        <v>0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0</v>
      </c>
      <c r="K19" s="40">
        <f t="shared" si="1"/>
        <v>0</v>
      </c>
      <c r="L19" s="41">
        <f t="shared" si="2"/>
        <v>0</v>
      </c>
      <c r="M19" s="42"/>
      <c r="N19" s="43">
        <f t="shared" si="3"/>
        <v>0</v>
      </c>
      <c r="O19" s="42"/>
      <c r="P19" s="42"/>
      <c r="Q19" s="42"/>
      <c r="R19" s="55">
        <f t="shared" si="4"/>
        <v>0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0</v>
      </c>
      <c r="K20" s="40">
        <f t="shared" si="1"/>
        <v>0</v>
      </c>
      <c r="L20" s="41">
        <f t="shared" si="2"/>
        <v>0</v>
      </c>
      <c r="M20" s="42"/>
      <c r="N20" s="43">
        <f t="shared" si="3"/>
        <v>0</v>
      </c>
      <c r="O20" s="42"/>
      <c r="P20" s="42"/>
      <c r="Q20" s="42"/>
      <c r="R20" s="55">
        <f t="shared" si="4"/>
        <v>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20</v>
      </c>
      <c r="K21" s="40">
        <f t="shared" si="1"/>
        <v>0</v>
      </c>
      <c r="L21" s="41">
        <f t="shared" si="2"/>
        <v>0</v>
      </c>
      <c r="M21" s="42"/>
      <c r="N21" s="43">
        <f t="shared" si="3"/>
        <v>5</v>
      </c>
      <c r="O21" s="42"/>
      <c r="P21" s="42"/>
      <c r="Q21" s="42"/>
      <c r="R21" s="55">
        <f t="shared" si="4"/>
        <v>20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100</v>
      </c>
      <c r="K22" s="40">
        <f t="shared" si="1"/>
        <v>0</v>
      </c>
      <c r="L22" s="41">
        <f t="shared" si="2"/>
        <v>0</v>
      </c>
      <c r="M22" s="42"/>
      <c r="N22" s="43">
        <f t="shared" si="3"/>
        <v>25</v>
      </c>
      <c r="O22" s="42"/>
      <c r="P22" s="42"/>
      <c r="Q22" s="42"/>
      <c r="R22" s="55">
        <f t="shared" si="4"/>
        <v>100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0</v>
      </c>
      <c r="K23" s="40">
        <f t="shared" si="1"/>
        <v>0</v>
      </c>
      <c r="L23" s="41">
        <f>(SUM(T23:AK23))</f>
        <v>0</v>
      </c>
      <c r="M23" s="42"/>
      <c r="N23" s="43">
        <f t="shared" si="3"/>
        <v>0</v>
      </c>
      <c r="O23" s="42"/>
      <c r="P23" s="42"/>
      <c r="Q23" s="42"/>
      <c r="R23" s="55">
        <f t="shared" si="4"/>
        <v>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0</v>
      </c>
      <c r="K24" s="40">
        <f t="shared" si="1"/>
        <v>0</v>
      </c>
      <c r="L24" s="41">
        <f t="shared" si="2"/>
        <v>0</v>
      </c>
      <c r="M24" s="42"/>
      <c r="N24" s="43">
        <f t="shared" si="3"/>
        <v>0</v>
      </c>
      <c r="O24" s="42"/>
      <c r="P24" s="42"/>
      <c r="Q24" s="42"/>
      <c r="R24" s="55">
        <f t="shared" si="4"/>
        <v>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0</v>
      </c>
      <c r="K25" s="40">
        <f t="shared" si="1"/>
        <v>0</v>
      </c>
      <c r="L25" s="41">
        <f t="shared" si="2"/>
        <v>0</v>
      </c>
      <c r="M25" s="42"/>
      <c r="N25" s="43">
        <f t="shared" si="3"/>
        <v>0</v>
      </c>
      <c r="O25" s="42"/>
      <c r="P25" s="42"/>
      <c r="Q25" s="42"/>
      <c r="R25" s="55">
        <f t="shared" si="4"/>
        <v>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0</v>
      </c>
      <c r="K26" s="40">
        <f t="shared" si="1"/>
        <v>0</v>
      </c>
      <c r="L26" s="41">
        <f t="shared" si="2"/>
        <v>0</v>
      </c>
      <c r="M26" s="42"/>
      <c r="N26" s="43">
        <f t="shared" si="3"/>
        <v>0</v>
      </c>
      <c r="O26" s="42"/>
      <c r="P26" s="42"/>
      <c r="Q26" s="42"/>
      <c r="R26" s="55">
        <f t="shared" si="4"/>
        <v>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0</v>
      </c>
      <c r="K27" s="40">
        <f t="shared" si="1"/>
        <v>0</v>
      </c>
      <c r="L27" s="41">
        <f t="shared" si="2"/>
        <v>0</v>
      </c>
      <c r="M27" s="42"/>
      <c r="N27" s="43">
        <f t="shared" si="3"/>
        <v>0</v>
      </c>
      <c r="O27" s="42"/>
      <c r="P27" s="42"/>
      <c r="Q27" s="42"/>
      <c r="R27" s="55">
        <f t="shared" si="4"/>
        <v>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0</v>
      </c>
      <c r="K28" s="40">
        <f t="shared" si="1"/>
        <v>0</v>
      </c>
      <c r="L28" s="41">
        <f t="shared" si="2"/>
        <v>0</v>
      </c>
      <c r="M28" s="42"/>
      <c r="N28" s="43">
        <f t="shared" si="3"/>
        <v>0</v>
      </c>
      <c r="O28" s="42"/>
      <c r="P28" s="42"/>
      <c r="Q28" s="42"/>
      <c r="R28" s="55">
        <f t="shared" si="4"/>
        <v>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5</v>
      </c>
      <c r="K29" s="40">
        <f t="shared" si="1"/>
        <v>0</v>
      </c>
      <c r="L29" s="41">
        <f t="shared" si="2"/>
        <v>0</v>
      </c>
      <c r="M29" s="42"/>
      <c r="N29" s="43">
        <f t="shared" si="3"/>
        <v>1</v>
      </c>
      <c r="O29" s="42"/>
      <c r="P29" s="42"/>
      <c r="Q29" s="42"/>
      <c r="R29" s="55">
        <f t="shared" si="4"/>
        <v>5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0</v>
      </c>
      <c r="K30" s="40">
        <f t="shared" si="1"/>
        <v>0</v>
      </c>
      <c r="L30" s="41">
        <f t="shared" si="2"/>
        <v>0</v>
      </c>
      <c r="M30" s="42"/>
      <c r="N30" s="43">
        <f t="shared" si="3"/>
        <v>0</v>
      </c>
      <c r="O30" s="42"/>
      <c r="P30" s="42"/>
      <c r="Q30" s="42"/>
      <c r="R30" s="55">
        <f t="shared" si="4"/>
        <v>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0</v>
      </c>
      <c r="K31" s="40">
        <f t="shared" si="1"/>
        <v>0</v>
      </c>
      <c r="L31" s="41">
        <f t="shared" si="2"/>
        <v>0</v>
      </c>
      <c r="M31" s="42"/>
      <c r="N31" s="43">
        <f t="shared" si="3"/>
        <v>0</v>
      </c>
      <c r="O31" s="42"/>
      <c r="P31" s="42"/>
      <c r="Q31" s="42"/>
      <c r="R31" s="55">
        <f t="shared" si="4"/>
        <v>0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9145.6899999999987</v>
      </c>
      <c r="K32" s="44">
        <f>SUMPRODUCT($I$4:$I$31,K4:K31)</f>
        <v>0</v>
      </c>
      <c r="L32" s="44">
        <f>SUMPRODUCT($I$4:$I$31,L4:L31)</f>
        <v>0</v>
      </c>
      <c r="M32" s="36"/>
      <c r="N32" s="36"/>
      <c r="O32" s="36"/>
      <c r="P32" s="36"/>
      <c r="Q32" s="36"/>
      <c r="T32" s="27">
        <f t="shared" ref="T32:AG32" si="5">SUMPRODUCT($I$4:$I$31,T4:T31)</f>
        <v>0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302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302</v>
      </c>
    </row>
  </sheetData>
  <autoFilter ref="A3:AG33" xr:uid="{00000000-0001-0000-0000-000000000000}"/>
  <mergeCells count="20">
    <mergeCell ref="A4:A31"/>
    <mergeCell ref="B4:B31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R4:R31">
    <cfRule type="cellIs" dxfId="15" priority="1" operator="lessThan">
      <formula>0</formula>
    </cfRule>
  </conditionalFormatting>
  <conditionalFormatting sqref="T4:AG31">
    <cfRule type="cellIs" dxfId="1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0919-0478-4C47-BDAD-EFFFB26669C8}">
  <dimension ref="A1:AG33"/>
  <sheetViews>
    <sheetView zoomScale="80" zoomScaleNormal="80" workbookViewId="0">
      <pane xSplit="19" topLeftCell="T1" activePane="topRight" state="frozen"/>
      <selection pane="topRight" activeCell="J3" sqref="J3:R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7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68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79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300</v>
      </c>
      <c r="K4" s="40">
        <f>IF(SUM(T4:AK4)&gt;J4+M4,J4+M4,SUM(T4:AK4))</f>
        <v>0</v>
      </c>
      <c r="L4" s="41">
        <f>(SUM(T4:AK4))</f>
        <v>0</v>
      </c>
      <c r="M4" s="42"/>
      <c r="N4" s="43">
        <f>ROUND(IF(J4*0.25-0.5&lt;0,0,J4*0.25-0.5),0)-Q4-O4</f>
        <v>75</v>
      </c>
      <c r="O4" s="42"/>
      <c r="P4" s="42"/>
      <c r="Q4" s="42"/>
      <c r="R4" s="55">
        <f>J4-(SUM(T4:AG4))+M4</f>
        <v>300</v>
      </c>
      <c r="S4" s="20" t="str">
        <f t="shared" ref="S4:S31" si="0">IF(R4&lt;0,"ATENÇÃO","OK")</f>
        <v>OK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10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/>
      <c r="N5" s="43">
        <f t="shared" ref="N5:N31" si="3">ROUND(IF(J5*0.25-0.5&lt;0,0,J5*0.25-0.5),0)-Q5-O5</f>
        <v>2</v>
      </c>
      <c r="O5" s="42"/>
      <c r="P5" s="42"/>
      <c r="Q5" s="42"/>
      <c r="R5" s="55">
        <f t="shared" ref="R5:R31" si="4">J5-(SUM(T5:AG5))+M5</f>
        <v>10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0</v>
      </c>
      <c r="K6" s="40">
        <f t="shared" si="1"/>
        <v>0</v>
      </c>
      <c r="L6" s="41">
        <f t="shared" si="2"/>
        <v>0</v>
      </c>
      <c r="M6" s="42"/>
      <c r="N6" s="43">
        <f t="shared" si="3"/>
        <v>0</v>
      </c>
      <c r="O6" s="42"/>
      <c r="P6" s="42"/>
      <c r="Q6" s="42"/>
      <c r="R6" s="55">
        <f t="shared" si="4"/>
        <v>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200</v>
      </c>
      <c r="K7" s="40">
        <f t="shared" si="1"/>
        <v>0</v>
      </c>
      <c r="L7" s="41">
        <f t="shared" si="2"/>
        <v>0</v>
      </c>
      <c r="M7" s="42"/>
      <c r="N7" s="43">
        <f t="shared" si="3"/>
        <v>50</v>
      </c>
      <c r="O7" s="42"/>
      <c r="P7" s="42"/>
      <c r="Q7" s="42"/>
      <c r="R7" s="55">
        <f t="shared" si="4"/>
        <v>200</v>
      </c>
      <c r="S7" s="20" t="str">
        <f t="shared" si="0"/>
        <v>OK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10</v>
      </c>
      <c r="K8" s="40">
        <f t="shared" si="1"/>
        <v>0</v>
      </c>
      <c r="L8" s="41">
        <f t="shared" si="2"/>
        <v>0</v>
      </c>
      <c r="M8" s="42"/>
      <c r="N8" s="43">
        <f t="shared" si="3"/>
        <v>2</v>
      </c>
      <c r="O8" s="42"/>
      <c r="P8" s="42"/>
      <c r="Q8" s="42"/>
      <c r="R8" s="55">
        <f t="shared" si="4"/>
        <v>10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0</v>
      </c>
      <c r="K9" s="40">
        <f t="shared" si="1"/>
        <v>0</v>
      </c>
      <c r="L9" s="41">
        <f t="shared" si="2"/>
        <v>0</v>
      </c>
      <c r="M9" s="42"/>
      <c r="N9" s="43">
        <f t="shared" si="3"/>
        <v>0</v>
      </c>
      <c r="O9" s="42"/>
      <c r="P9" s="42"/>
      <c r="Q9" s="42"/>
      <c r="R9" s="55">
        <f t="shared" si="4"/>
        <v>0</v>
      </c>
      <c r="S9" s="20" t="str">
        <f t="shared" si="0"/>
        <v>OK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0</v>
      </c>
      <c r="K10" s="40">
        <f t="shared" si="1"/>
        <v>0</v>
      </c>
      <c r="L10" s="41">
        <f t="shared" si="2"/>
        <v>0</v>
      </c>
      <c r="M10" s="42"/>
      <c r="N10" s="43">
        <f t="shared" si="3"/>
        <v>0</v>
      </c>
      <c r="O10" s="42"/>
      <c r="P10" s="42"/>
      <c r="Q10" s="42"/>
      <c r="R10" s="55">
        <f t="shared" si="4"/>
        <v>0</v>
      </c>
      <c r="S10" s="20" t="str">
        <f t="shared" si="0"/>
        <v>OK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0</v>
      </c>
      <c r="K11" s="40">
        <f t="shared" si="1"/>
        <v>0</v>
      </c>
      <c r="L11" s="41">
        <f t="shared" si="2"/>
        <v>0</v>
      </c>
      <c r="M11" s="42"/>
      <c r="N11" s="43">
        <f t="shared" si="3"/>
        <v>0</v>
      </c>
      <c r="O11" s="42"/>
      <c r="P11" s="42"/>
      <c r="Q11" s="42"/>
      <c r="R11" s="55">
        <f t="shared" si="4"/>
        <v>0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50</v>
      </c>
      <c r="K12" s="40">
        <f t="shared" si="1"/>
        <v>0</v>
      </c>
      <c r="L12" s="41">
        <f t="shared" si="2"/>
        <v>0</v>
      </c>
      <c r="M12" s="42"/>
      <c r="N12" s="43">
        <f t="shared" si="3"/>
        <v>12</v>
      </c>
      <c r="O12" s="42"/>
      <c r="P12" s="42"/>
      <c r="Q12" s="42"/>
      <c r="R12" s="55">
        <f t="shared" si="4"/>
        <v>50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200</v>
      </c>
      <c r="K13" s="40">
        <f t="shared" si="1"/>
        <v>0</v>
      </c>
      <c r="L13" s="41">
        <f t="shared" si="2"/>
        <v>0</v>
      </c>
      <c r="M13" s="42"/>
      <c r="N13" s="43">
        <f t="shared" si="3"/>
        <v>50</v>
      </c>
      <c r="O13" s="42"/>
      <c r="P13" s="42"/>
      <c r="Q13" s="42"/>
      <c r="R13" s="55">
        <f t="shared" si="4"/>
        <v>200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200</v>
      </c>
      <c r="K14" s="40">
        <f t="shared" si="1"/>
        <v>0</v>
      </c>
      <c r="L14" s="41">
        <f t="shared" si="2"/>
        <v>0</v>
      </c>
      <c r="M14" s="42"/>
      <c r="N14" s="43">
        <f t="shared" si="3"/>
        <v>50</v>
      </c>
      <c r="O14" s="42"/>
      <c r="P14" s="42"/>
      <c r="Q14" s="42"/>
      <c r="R14" s="55">
        <f t="shared" si="4"/>
        <v>200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0</v>
      </c>
      <c r="K15" s="40">
        <f t="shared" si="1"/>
        <v>0</v>
      </c>
      <c r="L15" s="41">
        <f t="shared" si="2"/>
        <v>0</v>
      </c>
      <c r="M15" s="42"/>
      <c r="N15" s="43">
        <f t="shared" si="3"/>
        <v>0</v>
      </c>
      <c r="O15" s="42"/>
      <c r="P15" s="42"/>
      <c r="Q15" s="42"/>
      <c r="R15" s="55">
        <f t="shared" si="4"/>
        <v>0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0</v>
      </c>
      <c r="K16" s="40">
        <f t="shared" si="1"/>
        <v>0</v>
      </c>
      <c r="L16" s="41">
        <f t="shared" si="2"/>
        <v>0</v>
      </c>
      <c r="M16" s="42"/>
      <c r="N16" s="43">
        <f t="shared" si="3"/>
        <v>0</v>
      </c>
      <c r="O16" s="42"/>
      <c r="P16" s="42"/>
      <c r="Q16" s="42"/>
      <c r="R16" s="55">
        <f t="shared" si="4"/>
        <v>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0</v>
      </c>
      <c r="K17" s="40">
        <f t="shared" si="1"/>
        <v>0</v>
      </c>
      <c r="L17" s="41">
        <f t="shared" si="2"/>
        <v>0</v>
      </c>
      <c r="M17" s="42"/>
      <c r="N17" s="43">
        <f t="shared" si="3"/>
        <v>0</v>
      </c>
      <c r="O17" s="42"/>
      <c r="P17" s="42"/>
      <c r="Q17" s="42"/>
      <c r="R17" s="55">
        <f t="shared" si="4"/>
        <v>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50</v>
      </c>
      <c r="K18" s="40">
        <f t="shared" si="1"/>
        <v>0</v>
      </c>
      <c r="L18" s="41">
        <f t="shared" si="2"/>
        <v>0</v>
      </c>
      <c r="M18" s="42"/>
      <c r="N18" s="43">
        <f t="shared" si="3"/>
        <v>12</v>
      </c>
      <c r="O18" s="42"/>
      <c r="P18" s="42"/>
      <c r="Q18" s="42"/>
      <c r="R18" s="55">
        <f t="shared" si="4"/>
        <v>50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0</v>
      </c>
      <c r="K19" s="40">
        <f t="shared" si="1"/>
        <v>0</v>
      </c>
      <c r="L19" s="41">
        <f t="shared" si="2"/>
        <v>0</v>
      </c>
      <c r="M19" s="42"/>
      <c r="N19" s="43">
        <f t="shared" si="3"/>
        <v>0</v>
      </c>
      <c r="O19" s="42"/>
      <c r="P19" s="42"/>
      <c r="Q19" s="42"/>
      <c r="R19" s="55">
        <f t="shared" si="4"/>
        <v>0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0</v>
      </c>
      <c r="K20" s="40">
        <f t="shared" si="1"/>
        <v>0</v>
      </c>
      <c r="L20" s="41">
        <f t="shared" si="2"/>
        <v>0</v>
      </c>
      <c r="M20" s="42"/>
      <c r="N20" s="43">
        <f t="shared" si="3"/>
        <v>0</v>
      </c>
      <c r="O20" s="42"/>
      <c r="P20" s="42"/>
      <c r="Q20" s="42"/>
      <c r="R20" s="55">
        <f t="shared" si="4"/>
        <v>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0</v>
      </c>
      <c r="K21" s="40">
        <f t="shared" si="1"/>
        <v>0</v>
      </c>
      <c r="L21" s="41">
        <f t="shared" si="2"/>
        <v>0</v>
      </c>
      <c r="M21" s="42"/>
      <c r="N21" s="43">
        <f t="shared" si="3"/>
        <v>0</v>
      </c>
      <c r="O21" s="42"/>
      <c r="P21" s="42"/>
      <c r="Q21" s="42"/>
      <c r="R21" s="55">
        <f t="shared" si="4"/>
        <v>0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10</v>
      </c>
      <c r="K22" s="40">
        <f t="shared" si="1"/>
        <v>0</v>
      </c>
      <c r="L22" s="41">
        <f t="shared" si="2"/>
        <v>0</v>
      </c>
      <c r="M22" s="42"/>
      <c r="N22" s="43">
        <f t="shared" si="3"/>
        <v>2</v>
      </c>
      <c r="O22" s="42"/>
      <c r="P22" s="42"/>
      <c r="Q22" s="42"/>
      <c r="R22" s="55">
        <f t="shared" si="4"/>
        <v>10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50</v>
      </c>
      <c r="K23" s="40">
        <f t="shared" si="1"/>
        <v>0</v>
      </c>
      <c r="L23" s="41">
        <f>(SUM(T23:AK23))</f>
        <v>0</v>
      </c>
      <c r="M23" s="42"/>
      <c r="N23" s="43">
        <f t="shared" si="3"/>
        <v>12</v>
      </c>
      <c r="O23" s="42"/>
      <c r="P23" s="42"/>
      <c r="Q23" s="42"/>
      <c r="R23" s="55">
        <f t="shared" si="4"/>
        <v>50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0</v>
      </c>
      <c r="K24" s="40">
        <f t="shared" si="1"/>
        <v>0</v>
      </c>
      <c r="L24" s="41">
        <f t="shared" si="2"/>
        <v>0</v>
      </c>
      <c r="M24" s="42"/>
      <c r="N24" s="43">
        <f t="shared" si="3"/>
        <v>0</v>
      </c>
      <c r="O24" s="42"/>
      <c r="P24" s="42"/>
      <c r="Q24" s="42"/>
      <c r="R24" s="55">
        <f t="shared" si="4"/>
        <v>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0</v>
      </c>
      <c r="K25" s="40">
        <f t="shared" si="1"/>
        <v>0</v>
      </c>
      <c r="L25" s="41">
        <f t="shared" si="2"/>
        <v>0</v>
      </c>
      <c r="M25" s="42"/>
      <c r="N25" s="43">
        <f t="shared" si="3"/>
        <v>0</v>
      </c>
      <c r="O25" s="42"/>
      <c r="P25" s="42"/>
      <c r="Q25" s="42"/>
      <c r="R25" s="55">
        <f t="shared" si="4"/>
        <v>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0</v>
      </c>
      <c r="K26" s="40">
        <f t="shared" si="1"/>
        <v>0</v>
      </c>
      <c r="L26" s="41">
        <f t="shared" si="2"/>
        <v>0</v>
      </c>
      <c r="M26" s="42"/>
      <c r="N26" s="43">
        <f t="shared" si="3"/>
        <v>0</v>
      </c>
      <c r="O26" s="42"/>
      <c r="P26" s="42"/>
      <c r="Q26" s="42"/>
      <c r="R26" s="55">
        <f t="shared" si="4"/>
        <v>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0</v>
      </c>
      <c r="K27" s="40">
        <f t="shared" si="1"/>
        <v>0</v>
      </c>
      <c r="L27" s="41">
        <f t="shared" si="2"/>
        <v>0</v>
      </c>
      <c r="M27" s="42"/>
      <c r="N27" s="43">
        <f t="shared" si="3"/>
        <v>0</v>
      </c>
      <c r="O27" s="42"/>
      <c r="P27" s="42"/>
      <c r="Q27" s="42"/>
      <c r="R27" s="55">
        <f t="shared" si="4"/>
        <v>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0</v>
      </c>
      <c r="K28" s="40">
        <f t="shared" si="1"/>
        <v>0</v>
      </c>
      <c r="L28" s="41">
        <f t="shared" si="2"/>
        <v>0</v>
      </c>
      <c r="M28" s="42"/>
      <c r="N28" s="43">
        <f t="shared" si="3"/>
        <v>0</v>
      </c>
      <c r="O28" s="42"/>
      <c r="P28" s="42"/>
      <c r="Q28" s="42"/>
      <c r="R28" s="55">
        <f t="shared" si="4"/>
        <v>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0</v>
      </c>
      <c r="K29" s="40">
        <f t="shared" si="1"/>
        <v>0</v>
      </c>
      <c r="L29" s="41">
        <f t="shared" si="2"/>
        <v>0</v>
      </c>
      <c r="M29" s="42"/>
      <c r="N29" s="43">
        <f t="shared" si="3"/>
        <v>0</v>
      </c>
      <c r="O29" s="42"/>
      <c r="P29" s="42"/>
      <c r="Q29" s="42"/>
      <c r="R29" s="55">
        <f t="shared" si="4"/>
        <v>0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50</v>
      </c>
      <c r="K30" s="40">
        <f t="shared" si="1"/>
        <v>0</v>
      </c>
      <c r="L30" s="41">
        <f t="shared" si="2"/>
        <v>0</v>
      </c>
      <c r="M30" s="42"/>
      <c r="N30" s="43">
        <f t="shared" si="3"/>
        <v>12</v>
      </c>
      <c r="O30" s="42"/>
      <c r="P30" s="42"/>
      <c r="Q30" s="42"/>
      <c r="R30" s="55">
        <f t="shared" si="4"/>
        <v>50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0</v>
      </c>
      <c r="K31" s="40">
        <f t="shared" si="1"/>
        <v>0</v>
      </c>
      <c r="L31" s="41">
        <f t="shared" si="2"/>
        <v>0</v>
      </c>
      <c r="M31" s="42"/>
      <c r="N31" s="43">
        <f t="shared" si="3"/>
        <v>0</v>
      </c>
      <c r="O31" s="42"/>
      <c r="P31" s="42"/>
      <c r="Q31" s="42"/>
      <c r="R31" s="55">
        <f t="shared" si="4"/>
        <v>0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20162.900000000001</v>
      </c>
      <c r="K32" s="44">
        <f>SUMPRODUCT($I$4:$I$31,K4:K31)</f>
        <v>0</v>
      </c>
      <c r="L32" s="44">
        <f>SUMPRODUCT($I$4:$I$31,L4:L31)</f>
        <v>0</v>
      </c>
      <c r="M32" s="36"/>
      <c r="N32" s="36"/>
      <c r="O32" s="36"/>
      <c r="P32" s="36"/>
      <c r="Q32" s="36"/>
      <c r="T32" s="27">
        <f t="shared" ref="T32:AG32" si="5">SUMPRODUCT($I$4:$I$31,T4:T31)</f>
        <v>0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1130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1130</v>
      </c>
    </row>
  </sheetData>
  <autoFilter ref="A3:AG33" xr:uid="{00000000-0001-0000-0000-000000000000}"/>
  <mergeCells count="20">
    <mergeCell ref="A4:A31"/>
    <mergeCell ref="B4:B31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R4:R31">
    <cfRule type="cellIs" dxfId="13" priority="1" operator="lessThan">
      <formula>0</formula>
    </cfRule>
  </conditionalFormatting>
  <conditionalFormatting sqref="T4:AG31">
    <cfRule type="cellIs" dxfId="1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6912-FE72-408B-9793-FA3D9D5EDC24}">
  <dimension ref="A1:AG33"/>
  <sheetViews>
    <sheetView zoomScale="80" zoomScaleNormal="80" workbookViewId="0">
      <pane xSplit="19" topLeftCell="T1" activePane="topRight" state="frozen"/>
      <selection pane="topRight" activeCell="J3" sqref="J3:R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68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80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130</v>
      </c>
      <c r="K4" s="40">
        <f>IF(SUM(T4:AK4)&gt;J4+M4,J4+M4,SUM(T4:AK4))</f>
        <v>0</v>
      </c>
      <c r="L4" s="41">
        <f>(SUM(T4:AK4))</f>
        <v>0</v>
      </c>
      <c r="M4" s="42"/>
      <c r="N4" s="43">
        <f>ROUND(IF(J4*0.25-0.5&lt;0,0,J4*0.25-0.5),0)-Q4-O4</f>
        <v>32</v>
      </c>
      <c r="O4" s="42"/>
      <c r="P4" s="42"/>
      <c r="Q4" s="42"/>
      <c r="R4" s="55">
        <f>J4-(SUM(T4:AG4))+M4</f>
        <v>130</v>
      </c>
      <c r="S4" s="20" t="str">
        <f t="shared" ref="S4:S31" si="0">IF(R4&lt;0,"ATENÇÃO","OK")</f>
        <v>OK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10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/>
      <c r="N5" s="43">
        <f t="shared" ref="N5:N31" si="3">ROUND(IF(J5*0.25-0.5&lt;0,0,J5*0.25-0.5),0)-Q5-O5</f>
        <v>2</v>
      </c>
      <c r="O5" s="42"/>
      <c r="P5" s="42"/>
      <c r="Q5" s="42"/>
      <c r="R5" s="55">
        <f t="shared" ref="R5:R31" si="4">J5-(SUM(T5:AG5))+M5</f>
        <v>10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0</v>
      </c>
      <c r="K6" s="40">
        <f t="shared" si="1"/>
        <v>0</v>
      </c>
      <c r="L6" s="41">
        <f t="shared" si="2"/>
        <v>0</v>
      </c>
      <c r="M6" s="42"/>
      <c r="N6" s="43">
        <f t="shared" si="3"/>
        <v>0</v>
      </c>
      <c r="O6" s="42"/>
      <c r="P6" s="42"/>
      <c r="Q6" s="42"/>
      <c r="R6" s="55">
        <f t="shared" si="4"/>
        <v>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131</v>
      </c>
      <c r="K7" s="40">
        <f t="shared" si="1"/>
        <v>0</v>
      </c>
      <c r="L7" s="41">
        <f t="shared" si="2"/>
        <v>0</v>
      </c>
      <c r="M7" s="42"/>
      <c r="N7" s="43">
        <f t="shared" si="3"/>
        <v>32</v>
      </c>
      <c r="O7" s="42"/>
      <c r="P7" s="42"/>
      <c r="Q7" s="42"/>
      <c r="R7" s="55">
        <f t="shared" si="4"/>
        <v>131</v>
      </c>
      <c r="S7" s="20" t="str">
        <f t="shared" si="0"/>
        <v>OK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5</v>
      </c>
      <c r="K8" s="40">
        <f t="shared" si="1"/>
        <v>0</v>
      </c>
      <c r="L8" s="41">
        <f t="shared" si="2"/>
        <v>0</v>
      </c>
      <c r="M8" s="42"/>
      <c r="N8" s="43">
        <f t="shared" si="3"/>
        <v>1</v>
      </c>
      <c r="O8" s="42"/>
      <c r="P8" s="42"/>
      <c r="Q8" s="42"/>
      <c r="R8" s="55">
        <f t="shared" si="4"/>
        <v>5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10</v>
      </c>
      <c r="K9" s="40">
        <f t="shared" si="1"/>
        <v>0</v>
      </c>
      <c r="L9" s="41">
        <f t="shared" si="2"/>
        <v>0</v>
      </c>
      <c r="M9" s="42"/>
      <c r="N9" s="43">
        <f t="shared" si="3"/>
        <v>2</v>
      </c>
      <c r="O9" s="42"/>
      <c r="P9" s="42"/>
      <c r="Q9" s="42"/>
      <c r="R9" s="55">
        <f t="shared" si="4"/>
        <v>10</v>
      </c>
      <c r="S9" s="20" t="str">
        <f t="shared" si="0"/>
        <v>OK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20</v>
      </c>
      <c r="K10" s="40">
        <f t="shared" si="1"/>
        <v>0</v>
      </c>
      <c r="L10" s="41">
        <f t="shared" si="2"/>
        <v>0</v>
      </c>
      <c r="M10" s="42"/>
      <c r="N10" s="43">
        <f t="shared" si="3"/>
        <v>5</v>
      </c>
      <c r="O10" s="42"/>
      <c r="P10" s="42"/>
      <c r="Q10" s="42"/>
      <c r="R10" s="55">
        <f t="shared" si="4"/>
        <v>20</v>
      </c>
      <c r="S10" s="20" t="str">
        <f t="shared" si="0"/>
        <v>OK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10</v>
      </c>
      <c r="K11" s="40">
        <f t="shared" si="1"/>
        <v>0</v>
      </c>
      <c r="L11" s="41">
        <f t="shared" si="2"/>
        <v>0</v>
      </c>
      <c r="M11" s="42"/>
      <c r="N11" s="43">
        <f t="shared" si="3"/>
        <v>2</v>
      </c>
      <c r="O11" s="42"/>
      <c r="P11" s="42"/>
      <c r="Q11" s="42"/>
      <c r="R11" s="55">
        <f t="shared" si="4"/>
        <v>10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20</v>
      </c>
      <c r="K12" s="40">
        <f t="shared" si="1"/>
        <v>0</v>
      </c>
      <c r="L12" s="41">
        <f t="shared" si="2"/>
        <v>0</v>
      </c>
      <c r="M12" s="42"/>
      <c r="N12" s="43">
        <f t="shared" si="3"/>
        <v>5</v>
      </c>
      <c r="O12" s="42"/>
      <c r="P12" s="42"/>
      <c r="Q12" s="42"/>
      <c r="R12" s="55">
        <f t="shared" si="4"/>
        <v>20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75</v>
      </c>
      <c r="K13" s="40">
        <f t="shared" si="1"/>
        <v>0</v>
      </c>
      <c r="L13" s="41">
        <f t="shared" si="2"/>
        <v>0</v>
      </c>
      <c r="M13" s="42"/>
      <c r="N13" s="43">
        <f t="shared" si="3"/>
        <v>18</v>
      </c>
      <c r="O13" s="42"/>
      <c r="P13" s="42"/>
      <c r="Q13" s="42"/>
      <c r="R13" s="55">
        <f t="shared" si="4"/>
        <v>75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0</v>
      </c>
      <c r="K14" s="40">
        <f t="shared" si="1"/>
        <v>0</v>
      </c>
      <c r="L14" s="41">
        <f t="shared" si="2"/>
        <v>0</v>
      </c>
      <c r="M14" s="42"/>
      <c r="N14" s="43">
        <f t="shared" si="3"/>
        <v>0</v>
      </c>
      <c r="O14" s="42"/>
      <c r="P14" s="42"/>
      <c r="Q14" s="42"/>
      <c r="R14" s="55">
        <f t="shared" si="4"/>
        <v>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0</v>
      </c>
      <c r="K15" s="40">
        <f t="shared" si="1"/>
        <v>0</v>
      </c>
      <c r="L15" s="41">
        <f t="shared" si="2"/>
        <v>0</v>
      </c>
      <c r="M15" s="42"/>
      <c r="N15" s="43">
        <f t="shared" si="3"/>
        <v>0</v>
      </c>
      <c r="O15" s="42"/>
      <c r="P15" s="42"/>
      <c r="Q15" s="42"/>
      <c r="R15" s="55">
        <f t="shared" si="4"/>
        <v>0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0</v>
      </c>
      <c r="K16" s="40">
        <f t="shared" si="1"/>
        <v>0</v>
      </c>
      <c r="L16" s="41">
        <f t="shared" si="2"/>
        <v>0</v>
      </c>
      <c r="M16" s="42"/>
      <c r="N16" s="43">
        <f t="shared" si="3"/>
        <v>0</v>
      </c>
      <c r="O16" s="42"/>
      <c r="P16" s="42"/>
      <c r="Q16" s="42"/>
      <c r="R16" s="55">
        <f t="shared" si="4"/>
        <v>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0</v>
      </c>
      <c r="K17" s="40">
        <f t="shared" si="1"/>
        <v>0</v>
      </c>
      <c r="L17" s="41">
        <f t="shared" si="2"/>
        <v>0</v>
      </c>
      <c r="M17" s="42"/>
      <c r="N17" s="43">
        <f t="shared" si="3"/>
        <v>0</v>
      </c>
      <c r="O17" s="42"/>
      <c r="P17" s="42"/>
      <c r="Q17" s="42"/>
      <c r="R17" s="55">
        <f t="shared" si="4"/>
        <v>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60</v>
      </c>
      <c r="K18" s="40">
        <f t="shared" si="1"/>
        <v>0</v>
      </c>
      <c r="L18" s="41">
        <f t="shared" si="2"/>
        <v>0</v>
      </c>
      <c r="M18" s="42"/>
      <c r="N18" s="43">
        <f t="shared" si="3"/>
        <v>15</v>
      </c>
      <c r="O18" s="42"/>
      <c r="P18" s="42"/>
      <c r="Q18" s="42"/>
      <c r="R18" s="55">
        <f t="shared" si="4"/>
        <v>60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0</v>
      </c>
      <c r="K19" s="40">
        <f t="shared" si="1"/>
        <v>0</v>
      </c>
      <c r="L19" s="41">
        <f t="shared" si="2"/>
        <v>0</v>
      </c>
      <c r="M19" s="42"/>
      <c r="N19" s="43">
        <f t="shared" si="3"/>
        <v>0</v>
      </c>
      <c r="O19" s="42"/>
      <c r="P19" s="42"/>
      <c r="Q19" s="42"/>
      <c r="R19" s="55">
        <f t="shared" si="4"/>
        <v>0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0</v>
      </c>
      <c r="K20" s="40">
        <f t="shared" si="1"/>
        <v>0</v>
      </c>
      <c r="L20" s="41">
        <f t="shared" si="2"/>
        <v>0</v>
      </c>
      <c r="M20" s="42"/>
      <c r="N20" s="43">
        <f t="shared" si="3"/>
        <v>0</v>
      </c>
      <c r="O20" s="42"/>
      <c r="P20" s="42"/>
      <c r="Q20" s="42"/>
      <c r="R20" s="55">
        <f t="shared" si="4"/>
        <v>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0</v>
      </c>
      <c r="K21" s="40">
        <f t="shared" si="1"/>
        <v>0</v>
      </c>
      <c r="L21" s="41">
        <f t="shared" si="2"/>
        <v>0</v>
      </c>
      <c r="M21" s="42"/>
      <c r="N21" s="43">
        <f t="shared" si="3"/>
        <v>0</v>
      </c>
      <c r="O21" s="42"/>
      <c r="P21" s="42"/>
      <c r="Q21" s="42"/>
      <c r="R21" s="55">
        <f t="shared" si="4"/>
        <v>0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10</v>
      </c>
      <c r="K22" s="40">
        <f t="shared" si="1"/>
        <v>0</v>
      </c>
      <c r="L22" s="41">
        <f t="shared" si="2"/>
        <v>0</v>
      </c>
      <c r="M22" s="42"/>
      <c r="N22" s="43">
        <f t="shared" si="3"/>
        <v>2</v>
      </c>
      <c r="O22" s="42"/>
      <c r="P22" s="42"/>
      <c r="Q22" s="42"/>
      <c r="R22" s="55">
        <f t="shared" si="4"/>
        <v>10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0</v>
      </c>
      <c r="K23" s="40">
        <f t="shared" si="1"/>
        <v>0</v>
      </c>
      <c r="L23" s="41">
        <f>(SUM(T23:AK23))</f>
        <v>0</v>
      </c>
      <c r="M23" s="42"/>
      <c r="N23" s="43">
        <f t="shared" si="3"/>
        <v>0</v>
      </c>
      <c r="O23" s="42"/>
      <c r="P23" s="42"/>
      <c r="Q23" s="42"/>
      <c r="R23" s="55">
        <f t="shared" si="4"/>
        <v>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0</v>
      </c>
      <c r="K24" s="40">
        <f t="shared" si="1"/>
        <v>0</v>
      </c>
      <c r="L24" s="41">
        <f t="shared" si="2"/>
        <v>0</v>
      </c>
      <c r="M24" s="42"/>
      <c r="N24" s="43">
        <f t="shared" si="3"/>
        <v>0</v>
      </c>
      <c r="O24" s="42"/>
      <c r="P24" s="42"/>
      <c r="Q24" s="42"/>
      <c r="R24" s="55">
        <f t="shared" si="4"/>
        <v>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0</v>
      </c>
      <c r="K25" s="40">
        <f t="shared" si="1"/>
        <v>0</v>
      </c>
      <c r="L25" s="41">
        <f t="shared" si="2"/>
        <v>0</v>
      </c>
      <c r="M25" s="42"/>
      <c r="N25" s="43">
        <f t="shared" si="3"/>
        <v>0</v>
      </c>
      <c r="O25" s="42"/>
      <c r="P25" s="42"/>
      <c r="Q25" s="42"/>
      <c r="R25" s="55">
        <f t="shared" si="4"/>
        <v>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20</v>
      </c>
      <c r="K26" s="40">
        <f t="shared" si="1"/>
        <v>0</v>
      </c>
      <c r="L26" s="41">
        <f t="shared" si="2"/>
        <v>0</v>
      </c>
      <c r="M26" s="42"/>
      <c r="N26" s="43">
        <f t="shared" si="3"/>
        <v>5</v>
      </c>
      <c r="O26" s="42"/>
      <c r="P26" s="42"/>
      <c r="Q26" s="42"/>
      <c r="R26" s="55">
        <f t="shared" si="4"/>
        <v>20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0</v>
      </c>
      <c r="K27" s="40">
        <f t="shared" si="1"/>
        <v>0</v>
      </c>
      <c r="L27" s="41">
        <f t="shared" si="2"/>
        <v>0</v>
      </c>
      <c r="M27" s="42"/>
      <c r="N27" s="43">
        <f t="shared" si="3"/>
        <v>0</v>
      </c>
      <c r="O27" s="42"/>
      <c r="P27" s="42"/>
      <c r="Q27" s="42"/>
      <c r="R27" s="55">
        <f t="shared" si="4"/>
        <v>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0</v>
      </c>
      <c r="K28" s="40">
        <f t="shared" si="1"/>
        <v>0</v>
      </c>
      <c r="L28" s="41">
        <f t="shared" si="2"/>
        <v>0</v>
      </c>
      <c r="M28" s="42"/>
      <c r="N28" s="43">
        <f t="shared" si="3"/>
        <v>0</v>
      </c>
      <c r="O28" s="42"/>
      <c r="P28" s="42"/>
      <c r="Q28" s="42"/>
      <c r="R28" s="55">
        <f t="shared" si="4"/>
        <v>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0</v>
      </c>
      <c r="K29" s="40">
        <f t="shared" si="1"/>
        <v>0</v>
      </c>
      <c r="L29" s="41">
        <f t="shared" si="2"/>
        <v>0</v>
      </c>
      <c r="M29" s="42"/>
      <c r="N29" s="43">
        <f t="shared" si="3"/>
        <v>0</v>
      </c>
      <c r="O29" s="42"/>
      <c r="P29" s="42"/>
      <c r="Q29" s="42"/>
      <c r="R29" s="55">
        <f t="shared" si="4"/>
        <v>0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0</v>
      </c>
      <c r="K30" s="40">
        <f t="shared" si="1"/>
        <v>0</v>
      </c>
      <c r="L30" s="41">
        <f t="shared" si="2"/>
        <v>0</v>
      </c>
      <c r="M30" s="42"/>
      <c r="N30" s="43">
        <f t="shared" si="3"/>
        <v>0</v>
      </c>
      <c r="O30" s="42"/>
      <c r="P30" s="42"/>
      <c r="Q30" s="42"/>
      <c r="R30" s="55">
        <f t="shared" si="4"/>
        <v>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0</v>
      </c>
      <c r="K31" s="40">
        <f t="shared" si="1"/>
        <v>0</v>
      </c>
      <c r="L31" s="41">
        <f t="shared" si="2"/>
        <v>0</v>
      </c>
      <c r="M31" s="42"/>
      <c r="N31" s="43">
        <f t="shared" si="3"/>
        <v>0</v>
      </c>
      <c r="O31" s="42"/>
      <c r="P31" s="42"/>
      <c r="Q31" s="42"/>
      <c r="R31" s="55">
        <f t="shared" si="4"/>
        <v>0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8057.06</v>
      </c>
      <c r="K32" s="44">
        <f>SUMPRODUCT($I$4:$I$31,K4:K31)</f>
        <v>0</v>
      </c>
      <c r="L32" s="44">
        <f>SUMPRODUCT($I$4:$I$31,L4:L31)</f>
        <v>0</v>
      </c>
      <c r="M32" s="36"/>
      <c r="N32" s="36"/>
      <c r="O32" s="36"/>
      <c r="P32" s="36"/>
      <c r="Q32" s="36"/>
      <c r="T32" s="27">
        <f t="shared" ref="T32:AG32" si="5">SUMPRODUCT($I$4:$I$31,T4:T31)</f>
        <v>0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501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501</v>
      </c>
    </row>
  </sheetData>
  <autoFilter ref="A3:AG33" xr:uid="{00000000-0001-0000-0000-000000000000}"/>
  <mergeCells count="20">
    <mergeCell ref="A4:A31"/>
    <mergeCell ref="B4:B31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R4:R31">
    <cfRule type="cellIs" dxfId="11" priority="1" operator="lessThan">
      <formula>0</formula>
    </cfRule>
  </conditionalFormatting>
  <conditionalFormatting sqref="T4:AG31">
    <cfRule type="cellIs" dxfId="1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7803-9317-4D7F-A601-8F9775B75091}">
  <dimension ref="A1:AG33"/>
  <sheetViews>
    <sheetView zoomScale="80" zoomScaleNormal="80" workbookViewId="0">
      <pane xSplit="19" topLeftCell="T1" activePane="topRight" state="frozen"/>
      <selection pane="topRight" activeCell="J3" sqref="J3:R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68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81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160</v>
      </c>
      <c r="K4" s="40">
        <f>IF(SUM(T4:AK4)&gt;J4+M4,J4+M4,SUM(T4:AK4))</f>
        <v>0</v>
      </c>
      <c r="L4" s="41">
        <f>(SUM(T4:AK4))</f>
        <v>0</v>
      </c>
      <c r="M4" s="42"/>
      <c r="N4" s="43">
        <f>ROUND(IF(J4*0.25-0.5&lt;0,0,J4*0.25-0.5),0)-Q4-O4</f>
        <v>40</v>
      </c>
      <c r="O4" s="42"/>
      <c r="P4" s="42"/>
      <c r="Q4" s="42"/>
      <c r="R4" s="55">
        <f>J4-(SUM(T4:AG4))+M4</f>
        <v>160</v>
      </c>
      <c r="S4" s="20" t="str">
        <f t="shared" ref="S4:S31" si="0">IF(R4&lt;0,"ATENÇÃO","OK")</f>
        <v>OK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10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/>
      <c r="N5" s="43">
        <f t="shared" ref="N5:N31" si="3">ROUND(IF(J5*0.25-0.5&lt;0,0,J5*0.25-0.5),0)-Q5-O5</f>
        <v>2</v>
      </c>
      <c r="O5" s="42"/>
      <c r="P5" s="42"/>
      <c r="Q5" s="42"/>
      <c r="R5" s="55">
        <f t="shared" ref="R5:R31" si="4">J5-(SUM(T5:AG5))+M5</f>
        <v>10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0</v>
      </c>
      <c r="K6" s="40">
        <f t="shared" si="1"/>
        <v>0</v>
      </c>
      <c r="L6" s="41">
        <f t="shared" si="2"/>
        <v>0</v>
      </c>
      <c r="M6" s="42"/>
      <c r="N6" s="43">
        <f t="shared" si="3"/>
        <v>0</v>
      </c>
      <c r="O6" s="42"/>
      <c r="P6" s="42"/>
      <c r="Q6" s="42"/>
      <c r="R6" s="55">
        <f t="shared" si="4"/>
        <v>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160</v>
      </c>
      <c r="K7" s="40">
        <f t="shared" si="1"/>
        <v>0</v>
      </c>
      <c r="L7" s="41">
        <f t="shared" si="2"/>
        <v>0</v>
      </c>
      <c r="M7" s="42"/>
      <c r="N7" s="43">
        <f t="shared" si="3"/>
        <v>40</v>
      </c>
      <c r="O7" s="42"/>
      <c r="P7" s="42"/>
      <c r="Q7" s="42"/>
      <c r="R7" s="55">
        <f t="shared" si="4"/>
        <v>160</v>
      </c>
      <c r="S7" s="20" t="str">
        <f t="shared" si="0"/>
        <v>OK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160</v>
      </c>
      <c r="K8" s="40">
        <f t="shared" si="1"/>
        <v>0</v>
      </c>
      <c r="L8" s="41">
        <f t="shared" si="2"/>
        <v>0</v>
      </c>
      <c r="M8" s="42"/>
      <c r="N8" s="43">
        <f t="shared" si="3"/>
        <v>40</v>
      </c>
      <c r="O8" s="42"/>
      <c r="P8" s="42"/>
      <c r="Q8" s="42"/>
      <c r="R8" s="55">
        <f t="shared" si="4"/>
        <v>160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160</v>
      </c>
      <c r="K9" s="40">
        <f t="shared" si="1"/>
        <v>0</v>
      </c>
      <c r="L9" s="41">
        <f t="shared" si="2"/>
        <v>0</v>
      </c>
      <c r="M9" s="42"/>
      <c r="N9" s="43">
        <f t="shared" si="3"/>
        <v>40</v>
      </c>
      <c r="O9" s="42"/>
      <c r="P9" s="42"/>
      <c r="Q9" s="42"/>
      <c r="R9" s="55">
        <f t="shared" si="4"/>
        <v>160</v>
      </c>
      <c r="S9" s="20" t="str">
        <f t="shared" si="0"/>
        <v>OK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160</v>
      </c>
      <c r="K10" s="40">
        <f t="shared" si="1"/>
        <v>0</v>
      </c>
      <c r="L10" s="41">
        <f t="shared" si="2"/>
        <v>0</v>
      </c>
      <c r="M10" s="42"/>
      <c r="N10" s="43">
        <f t="shared" si="3"/>
        <v>40</v>
      </c>
      <c r="O10" s="42"/>
      <c r="P10" s="42"/>
      <c r="Q10" s="42"/>
      <c r="R10" s="55">
        <f t="shared" si="4"/>
        <v>160</v>
      </c>
      <c r="S10" s="20" t="str">
        <f t="shared" si="0"/>
        <v>OK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160</v>
      </c>
      <c r="K11" s="40">
        <f t="shared" si="1"/>
        <v>0</v>
      </c>
      <c r="L11" s="41">
        <f t="shared" si="2"/>
        <v>0</v>
      </c>
      <c r="M11" s="42"/>
      <c r="N11" s="43">
        <f t="shared" si="3"/>
        <v>40</v>
      </c>
      <c r="O11" s="42"/>
      <c r="P11" s="42"/>
      <c r="Q11" s="42"/>
      <c r="R11" s="55">
        <f t="shared" si="4"/>
        <v>160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160</v>
      </c>
      <c r="K12" s="40">
        <f t="shared" si="1"/>
        <v>0</v>
      </c>
      <c r="L12" s="41">
        <f t="shared" si="2"/>
        <v>0</v>
      </c>
      <c r="M12" s="42"/>
      <c r="N12" s="43">
        <f t="shared" si="3"/>
        <v>40</v>
      </c>
      <c r="O12" s="42"/>
      <c r="P12" s="42"/>
      <c r="Q12" s="42"/>
      <c r="R12" s="55">
        <f t="shared" si="4"/>
        <v>160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160</v>
      </c>
      <c r="K13" s="40">
        <f t="shared" si="1"/>
        <v>0</v>
      </c>
      <c r="L13" s="41">
        <f t="shared" si="2"/>
        <v>0</v>
      </c>
      <c r="M13" s="42"/>
      <c r="N13" s="43">
        <f t="shared" si="3"/>
        <v>40</v>
      </c>
      <c r="O13" s="42"/>
      <c r="P13" s="42"/>
      <c r="Q13" s="42"/>
      <c r="R13" s="55">
        <f t="shared" si="4"/>
        <v>160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160</v>
      </c>
      <c r="K14" s="40">
        <f t="shared" si="1"/>
        <v>0</v>
      </c>
      <c r="L14" s="41">
        <f t="shared" si="2"/>
        <v>0</v>
      </c>
      <c r="M14" s="42"/>
      <c r="N14" s="43">
        <f t="shared" si="3"/>
        <v>40</v>
      </c>
      <c r="O14" s="42"/>
      <c r="P14" s="42"/>
      <c r="Q14" s="42"/>
      <c r="R14" s="55">
        <f t="shared" si="4"/>
        <v>160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100</v>
      </c>
      <c r="K15" s="40">
        <f t="shared" si="1"/>
        <v>0</v>
      </c>
      <c r="L15" s="41">
        <f t="shared" si="2"/>
        <v>0</v>
      </c>
      <c r="M15" s="42"/>
      <c r="N15" s="43">
        <f t="shared" si="3"/>
        <v>25</v>
      </c>
      <c r="O15" s="42"/>
      <c r="P15" s="42"/>
      <c r="Q15" s="42"/>
      <c r="R15" s="55">
        <f t="shared" si="4"/>
        <v>100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0</v>
      </c>
      <c r="K16" s="40">
        <f t="shared" si="1"/>
        <v>0</v>
      </c>
      <c r="L16" s="41">
        <f t="shared" si="2"/>
        <v>0</v>
      </c>
      <c r="M16" s="42"/>
      <c r="N16" s="43">
        <f t="shared" si="3"/>
        <v>0</v>
      </c>
      <c r="O16" s="42"/>
      <c r="P16" s="42"/>
      <c r="Q16" s="42"/>
      <c r="R16" s="55">
        <f t="shared" si="4"/>
        <v>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0</v>
      </c>
      <c r="K17" s="40">
        <f t="shared" si="1"/>
        <v>0</v>
      </c>
      <c r="L17" s="41">
        <f t="shared" si="2"/>
        <v>0</v>
      </c>
      <c r="M17" s="42"/>
      <c r="N17" s="43">
        <f t="shared" si="3"/>
        <v>0</v>
      </c>
      <c r="O17" s="42"/>
      <c r="P17" s="42"/>
      <c r="Q17" s="42"/>
      <c r="R17" s="55">
        <f t="shared" si="4"/>
        <v>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160</v>
      </c>
      <c r="K18" s="40">
        <f t="shared" si="1"/>
        <v>0</v>
      </c>
      <c r="L18" s="41">
        <f t="shared" si="2"/>
        <v>0</v>
      </c>
      <c r="M18" s="42"/>
      <c r="N18" s="43">
        <f t="shared" si="3"/>
        <v>40</v>
      </c>
      <c r="O18" s="42"/>
      <c r="P18" s="42"/>
      <c r="Q18" s="42"/>
      <c r="R18" s="55">
        <f t="shared" si="4"/>
        <v>160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0</v>
      </c>
      <c r="K19" s="40">
        <f t="shared" si="1"/>
        <v>0</v>
      </c>
      <c r="L19" s="41">
        <f t="shared" si="2"/>
        <v>0</v>
      </c>
      <c r="M19" s="42"/>
      <c r="N19" s="43">
        <f t="shared" si="3"/>
        <v>0</v>
      </c>
      <c r="O19" s="42"/>
      <c r="P19" s="42"/>
      <c r="Q19" s="42"/>
      <c r="R19" s="55">
        <f t="shared" si="4"/>
        <v>0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0</v>
      </c>
      <c r="K20" s="40">
        <f t="shared" si="1"/>
        <v>0</v>
      </c>
      <c r="L20" s="41">
        <f t="shared" si="2"/>
        <v>0</v>
      </c>
      <c r="M20" s="42"/>
      <c r="N20" s="43">
        <f t="shared" si="3"/>
        <v>0</v>
      </c>
      <c r="O20" s="42"/>
      <c r="P20" s="42"/>
      <c r="Q20" s="42"/>
      <c r="R20" s="55">
        <f t="shared" si="4"/>
        <v>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50</v>
      </c>
      <c r="K21" s="40">
        <f t="shared" si="1"/>
        <v>0</v>
      </c>
      <c r="L21" s="41">
        <f t="shared" si="2"/>
        <v>0</v>
      </c>
      <c r="M21" s="42"/>
      <c r="N21" s="43">
        <f t="shared" si="3"/>
        <v>12</v>
      </c>
      <c r="O21" s="42"/>
      <c r="P21" s="42"/>
      <c r="Q21" s="42"/>
      <c r="R21" s="55">
        <f t="shared" si="4"/>
        <v>50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50</v>
      </c>
      <c r="K22" s="40">
        <f t="shared" si="1"/>
        <v>0</v>
      </c>
      <c r="L22" s="41">
        <f t="shared" si="2"/>
        <v>0</v>
      </c>
      <c r="M22" s="42"/>
      <c r="N22" s="43">
        <f t="shared" si="3"/>
        <v>12</v>
      </c>
      <c r="O22" s="42"/>
      <c r="P22" s="42"/>
      <c r="Q22" s="42"/>
      <c r="R22" s="55">
        <f t="shared" si="4"/>
        <v>50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160</v>
      </c>
      <c r="K23" s="40">
        <f t="shared" si="1"/>
        <v>0</v>
      </c>
      <c r="L23" s="41">
        <f>(SUM(T23:AK23))</f>
        <v>0</v>
      </c>
      <c r="M23" s="42"/>
      <c r="N23" s="43">
        <f t="shared" si="3"/>
        <v>40</v>
      </c>
      <c r="O23" s="42"/>
      <c r="P23" s="42"/>
      <c r="Q23" s="42"/>
      <c r="R23" s="55">
        <f t="shared" si="4"/>
        <v>160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50</v>
      </c>
      <c r="K24" s="40">
        <f t="shared" si="1"/>
        <v>0</v>
      </c>
      <c r="L24" s="41">
        <f t="shared" si="2"/>
        <v>0</v>
      </c>
      <c r="M24" s="42"/>
      <c r="N24" s="43">
        <f t="shared" si="3"/>
        <v>12</v>
      </c>
      <c r="O24" s="42"/>
      <c r="P24" s="42"/>
      <c r="Q24" s="42"/>
      <c r="R24" s="55">
        <f t="shared" si="4"/>
        <v>50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0</v>
      </c>
      <c r="K25" s="40">
        <f t="shared" si="1"/>
        <v>0</v>
      </c>
      <c r="L25" s="41">
        <f t="shared" si="2"/>
        <v>0</v>
      </c>
      <c r="M25" s="42"/>
      <c r="N25" s="43">
        <f t="shared" si="3"/>
        <v>0</v>
      </c>
      <c r="O25" s="42"/>
      <c r="P25" s="42"/>
      <c r="Q25" s="42"/>
      <c r="R25" s="55">
        <f t="shared" si="4"/>
        <v>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0</v>
      </c>
      <c r="K26" s="40">
        <f t="shared" si="1"/>
        <v>0</v>
      </c>
      <c r="L26" s="41">
        <f t="shared" si="2"/>
        <v>0</v>
      </c>
      <c r="M26" s="42"/>
      <c r="N26" s="43">
        <f t="shared" si="3"/>
        <v>0</v>
      </c>
      <c r="O26" s="42"/>
      <c r="P26" s="42"/>
      <c r="Q26" s="42"/>
      <c r="R26" s="55">
        <f t="shared" si="4"/>
        <v>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0</v>
      </c>
      <c r="K27" s="40">
        <f t="shared" si="1"/>
        <v>0</v>
      </c>
      <c r="L27" s="41">
        <f t="shared" si="2"/>
        <v>0</v>
      </c>
      <c r="M27" s="42"/>
      <c r="N27" s="43">
        <f t="shared" si="3"/>
        <v>0</v>
      </c>
      <c r="O27" s="42"/>
      <c r="P27" s="42"/>
      <c r="Q27" s="42"/>
      <c r="R27" s="55">
        <f t="shared" si="4"/>
        <v>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0</v>
      </c>
      <c r="K28" s="40">
        <f t="shared" si="1"/>
        <v>0</v>
      </c>
      <c r="L28" s="41">
        <f t="shared" si="2"/>
        <v>0</v>
      </c>
      <c r="M28" s="42"/>
      <c r="N28" s="43">
        <f t="shared" si="3"/>
        <v>0</v>
      </c>
      <c r="O28" s="42"/>
      <c r="P28" s="42"/>
      <c r="Q28" s="42"/>
      <c r="R28" s="55">
        <f t="shared" si="4"/>
        <v>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0</v>
      </c>
      <c r="K29" s="40">
        <f t="shared" si="1"/>
        <v>0</v>
      </c>
      <c r="L29" s="41">
        <f t="shared" si="2"/>
        <v>0</v>
      </c>
      <c r="M29" s="42"/>
      <c r="N29" s="43">
        <f t="shared" si="3"/>
        <v>0</v>
      </c>
      <c r="O29" s="42"/>
      <c r="P29" s="42"/>
      <c r="Q29" s="42"/>
      <c r="R29" s="55">
        <f t="shared" si="4"/>
        <v>0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100</v>
      </c>
      <c r="K30" s="40">
        <f t="shared" si="1"/>
        <v>0</v>
      </c>
      <c r="L30" s="41">
        <f t="shared" si="2"/>
        <v>0</v>
      </c>
      <c r="M30" s="42"/>
      <c r="N30" s="43">
        <f t="shared" si="3"/>
        <v>25</v>
      </c>
      <c r="O30" s="42"/>
      <c r="P30" s="42"/>
      <c r="Q30" s="42"/>
      <c r="R30" s="55">
        <f t="shared" si="4"/>
        <v>100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20</v>
      </c>
      <c r="K31" s="40">
        <f t="shared" si="1"/>
        <v>0</v>
      </c>
      <c r="L31" s="41">
        <f t="shared" si="2"/>
        <v>0</v>
      </c>
      <c r="M31" s="42"/>
      <c r="N31" s="43">
        <f t="shared" si="3"/>
        <v>5</v>
      </c>
      <c r="O31" s="42"/>
      <c r="P31" s="42"/>
      <c r="Q31" s="42"/>
      <c r="R31" s="55">
        <f t="shared" si="4"/>
        <v>20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37574.1</v>
      </c>
      <c r="K32" s="44">
        <f>SUMPRODUCT($I$4:$I$31,K4:K31)</f>
        <v>0</v>
      </c>
      <c r="L32" s="44">
        <f>SUMPRODUCT($I$4:$I$31,L4:L31)</f>
        <v>0</v>
      </c>
      <c r="M32" s="36"/>
      <c r="N32" s="36"/>
      <c r="O32" s="36"/>
      <c r="P32" s="36"/>
      <c r="Q32" s="36"/>
      <c r="T32" s="27">
        <f t="shared" ref="T32:AG32" si="5">SUMPRODUCT($I$4:$I$31,T4:T31)</f>
        <v>0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2140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2140</v>
      </c>
    </row>
  </sheetData>
  <autoFilter ref="A3:AG33" xr:uid="{00000000-0001-0000-0000-000000000000}"/>
  <mergeCells count="20">
    <mergeCell ref="A4:A31"/>
    <mergeCell ref="B4:B31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R4:R31">
    <cfRule type="cellIs" dxfId="9" priority="1" operator="lessThan">
      <formula>0</formula>
    </cfRule>
  </conditionalFormatting>
  <conditionalFormatting sqref="T4:AG31">
    <cfRule type="cellIs" dxfId="8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4416E-46FC-4A60-B3BD-B9F6AC91664A}">
  <dimension ref="A1:AG33"/>
  <sheetViews>
    <sheetView zoomScale="80" zoomScaleNormal="80" workbookViewId="0">
      <pane xSplit="19" topLeftCell="T1" activePane="topRight" state="frozen"/>
      <selection pane="topRight" activeCell="J3" sqref="J3:R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68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82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0</v>
      </c>
      <c r="K4" s="40">
        <f>IF(SUM(T4:AK4)&gt;J4+M4,J4+M4,SUM(T4:AK4))</f>
        <v>0</v>
      </c>
      <c r="L4" s="41">
        <f>(SUM(T4:AK4))</f>
        <v>0</v>
      </c>
      <c r="M4" s="42"/>
      <c r="N4" s="43">
        <f>ROUND(IF(J4*0.25-0.5&lt;0,0,J4*0.25-0.5),0)-Q4-O4</f>
        <v>0</v>
      </c>
      <c r="O4" s="42"/>
      <c r="P4" s="42"/>
      <c r="Q4" s="42"/>
      <c r="R4" s="55">
        <f>J4-(SUM(T4:AG4))+M4</f>
        <v>0</v>
      </c>
      <c r="S4" s="20" t="str">
        <f t="shared" ref="S4:S31" si="0">IF(R4&lt;0,"ATENÇÃO","OK")</f>
        <v>OK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0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/>
      <c r="N5" s="43">
        <f t="shared" ref="N5:N31" si="3">ROUND(IF(J5*0.25-0.5&lt;0,0,J5*0.25-0.5),0)-Q5-O5</f>
        <v>0</v>
      </c>
      <c r="O5" s="42"/>
      <c r="P5" s="42"/>
      <c r="Q5" s="42"/>
      <c r="R5" s="55">
        <f t="shared" ref="R5:R31" si="4">J5-(SUM(T5:AG5))+M5</f>
        <v>0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0</v>
      </c>
      <c r="K6" s="40">
        <f t="shared" si="1"/>
        <v>0</v>
      </c>
      <c r="L6" s="41">
        <f t="shared" si="2"/>
        <v>0</v>
      </c>
      <c r="M6" s="42"/>
      <c r="N6" s="43">
        <f t="shared" si="3"/>
        <v>0</v>
      </c>
      <c r="O6" s="42"/>
      <c r="P6" s="42"/>
      <c r="Q6" s="42"/>
      <c r="R6" s="55">
        <f t="shared" si="4"/>
        <v>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0</v>
      </c>
      <c r="K7" s="40">
        <f t="shared" si="1"/>
        <v>0</v>
      </c>
      <c r="L7" s="41">
        <f t="shared" si="2"/>
        <v>0</v>
      </c>
      <c r="M7" s="42"/>
      <c r="N7" s="43">
        <f t="shared" si="3"/>
        <v>0</v>
      </c>
      <c r="O7" s="42"/>
      <c r="P7" s="42"/>
      <c r="Q7" s="42"/>
      <c r="R7" s="55">
        <f t="shared" si="4"/>
        <v>0</v>
      </c>
      <c r="S7" s="20" t="str">
        <f t="shared" si="0"/>
        <v>OK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0</v>
      </c>
      <c r="K8" s="40">
        <f t="shared" si="1"/>
        <v>0</v>
      </c>
      <c r="L8" s="41">
        <f t="shared" si="2"/>
        <v>0</v>
      </c>
      <c r="M8" s="42"/>
      <c r="N8" s="43">
        <f t="shared" si="3"/>
        <v>0</v>
      </c>
      <c r="O8" s="42"/>
      <c r="P8" s="42"/>
      <c r="Q8" s="42"/>
      <c r="R8" s="55">
        <f t="shared" si="4"/>
        <v>0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0</v>
      </c>
      <c r="K9" s="40">
        <f t="shared" si="1"/>
        <v>0</v>
      </c>
      <c r="L9" s="41">
        <f t="shared" si="2"/>
        <v>0</v>
      </c>
      <c r="M9" s="42"/>
      <c r="N9" s="43">
        <f t="shared" si="3"/>
        <v>0</v>
      </c>
      <c r="O9" s="42"/>
      <c r="P9" s="42"/>
      <c r="Q9" s="42"/>
      <c r="R9" s="55">
        <f t="shared" si="4"/>
        <v>0</v>
      </c>
      <c r="S9" s="20" t="str">
        <f t="shared" si="0"/>
        <v>OK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0</v>
      </c>
      <c r="K10" s="40">
        <f t="shared" si="1"/>
        <v>0</v>
      </c>
      <c r="L10" s="41">
        <f t="shared" si="2"/>
        <v>0</v>
      </c>
      <c r="M10" s="42"/>
      <c r="N10" s="43">
        <f t="shared" si="3"/>
        <v>0</v>
      </c>
      <c r="O10" s="42"/>
      <c r="P10" s="42"/>
      <c r="Q10" s="42"/>
      <c r="R10" s="55">
        <f t="shared" si="4"/>
        <v>0</v>
      </c>
      <c r="S10" s="20" t="str">
        <f t="shared" si="0"/>
        <v>OK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0</v>
      </c>
      <c r="K11" s="40">
        <f t="shared" si="1"/>
        <v>0</v>
      </c>
      <c r="L11" s="41">
        <f t="shared" si="2"/>
        <v>0</v>
      </c>
      <c r="M11" s="42"/>
      <c r="N11" s="43">
        <f t="shared" si="3"/>
        <v>0</v>
      </c>
      <c r="O11" s="42"/>
      <c r="P11" s="42"/>
      <c r="Q11" s="42"/>
      <c r="R11" s="55">
        <f t="shared" si="4"/>
        <v>0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0</v>
      </c>
      <c r="K12" s="40">
        <f t="shared" si="1"/>
        <v>0</v>
      </c>
      <c r="L12" s="41">
        <f t="shared" si="2"/>
        <v>0</v>
      </c>
      <c r="M12" s="42"/>
      <c r="N12" s="43">
        <f t="shared" si="3"/>
        <v>0</v>
      </c>
      <c r="O12" s="42"/>
      <c r="P12" s="42"/>
      <c r="Q12" s="42"/>
      <c r="R12" s="55">
        <f t="shared" si="4"/>
        <v>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0</v>
      </c>
      <c r="K13" s="40">
        <f t="shared" si="1"/>
        <v>0</v>
      </c>
      <c r="L13" s="41">
        <f t="shared" si="2"/>
        <v>0</v>
      </c>
      <c r="M13" s="42"/>
      <c r="N13" s="43">
        <f t="shared" si="3"/>
        <v>0</v>
      </c>
      <c r="O13" s="42"/>
      <c r="P13" s="42"/>
      <c r="Q13" s="42"/>
      <c r="R13" s="55">
        <f t="shared" si="4"/>
        <v>0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0</v>
      </c>
      <c r="K14" s="40">
        <f t="shared" si="1"/>
        <v>0</v>
      </c>
      <c r="L14" s="41">
        <f t="shared" si="2"/>
        <v>0</v>
      </c>
      <c r="M14" s="42"/>
      <c r="N14" s="43">
        <f t="shared" si="3"/>
        <v>0</v>
      </c>
      <c r="O14" s="42"/>
      <c r="P14" s="42"/>
      <c r="Q14" s="42"/>
      <c r="R14" s="55">
        <f t="shared" si="4"/>
        <v>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90</v>
      </c>
      <c r="K15" s="40">
        <f t="shared" si="1"/>
        <v>0</v>
      </c>
      <c r="L15" s="41">
        <f t="shared" si="2"/>
        <v>0</v>
      </c>
      <c r="M15" s="42"/>
      <c r="N15" s="43">
        <f t="shared" si="3"/>
        <v>22</v>
      </c>
      <c r="O15" s="42"/>
      <c r="P15" s="42"/>
      <c r="Q15" s="42"/>
      <c r="R15" s="55">
        <f t="shared" si="4"/>
        <v>90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0</v>
      </c>
      <c r="K16" s="40">
        <f t="shared" si="1"/>
        <v>0</v>
      </c>
      <c r="L16" s="41">
        <f t="shared" si="2"/>
        <v>0</v>
      </c>
      <c r="M16" s="42"/>
      <c r="N16" s="43">
        <f t="shared" si="3"/>
        <v>0</v>
      </c>
      <c r="O16" s="42"/>
      <c r="P16" s="42"/>
      <c r="Q16" s="42"/>
      <c r="R16" s="55">
        <f t="shared" si="4"/>
        <v>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0</v>
      </c>
      <c r="K17" s="40">
        <f t="shared" si="1"/>
        <v>0</v>
      </c>
      <c r="L17" s="41">
        <f t="shared" si="2"/>
        <v>0</v>
      </c>
      <c r="M17" s="42"/>
      <c r="N17" s="43">
        <f t="shared" si="3"/>
        <v>0</v>
      </c>
      <c r="O17" s="42"/>
      <c r="P17" s="42"/>
      <c r="Q17" s="42"/>
      <c r="R17" s="55">
        <f t="shared" si="4"/>
        <v>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0</v>
      </c>
      <c r="K18" s="40">
        <f t="shared" si="1"/>
        <v>0</v>
      </c>
      <c r="L18" s="41">
        <f t="shared" si="2"/>
        <v>0</v>
      </c>
      <c r="M18" s="42"/>
      <c r="N18" s="43">
        <f t="shared" si="3"/>
        <v>0</v>
      </c>
      <c r="O18" s="42"/>
      <c r="P18" s="42"/>
      <c r="Q18" s="42"/>
      <c r="R18" s="55">
        <f t="shared" si="4"/>
        <v>0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0</v>
      </c>
      <c r="K19" s="40">
        <f t="shared" si="1"/>
        <v>0</v>
      </c>
      <c r="L19" s="41">
        <f t="shared" si="2"/>
        <v>0</v>
      </c>
      <c r="M19" s="42"/>
      <c r="N19" s="43">
        <f t="shared" si="3"/>
        <v>0</v>
      </c>
      <c r="O19" s="42"/>
      <c r="P19" s="42"/>
      <c r="Q19" s="42"/>
      <c r="R19" s="55">
        <f t="shared" si="4"/>
        <v>0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0</v>
      </c>
      <c r="K20" s="40">
        <f t="shared" si="1"/>
        <v>0</v>
      </c>
      <c r="L20" s="41">
        <f t="shared" si="2"/>
        <v>0</v>
      </c>
      <c r="M20" s="42"/>
      <c r="N20" s="43">
        <f t="shared" si="3"/>
        <v>0</v>
      </c>
      <c r="O20" s="42"/>
      <c r="P20" s="42"/>
      <c r="Q20" s="42"/>
      <c r="R20" s="55">
        <f t="shared" si="4"/>
        <v>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0</v>
      </c>
      <c r="K21" s="40">
        <f t="shared" si="1"/>
        <v>0</v>
      </c>
      <c r="L21" s="41">
        <f t="shared" si="2"/>
        <v>0</v>
      </c>
      <c r="M21" s="42"/>
      <c r="N21" s="43">
        <f t="shared" si="3"/>
        <v>0</v>
      </c>
      <c r="O21" s="42"/>
      <c r="P21" s="42"/>
      <c r="Q21" s="42"/>
      <c r="R21" s="55">
        <f t="shared" si="4"/>
        <v>0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50</v>
      </c>
      <c r="K22" s="40">
        <f t="shared" si="1"/>
        <v>0</v>
      </c>
      <c r="L22" s="41">
        <f t="shared" si="2"/>
        <v>0</v>
      </c>
      <c r="M22" s="42"/>
      <c r="N22" s="43">
        <f t="shared" si="3"/>
        <v>12</v>
      </c>
      <c r="O22" s="42"/>
      <c r="P22" s="42"/>
      <c r="Q22" s="42"/>
      <c r="R22" s="55">
        <f t="shared" si="4"/>
        <v>50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0</v>
      </c>
      <c r="K23" s="40">
        <f t="shared" si="1"/>
        <v>0</v>
      </c>
      <c r="L23" s="41">
        <f>(SUM(T23:AK23))</f>
        <v>0</v>
      </c>
      <c r="M23" s="42"/>
      <c r="N23" s="43">
        <f t="shared" si="3"/>
        <v>0</v>
      </c>
      <c r="O23" s="42"/>
      <c r="P23" s="42"/>
      <c r="Q23" s="42"/>
      <c r="R23" s="55">
        <f t="shared" si="4"/>
        <v>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0</v>
      </c>
      <c r="K24" s="40">
        <f t="shared" si="1"/>
        <v>0</v>
      </c>
      <c r="L24" s="41">
        <f t="shared" si="2"/>
        <v>0</v>
      </c>
      <c r="M24" s="42"/>
      <c r="N24" s="43">
        <f t="shared" si="3"/>
        <v>0</v>
      </c>
      <c r="O24" s="42"/>
      <c r="P24" s="42"/>
      <c r="Q24" s="42"/>
      <c r="R24" s="55">
        <f t="shared" si="4"/>
        <v>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0</v>
      </c>
      <c r="K25" s="40">
        <f t="shared" si="1"/>
        <v>0</v>
      </c>
      <c r="L25" s="41">
        <f t="shared" si="2"/>
        <v>0</v>
      </c>
      <c r="M25" s="42"/>
      <c r="N25" s="43">
        <f t="shared" si="3"/>
        <v>0</v>
      </c>
      <c r="O25" s="42"/>
      <c r="P25" s="42"/>
      <c r="Q25" s="42"/>
      <c r="R25" s="55">
        <f t="shared" si="4"/>
        <v>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0</v>
      </c>
      <c r="K26" s="40">
        <f t="shared" si="1"/>
        <v>0</v>
      </c>
      <c r="L26" s="41">
        <f t="shared" si="2"/>
        <v>0</v>
      </c>
      <c r="M26" s="42"/>
      <c r="N26" s="43">
        <f t="shared" si="3"/>
        <v>0</v>
      </c>
      <c r="O26" s="42"/>
      <c r="P26" s="42"/>
      <c r="Q26" s="42"/>
      <c r="R26" s="55">
        <f t="shared" si="4"/>
        <v>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0</v>
      </c>
      <c r="K27" s="40">
        <f t="shared" si="1"/>
        <v>0</v>
      </c>
      <c r="L27" s="41">
        <f t="shared" si="2"/>
        <v>0</v>
      </c>
      <c r="M27" s="42"/>
      <c r="N27" s="43">
        <f t="shared" si="3"/>
        <v>0</v>
      </c>
      <c r="O27" s="42"/>
      <c r="P27" s="42"/>
      <c r="Q27" s="42"/>
      <c r="R27" s="55">
        <f t="shared" si="4"/>
        <v>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0</v>
      </c>
      <c r="K28" s="40">
        <f t="shared" si="1"/>
        <v>0</v>
      </c>
      <c r="L28" s="41">
        <f t="shared" si="2"/>
        <v>0</v>
      </c>
      <c r="M28" s="42"/>
      <c r="N28" s="43">
        <f t="shared" si="3"/>
        <v>0</v>
      </c>
      <c r="O28" s="42"/>
      <c r="P28" s="42"/>
      <c r="Q28" s="42"/>
      <c r="R28" s="55">
        <f t="shared" si="4"/>
        <v>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0</v>
      </c>
      <c r="K29" s="40">
        <f t="shared" si="1"/>
        <v>0</v>
      </c>
      <c r="L29" s="41">
        <f t="shared" si="2"/>
        <v>0</v>
      </c>
      <c r="M29" s="42"/>
      <c r="N29" s="43">
        <f t="shared" si="3"/>
        <v>0</v>
      </c>
      <c r="O29" s="42"/>
      <c r="P29" s="42"/>
      <c r="Q29" s="42"/>
      <c r="R29" s="55">
        <f t="shared" si="4"/>
        <v>0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0</v>
      </c>
      <c r="K30" s="40">
        <f t="shared" si="1"/>
        <v>0</v>
      </c>
      <c r="L30" s="41">
        <f t="shared" si="2"/>
        <v>0</v>
      </c>
      <c r="M30" s="42"/>
      <c r="N30" s="43">
        <f t="shared" si="3"/>
        <v>0</v>
      </c>
      <c r="O30" s="42"/>
      <c r="P30" s="42"/>
      <c r="Q30" s="42"/>
      <c r="R30" s="55">
        <f t="shared" si="4"/>
        <v>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0</v>
      </c>
      <c r="K31" s="40">
        <f t="shared" si="1"/>
        <v>0</v>
      </c>
      <c r="L31" s="41">
        <f t="shared" si="2"/>
        <v>0</v>
      </c>
      <c r="M31" s="42"/>
      <c r="N31" s="43">
        <f t="shared" si="3"/>
        <v>0</v>
      </c>
      <c r="O31" s="42"/>
      <c r="P31" s="42"/>
      <c r="Q31" s="42"/>
      <c r="R31" s="55">
        <f t="shared" si="4"/>
        <v>0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4302.8</v>
      </c>
      <c r="K32" s="44">
        <f>SUMPRODUCT($I$4:$I$31,K4:K31)</f>
        <v>0</v>
      </c>
      <c r="L32" s="44">
        <f>SUMPRODUCT($I$4:$I$31,L4:L31)</f>
        <v>0</v>
      </c>
      <c r="M32" s="36"/>
      <c r="N32" s="36"/>
      <c r="O32" s="36"/>
      <c r="P32" s="36"/>
      <c r="Q32" s="36"/>
      <c r="T32" s="27">
        <f t="shared" ref="T32:AG32" si="5">SUMPRODUCT($I$4:$I$31,T4:T31)</f>
        <v>0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140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140</v>
      </c>
    </row>
  </sheetData>
  <autoFilter ref="A3:AG33" xr:uid="{00000000-0001-0000-0000-000000000000}"/>
  <mergeCells count="20">
    <mergeCell ref="A4:A31"/>
    <mergeCell ref="B4:B31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R4:R31">
    <cfRule type="cellIs" dxfId="7" priority="1" operator="lessThan">
      <formula>0</formula>
    </cfRule>
  </conditionalFormatting>
  <conditionalFormatting sqref="T4:AG31">
    <cfRule type="cellIs" dxfId="6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1C46-0CA6-4677-AEB7-759DEA641339}">
  <dimension ref="A1:AG33"/>
  <sheetViews>
    <sheetView zoomScale="80" zoomScaleNormal="80" workbookViewId="0">
      <pane xSplit="19" topLeftCell="T1" activePane="topRight" state="frozen"/>
      <selection pane="topRight" activeCell="J3" sqref="J3:R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68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100</v>
      </c>
      <c r="K4" s="40">
        <f>IF(SUM(T4:AK4)&gt;J4+M4,J4+M4,SUM(T4:AK4))</f>
        <v>0</v>
      </c>
      <c r="L4" s="41">
        <f>(SUM(T4:AK4))</f>
        <v>0</v>
      </c>
      <c r="M4" s="42"/>
      <c r="N4" s="43">
        <f>ROUND(IF(J4*0.25-0.5&lt;0,0,J4*0.25-0.5),0)-Q4-O4</f>
        <v>25</v>
      </c>
      <c r="O4" s="42"/>
      <c r="P4" s="42"/>
      <c r="Q4" s="42"/>
      <c r="R4" s="55">
        <f>J4-(SUM(T4:AG4))+M4</f>
        <v>100</v>
      </c>
      <c r="S4" s="20" t="str">
        <f t="shared" ref="S4:S31" si="0">IF(R4&lt;0,"ATENÇÃO","OK")</f>
        <v>OK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10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/>
      <c r="N5" s="43">
        <f t="shared" ref="N5:N31" si="3">ROUND(IF(J5*0.25-0.5&lt;0,0,J5*0.25-0.5),0)-Q5-O5</f>
        <v>2</v>
      </c>
      <c r="O5" s="42"/>
      <c r="P5" s="42"/>
      <c r="Q5" s="42"/>
      <c r="R5" s="55">
        <f t="shared" ref="R5:R31" si="4">J5-(SUM(T5:AG5))+M5</f>
        <v>10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10</v>
      </c>
      <c r="K6" s="40">
        <f t="shared" si="1"/>
        <v>0</v>
      </c>
      <c r="L6" s="41">
        <f t="shared" si="2"/>
        <v>0</v>
      </c>
      <c r="M6" s="42"/>
      <c r="N6" s="43">
        <f t="shared" si="3"/>
        <v>2</v>
      </c>
      <c r="O6" s="42"/>
      <c r="P6" s="42"/>
      <c r="Q6" s="42"/>
      <c r="R6" s="55">
        <f t="shared" si="4"/>
        <v>10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100</v>
      </c>
      <c r="K7" s="40">
        <f t="shared" si="1"/>
        <v>0</v>
      </c>
      <c r="L7" s="41">
        <f t="shared" si="2"/>
        <v>0</v>
      </c>
      <c r="M7" s="42"/>
      <c r="N7" s="43">
        <f t="shared" si="3"/>
        <v>25</v>
      </c>
      <c r="O7" s="42"/>
      <c r="P7" s="42"/>
      <c r="Q7" s="42"/>
      <c r="R7" s="55">
        <f t="shared" si="4"/>
        <v>100</v>
      </c>
      <c r="S7" s="20" t="str">
        <f t="shared" si="0"/>
        <v>OK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5</v>
      </c>
      <c r="K8" s="40">
        <f t="shared" si="1"/>
        <v>0</v>
      </c>
      <c r="L8" s="41">
        <f t="shared" si="2"/>
        <v>0</v>
      </c>
      <c r="M8" s="42"/>
      <c r="N8" s="43">
        <f t="shared" si="3"/>
        <v>1</v>
      </c>
      <c r="O8" s="42"/>
      <c r="P8" s="42"/>
      <c r="Q8" s="42"/>
      <c r="R8" s="55">
        <f t="shared" si="4"/>
        <v>5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5</v>
      </c>
      <c r="K9" s="40">
        <f t="shared" si="1"/>
        <v>0</v>
      </c>
      <c r="L9" s="41">
        <f t="shared" si="2"/>
        <v>0</v>
      </c>
      <c r="M9" s="42"/>
      <c r="N9" s="43">
        <f t="shared" si="3"/>
        <v>1</v>
      </c>
      <c r="O9" s="42"/>
      <c r="P9" s="42"/>
      <c r="Q9" s="42"/>
      <c r="R9" s="55">
        <f t="shared" si="4"/>
        <v>5</v>
      </c>
      <c r="S9" s="20" t="str">
        <f t="shared" si="0"/>
        <v>OK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30</v>
      </c>
      <c r="K10" s="40">
        <f t="shared" si="1"/>
        <v>0</v>
      </c>
      <c r="L10" s="41">
        <f t="shared" si="2"/>
        <v>0</v>
      </c>
      <c r="M10" s="42"/>
      <c r="N10" s="43">
        <f t="shared" si="3"/>
        <v>7</v>
      </c>
      <c r="O10" s="42"/>
      <c r="P10" s="42"/>
      <c r="Q10" s="42"/>
      <c r="R10" s="55">
        <f t="shared" si="4"/>
        <v>30</v>
      </c>
      <c r="S10" s="20" t="str">
        <f t="shared" si="0"/>
        <v>OK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20</v>
      </c>
      <c r="K11" s="40">
        <f t="shared" si="1"/>
        <v>0</v>
      </c>
      <c r="L11" s="41">
        <f t="shared" si="2"/>
        <v>0</v>
      </c>
      <c r="M11" s="42"/>
      <c r="N11" s="43">
        <f t="shared" si="3"/>
        <v>5</v>
      </c>
      <c r="O11" s="42"/>
      <c r="P11" s="42"/>
      <c r="Q11" s="42"/>
      <c r="R11" s="55">
        <f t="shared" si="4"/>
        <v>20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50</v>
      </c>
      <c r="K12" s="40">
        <f t="shared" si="1"/>
        <v>0</v>
      </c>
      <c r="L12" s="41">
        <f t="shared" si="2"/>
        <v>0</v>
      </c>
      <c r="M12" s="42"/>
      <c r="N12" s="43">
        <f t="shared" si="3"/>
        <v>12</v>
      </c>
      <c r="O12" s="42"/>
      <c r="P12" s="42"/>
      <c r="Q12" s="42"/>
      <c r="R12" s="55">
        <f t="shared" si="4"/>
        <v>50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200</v>
      </c>
      <c r="K13" s="40">
        <f t="shared" si="1"/>
        <v>0</v>
      </c>
      <c r="L13" s="41">
        <f t="shared" si="2"/>
        <v>0</v>
      </c>
      <c r="M13" s="42"/>
      <c r="N13" s="43">
        <f t="shared" si="3"/>
        <v>50</v>
      </c>
      <c r="O13" s="42"/>
      <c r="P13" s="42"/>
      <c r="Q13" s="42"/>
      <c r="R13" s="55">
        <f t="shared" si="4"/>
        <v>200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1000</v>
      </c>
      <c r="K14" s="40">
        <f t="shared" si="1"/>
        <v>0</v>
      </c>
      <c r="L14" s="41">
        <f t="shared" si="2"/>
        <v>0</v>
      </c>
      <c r="M14" s="42"/>
      <c r="N14" s="43">
        <f t="shared" si="3"/>
        <v>250</v>
      </c>
      <c r="O14" s="42"/>
      <c r="P14" s="42"/>
      <c r="Q14" s="42"/>
      <c r="R14" s="55">
        <f t="shared" si="4"/>
        <v>1000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75</v>
      </c>
      <c r="K15" s="40">
        <f t="shared" si="1"/>
        <v>0</v>
      </c>
      <c r="L15" s="41">
        <f t="shared" si="2"/>
        <v>0</v>
      </c>
      <c r="M15" s="42"/>
      <c r="N15" s="43">
        <f t="shared" si="3"/>
        <v>18</v>
      </c>
      <c r="O15" s="42"/>
      <c r="P15" s="42"/>
      <c r="Q15" s="42"/>
      <c r="R15" s="55">
        <f t="shared" si="4"/>
        <v>75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0</v>
      </c>
      <c r="K16" s="40">
        <f t="shared" si="1"/>
        <v>0</v>
      </c>
      <c r="L16" s="41">
        <f t="shared" si="2"/>
        <v>0</v>
      </c>
      <c r="M16" s="42"/>
      <c r="N16" s="43">
        <f t="shared" si="3"/>
        <v>0</v>
      </c>
      <c r="O16" s="42"/>
      <c r="P16" s="42"/>
      <c r="Q16" s="42"/>
      <c r="R16" s="55">
        <f t="shared" si="4"/>
        <v>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0</v>
      </c>
      <c r="K17" s="40">
        <f t="shared" si="1"/>
        <v>0</v>
      </c>
      <c r="L17" s="41">
        <f t="shared" si="2"/>
        <v>0</v>
      </c>
      <c r="M17" s="42"/>
      <c r="N17" s="43">
        <f t="shared" si="3"/>
        <v>0</v>
      </c>
      <c r="O17" s="42"/>
      <c r="P17" s="42"/>
      <c r="Q17" s="42"/>
      <c r="R17" s="55">
        <f t="shared" si="4"/>
        <v>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150</v>
      </c>
      <c r="K18" s="40">
        <f t="shared" si="1"/>
        <v>0</v>
      </c>
      <c r="L18" s="41">
        <f t="shared" si="2"/>
        <v>0</v>
      </c>
      <c r="M18" s="42"/>
      <c r="N18" s="43">
        <f t="shared" si="3"/>
        <v>37</v>
      </c>
      <c r="O18" s="42"/>
      <c r="P18" s="42"/>
      <c r="Q18" s="42"/>
      <c r="R18" s="55">
        <f t="shared" si="4"/>
        <v>150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0</v>
      </c>
      <c r="K19" s="40">
        <f t="shared" si="1"/>
        <v>0</v>
      </c>
      <c r="L19" s="41">
        <f t="shared" si="2"/>
        <v>0</v>
      </c>
      <c r="M19" s="42"/>
      <c r="N19" s="43">
        <f t="shared" si="3"/>
        <v>0</v>
      </c>
      <c r="O19" s="42"/>
      <c r="P19" s="42"/>
      <c r="Q19" s="42"/>
      <c r="R19" s="55">
        <f t="shared" si="4"/>
        <v>0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0</v>
      </c>
      <c r="K20" s="40">
        <f t="shared" si="1"/>
        <v>0</v>
      </c>
      <c r="L20" s="41">
        <f t="shared" si="2"/>
        <v>0</v>
      </c>
      <c r="M20" s="42"/>
      <c r="N20" s="43">
        <f t="shared" si="3"/>
        <v>0</v>
      </c>
      <c r="O20" s="42"/>
      <c r="P20" s="42"/>
      <c r="Q20" s="42"/>
      <c r="R20" s="55">
        <f t="shared" si="4"/>
        <v>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10</v>
      </c>
      <c r="K21" s="40">
        <f t="shared" si="1"/>
        <v>0</v>
      </c>
      <c r="L21" s="41">
        <f t="shared" si="2"/>
        <v>0</v>
      </c>
      <c r="M21" s="42"/>
      <c r="N21" s="43">
        <f t="shared" si="3"/>
        <v>2</v>
      </c>
      <c r="O21" s="42"/>
      <c r="P21" s="42"/>
      <c r="Q21" s="42"/>
      <c r="R21" s="55">
        <f t="shared" si="4"/>
        <v>10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10</v>
      </c>
      <c r="K22" s="40">
        <f t="shared" si="1"/>
        <v>0</v>
      </c>
      <c r="L22" s="41">
        <f t="shared" si="2"/>
        <v>0</v>
      </c>
      <c r="M22" s="42"/>
      <c r="N22" s="43">
        <f t="shared" si="3"/>
        <v>2</v>
      </c>
      <c r="O22" s="42"/>
      <c r="P22" s="42"/>
      <c r="Q22" s="42"/>
      <c r="R22" s="55">
        <f t="shared" si="4"/>
        <v>10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0</v>
      </c>
      <c r="K23" s="40">
        <f t="shared" si="1"/>
        <v>0</v>
      </c>
      <c r="L23" s="41">
        <f>(SUM(T23:AK23))</f>
        <v>0</v>
      </c>
      <c r="M23" s="42"/>
      <c r="N23" s="43">
        <f t="shared" si="3"/>
        <v>0</v>
      </c>
      <c r="O23" s="42"/>
      <c r="P23" s="42"/>
      <c r="Q23" s="42"/>
      <c r="R23" s="55">
        <f t="shared" si="4"/>
        <v>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10</v>
      </c>
      <c r="K24" s="40">
        <f t="shared" si="1"/>
        <v>0</v>
      </c>
      <c r="L24" s="41">
        <f t="shared" si="2"/>
        <v>0</v>
      </c>
      <c r="M24" s="42"/>
      <c r="N24" s="43">
        <f t="shared" si="3"/>
        <v>2</v>
      </c>
      <c r="O24" s="42"/>
      <c r="P24" s="42"/>
      <c r="Q24" s="42"/>
      <c r="R24" s="55">
        <f t="shared" si="4"/>
        <v>10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2000</v>
      </c>
      <c r="K25" s="40">
        <f t="shared" si="1"/>
        <v>0</v>
      </c>
      <c r="L25" s="41">
        <f t="shared" si="2"/>
        <v>0</v>
      </c>
      <c r="M25" s="42"/>
      <c r="N25" s="43">
        <f t="shared" si="3"/>
        <v>500</v>
      </c>
      <c r="O25" s="42"/>
      <c r="P25" s="42"/>
      <c r="Q25" s="42"/>
      <c r="R25" s="55">
        <f t="shared" si="4"/>
        <v>2000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2000</v>
      </c>
      <c r="K26" s="40">
        <f t="shared" si="1"/>
        <v>0</v>
      </c>
      <c r="L26" s="41">
        <f t="shared" si="2"/>
        <v>0</v>
      </c>
      <c r="M26" s="42"/>
      <c r="N26" s="43">
        <f t="shared" si="3"/>
        <v>500</v>
      </c>
      <c r="O26" s="42"/>
      <c r="P26" s="42"/>
      <c r="Q26" s="42"/>
      <c r="R26" s="55">
        <f t="shared" si="4"/>
        <v>2000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2500</v>
      </c>
      <c r="K27" s="40">
        <f t="shared" si="1"/>
        <v>0</v>
      </c>
      <c r="L27" s="41">
        <f t="shared" si="2"/>
        <v>0</v>
      </c>
      <c r="M27" s="42"/>
      <c r="N27" s="43">
        <f t="shared" si="3"/>
        <v>625</v>
      </c>
      <c r="O27" s="42"/>
      <c r="P27" s="42"/>
      <c r="Q27" s="42"/>
      <c r="R27" s="55">
        <f t="shared" si="4"/>
        <v>2500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2500</v>
      </c>
      <c r="K28" s="40">
        <f t="shared" si="1"/>
        <v>0</v>
      </c>
      <c r="L28" s="41">
        <f t="shared" si="2"/>
        <v>0</v>
      </c>
      <c r="M28" s="42"/>
      <c r="N28" s="43">
        <f t="shared" si="3"/>
        <v>625</v>
      </c>
      <c r="O28" s="42"/>
      <c r="P28" s="42"/>
      <c r="Q28" s="42"/>
      <c r="R28" s="55">
        <f t="shared" si="4"/>
        <v>2500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200</v>
      </c>
      <c r="K29" s="40">
        <f t="shared" si="1"/>
        <v>0</v>
      </c>
      <c r="L29" s="41">
        <f t="shared" si="2"/>
        <v>0</v>
      </c>
      <c r="M29" s="42"/>
      <c r="N29" s="43">
        <f t="shared" si="3"/>
        <v>50</v>
      </c>
      <c r="O29" s="42"/>
      <c r="P29" s="42"/>
      <c r="Q29" s="42"/>
      <c r="R29" s="55">
        <f t="shared" si="4"/>
        <v>200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80</v>
      </c>
      <c r="K30" s="40">
        <f t="shared" si="1"/>
        <v>0</v>
      </c>
      <c r="L30" s="41">
        <f t="shared" si="2"/>
        <v>0</v>
      </c>
      <c r="M30" s="42"/>
      <c r="N30" s="43">
        <f t="shared" si="3"/>
        <v>20</v>
      </c>
      <c r="O30" s="42"/>
      <c r="P30" s="42"/>
      <c r="Q30" s="42"/>
      <c r="R30" s="55">
        <f t="shared" si="4"/>
        <v>80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6</v>
      </c>
      <c r="K31" s="40">
        <f t="shared" si="1"/>
        <v>0</v>
      </c>
      <c r="L31" s="41">
        <f t="shared" si="2"/>
        <v>0</v>
      </c>
      <c r="M31" s="42"/>
      <c r="N31" s="43">
        <f t="shared" si="3"/>
        <v>1</v>
      </c>
      <c r="O31" s="42"/>
      <c r="P31" s="42"/>
      <c r="Q31" s="42"/>
      <c r="R31" s="55">
        <f t="shared" si="4"/>
        <v>6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120917.95</v>
      </c>
      <c r="K32" s="44">
        <f>SUMPRODUCT($I$4:$I$31,K4:K31)</f>
        <v>0</v>
      </c>
      <c r="L32" s="44">
        <f>SUMPRODUCT($I$4:$I$31,L4:L31)</f>
        <v>0</v>
      </c>
      <c r="M32" s="36"/>
      <c r="N32" s="36"/>
      <c r="O32" s="36"/>
      <c r="P32" s="36"/>
      <c r="Q32" s="36"/>
      <c r="T32" s="27">
        <f t="shared" ref="T32:AG32" si="5">SUMPRODUCT($I$4:$I$31,T4:T31)</f>
        <v>0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11071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11071</v>
      </c>
    </row>
  </sheetData>
  <autoFilter ref="A3:AG33" xr:uid="{00000000-0001-0000-0000-000000000000}"/>
  <mergeCells count="20">
    <mergeCell ref="A4:A31"/>
    <mergeCell ref="B4:B31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R4:R31">
    <cfRule type="cellIs" dxfId="5" priority="1" operator="lessThan">
      <formula>0</formula>
    </cfRule>
  </conditionalFormatting>
  <conditionalFormatting sqref="T4:AG31">
    <cfRule type="cellIs" dxfId="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E96BC-7842-4316-9341-86420FF598EE}">
  <dimension ref="A1:AG33"/>
  <sheetViews>
    <sheetView zoomScale="80" zoomScaleNormal="80" workbookViewId="0">
      <pane xSplit="19" topLeftCell="T1" activePane="topRight" state="frozen"/>
      <selection pane="topRight" activeCell="G36" sqref="G36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1" customWidth="1"/>
    <col min="5" max="5" width="10.42578125" style="21" customWidth="1"/>
    <col min="6" max="6" width="13.7109375" style="21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2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66" t="s">
        <v>66</v>
      </c>
      <c r="B1" s="67"/>
      <c r="C1" s="68"/>
      <c r="D1" s="66" t="s">
        <v>45</v>
      </c>
      <c r="E1" s="67"/>
      <c r="F1" s="67"/>
      <c r="G1" s="67"/>
      <c r="H1" s="67"/>
      <c r="I1" s="68"/>
      <c r="J1" s="65" t="s">
        <v>65</v>
      </c>
      <c r="K1" s="65"/>
      <c r="L1" s="65"/>
      <c r="M1" s="65"/>
      <c r="N1" s="65"/>
      <c r="O1" s="65"/>
      <c r="P1" s="65"/>
      <c r="Q1" s="65"/>
      <c r="R1" s="65"/>
      <c r="S1" s="65"/>
      <c r="T1" s="58" t="s">
        <v>68</v>
      </c>
      <c r="U1" s="58" t="s">
        <v>68</v>
      </c>
      <c r="V1" s="58" t="s">
        <v>68</v>
      </c>
      <c r="W1" s="58" t="s">
        <v>68</v>
      </c>
      <c r="X1" s="58" t="s">
        <v>68</v>
      </c>
      <c r="Y1" s="58" t="s">
        <v>68</v>
      </c>
      <c r="Z1" s="58" t="s">
        <v>68</v>
      </c>
      <c r="AA1" s="58" t="s">
        <v>68</v>
      </c>
      <c r="AB1" s="58" t="s">
        <v>68</v>
      </c>
      <c r="AC1" s="58" t="s">
        <v>68</v>
      </c>
      <c r="AD1" s="58" t="s">
        <v>68</v>
      </c>
      <c r="AE1" s="58" t="s">
        <v>68</v>
      </c>
      <c r="AF1" s="58" t="s">
        <v>68</v>
      </c>
      <c r="AG1" s="58" t="s">
        <v>68</v>
      </c>
    </row>
    <row r="2" spans="1:33" ht="30.75" customHeight="1" x14ac:dyDescent="0.25">
      <c r="A2" s="65" t="s">
        <v>84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s="3" customFormat="1" ht="48.2" customHeight="1" x14ac:dyDescent="0.2">
      <c r="A3" s="19" t="s">
        <v>5</v>
      </c>
      <c r="B3" s="19" t="s">
        <v>43</v>
      </c>
      <c r="C3" s="19" t="s">
        <v>3</v>
      </c>
      <c r="D3" s="19" t="s">
        <v>49</v>
      </c>
      <c r="E3" s="19" t="s">
        <v>4</v>
      </c>
      <c r="F3" s="19" t="s">
        <v>44</v>
      </c>
      <c r="G3" s="19" t="s">
        <v>75</v>
      </c>
      <c r="H3" s="19" t="s">
        <v>76</v>
      </c>
      <c r="I3" s="19" t="s">
        <v>46</v>
      </c>
      <c r="J3" s="38" t="s">
        <v>51</v>
      </c>
      <c r="K3" s="56" t="s">
        <v>52</v>
      </c>
      <c r="L3" s="56" t="s">
        <v>53</v>
      </c>
      <c r="M3" s="38" t="s">
        <v>54</v>
      </c>
      <c r="N3" s="56" t="s">
        <v>55</v>
      </c>
      <c r="O3" s="56" t="s">
        <v>56</v>
      </c>
      <c r="P3" s="56" t="s">
        <v>57</v>
      </c>
      <c r="Q3" s="56" t="s">
        <v>58</v>
      </c>
      <c r="R3" s="39" t="s">
        <v>0</v>
      </c>
      <c r="S3" s="18" t="s">
        <v>2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</row>
    <row r="4" spans="1:33" s="3" customFormat="1" ht="30.2" customHeight="1" x14ac:dyDescent="0.25">
      <c r="A4" s="59">
        <v>1</v>
      </c>
      <c r="B4" s="62" t="s">
        <v>67</v>
      </c>
      <c r="C4" s="34">
        <v>1</v>
      </c>
      <c r="D4" s="54" t="s">
        <v>13</v>
      </c>
      <c r="E4" s="24" t="s">
        <v>47</v>
      </c>
      <c r="F4" s="24" t="s">
        <v>40</v>
      </c>
      <c r="G4" s="29" t="s">
        <v>77</v>
      </c>
      <c r="H4" s="29" t="s">
        <v>78</v>
      </c>
      <c r="I4" s="35">
        <v>29.53</v>
      </c>
      <c r="J4" s="53">
        <v>100</v>
      </c>
      <c r="K4" s="40">
        <f>IF(SUM(T4:AK4)&gt;J4+M4,J4+M4,SUM(T4:AK4))</f>
        <v>0</v>
      </c>
      <c r="L4" s="41">
        <f>(SUM(T4:AK4))</f>
        <v>0</v>
      </c>
      <c r="M4" s="42"/>
      <c r="N4" s="43">
        <f>ROUND(IF(J4*0.25-0.5&lt;0,0,J4*0.25-0.5),0)-Q4-O4</f>
        <v>25</v>
      </c>
      <c r="O4" s="42"/>
      <c r="P4" s="42"/>
      <c r="Q4" s="42"/>
      <c r="R4" s="55">
        <f>J4-(SUM(T4:AG4))+M4</f>
        <v>100</v>
      </c>
      <c r="S4" s="20" t="str">
        <f t="shared" ref="S4:S31" si="0">IF(R4&lt;0,"ATENÇÃO","OK")</f>
        <v>OK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3" customFormat="1" ht="30.2" customHeight="1" x14ac:dyDescent="0.25">
      <c r="A5" s="60"/>
      <c r="B5" s="63"/>
      <c r="C5" s="34">
        <v>2</v>
      </c>
      <c r="D5" s="31" t="s">
        <v>14</v>
      </c>
      <c r="E5" s="24" t="s">
        <v>47</v>
      </c>
      <c r="F5" s="24" t="s">
        <v>40</v>
      </c>
      <c r="G5" s="29" t="s">
        <v>77</v>
      </c>
      <c r="H5" s="29" t="s">
        <v>78</v>
      </c>
      <c r="I5" s="35">
        <v>41.12</v>
      </c>
      <c r="J5" s="53">
        <v>10</v>
      </c>
      <c r="K5" s="40">
        <f t="shared" ref="K5:K31" si="1">IF(SUM(T5:AK5)&gt;J5+M5,J5+M5,SUM(T5:AK5))</f>
        <v>0</v>
      </c>
      <c r="L5" s="41">
        <f t="shared" ref="L5:L31" si="2">(SUM(T5:AK5))</f>
        <v>0</v>
      </c>
      <c r="M5" s="42"/>
      <c r="N5" s="43">
        <f t="shared" ref="N5:N31" si="3">ROUND(IF(J5*0.25-0.5&lt;0,0,J5*0.25-0.5),0)-Q5-O5</f>
        <v>2</v>
      </c>
      <c r="O5" s="42"/>
      <c r="P5" s="42"/>
      <c r="Q5" s="42"/>
      <c r="R5" s="55">
        <f t="shared" ref="R5:R31" si="4">J5-(SUM(T5:AG5))+M5</f>
        <v>10</v>
      </c>
      <c r="S5" s="20" t="str">
        <f t="shared" si="0"/>
        <v>OK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33" s="3" customFormat="1" ht="30.2" customHeight="1" x14ac:dyDescent="0.25">
      <c r="A6" s="60"/>
      <c r="B6" s="63"/>
      <c r="C6" s="34">
        <v>3</v>
      </c>
      <c r="D6" s="31" t="s">
        <v>15</v>
      </c>
      <c r="E6" s="24" t="s">
        <v>47</v>
      </c>
      <c r="F6" s="24" t="s">
        <v>40</v>
      </c>
      <c r="G6" s="29" t="s">
        <v>77</v>
      </c>
      <c r="H6" s="29" t="s">
        <v>78</v>
      </c>
      <c r="I6" s="35">
        <v>40.58</v>
      </c>
      <c r="J6" s="53">
        <v>10</v>
      </c>
      <c r="K6" s="40">
        <f t="shared" si="1"/>
        <v>0</v>
      </c>
      <c r="L6" s="41">
        <f t="shared" si="2"/>
        <v>0</v>
      </c>
      <c r="M6" s="42"/>
      <c r="N6" s="43">
        <f t="shared" si="3"/>
        <v>2</v>
      </c>
      <c r="O6" s="42"/>
      <c r="P6" s="42"/>
      <c r="Q6" s="42"/>
      <c r="R6" s="55">
        <f t="shared" si="4"/>
        <v>10</v>
      </c>
      <c r="S6" s="20" t="str">
        <f t="shared" si="0"/>
        <v>OK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s="3" customFormat="1" ht="30.2" customHeight="1" x14ac:dyDescent="0.25">
      <c r="A7" s="60"/>
      <c r="B7" s="63"/>
      <c r="C7" s="34">
        <v>4</v>
      </c>
      <c r="D7" s="54" t="s">
        <v>16</v>
      </c>
      <c r="E7" s="24" t="s">
        <v>47</v>
      </c>
      <c r="F7" s="24" t="s">
        <v>40</v>
      </c>
      <c r="G7" s="29" t="s">
        <v>77</v>
      </c>
      <c r="H7" s="29" t="s">
        <v>78</v>
      </c>
      <c r="I7" s="35">
        <v>10.16</v>
      </c>
      <c r="J7" s="53">
        <v>100</v>
      </c>
      <c r="K7" s="40">
        <f t="shared" si="1"/>
        <v>0</v>
      </c>
      <c r="L7" s="41">
        <f t="shared" si="2"/>
        <v>0</v>
      </c>
      <c r="M7" s="42"/>
      <c r="N7" s="43">
        <f t="shared" si="3"/>
        <v>25</v>
      </c>
      <c r="O7" s="42"/>
      <c r="P7" s="42"/>
      <c r="Q7" s="42"/>
      <c r="R7" s="55">
        <f t="shared" si="4"/>
        <v>100</v>
      </c>
      <c r="S7" s="20" t="str">
        <f t="shared" si="0"/>
        <v>OK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s="3" customFormat="1" ht="30.2" customHeight="1" x14ac:dyDescent="0.25">
      <c r="A8" s="60"/>
      <c r="B8" s="63"/>
      <c r="C8" s="34">
        <v>5</v>
      </c>
      <c r="D8" s="32" t="s">
        <v>17</v>
      </c>
      <c r="E8" s="24" t="s">
        <v>47</v>
      </c>
      <c r="F8" s="24" t="s">
        <v>40</v>
      </c>
      <c r="G8" s="29" t="s">
        <v>77</v>
      </c>
      <c r="H8" s="29" t="s">
        <v>78</v>
      </c>
      <c r="I8" s="35">
        <v>14.94</v>
      </c>
      <c r="J8" s="53">
        <v>30</v>
      </c>
      <c r="K8" s="40">
        <f t="shared" si="1"/>
        <v>0</v>
      </c>
      <c r="L8" s="41">
        <f t="shared" si="2"/>
        <v>0</v>
      </c>
      <c r="M8" s="42"/>
      <c r="N8" s="43">
        <f t="shared" si="3"/>
        <v>7</v>
      </c>
      <c r="O8" s="42"/>
      <c r="P8" s="42"/>
      <c r="Q8" s="42"/>
      <c r="R8" s="55">
        <f t="shared" si="4"/>
        <v>30</v>
      </c>
      <c r="S8" s="20" t="str">
        <f t="shared" si="0"/>
        <v>OK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s="3" customFormat="1" ht="30.2" customHeight="1" x14ac:dyDescent="0.25">
      <c r="A9" s="60"/>
      <c r="B9" s="63"/>
      <c r="C9" s="34">
        <v>6</v>
      </c>
      <c r="D9" s="54" t="s">
        <v>18</v>
      </c>
      <c r="E9" s="24" t="s">
        <v>47</v>
      </c>
      <c r="F9" s="24" t="s">
        <v>40</v>
      </c>
      <c r="G9" s="29" t="s">
        <v>77</v>
      </c>
      <c r="H9" s="29" t="s">
        <v>78</v>
      </c>
      <c r="I9" s="35">
        <v>12.83</v>
      </c>
      <c r="J9" s="53">
        <v>30</v>
      </c>
      <c r="K9" s="40">
        <f t="shared" si="1"/>
        <v>0</v>
      </c>
      <c r="L9" s="41">
        <f t="shared" si="2"/>
        <v>0</v>
      </c>
      <c r="M9" s="42"/>
      <c r="N9" s="43">
        <f t="shared" si="3"/>
        <v>7</v>
      </c>
      <c r="O9" s="42"/>
      <c r="P9" s="42"/>
      <c r="Q9" s="42"/>
      <c r="R9" s="55">
        <f t="shared" si="4"/>
        <v>30</v>
      </c>
      <c r="S9" s="20" t="str">
        <f t="shared" si="0"/>
        <v>OK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s="3" customFormat="1" ht="30.2" customHeight="1" x14ac:dyDescent="0.25">
      <c r="A10" s="60"/>
      <c r="B10" s="63"/>
      <c r="C10" s="34">
        <v>7</v>
      </c>
      <c r="D10" s="54" t="s">
        <v>19</v>
      </c>
      <c r="E10" s="24" t="s">
        <v>47</v>
      </c>
      <c r="F10" s="24" t="s">
        <v>40</v>
      </c>
      <c r="G10" s="29" t="s">
        <v>77</v>
      </c>
      <c r="H10" s="29" t="s">
        <v>78</v>
      </c>
      <c r="I10" s="35">
        <v>16.91</v>
      </c>
      <c r="J10" s="53">
        <v>30</v>
      </c>
      <c r="K10" s="40">
        <f t="shared" si="1"/>
        <v>0</v>
      </c>
      <c r="L10" s="41">
        <f t="shared" si="2"/>
        <v>0</v>
      </c>
      <c r="M10" s="42"/>
      <c r="N10" s="43">
        <f t="shared" si="3"/>
        <v>7</v>
      </c>
      <c r="O10" s="42"/>
      <c r="P10" s="42"/>
      <c r="Q10" s="42"/>
      <c r="R10" s="55">
        <f t="shared" si="4"/>
        <v>30</v>
      </c>
      <c r="S10" s="20" t="str">
        <f t="shared" si="0"/>
        <v>OK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" customFormat="1" ht="30.2" customHeight="1" x14ac:dyDescent="0.25">
      <c r="A11" s="60"/>
      <c r="B11" s="63"/>
      <c r="C11" s="34">
        <v>8</v>
      </c>
      <c r="D11" s="54" t="s">
        <v>20</v>
      </c>
      <c r="E11" s="24" t="s">
        <v>47</v>
      </c>
      <c r="F11" s="24" t="s">
        <v>40</v>
      </c>
      <c r="G11" s="29" t="s">
        <v>77</v>
      </c>
      <c r="H11" s="29" t="s">
        <v>78</v>
      </c>
      <c r="I11" s="35">
        <v>12.5</v>
      </c>
      <c r="J11" s="53">
        <v>30</v>
      </c>
      <c r="K11" s="40">
        <f t="shared" si="1"/>
        <v>0</v>
      </c>
      <c r="L11" s="41">
        <f t="shared" si="2"/>
        <v>0</v>
      </c>
      <c r="M11" s="42"/>
      <c r="N11" s="43">
        <f t="shared" si="3"/>
        <v>7</v>
      </c>
      <c r="O11" s="42"/>
      <c r="P11" s="42"/>
      <c r="Q11" s="42"/>
      <c r="R11" s="55">
        <f t="shared" si="4"/>
        <v>30</v>
      </c>
      <c r="S11" s="20" t="str">
        <f t="shared" si="0"/>
        <v>OK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" customFormat="1" ht="30.2" customHeight="1" x14ac:dyDescent="0.25">
      <c r="A12" s="60"/>
      <c r="B12" s="63"/>
      <c r="C12" s="34">
        <v>9</v>
      </c>
      <c r="D12" s="54" t="s">
        <v>21</v>
      </c>
      <c r="E12" s="24" t="s">
        <v>47</v>
      </c>
      <c r="F12" s="24" t="s">
        <v>40</v>
      </c>
      <c r="G12" s="29" t="s">
        <v>77</v>
      </c>
      <c r="H12" s="29" t="s">
        <v>78</v>
      </c>
      <c r="I12" s="35">
        <v>11.3</v>
      </c>
      <c r="J12" s="53">
        <v>30</v>
      </c>
      <c r="K12" s="40">
        <f t="shared" si="1"/>
        <v>0</v>
      </c>
      <c r="L12" s="41">
        <f t="shared" si="2"/>
        <v>0</v>
      </c>
      <c r="M12" s="42"/>
      <c r="N12" s="43">
        <f t="shared" si="3"/>
        <v>7</v>
      </c>
      <c r="O12" s="42"/>
      <c r="P12" s="42"/>
      <c r="Q12" s="42"/>
      <c r="R12" s="55">
        <f t="shared" si="4"/>
        <v>30</v>
      </c>
      <c r="S12" s="20" t="str">
        <f t="shared" si="0"/>
        <v>OK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" customFormat="1" ht="30.2" customHeight="1" x14ac:dyDescent="0.25">
      <c r="A13" s="60"/>
      <c r="B13" s="63"/>
      <c r="C13" s="34">
        <v>10</v>
      </c>
      <c r="D13" s="54" t="s">
        <v>22</v>
      </c>
      <c r="E13" s="24" t="s">
        <v>47</v>
      </c>
      <c r="F13" s="24" t="s">
        <v>40</v>
      </c>
      <c r="G13" s="29" t="s">
        <v>77</v>
      </c>
      <c r="H13" s="29" t="s">
        <v>78</v>
      </c>
      <c r="I13" s="35">
        <v>10.16</v>
      </c>
      <c r="J13" s="53">
        <v>150</v>
      </c>
      <c r="K13" s="40">
        <f t="shared" si="1"/>
        <v>0</v>
      </c>
      <c r="L13" s="41">
        <f t="shared" si="2"/>
        <v>0</v>
      </c>
      <c r="M13" s="42"/>
      <c r="N13" s="43">
        <f t="shared" si="3"/>
        <v>37</v>
      </c>
      <c r="O13" s="42"/>
      <c r="P13" s="42"/>
      <c r="Q13" s="42"/>
      <c r="R13" s="55">
        <f t="shared" si="4"/>
        <v>150</v>
      </c>
      <c r="S13" s="20" t="str">
        <f t="shared" si="0"/>
        <v>OK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" customFormat="1" ht="30.2" customHeight="1" x14ac:dyDescent="0.25">
      <c r="A14" s="60"/>
      <c r="B14" s="63"/>
      <c r="C14" s="34">
        <v>11</v>
      </c>
      <c r="D14" s="33" t="s">
        <v>23</v>
      </c>
      <c r="E14" s="25" t="s">
        <v>47</v>
      </c>
      <c r="F14" s="24" t="s">
        <v>40</v>
      </c>
      <c r="G14" s="29" t="s">
        <v>77</v>
      </c>
      <c r="H14" s="29" t="s">
        <v>78</v>
      </c>
      <c r="I14" s="35">
        <v>16.260000000000002</v>
      </c>
      <c r="J14" s="53">
        <v>100</v>
      </c>
      <c r="K14" s="40">
        <f t="shared" si="1"/>
        <v>0</v>
      </c>
      <c r="L14" s="41">
        <f t="shared" si="2"/>
        <v>0</v>
      </c>
      <c r="M14" s="42"/>
      <c r="N14" s="43">
        <f t="shared" si="3"/>
        <v>25</v>
      </c>
      <c r="O14" s="42"/>
      <c r="P14" s="42"/>
      <c r="Q14" s="42"/>
      <c r="R14" s="55">
        <f t="shared" si="4"/>
        <v>100</v>
      </c>
      <c r="S14" s="20" t="str">
        <f t="shared" si="0"/>
        <v>OK</v>
      </c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" customFormat="1" ht="30.2" customHeight="1" x14ac:dyDescent="0.25">
      <c r="A15" s="60"/>
      <c r="B15" s="63"/>
      <c r="C15" s="34">
        <v>12</v>
      </c>
      <c r="D15" s="54" t="s">
        <v>24</v>
      </c>
      <c r="E15" s="24" t="s">
        <v>37</v>
      </c>
      <c r="F15" s="24" t="s">
        <v>40</v>
      </c>
      <c r="G15" s="29" t="s">
        <v>77</v>
      </c>
      <c r="H15" s="29" t="s">
        <v>78</v>
      </c>
      <c r="I15" s="35">
        <v>31.32</v>
      </c>
      <c r="J15" s="53">
        <v>100</v>
      </c>
      <c r="K15" s="40">
        <f t="shared" si="1"/>
        <v>0</v>
      </c>
      <c r="L15" s="41">
        <f t="shared" si="2"/>
        <v>0</v>
      </c>
      <c r="M15" s="42"/>
      <c r="N15" s="43">
        <f t="shared" si="3"/>
        <v>25</v>
      </c>
      <c r="O15" s="42"/>
      <c r="P15" s="42"/>
      <c r="Q15" s="42"/>
      <c r="R15" s="55">
        <f t="shared" si="4"/>
        <v>100</v>
      </c>
      <c r="S15" s="20" t="str">
        <f t="shared" si="0"/>
        <v>OK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3" customFormat="1" ht="30.2" customHeight="1" x14ac:dyDescent="0.25">
      <c r="A16" s="60"/>
      <c r="B16" s="63"/>
      <c r="C16" s="34">
        <v>13</v>
      </c>
      <c r="D16" s="31" t="s">
        <v>25</v>
      </c>
      <c r="E16" s="24" t="s">
        <v>47</v>
      </c>
      <c r="F16" s="24" t="s">
        <v>40</v>
      </c>
      <c r="G16" s="29" t="s">
        <v>77</v>
      </c>
      <c r="H16" s="29" t="s">
        <v>78</v>
      </c>
      <c r="I16" s="35">
        <v>17.32</v>
      </c>
      <c r="J16" s="53">
        <v>10</v>
      </c>
      <c r="K16" s="40">
        <f t="shared" si="1"/>
        <v>0</v>
      </c>
      <c r="L16" s="41">
        <f t="shared" si="2"/>
        <v>0</v>
      </c>
      <c r="M16" s="42"/>
      <c r="N16" s="43">
        <f t="shared" si="3"/>
        <v>2</v>
      </c>
      <c r="O16" s="42"/>
      <c r="P16" s="42"/>
      <c r="Q16" s="42"/>
      <c r="R16" s="55">
        <f t="shared" si="4"/>
        <v>10</v>
      </c>
      <c r="S16" s="20" t="str">
        <f t="shared" si="0"/>
        <v>OK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3" customFormat="1" ht="30.2" customHeight="1" x14ac:dyDescent="0.25">
      <c r="A17" s="60"/>
      <c r="B17" s="63"/>
      <c r="C17" s="34">
        <v>14</v>
      </c>
      <c r="D17" s="31" t="s">
        <v>26</v>
      </c>
      <c r="E17" s="25" t="s">
        <v>47</v>
      </c>
      <c r="F17" s="24" t="s">
        <v>40</v>
      </c>
      <c r="G17" s="29" t="s">
        <v>77</v>
      </c>
      <c r="H17" s="29" t="s">
        <v>78</v>
      </c>
      <c r="I17" s="35">
        <v>15.87</v>
      </c>
      <c r="J17" s="53">
        <v>0</v>
      </c>
      <c r="K17" s="40">
        <f t="shared" si="1"/>
        <v>0</v>
      </c>
      <c r="L17" s="41">
        <f t="shared" si="2"/>
        <v>0</v>
      </c>
      <c r="M17" s="42"/>
      <c r="N17" s="43">
        <f t="shared" si="3"/>
        <v>0</v>
      </c>
      <c r="O17" s="42"/>
      <c r="P17" s="42"/>
      <c r="Q17" s="42"/>
      <c r="R17" s="55">
        <f t="shared" si="4"/>
        <v>0</v>
      </c>
      <c r="S17" s="20" t="str">
        <f t="shared" si="0"/>
        <v>OK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3" customFormat="1" ht="30.2" customHeight="1" x14ac:dyDescent="0.25">
      <c r="A18" s="60"/>
      <c r="B18" s="63"/>
      <c r="C18" s="34">
        <v>15</v>
      </c>
      <c r="D18" s="33" t="s">
        <v>48</v>
      </c>
      <c r="E18" s="24" t="s">
        <v>47</v>
      </c>
      <c r="F18" s="24" t="s">
        <v>40</v>
      </c>
      <c r="G18" s="29" t="s">
        <v>77</v>
      </c>
      <c r="H18" s="29" t="s">
        <v>78</v>
      </c>
      <c r="I18" s="35">
        <v>6.04</v>
      </c>
      <c r="J18" s="53">
        <v>50</v>
      </c>
      <c r="K18" s="40">
        <f t="shared" si="1"/>
        <v>0</v>
      </c>
      <c r="L18" s="41">
        <f t="shared" si="2"/>
        <v>0</v>
      </c>
      <c r="M18" s="42"/>
      <c r="N18" s="43">
        <f t="shared" si="3"/>
        <v>12</v>
      </c>
      <c r="O18" s="42"/>
      <c r="P18" s="42"/>
      <c r="Q18" s="42"/>
      <c r="R18" s="55">
        <f t="shared" si="4"/>
        <v>50</v>
      </c>
      <c r="S18" s="20" t="str">
        <f t="shared" si="0"/>
        <v>OK</v>
      </c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3" customFormat="1" ht="30.2" customHeight="1" x14ac:dyDescent="0.25">
      <c r="A19" s="60"/>
      <c r="B19" s="63"/>
      <c r="C19" s="34">
        <v>16</v>
      </c>
      <c r="D19" s="54" t="s">
        <v>27</v>
      </c>
      <c r="E19" s="24" t="s">
        <v>47</v>
      </c>
      <c r="F19" s="24" t="s">
        <v>40</v>
      </c>
      <c r="G19" s="29" t="s">
        <v>77</v>
      </c>
      <c r="H19" s="29" t="s">
        <v>78</v>
      </c>
      <c r="I19" s="35">
        <v>34.46</v>
      </c>
      <c r="J19" s="53">
        <v>0</v>
      </c>
      <c r="K19" s="40">
        <f t="shared" si="1"/>
        <v>0</v>
      </c>
      <c r="L19" s="41">
        <f t="shared" si="2"/>
        <v>0</v>
      </c>
      <c r="M19" s="42"/>
      <c r="N19" s="43">
        <f t="shared" si="3"/>
        <v>0</v>
      </c>
      <c r="O19" s="42"/>
      <c r="P19" s="42"/>
      <c r="Q19" s="42"/>
      <c r="R19" s="55">
        <f t="shared" si="4"/>
        <v>0</v>
      </c>
      <c r="S19" s="20" t="str">
        <f t="shared" si="0"/>
        <v>OK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3" customFormat="1" ht="30.2" customHeight="1" x14ac:dyDescent="0.25">
      <c r="A20" s="60"/>
      <c r="B20" s="63"/>
      <c r="C20" s="34">
        <v>17</v>
      </c>
      <c r="D20" s="33" t="s">
        <v>28</v>
      </c>
      <c r="E20" s="24" t="s">
        <v>47</v>
      </c>
      <c r="F20" s="24" t="s">
        <v>40</v>
      </c>
      <c r="G20" s="29" t="s">
        <v>77</v>
      </c>
      <c r="H20" s="29" t="s">
        <v>78</v>
      </c>
      <c r="I20" s="35">
        <v>17.899999999999999</v>
      </c>
      <c r="J20" s="53">
        <v>0</v>
      </c>
      <c r="K20" s="40">
        <f t="shared" si="1"/>
        <v>0</v>
      </c>
      <c r="L20" s="41">
        <f t="shared" si="2"/>
        <v>0</v>
      </c>
      <c r="M20" s="42"/>
      <c r="N20" s="43">
        <f t="shared" si="3"/>
        <v>0</v>
      </c>
      <c r="O20" s="42"/>
      <c r="P20" s="42"/>
      <c r="Q20" s="42"/>
      <c r="R20" s="55">
        <f t="shared" si="4"/>
        <v>0</v>
      </c>
      <c r="S20" s="20" t="str">
        <f t="shared" si="0"/>
        <v>OK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s="3" customFormat="1" ht="30.2" customHeight="1" x14ac:dyDescent="0.25">
      <c r="A21" s="60"/>
      <c r="B21" s="63"/>
      <c r="C21" s="34">
        <v>18</v>
      </c>
      <c r="D21" s="33" t="s">
        <v>29</v>
      </c>
      <c r="E21" s="24" t="s">
        <v>39</v>
      </c>
      <c r="F21" s="24" t="s">
        <v>40</v>
      </c>
      <c r="G21" s="29" t="s">
        <v>77</v>
      </c>
      <c r="H21" s="29" t="s">
        <v>78</v>
      </c>
      <c r="I21" s="35">
        <v>45.18</v>
      </c>
      <c r="J21" s="53">
        <v>2</v>
      </c>
      <c r="K21" s="40">
        <f t="shared" si="1"/>
        <v>0</v>
      </c>
      <c r="L21" s="41">
        <f t="shared" si="2"/>
        <v>0</v>
      </c>
      <c r="M21" s="42"/>
      <c r="N21" s="43">
        <f t="shared" si="3"/>
        <v>0</v>
      </c>
      <c r="O21" s="42"/>
      <c r="P21" s="42"/>
      <c r="Q21" s="42"/>
      <c r="R21" s="55">
        <f t="shared" si="4"/>
        <v>2</v>
      </c>
      <c r="S21" s="20" t="str">
        <f t="shared" si="0"/>
        <v>OK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s="3" customFormat="1" ht="45" x14ac:dyDescent="0.25">
      <c r="A22" s="60"/>
      <c r="B22" s="63"/>
      <c r="C22" s="34">
        <v>19</v>
      </c>
      <c r="D22" s="33" t="s">
        <v>30</v>
      </c>
      <c r="E22" s="24" t="s">
        <v>37</v>
      </c>
      <c r="F22" s="24" t="s">
        <v>40</v>
      </c>
      <c r="G22" s="29" t="s">
        <v>77</v>
      </c>
      <c r="H22" s="29" t="s">
        <v>78</v>
      </c>
      <c r="I22" s="35">
        <v>29.68</v>
      </c>
      <c r="J22" s="53">
        <v>40</v>
      </c>
      <c r="K22" s="40">
        <f t="shared" si="1"/>
        <v>0</v>
      </c>
      <c r="L22" s="41">
        <f t="shared" si="2"/>
        <v>0</v>
      </c>
      <c r="M22" s="42"/>
      <c r="N22" s="43">
        <f t="shared" si="3"/>
        <v>10</v>
      </c>
      <c r="O22" s="42"/>
      <c r="P22" s="42"/>
      <c r="Q22" s="42"/>
      <c r="R22" s="55">
        <f t="shared" si="4"/>
        <v>40</v>
      </c>
      <c r="S22" s="20" t="str">
        <f t="shared" si="0"/>
        <v>OK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s="3" customFormat="1" ht="30.2" customHeight="1" x14ac:dyDescent="0.25">
      <c r="A23" s="60"/>
      <c r="B23" s="63"/>
      <c r="C23" s="34">
        <v>20</v>
      </c>
      <c r="D23" s="31" t="s">
        <v>41</v>
      </c>
      <c r="E23" s="24" t="s">
        <v>47</v>
      </c>
      <c r="F23" s="24" t="s">
        <v>40</v>
      </c>
      <c r="G23" s="29" t="s">
        <v>77</v>
      </c>
      <c r="H23" s="29" t="s">
        <v>78</v>
      </c>
      <c r="I23" s="35">
        <v>16.260000000000002</v>
      </c>
      <c r="J23" s="53">
        <v>20</v>
      </c>
      <c r="K23" s="40">
        <f t="shared" si="1"/>
        <v>0</v>
      </c>
      <c r="L23" s="41">
        <f>(SUM(T23:AK23))</f>
        <v>0</v>
      </c>
      <c r="M23" s="42"/>
      <c r="N23" s="43">
        <f t="shared" si="3"/>
        <v>5</v>
      </c>
      <c r="O23" s="42"/>
      <c r="P23" s="42"/>
      <c r="Q23" s="42"/>
      <c r="R23" s="55">
        <f t="shared" si="4"/>
        <v>20</v>
      </c>
      <c r="S23" s="20" t="str">
        <f t="shared" si="0"/>
        <v>OK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3" s="3" customFormat="1" ht="30.2" customHeight="1" x14ac:dyDescent="0.25">
      <c r="A24" s="60"/>
      <c r="B24" s="63"/>
      <c r="C24" s="34">
        <v>21</v>
      </c>
      <c r="D24" s="54" t="s">
        <v>29</v>
      </c>
      <c r="E24" s="25" t="s">
        <v>38</v>
      </c>
      <c r="F24" s="24" t="s">
        <v>40</v>
      </c>
      <c r="G24" s="29" t="s">
        <v>77</v>
      </c>
      <c r="H24" s="29" t="s">
        <v>78</v>
      </c>
      <c r="I24" s="35">
        <v>29.59</v>
      </c>
      <c r="J24" s="53">
        <v>0</v>
      </c>
      <c r="K24" s="40">
        <f t="shared" si="1"/>
        <v>0</v>
      </c>
      <c r="L24" s="41">
        <f t="shared" si="2"/>
        <v>0</v>
      </c>
      <c r="M24" s="42"/>
      <c r="N24" s="43">
        <f t="shared" si="3"/>
        <v>0</v>
      </c>
      <c r="O24" s="42"/>
      <c r="P24" s="42"/>
      <c r="Q24" s="42"/>
      <c r="R24" s="55">
        <f t="shared" si="4"/>
        <v>0</v>
      </c>
      <c r="S24" s="20" t="str">
        <f t="shared" si="0"/>
        <v>OK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3" s="3" customFormat="1" ht="30.2" customHeight="1" x14ac:dyDescent="0.25">
      <c r="A25" s="60"/>
      <c r="B25" s="63"/>
      <c r="C25" s="34">
        <v>22</v>
      </c>
      <c r="D25" s="54" t="s">
        <v>31</v>
      </c>
      <c r="E25" s="25" t="s">
        <v>47</v>
      </c>
      <c r="F25" s="24" t="s">
        <v>40</v>
      </c>
      <c r="G25" s="29" t="s">
        <v>77</v>
      </c>
      <c r="H25" s="29" t="s">
        <v>78</v>
      </c>
      <c r="I25" s="35">
        <v>9.68</v>
      </c>
      <c r="J25" s="53">
        <v>0</v>
      </c>
      <c r="K25" s="40">
        <f t="shared" si="1"/>
        <v>0</v>
      </c>
      <c r="L25" s="41">
        <f t="shared" si="2"/>
        <v>0</v>
      </c>
      <c r="M25" s="42"/>
      <c r="N25" s="43">
        <f t="shared" si="3"/>
        <v>0</v>
      </c>
      <c r="O25" s="42"/>
      <c r="P25" s="42"/>
      <c r="Q25" s="42"/>
      <c r="R25" s="55">
        <f t="shared" si="4"/>
        <v>0</v>
      </c>
      <c r="S25" s="20" t="str">
        <f t="shared" si="0"/>
        <v>OK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s="3" customFormat="1" ht="30.2" customHeight="1" x14ac:dyDescent="0.25">
      <c r="A26" s="60"/>
      <c r="B26" s="63"/>
      <c r="C26" s="34">
        <v>23</v>
      </c>
      <c r="D26" s="31" t="s">
        <v>32</v>
      </c>
      <c r="E26" s="25" t="s">
        <v>47</v>
      </c>
      <c r="F26" s="24" t="s">
        <v>40</v>
      </c>
      <c r="G26" s="29" t="s">
        <v>77</v>
      </c>
      <c r="H26" s="29" t="s">
        <v>78</v>
      </c>
      <c r="I26" s="35">
        <v>8.1300000000000008</v>
      </c>
      <c r="J26" s="53">
        <v>0</v>
      </c>
      <c r="K26" s="40">
        <f t="shared" si="1"/>
        <v>0</v>
      </c>
      <c r="L26" s="41">
        <f t="shared" si="2"/>
        <v>0</v>
      </c>
      <c r="M26" s="42"/>
      <c r="N26" s="43">
        <f t="shared" si="3"/>
        <v>0</v>
      </c>
      <c r="O26" s="42"/>
      <c r="P26" s="42"/>
      <c r="Q26" s="42"/>
      <c r="R26" s="55">
        <f t="shared" si="4"/>
        <v>0</v>
      </c>
      <c r="S26" s="20" t="str">
        <f t="shared" si="0"/>
        <v>OK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s="3" customFormat="1" ht="30.2" customHeight="1" x14ac:dyDescent="0.25">
      <c r="A27" s="60"/>
      <c r="B27" s="63"/>
      <c r="C27" s="34">
        <v>24</v>
      </c>
      <c r="D27" s="31" t="s">
        <v>33</v>
      </c>
      <c r="E27" s="25" t="s">
        <v>47</v>
      </c>
      <c r="F27" s="24" t="s">
        <v>40</v>
      </c>
      <c r="G27" s="29" t="s">
        <v>77</v>
      </c>
      <c r="H27" s="29" t="s">
        <v>78</v>
      </c>
      <c r="I27" s="35">
        <v>7.98</v>
      </c>
      <c r="J27" s="53">
        <v>0</v>
      </c>
      <c r="K27" s="40">
        <f t="shared" si="1"/>
        <v>0</v>
      </c>
      <c r="L27" s="41">
        <f t="shared" si="2"/>
        <v>0</v>
      </c>
      <c r="M27" s="42"/>
      <c r="N27" s="43">
        <f t="shared" si="3"/>
        <v>0</v>
      </c>
      <c r="O27" s="42"/>
      <c r="P27" s="42"/>
      <c r="Q27" s="42"/>
      <c r="R27" s="55">
        <f t="shared" si="4"/>
        <v>0</v>
      </c>
      <c r="S27" s="20" t="str">
        <f t="shared" si="0"/>
        <v>OK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3" customFormat="1" ht="30.2" customHeight="1" x14ac:dyDescent="0.25">
      <c r="A28" s="60"/>
      <c r="B28" s="63"/>
      <c r="C28" s="34">
        <v>25</v>
      </c>
      <c r="D28" s="31" t="s">
        <v>34</v>
      </c>
      <c r="E28" s="25" t="s">
        <v>47</v>
      </c>
      <c r="F28" s="24" t="s">
        <v>40</v>
      </c>
      <c r="G28" s="29" t="s">
        <v>77</v>
      </c>
      <c r="H28" s="29" t="s">
        <v>78</v>
      </c>
      <c r="I28" s="35">
        <v>12.25</v>
      </c>
      <c r="J28" s="53">
        <v>0</v>
      </c>
      <c r="K28" s="40">
        <f t="shared" si="1"/>
        <v>0</v>
      </c>
      <c r="L28" s="41">
        <f t="shared" si="2"/>
        <v>0</v>
      </c>
      <c r="M28" s="42"/>
      <c r="N28" s="43">
        <f t="shared" si="3"/>
        <v>0</v>
      </c>
      <c r="O28" s="42"/>
      <c r="P28" s="42"/>
      <c r="Q28" s="42"/>
      <c r="R28" s="55">
        <f t="shared" si="4"/>
        <v>0</v>
      </c>
      <c r="S28" s="20" t="str">
        <f t="shared" si="0"/>
        <v>OK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3" customFormat="1" ht="30.2" customHeight="1" x14ac:dyDescent="0.25">
      <c r="A29" s="60"/>
      <c r="B29" s="63"/>
      <c r="C29" s="34">
        <v>26</v>
      </c>
      <c r="D29" s="31" t="s">
        <v>35</v>
      </c>
      <c r="E29" s="25" t="s">
        <v>47</v>
      </c>
      <c r="F29" s="24" t="s">
        <v>40</v>
      </c>
      <c r="G29" s="29" t="s">
        <v>77</v>
      </c>
      <c r="H29" s="29" t="s">
        <v>78</v>
      </c>
      <c r="I29" s="35">
        <v>16.61</v>
      </c>
      <c r="J29" s="53">
        <v>0</v>
      </c>
      <c r="K29" s="40">
        <f t="shared" si="1"/>
        <v>0</v>
      </c>
      <c r="L29" s="41">
        <f t="shared" si="2"/>
        <v>0</v>
      </c>
      <c r="M29" s="42"/>
      <c r="N29" s="43">
        <f t="shared" si="3"/>
        <v>0</v>
      </c>
      <c r="O29" s="42"/>
      <c r="P29" s="42"/>
      <c r="Q29" s="42"/>
      <c r="R29" s="55">
        <f t="shared" si="4"/>
        <v>0</v>
      </c>
      <c r="S29" s="20" t="str">
        <f t="shared" si="0"/>
        <v>OK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3" customFormat="1" ht="30.2" customHeight="1" x14ac:dyDescent="0.25">
      <c r="A30" s="60"/>
      <c r="B30" s="63"/>
      <c r="C30" s="34">
        <v>27</v>
      </c>
      <c r="D30" s="31" t="s">
        <v>36</v>
      </c>
      <c r="E30" s="25" t="s">
        <v>39</v>
      </c>
      <c r="F30" s="24" t="s">
        <v>40</v>
      </c>
      <c r="G30" s="29" t="s">
        <v>77</v>
      </c>
      <c r="H30" s="29" t="s">
        <v>78</v>
      </c>
      <c r="I30" s="35">
        <v>29.01</v>
      </c>
      <c r="J30" s="53">
        <v>200</v>
      </c>
      <c r="K30" s="40">
        <f t="shared" si="1"/>
        <v>0</v>
      </c>
      <c r="L30" s="41">
        <f t="shared" si="2"/>
        <v>0</v>
      </c>
      <c r="M30" s="42"/>
      <c r="N30" s="43">
        <f t="shared" si="3"/>
        <v>50</v>
      </c>
      <c r="O30" s="42"/>
      <c r="P30" s="42"/>
      <c r="Q30" s="42"/>
      <c r="R30" s="55">
        <f t="shared" si="4"/>
        <v>200</v>
      </c>
      <c r="S30" s="20" t="str">
        <f t="shared" si="0"/>
        <v>OK</v>
      </c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3" customFormat="1" ht="30.2" customHeight="1" x14ac:dyDescent="0.25">
      <c r="A31" s="61"/>
      <c r="B31" s="64"/>
      <c r="C31" s="34">
        <v>28</v>
      </c>
      <c r="D31" s="31" t="s">
        <v>42</v>
      </c>
      <c r="E31" s="25" t="s">
        <v>47</v>
      </c>
      <c r="F31" s="24" t="s">
        <v>40</v>
      </c>
      <c r="G31" s="29" t="s">
        <v>77</v>
      </c>
      <c r="H31" s="29" t="s">
        <v>78</v>
      </c>
      <c r="I31" s="35">
        <v>40.25</v>
      </c>
      <c r="J31" s="53">
        <v>60</v>
      </c>
      <c r="K31" s="40">
        <f t="shared" si="1"/>
        <v>0</v>
      </c>
      <c r="L31" s="41">
        <f t="shared" si="2"/>
        <v>0</v>
      </c>
      <c r="M31" s="42"/>
      <c r="N31" s="43">
        <f t="shared" si="3"/>
        <v>15</v>
      </c>
      <c r="O31" s="42"/>
      <c r="P31" s="42"/>
      <c r="Q31" s="42"/>
      <c r="R31" s="55">
        <f t="shared" si="4"/>
        <v>60</v>
      </c>
      <c r="S31" s="20" t="str">
        <f t="shared" si="0"/>
        <v>OK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25">
      <c r="I32" s="28"/>
      <c r="J32" s="44">
        <f>SUMPRODUCT($I$4:$I$31,J4:J31)</f>
        <v>23417.360000000001</v>
      </c>
      <c r="K32" s="44">
        <f>SUMPRODUCT($I$4:$I$31,K4:K31)</f>
        <v>0</v>
      </c>
      <c r="L32" s="44">
        <f>SUMPRODUCT($I$4:$I$31,L4:L31)</f>
        <v>0</v>
      </c>
      <c r="M32" s="36"/>
      <c r="N32" s="36"/>
      <c r="O32" s="36"/>
      <c r="P32" s="36"/>
      <c r="Q32" s="36"/>
      <c r="T32" s="27">
        <f t="shared" ref="T32:AG32" si="5">SUMPRODUCT($I$4:$I$31,T4:T31)</f>
        <v>0</v>
      </c>
      <c r="U32" s="27">
        <f t="shared" si="5"/>
        <v>0</v>
      </c>
      <c r="V32" s="27">
        <f t="shared" si="5"/>
        <v>0</v>
      </c>
      <c r="W32" s="27">
        <f t="shared" si="5"/>
        <v>0</v>
      </c>
      <c r="X32" s="27">
        <f t="shared" si="5"/>
        <v>0</v>
      </c>
      <c r="Y32" s="27">
        <f t="shared" si="5"/>
        <v>0</v>
      </c>
      <c r="Z32" s="27">
        <f t="shared" si="5"/>
        <v>0</v>
      </c>
      <c r="AA32" s="27">
        <f t="shared" si="5"/>
        <v>0</v>
      </c>
      <c r="AB32" s="27">
        <f t="shared" si="5"/>
        <v>0</v>
      </c>
      <c r="AC32" s="27">
        <f t="shared" si="5"/>
        <v>0</v>
      </c>
      <c r="AD32" s="27">
        <f t="shared" si="5"/>
        <v>0</v>
      </c>
      <c r="AE32" s="27">
        <f t="shared" si="5"/>
        <v>0</v>
      </c>
      <c r="AF32" s="27">
        <f t="shared" si="5"/>
        <v>0</v>
      </c>
      <c r="AG32" s="27">
        <f t="shared" si="5"/>
        <v>0</v>
      </c>
    </row>
    <row r="33" spans="10:18" x14ac:dyDescent="0.25">
      <c r="J33" s="36">
        <f>SUM(J4:J31)</f>
        <v>1102</v>
      </c>
      <c r="K33" s="36"/>
      <c r="L33" s="36"/>
      <c r="M33" s="36"/>
      <c r="N33" s="36"/>
      <c r="O33" s="36"/>
      <c r="P33" s="36"/>
      <c r="Q33" s="36"/>
      <c r="R33" s="36">
        <f t="shared" ref="R33" si="6">SUM(R4:R31)</f>
        <v>1102</v>
      </c>
    </row>
  </sheetData>
  <autoFilter ref="A3:AG33" xr:uid="{00000000-0001-0000-0000-000000000000}"/>
  <mergeCells count="20">
    <mergeCell ref="A4:A31"/>
    <mergeCell ref="B4:B31"/>
    <mergeCell ref="AC1:AC2"/>
    <mergeCell ref="AD1:AD2"/>
    <mergeCell ref="AE1:AE2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</mergeCells>
  <conditionalFormatting sqref="R4:R31">
    <cfRule type="cellIs" dxfId="3" priority="1" operator="lessThan">
      <formula>0</formula>
    </cfRule>
  </conditionalFormatting>
  <conditionalFormatting sqref="T4:AG31">
    <cfRule type="cellIs" dxfId="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REITORIA-COVEST</vt:lpstr>
      <vt:lpstr>REITORIA-PROEX</vt:lpstr>
      <vt:lpstr>REITORIA-MESC</vt:lpstr>
      <vt:lpstr>ESAG</vt:lpstr>
      <vt:lpstr>CEAD</vt:lpstr>
      <vt:lpstr>FAED</vt:lpstr>
      <vt:lpstr>CEART</vt:lpstr>
      <vt:lpstr>CEFID</vt:lpstr>
      <vt:lpstr>CERES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ELAINE CRISTINA SUZUKI GIRARDI</cp:lastModifiedBy>
  <cp:lastPrinted>2014-06-04T18:55:53Z</cp:lastPrinted>
  <dcterms:created xsi:type="dcterms:W3CDTF">2010-06-19T20:43:11Z</dcterms:created>
  <dcterms:modified xsi:type="dcterms:W3CDTF">2025-08-22T15:07:37Z</dcterms:modified>
</cp:coreProperties>
</file>