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EstaPastaDeTrabalho"/>
  <mc:AlternateContent xmlns:mc="http://schemas.openxmlformats.org/markup-compatibility/2006">
    <mc:Choice Requires="x15">
      <x15ac:absPath xmlns:x15ac="http://schemas.microsoft.com/office/spreadsheetml/2010/11/ac" url="\\179.97.96.73\clico\05. Controle atas registro de preços\"/>
    </mc:Choice>
  </mc:AlternateContent>
  <xr:revisionPtr revIDLastSave="0" documentId="13_ncr:1_{F5EF85F1-3D85-44A9-9FEA-DFA73E31AAF6}" xr6:coauthVersionLast="47" xr6:coauthVersionMax="47" xr10:uidLastSave="{00000000-0000-0000-0000-000000000000}"/>
  <bookViews>
    <workbookView xWindow="-120" yWindow="-120" windowWidth="29040" windowHeight="15720" firstSheet="3" activeTab="3" xr2:uid="{00000000-000D-0000-FFFF-FFFF00000000}"/>
  </bookViews>
  <sheets>
    <sheet name="CEART" sheetId="1" state="hidden" r:id="rId1"/>
    <sheet name="PROEN" sheetId="2" state="hidden" r:id="rId2"/>
    <sheet name="PROEX" sheetId="16" state="hidden" r:id="rId3"/>
    <sheet name="CESFI" sheetId="3" r:id="rId4"/>
    <sheet name="CAV" sheetId="4" state="hidden" r:id="rId5"/>
    <sheet name="CEPLAN" sheetId="5" state="hidden" r:id="rId6"/>
    <sheet name="CEFID" sheetId="6" state="hidden" r:id="rId7"/>
    <sheet name="CESMO" sheetId="7" state="hidden" r:id="rId8"/>
    <sheet name="CEAD" sheetId="8" state="hidden" r:id="rId9"/>
    <sheet name="CCT" sheetId="10" state="hidden" r:id="rId10"/>
    <sheet name="CEAVI" sheetId="11" state="hidden" r:id="rId11"/>
    <sheet name="ESAG" sheetId="12" state="hidden" r:id="rId12"/>
    <sheet name="CERES" sheetId="13" state="hidden" r:id="rId13"/>
    <sheet name="CEO" sheetId="20" state="hidden" r:id="rId14"/>
    <sheet name="FAED" sheetId="14" state="hidden" r:id="rId15"/>
    <sheet name="CIPI" sheetId="15" state="hidden" r:id="rId16"/>
    <sheet name="GESTOR" sheetId="21" state="hidden" r:id="rId17"/>
    <sheet name="CARONA-uso exclusivo do Gestor" sheetId="22" state="hidden" r:id="rId18"/>
  </sheets>
  <externalReferences>
    <externalReference r:id="rId1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5" i="22" l="1"/>
  <c r="B34" i="22"/>
  <c r="B33" i="22"/>
  <c r="U5" i="22"/>
  <c r="U6" i="22"/>
  <c r="U7" i="22"/>
  <c r="U8" i="22"/>
  <c r="U9" i="22"/>
  <c r="U10" i="22"/>
  <c r="U11" i="22"/>
  <c r="U12" i="22"/>
  <c r="U13" i="22"/>
  <c r="U14" i="22"/>
  <c r="U15" i="22"/>
  <c r="U16" i="22"/>
  <c r="U17" i="22"/>
  <c r="U18" i="22"/>
  <c r="U19" i="22"/>
  <c r="U20" i="22"/>
  <c r="U21" i="22"/>
  <c r="U22" i="22"/>
  <c r="U23" i="22"/>
  <c r="U24" i="22"/>
  <c r="U25" i="22"/>
  <c r="U26" i="22"/>
  <c r="U27" i="22"/>
  <c r="U28" i="22"/>
  <c r="U29" i="22"/>
  <c r="U30" i="22"/>
  <c r="H5" i="22"/>
  <c r="K5" i="22"/>
  <c r="N5" i="22"/>
  <c r="Q5" i="22"/>
  <c r="H6" i="22"/>
  <c r="K6" i="22"/>
  <c r="N6" i="22"/>
  <c r="Q6" i="22"/>
  <c r="H7" i="22"/>
  <c r="K7" i="22"/>
  <c r="N7" i="22"/>
  <c r="Q7" i="22"/>
  <c r="H8" i="22"/>
  <c r="K8" i="22"/>
  <c r="N8" i="22"/>
  <c r="Q8" i="22"/>
  <c r="H9" i="22"/>
  <c r="K9" i="22"/>
  <c r="N9" i="22"/>
  <c r="Q9" i="22"/>
  <c r="H10" i="22"/>
  <c r="K10" i="22"/>
  <c r="N10" i="22"/>
  <c r="Q10" i="22"/>
  <c r="H11" i="22"/>
  <c r="K11" i="22"/>
  <c r="N11" i="22"/>
  <c r="Q11" i="22"/>
  <c r="H12" i="22"/>
  <c r="K12" i="22"/>
  <c r="N12" i="22"/>
  <c r="Q12" i="22"/>
  <c r="H13" i="22"/>
  <c r="K13" i="22"/>
  <c r="N13" i="22"/>
  <c r="Q13" i="22"/>
  <c r="H14" i="22"/>
  <c r="K14" i="22"/>
  <c r="N14" i="22"/>
  <c r="Q14" i="22"/>
  <c r="H15" i="22"/>
  <c r="K15" i="22"/>
  <c r="N15" i="22"/>
  <c r="Q15" i="22"/>
  <c r="H16" i="22"/>
  <c r="K16" i="22"/>
  <c r="N16" i="22"/>
  <c r="Q16" i="22"/>
  <c r="H17" i="22"/>
  <c r="K17" i="22"/>
  <c r="N17" i="22"/>
  <c r="Q17" i="22"/>
  <c r="H18" i="22"/>
  <c r="K18" i="22"/>
  <c r="N18" i="22"/>
  <c r="Q18" i="22"/>
  <c r="H19" i="22"/>
  <c r="K19" i="22"/>
  <c r="N19" i="22"/>
  <c r="Q19" i="22"/>
  <c r="H20" i="22"/>
  <c r="K20" i="22"/>
  <c r="N20" i="22"/>
  <c r="Q20" i="22"/>
  <c r="H21" i="22"/>
  <c r="K21" i="22"/>
  <c r="N21" i="22"/>
  <c r="Q21" i="22"/>
  <c r="H22" i="22"/>
  <c r="K22" i="22"/>
  <c r="N22" i="22"/>
  <c r="Q22" i="22"/>
  <c r="H23" i="22"/>
  <c r="K23" i="22"/>
  <c r="N23" i="22"/>
  <c r="Q23" i="22"/>
  <c r="H24" i="22"/>
  <c r="K24" i="22"/>
  <c r="N24" i="22"/>
  <c r="Q24" i="22"/>
  <c r="H25" i="22"/>
  <c r="K25" i="22"/>
  <c r="N25" i="22"/>
  <c r="Q25" i="22"/>
  <c r="H26" i="22"/>
  <c r="K26" i="22"/>
  <c r="N26" i="22"/>
  <c r="Q26" i="22"/>
  <c r="H27" i="22"/>
  <c r="K27" i="22"/>
  <c r="N27" i="22"/>
  <c r="Q27" i="22"/>
  <c r="H28" i="22"/>
  <c r="K28" i="22"/>
  <c r="N28" i="22"/>
  <c r="Q28" i="22"/>
  <c r="H29" i="22"/>
  <c r="K29" i="22"/>
  <c r="N29" i="22"/>
  <c r="Q29" i="22"/>
  <c r="H30" i="22"/>
  <c r="K30" i="22"/>
  <c r="N30" i="22"/>
  <c r="Q30" i="22"/>
  <c r="Z31" i="22" l="1"/>
  <c r="AA31" i="22"/>
  <c r="AB31" i="22"/>
  <c r="AC31" i="22"/>
  <c r="AD31" i="22"/>
  <c r="AE31" i="22"/>
  <c r="AF31" i="22"/>
  <c r="AG31" i="22"/>
  <c r="AH31" i="22"/>
  <c r="AI31" i="22"/>
  <c r="Y31" i="22"/>
  <c r="Q4" i="22"/>
  <c r="N4" i="22"/>
  <c r="K4" i="22"/>
  <c r="H4" i="22"/>
  <c r="U4" i="22"/>
  <c r="E37" i="22" l="1"/>
  <c r="AT31" i="15" l="1"/>
  <c r="AS31" i="15"/>
  <c r="AR31" i="15"/>
  <c r="AQ31" i="15"/>
  <c r="AP31" i="15"/>
  <c r="AO31" i="15"/>
  <c r="AN31" i="15"/>
  <c r="AM31" i="15"/>
  <c r="AL31" i="15"/>
  <c r="AK31" i="15"/>
  <c r="AJ31" i="15"/>
  <c r="AI31" i="15"/>
  <c r="AH31" i="15"/>
  <c r="AG31" i="15"/>
  <c r="AF31" i="15"/>
  <c r="AE31" i="15"/>
  <c r="AD31" i="15"/>
  <c r="AC31" i="15"/>
  <c r="AB31" i="15"/>
  <c r="AA31" i="15"/>
  <c r="Z31" i="15"/>
  <c r="Y31" i="15"/>
  <c r="X31" i="15"/>
  <c r="W31" i="15"/>
  <c r="V31" i="15"/>
  <c r="U31" i="15"/>
  <c r="AT31" i="14"/>
  <c r="AS31" i="14"/>
  <c r="AR31" i="14"/>
  <c r="AQ31" i="14"/>
  <c r="AP31" i="14"/>
  <c r="AO31" i="14"/>
  <c r="AN31" i="14"/>
  <c r="AM31" i="14"/>
  <c r="AL31" i="14"/>
  <c r="AK31" i="14"/>
  <c r="AJ31" i="14"/>
  <c r="AI31" i="14"/>
  <c r="AH31" i="14"/>
  <c r="AG31" i="14"/>
  <c r="AF31" i="14"/>
  <c r="AE31" i="14"/>
  <c r="AD31" i="14"/>
  <c r="AC31" i="14"/>
  <c r="AB31" i="14"/>
  <c r="AA31" i="14"/>
  <c r="Z31" i="14"/>
  <c r="Y31" i="14"/>
  <c r="X31" i="14"/>
  <c r="W31" i="14"/>
  <c r="V31" i="14"/>
  <c r="U31" i="14"/>
  <c r="AT31" i="20"/>
  <c r="AS31" i="20"/>
  <c r="AR31" i="20"/>
  <c r="AQ31" i="20"/>
  <c r="AP31" i="20"/>
  <c r="AO31" i="20"/>
  <c r="AN31" i="20"/>
  <c r="AM31" i="20"/>
  <c r="AL31" i="20"/>
  <c r="AK31" i="20"/>
  <c r="AJ31" i="20"/>
  <c r="AI31" i="20"/>
  <c r="AH31" i="20"/>
  <c r="AG31" i="20"/>
  <c r="AF31" i="20"/>
  <c r="AE31" i="20"/>
  <c r="AD31" i="20"/>
  <c r="AC31" i="20"/>
  <c r="AB31" i="20"/>
  <c r="AA31" i="20"/>
  <c r="Z31" i="20"/>
  <c r="Y31" i="20"/>
  <c r="X31" i="20"/>
  <c r="W31" i="20"/>
  <c r="V31" i="20"/>
  <c r="U31" i="20"/>
  <c r="AT31" i="13"/>
  <c r="AS31" i="13"/>
  <c r="AR31" i="13"/>
  <c r="AQ31" i="13"/>
  <c r="AP31" i="13"/>
  <c r="AO31" i="13"/>
  <c r="AN31" i="13"/>
  <c r="AM31" i="13"/>
  <c r="AL31" i="13"/>
  <c r="AK31" i="13"/>
  <c r="AJ31" i="13"/>
  <c r="AI31" i="13"/>
  <c r="AH31" i="13"/>
  <c r="AG31" i="13"/>
  <c r="AF31" i="13"/>
  <c r="AE31" i="13"/>
  <c r="AD31" i="13"/>
  <c r="AC31" i="13"/>
  <c r="AB31" i="13"/>
  <c r="AA31" i="13"/>
  <c r="Z31" i="13"/>
  <c r="Y31" i="13"/>
  <c r="X31" i="13"/>
  <c r="W31" i="13"/>
  <c r="V31" i="13"/>
  <c r="U31" i="13"/>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AT31" i="11"/>
  <c r="AS31" i="11"/>
  <c r="AR31" i="11"/>
  <c r="AQ31" i="11"/>
  <c r="AP31" i="11"/>
  <c r="AO31" i="11"/>
  <c r="AN31" i="11"/>
  <c r="AM31" i="11"/>
  <c r="AL31" i="11"/>
  <c r="AK31" i="11"/>
  <c r="AJ31" i="11"/>
  <c r="AI31" i="11"/>
  <c r="AH31" i="11"/>
  <c r="AG31" i="11"/>
  <c r="AF31" i="11"/>
  <c r="AE31" i="11"/>
  <c r="AD31" i="11"/>
  <c r="AC31" i="11"/>
  <c r="AB31" i="11"/>
  <c r="AA31" i="11"/>
  <c r="Z31" i="11"/>
  <c r="Y31" i="11"/>
  <c r="X31" i="11"/>
  <c r="W31" i="11"/>
  <c r="V31" i="11"/>
  <c r="U31" i="11"/>
  <c r="AT31" i="10"/>
  <c r="AS31" i="10"/>
  <c r="AR31" i="10"/>
  <c r="AQ31" i="10"/>
  <c r="AP31" i="10"/>
  <c r="AO31" i="10"/>
  <c r="AN31" i="10"/>
  <c r="AM31" i="10"/>
  <c r="AL31" i="10"/>
  <c r="AK31" i="10"/>
  <c r="AJ31" i="10"/>
  <c r="AI31" i="10"/>
  <c r="AH31" i="10"/>
  <c r="AG31" i="10"/>
  <c r="AF31" i="10"/>
  <c r="AE31" i="10"/>
  <c r="AD31" i="10"/>
  <c r="AC31" i="10"/>
  <c r="AB31" i="10"/>
  <c r="AA31" i="10"/>
  <c r="Z31" i="10"/>
  <c r="Y31" i="10"/>
  <c r="X31" i="10"/>
  <c r="W31" i="10"/>
  <c r="V31" i="10"/>
  <c r="U31" i="10"/>
  <c r="AT31" i="8"/>
  <c r="AS31" i="8"/>
  <c r="AR31" i="8"/>
  <c r="AQ31" i="8"/>
  <c r="AP31" i="8"/>
  <c r="AO31" i="8"/>
  <c r="AN31" i="8"/>
  <c r="AM31" i="8"/>
  <c r="AL31" i="8"/>
  <c r="AK31" i="8"/>
  <c r="AJ31" i="8"/>
  <c r="AI31" i="8"/>
  <c r="AH31" i="8"/>
  <c r="AG31" i="8"/>
  <c r="AF31" i="8"/>
  <c r="AE31" i="8"/>
  <c r="AD31" i="8"/>
  <c r="AC31" i="8"/>
  <c r="AB31" i="8"/>
  <c r="AA31" i="8"/>
  <c r="Z31" i="8"/>
  <c r="Y31" i="8"/>
  <c r="X31" i="8"/>
  <c r="W31" i="8"/>
  <c r="V31" i="8"/>
  <c r="U31" i="8"/>
  <c r="AT31" i="7"/>
  <c r="AS31" i="7"/>
  <c r="AR31" i="7"/>
  <c r="AQ31" i="7"/>
  <c r="AP31" i="7"/>
  <c r="AO31" i="7"/>
  <c r="AN31" i="7"/>
  <c r="AM31" i="7"/>
  <c r="AL31" i="7"/>
  <c r="AK31" i="7"/>
  <c r="AJ31" i="7"/>
  <c r="AI31" i="7"/>
  <c r="AH31" i="7"/>
  <c r="AG31" i="7"/>
  <c r="AF31" i="7"/>
  <c r="AE31" i="7"/>
  <c r="AD31" i="7"/>
  <c r="AC31" i="7"/>
  <c r="AB31" i="7"/>
  <c r="AA31" i="7"/>
  <c r="Z31" i="7"/>
  <c r="Y31" i="7"/>
  <c r="X31" i="7"/>
  <c r="W31" i="7"/>
  <c r="V31" i="7"/>
  <c r="U31" i="7"/>
  <c r="AT31" i="6"/>
  <c r="AS31" i="6"/>
  <c r="AR31" i="6"/>
  <c r="AQ31" i="6"/>
  <c r="AP31" i="6"/>
  <c r="AO31" i="6"/>
  <c r="AN31" i="6"/>
  <c r="AM31" i="6"/>
  <c r="AL31" i="6"/>
  <c r="AK31" i="6"/>
  <c r="AJ31" i="6"/>
  <c r="AI31" i="6"/>
  <c r="AH31" i="6"/>
  <c r="AG31" i="6"/>
  <c r="AF31" i="6"/>
  <c r="AE31" i="6"/>
  <c r="AD31" i="6"/>
  <c r="AC31" i="6"/>
  <c r="AB31" i="6"/>
  <c r="AA31" i="6"/>
  <c r="Z31" i="6"/>
  <c r="Y31" i="6"/>
  <c r="X31" i="6"/>
  <c r="W31" i="6"/>
  <c r="V31" i="6"/>
  <c r="U31" i="6"/>
  <c r="AT31" i="5"/>
  <c r="AS31" i="5"/>
  <c r="AR31" i="5"/>
  <c r="AQ31" i="5"/>
  <c r="AP31" i="5"/>
  <c r="AO31" i="5"/>
  <c r="AN31" i="5"/>
  <c r="AM31" i="5"/>
  <c r="AL31" i="5"/>
  <c r="AK31" i="5"/>
  <c r="AJ31" i="5"/>
  <c r="AI31" i="5"/>
  <c r="AH31" i="5"/>
  <c r="AG31" i="5"/>
  <c r="AF31" i="5"/>
  <c r="AE31" i="5"/>
  <c r="AD31" i="5"/>
  <c r="AC31" i="5"/>
  <c r="AB31" i="5"/>
  <c r="AA31" i="5"/>
  <c r="Z31" i="5"/>
  <c r="Y31" i="5"/>
  <c r="X31" i="5"/>
  <c r="W31" i="5"/>
  <c r="V31" i="5"/>
  <c r="U31" i="5"/>
  <c r="AT31" i="4"/>
  <c r="AS31" i="4"/>
  <c r="AR31" i="4"/>
  <c r="AQ31" i="4"/>
  <c r="AP31" i="4"/>
  <c r="AO31" i="4"/>
  <c r="AN31" i="4"/>
  <c r="AM31" i="4"/>
  <c r="AL31" i="4"/>
  <c r="AK31" i="4"/>
  <c r="AJ31" i="4"/>
  <c r="AI31" i="4"/>
  <c r="AH31" i="4"/>
  <c r="AG31" i="4"/>
  <c r="AF31" i="4"/>
  <c r="AE31" i="4"/>
  <c r="AD31" i="4"/>
  <c r="AC31" i="4"/>
  <c r="AB31" i="4"/>
  <c r="AA31" i="4"/>
  <c r="Z31" i="4"/>
  <c r="Y31" i="4"/>
  <c r="X31" i="4"/>
  <c r="W31" i="4"/>
  <c r="V31" i="4"/>
  <c r="U31" i="4"/>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AT31" i="2"/>
  <c r="AS31" i="2"/>
  <c r="AR31" i="2"/>
  <c r="AQ31" i="2"/>
  <c r="AP31" i="2"/>
  <c r="AO31" i="2"/>
  <c r="AN31" i="2"/>
  <c r="AM31" i="2"/>
  <c r="AL31" i="2"/>
  <c r="AK31" i="2"/>
  <c r="AJ31" i="2"/>
  <c r="AI31" i="2"/>
  <c r="AH31" i="2"/>
  <c r="AG31" i="2"/>
  <c r="AF31" i="2"/>
  <c r="AE31" i="2"/>
  <c r="AD31" i="2"/>
  <c r="AC31" i="2"/>
  <c r="AB31" i="2"/>
  <c r="AA31" i="2"/>
  <c r="Z31" i="2"/>
  <c r="Y31" i="2"/>
  <c r="X31" i="2"/>
  <c r="W31" i="2"/>
  <c r="V31" i="2"/>
  <c r="U31" i="2"/>
  <c r="V31" i="1" l="1"/>
  <c r="W31" i="1"/>
  <c r="X31" i="1"/>
  <c r="Y31" i="1"/>
  <c r="Z31" i="1"/>
  <c r="AA31" i="1"/>
  <c r="AB31" i="1"/>
  <c r="AC31" i="1"/>
  <c r="AD31" i="1"/>
  <c r="AE31" i="1"/>
  <c r="AF31" i="1"/>
  <c r="AG31" i="1"/>
  <c r="AH31" i="1"/>
  <c r="AI31" i="1"/>
  <c r="AJ31" i="1"/>
  <c r="AK31" i="1"/>
  <c r="AL31" i="1"/>
  <c r="AM31" i="1"/>
  <c r="AN31" i="1"/>
  <c r="AO31" i="1"/>
  <c r="AP31" i="1"/>
  <c r="AQ31" i="1"/>
  <c r="AR31" i="1"/>
  <c r="AS31" i="1"/>
  <c r="AT31" i="1"/>
  <c r="U31" i="1"/>
  <c r="O4" i="15"/>
  <c r="O4" i="1"/>
  <c r="L4" i="1"/>
  <c r="F5" i="21"/>
  <c r="F5" i="22" s="1"/>
  <c r="F6" i="21"/>
  <c r="F6" i="22" s="1"/>
  <c r="F7" i="21"/>
  <c r="F7" i="22" s="1"/>
  <c r="F8" i="21"/>
  <c r="F8" i="22" s="1"/>
  <c r="F9" i="21"/>
  <c r="F9" i="22" s="1"/>
  <c r="F10" i="21"/>
  <c r="F10" i="22" s="1"/>
  <c r="F11" i="21"/>
  <c r="F11" i="22" s="1"/>
  <c r="F12" i="21"/>
  <c r="F12" i="22" s="1"/>
  <c r="F13" i="21"/>
  <c r="F13" i="22" s="1"/>
  <c r="F14" i="21"/>
  <c r="F14" i="22" s="1"/>
  <c r="F15" i="21"/>
  <c r="F15" i="22" s="1"/>
  <c r="F16" i="21"/>
  <c r="F16" i="22" s="1"/>
  <c r="F17" i="21"/>
  <c r="F17" i="22" s="1"/>
  <c r="F18" i="21"/>
  <c r="F18" i="22" s="1"/>
  <c r="F19" i="21"/>
  <c r="F19" i="22" s="1"/>
  <c r="F20" i="21"/>
  <c r="F20" i="22" s="1"/>
  <c r="F21" i="21"/>
  <c r="F21" i="22" s="1"/>
  <c r="F22" i="21"/>
  <c r="F22" i="22" s="1"/>
  <c r="F23" i="21"/>
  <c r="F23" i="22" s="1"/>
  <c r="F24" i="21"/>
  <c r="F24" i="22" s="1"/>
  <c r="F25" i="21"/>
  <c r="F25" i="22" s="1"/>
  <c r="F26" i="21"/>
  <c r="F26" i="22" s="1"/>
  <c r="F27" i="21"/>
  <c r="F27" i="22" s="1"/>
  <c r="F28" i="21"/>
  <c r="F28" i="22" s="1"/>
  <c r="F29" i="21"/>
  <c r="F29" i="22" s="1"/>
  <c r="F30" i="21"/>
  <c r="F30" i="22" s="1"/>
  <c r="F4" i="21"/>
  <c r="F4" i="22" s="1"/>
  <c r="S10" i="22" l="1"/>
  <c r="X10" i="22"/>
  <c r="S22" i="22"/>
  <c r="X22" i="22"/>
  <c r="S4" i="22"/>
  <c r="X4" i="22"/>
  <c r="S29" i="22"/>
  <c r="X29" i="22"/>
  <c r="S21" i="22"/>
  <c r="X21" i="22"/>
  <c r="S20" i="22"/>
  <c r="X20" i="22"/>
  <c r="S11" i="22"/>
  <c r="X11" i="22"/>
  <c r="S8" i="22"/>
  <c r="X8" i="22"/>
  <c r="S23" i="22"/>
  <c r="X23" i="22"/>
  <c r="S19" i="22"/>
  <c r="V19" i="22" s="1"/>
  <c r="G19" i="22" s="1"/>
  <c r="I19" i="22" s="1"/>
  <c r="X19" i="22"/>
  <c r="S18" i="22"/>
  <c r="X18" i="22"/>
  <c r="S13" i="22"/>
  <c r="X13" i="22"/>
  <c r="S9" i="22"/>
  <c r="X9" i="22"/>
  <c r="S27" i="22"/>
  <c r="X27" i="22"/>
  <c r="S26" i="22"/>
  <c r="X26" i="22"/>
  <c r="S17" i="22"/>
  <c r="X17" i="22"/>
  <c r="S12" i="22"/>
  <c r="X12" i="22"/>
  <c r="S7" i="22"/>
  <c r="X7" i="22"/>
  <c r="S6" i="22"/>
  <c r="X6" i="22"/>
  <c r="S5" i="22"/>
  <c r="X5" i="22"/>
  <c r="S24" i="22"/>
  <c r="X24" i="22"/>
  <c r="S16" i="22"/>
  <c r="X16" i="22"/>
  <c r="S30" i="22"/>
  <c r="X30" i="22"/>
  <c r="S28" i="22"/>
  <c r="X28" i="22"/>
  <c r="S25" i="22"/>
  <c r="X25" i="22"/>
  <c r="S15" i="22"/>
  <c r="X15" i="22"/>
  <c r="S14" i="22"/>
  <c r="X14" i="22"/>
  <c r="E35" i="21"/>
  <c r="E34" i="21"/>
  <c r="E33" i="21"/>
  <c r="L5" i="21"/>
  <c r="L6" i="21"/>
  <c r="L7" i="21"/>
  <c r="L8" i="21"/>
  <c r="L9" i="21"/>
  <c r="L10" i="21"/>
  <c r="L11" i="21"/>
  <c r="L12" i="21"/>
  <c r="L14" i="21"/>
  <c r="L16" i="21"/>
  <c r="L17" i="21"/>
  <c r="L18" i="21"/>
  <c r="L19" i="21"/>
  <c r="L20" i="21"/>
  <c r="L21" i="21"/>
  <c r="L22" i="21"/>
  <c r="L23" i="21"/>
  <c r="L24" i="21"/>
  <c r="L25" i="21"/>
  <c r="L26" i="21"/>
  <c r="L27" i="21"/>
  <c r="L28" i="21"/>
  <c r="L30" i="21"/>
  <c r="L4" i="21"/>
  <c r="J30" i="21"/>
  <c r="J29" i="21"/>
  <c r="J28" i="21"/>
  <c r="J27" i="21"/>
  <c r="T27" i="22" s="1"/>
  <c r="J26" i="21"/>
  <c r="J25" i="21"/>
  <c r="T25" i="22" s="1"/>
  <c r="J24" i="21"/>
  <c r="J23" i="21"/>
  <c r="T23" i="22" s="1"/>
  <c r="J22" i="21"/>
  <c r="J21" i="21"/>
  <c r="T21" i="22" s="1"/>
  <c r="J20" i="21"/>
  <c r="J19" i="21"/>
  <c r="T19" i="22" s="1"/>
  <c r="J18" i="21"/>
  <c r="J17" i="21"/>
  <c r="T17" i="22" s="1"/>
  <c r="J16" i="21"/>
  <c r="J15" i="21"/>
  <c r="J14" i="21"/>
  <c r="J13" i="21"/>
  <c r="J12" i="21"/>
  <c r="J11" i="21"/>
  <c r="J10" i="21"/>
  <c r="J9" i="21"/>
  <c r="J8" i="21"/>
  <c r="J7" i="21"/>
  <c r="J6" i="21"/>
  <c r="J5" i="21"/>
  <c r="J4" i="21"/>
  <c r="R32" i="15"/>
  <c r="Q32" i="15"/>
  <c r="P32" i="15"/>
  <c r="N32" i="15"/>
  <c r="K32" i="15"/>
  <c r="K31" i="15"/>
  <c r="S30" i="15"/>
  <c r="T30" i="15" s="1"/>
  <c r="O30" i="15"/>
  <c r="M30" i="15"/>
  <c r="L30" i="15"/>
  <c r="S29" i="15"/>
  <c r="T29" i="15" s="1"/>
  <c r="O29" i="15"/>
  <c r="M29" i="15"/>
  <c r="L29" i="15"/>
  <c r="S28" i="15"/>
  <c r="T28" i="15" s="1"/>
  <c r="O28" i="15"/>
  <c r="M28" i="15"/>
  <c r="L28" i="15"/>
  <c r="S27" i="15"/>
  <c r="T27" i="15" s="1"/>
  <c r="O27" i="15"/>
  <c r="M27" i="15"/>
  <c r="L27" i="15"/>
  <c r="S26" i="15"/>
  <c r="T26" i="15" s="1"/>
  <c r="O26" i="15"/>
  <c r="M26" i="15"/>
  <c r="L26" i="15"/>
  <c r="S25" i="15"/>
  <c r="T25" i="15" s="1"/>
  <c r="O25" i="15"/>
  <c r="M25" i="15"/>
  <c r="L25" i="15"/>
  <c r="T24" i="15"/>
  <c r="S24" i="15"/>
  <c r="O24" i="15"/>
  <c r="M24" i="15"/>
  <c r="L24" i="15"/>
  <c r="S23" i="15"/>
  <c r="T23" i="15" s="1"/>
  <c r="O23" i="15"/>
  <c r="M23" i="15"/>
  <c r="L23" i="15"/>
  <c r="S22" i="15"/>
  <c r="T22" i="15" s="1"/>
  <c r="O22" i="15"/>
  <c r="M22" i="15"/>
  <c r="L22" i="15"/>
  <c r="S21" i="15"/>
  <c r="T21" i="15" s="1"/>
  <c r="O21" i="15"/>
  <c r="M21" i="15"/>
  <c r="L21" i="15"/>
  <c r="S20" i="15"/>
  <c r="T20" i="15" s="1"/>
  <c r="O20" i="15"/>
  <c r="M20" i="15"/>
  <c r="L20" i="15"/>
  <c r="S19" i="15"/>
  <c r="T19" i="15" s="1"/>
  <c r="O19" i="15"/>
  <c r="M19" i="15"/>
  <c r="L19" i="15"/>
  <c r="S18" i="15"/>
  <c r="T18" i="15" s="1"/>
  <c r="O18" i="15"/>
  <c r="M18" i="15"/>
  <c r="L18" i="15"/>
  <c r="S17" i="15"/>
  <c r="T17" i="15" s="1"/>
  <c r="O17" i="15"/>
  <c r="M17" i="15"/>
  <c r="L17" i="15"/>
  <c r="S16" i="15"/>
  <c r="T16" i="15" s="1"/>
  <c r="O16" i="15"/>
  <c r="M16" i="15"/>
  <c r="L16" i="15"/>
  <c r="S15" i="15"/>
  <c r="T15" i="15" s="1"/>
  <c r="O15" i="15"/>
  <c r="M15" i="15"/>
  <c r="L15" i="15"/>
  <c r="S14" i="15"/>
  <c r="T14" i="15" s="1"/>
  <c r="O14" i="15"/>
  <c r="M14" i="15"/>
  <c r="L14" i="15"/>
  <c r="S13" i="15"/>
  <c r="T13" i="15" s="1"/>
  <c r="O13" i="15"/>
  <c r="M13" i="15"/>
  <c r="L13" i="15"/>
  <c r="S12" i="15"/>
  <c r="T12" i="15" s="1"/>
  <c r="O12" i="15"/>
  <c r="M12" i="15"/>
  <c r="L12" i="15"/>
  <c r="S11" i="15"/>
  <c r="T11" i="15" s="1"/>
  <c r="O11" i="15"/>
  <c r="M11" i="15"/>
  <c r="L11" i="15"/>
  <c r="S10" i="15"/>
  <c r="T10" i="15" s="1"/>
  <c r="O10" i="15"/>
  <c r="M10" i="15"/>
  <c r="L10" i="15"/>
  <c r="S9" i="15"/>
  <c r="T9" i="15" s="1"/>
  <c r="O9" i="15"/>
  <c r="M9" i="15"/>
  <c r="L9" i="15"/>
  <c r="T8" i="15"/>
  <c r="S8" i="15"/>
  <c r="O8" i="15"/>
  <c r="M8" i="15"/>
  <c r="L8" i="15"/>
  <c r="S7" i="15"/>
  <c r="T7" i="15" s="1"/>
  <c r="O7" i="15"/>
  <c r="M7" i="15"/>
  <c r="L7" i="15"/>
  <c r="T6" i="15"/>
  <c r="S6" i="15"/>
  <c r="O6" i="15"/>
  <c r="M6" i="15"/>
  <c r="L6" i="15"/>
  <c r="S5" i="15"/>
  <c r="T5" i="15" s="1"/>
  <c r="O5" i="15"/>
  <c r="M5" i="15"/>
  <c r="L5" i="15"/>
  <c r="S4" i="15"/>
  <c r="M4" i="15"/>
  <c r="L4" i="15"/>
  <c r="R32" i="14"/>
  <c r="Q32" i="14"/>
  <c r="P32" i="14"/>
  <c r="N32" i="14"/>
  <c r="K32" i="14"/>
  <c r="K31" i="14"/>
  <c r="S30" i="14"/>
  <c r="T30" i="14" s="1"/>
  <c r="O30" i="14"/>
  <c r="M30" i="14"/>
  <c r="L30" i="14"/>
  <c r="S29" i="14"/>
  <c r="T29" i="14" s="1"/>
  <c r="O29" i="14"/>
  <c r="M29" i="14"/>
  <c r="L29" i="14"/>
  <c r="S28" i="14"/>
  <c r="T28" i="14" s="1"/>
  <c r="O28" i="14"/>
  <c r="M28" i="14"/>
  <c r="L28" i="14"/>
  <c r="S27" i="14"/>
  <c r="T27" i="14" s="1"/>
  <c r="O27" i="14"/>
  <c r="M27" i="14"/>
  <c r="L27" i="14"/>
  <c r="S26" i="14"/>
  <c r="T26" i="14" s="1"/>
  <c r="O26" i="14"/>
  <c r="M26" i="14"/>
  <c r="L26" i="14"/>
  <c r="S25" i="14"/>
  <c r="T25" i="14" s="1"/>
  <c r="O25" i="14"/>
  <c r="M25" i="14"/>
  <c r="L25" i="14"/>
  <c r="S24" i="14"/>
  <c r="T24" i="14" s="1"/>
  <c r="O24" i="14"/>
  <c r="M24" i="14"/>
  <c r="L24" i="14"/>
  <c r="S23" i="14"/>
  <c r="T23" i="14" s="1"/>
  <c r="O23" i="14"/>
  <c r="M23" i="14"/>
  <c r="L23" i="14"/>
  <c r="S22" i="14"/>
  <c r="T22" i="14" s="1"/>
  <c r="O22" i="14"/>
  <c r="M22" i="14"/>
  <c r="L22" i="14"/>
  <c r="S21" i="14"/>
  <c r="T21" i="14" s="1"/>
  <c r="O21" i="14"/>
  <c r="M21" i="14"/>
  <c r="L21" i="14"/>
  <c r="S20" i="14"/>
  <c r="T20" i="14" s="1"/>
  <c r="O20" i="14"/>
  <c r="M20" i="14"/>
  <c r="L20" i="14"/>
  <c r="S19" i="14"/>
  <c r="T19" i="14" s="1"/>
  <c r="O19" i="14"/>
  <c r="M19" i="14"/>
  <c r="L19" i="14"/>
  <c r="S18" i="14"/>
  <c r="T18" i="14" s="1"/>
  <c r="O18" i="14"/>
  <c r="M18" i="14"/>
  <c r="L18" i="14"/>
  <c r="S17" i="14"/>
  <c r="T17" i="14" s="1"/>
  <c r="O17" i="14"/>
  <c r="M17" i="14"/>
  <c r="L17" i="14"/>
  <c r="S16" i="14"/>
  <c r="T16" i="14" s="1"/>
  <c r="O16" i="14"/>
  <c r="M16" i="14"/>
  <c r="L16" i="14"/>
  <c r="S15" i="14"/>
  <c r="T15" i="14" s="1"/>
  <c r="O15" i="14"/>
  <c r="M15" i="14"/>
  <c r="L15" i="14"/>
  <c r="S14" i="14"/>
  <c r="T14" i="14" s="1"/>
  <c r="O14" i="14"/>
  <c r="M14" i="14"/>
  <c r="L14" i="14"/>
  <c r="S13" i="14"/>
  <c r="T13" i="14" s="1"/>
  <c r="O13" i="14"/>
  <c r="M13" i="14"/>
  <c r="L13" i="14"/>
  <c r="S12" i="14"/>
  <c r="T12" i="14" s="1"/>
  <c r="O12" i="14"/>
  <c r="M12" i="14"/>
  <c r="L12" i="14"/>
  <c r="S11" i="14"/>
  <c r="T11" i="14" s="1"/>
  <c r="O11" i="14"/>
  <c r="M11" i="14"/>
  <c r="L11" i="14"/>
  <c r="S10" i="14"/>
  <c r="T10" i="14" s="1"/>
  <c r="O10" i="14"/>
  <c r="M10" i="14"/>
  <c r="L10" i="14"/>
  <c r="S9" i="14"/>
  <c r="T9" i="14" s="1"/>
  <c r="O9" i="14"/>
  <c r="M9" i="14"/>
  <c r="L9" i="14"/>
  <c r="S8" i="14"/>
  <c r="T8" i="14" s="1"/>
  <c r="O8" i="14"/>
  <c r="M8" i="14"/>
  <c r="L8" i="14"/>
  <c r="S7" i="14"/>
  <c r="T7" i="14" s="1"/>
  <c r="O7" i="14"/>
  <c r="M7" i="14"/>
  <c r="L7" i="14"/>
  <c r="S6" i="14"/>
  <c r="T6" i="14" s="1"/>
  <c r="O6" i="14"/>
  <c r="M6" i="14"/>
  <c r="L6" i="14"/>
  <c r="S5" i="14"/>
  <c r="O5" i="14"/>
  <c r="M5" i="14"/>
  <c r="L5" i="14"/>
  <c r="S4" i="14"/>
  <c r="O4" i="14"/>
  <c r="M4" i="14"/>
  <c r="L4" i="14"/>
  <c r="R32" i="20"/>
  <c r="Q32" i="20"/>
  <c r="P32" i="20"/>
  <c r="N32" i="20"/>
  <c r="K32" i="20"/>
  <c r="K31" i="20"/>
  <c r="S30" i="20"/>
  <c r="T30" i="20" s="1"/>
  <c r="O30" i="20"/>
  <c r="M30" i="20"/>
  <c r="L30" i="20"/>
  <c r="S29" i="20"/>
  <c r="T29" i="20" s="1"/>
  <c r="O29" i="20"/>
  <c r="M29" i="20"/>
  <c r="L29" i="20"/>
  <c r="S28" i="20"/>
  <c r="T28" i="20" s="1"/>
  <c r="O28" i="20"/>
  <c r="M28" i="20"/>
  <c r="L28" i="20"/>
  <c r="S27" i="20"/>
  <c r="T27" i="20" s="1"/>
  <c r="O27" i="20"/>
  <c r="M27" i="20"/>
  <c r="L27" i="20"/>
  <c r="S26" i="20"/>
  <c r="T26" i="20" s="1"/>
  <c r="O26" i="20"/>
  <c r="M26" i="20"/>
  <c r="L26" i="20"/>
  <c r="S25" i="20"/>
  <c r="T25" i="20" s="1"/>
  <c r="O25" i="20"/>
  <c r="M25" i="20"/>
  <c r="L25" i="20"/>
  <c r="S24" i="20"/>
  <c r="T24" i="20" s="1"/>
  <c r="O24" i="20"/>
  <c r="M24" i="20"/>
  <c r="L24" i="20"/>
  <c r="S23" i="20"/>
  <c r="T23" i="20" s="1"/>
  <c r="O23" i="20"/>
  <c r="M23" i="20"/>
  <c r="L23" i="20"/>
  <c r="S22" i="20"/>
  <c r="T22" i="20" s="1"/>
  <c r="O22" i="20"/>
  <c r="M22" i="20"/>
  <c r="L22" i="20"/>
  <c r="S21" i="20"/>
  <c r="T21" i="20" s="1"/>
  <c r="O21" i="20"/>
  <c r="M21" i="20"/>
  <c r="L21" i="20"/>
  <c r="S20" i="20"/>
  <c r="T20" i="20" s="1"/>
  <c r="O20" i="20"/>
  <c r="M20" i="20"/>
  <c r="L20" i="20"/>
  <c r="S19" i="20"/>
  <c r="T19" i="20" s="1"/>
  <c r="O19" i="20"/>
  <c r="M19" i="20"/>
  <c r="L19" i="20"/>
  <c r="S18" i="20"/>
  <c r="T18" i="20" s="1"/>
  <c r="O18" i="20"/>
  <c r="M18" i="20"/>
  <c r="L18" i="20"/>
  <c r="S17" i="20"/>
  <c r="T17" i="20" s="1"/>
  <c r="O17" i="20"/>
  <c r="M17" i="20"/>
  <c r="L17" i="20"/>
  <c r="S16" i="20"/>
  <c r="T16" i="20" s="1"/>
  <c r="O16" i="20"/>
  <c r="M16" i="20"/>
  <c r="L16" i="20"/>
  <c r="T15" i="20"/>
  <c r="S15" i="20"/>
  <c r="O15" i="20"/>
  <c r="M15" i="20"/>
  <c r="L15" i="20"/>
  <c r="S14" i="20"/>
  <c r="T14" i="20" s="1"/>
  <c r="O14" i="20"/>
  <c r="M14" i="20"/>
  <c r="L14" i="20"/>
  <c r="S13" i="20"/>
  <c r="T13" i="20" s="1"/>
  <c r="O13" i="20"/>
  <c r="M13" i="20"/>
  <c r="L13" i="20"/>
  <c r="T12" i="20"/>
  <c r="S12" i="20"/>
  <c r="O12" i="20"/>
  <c r="M12" i="20"/>
  <c r="L12" i="20"/>
  <c r="S11" i="20"/>
  <c r="T11" i="20" s="1"/>
  <c r="O11" i="20"/>
  <c r="M11" i="20"/>
  <c r="L11" i="20"/>
  <c r="S10" i="20"/>
  <c r="T10" i="20" s="1"/>
  <c r="O10" i="20"/>
  <c r="M10" i="20"/>
  <c r="L10" i="20"/>
  <c r="S9" i="20"/>
  <c r="T9" i="20" s="1"/>
  <c r="O9" i="20"/>
  <c r="M9" i="20"/>
  <c r="L9" i="20"/>
  <c r="T8" i="20"/>
  <c r="S8" i="20"/>
  <c r="O8" i="20"/>
  <c r="M8" i="20"/>
  <c r="L8" i="20"/>
  <c r="S7" i="20"/>
  <c r="T7" i="20" s="1"/>
  <c r="O7" i="20"/>
  <c r="M7" i="20"/>
  <c r="L7" i="20"/>
  <c r="S6" i="20"/>
  <c r="T6" i="20" s="1"/>
  <c r="O6" i="20"/>
  <c r="M6" i="20"/>
  <c r="L6" i="20"/>
  <c r="S5" i="20"/>
  <c r="T5" i="20" s="1"/>
  <c r="O5" i="20"/>
  <c r="M5" i="20"/>
  <c r="L5" i="20"/>
  <c r="S4" i="20"/>
  <c r="O4" i="20"/>
  <c r="M4" i="20"/>
  <c r="L4" i="20"/>
  <c r="R32" i="13"/>
  <c r="Q32" i="13"/>
  <c r="P32" i="13"/>
  <c r="N32" i="13"/>
  <c r="K32" i="13"/>
  <c r="K31" i="13"/>
  <c r="S30" i="13"/>
  <c r="T30" i="13" s="1"/>
  <c r="O30" i="13"/>
  <c r="M30" i="13"/>
  <c r="L30" i="13"/>
  <c r="S29" i="13"/>
  <c r="T29" i="13" s="1"/>
  <c r="O29" i="13"/>
  <c r="M29" i="13"/>
  <c r="L29" i="13"/>
  <c r="S28" i="13"/>
  <c r="T28" i="13" s="1"/>
  <c r="O28" i="13"/>
  <c r="M28" i="13"/>
  <c r="L28" i="13"/>
  <c r="S27" i="13"/>
  <c r="T27" i="13" s="1"/>
  <c r="O27" i="13"/>
  <c r="M27" i="13"/>
  <c r="L27" i="13"/>
  <c r="S26" i="13"/>
  <c r="T26" i="13" s="1"/>
  <c r="O26" i="13"/>
  <c r="M26" i="13"/>
  <c r="L26" i="13"/>
  <c r="S25" i="13"/>
  <c r="T25" i="13" s="1"/>
  <c r="O25" i="13"/>
  <c r="M25" i="13"/>
  <c r="L25" i="13"/>
  <c r="S24" i="13"/>
  <c r="T24" i="13" s="1"/>
  <c r="O24" i="13"/>
  <c r="M24" i="13"/>
  <c r="L24" i="13"/>
  <c r="S23" i="13"/>
  <c r="T23" i="13" s="1"/>
  <c r="O23" i="13"/>
  <c r="M23" i="13"/>
  <c r="L23" i="13"/>
  <c r="S22" i="13"/>
  <c r="T22" i="13" s="1"/>
  <c r="O22" i="13"/>
  <c r="M22" i="13"/>
  <c r="L22" i="13"/>
  <c r="S21" i="13"/>
  <c r="T21" i="13" s="1"/>
  <c r="O21" i="13"/>
  <c r="M21" i="13"/>
  <c r="L21" i="13"/>
  <c r="S20" i="13"/>
  <c r="T20" i="13" s="1"/>
  <c r="O20" i="13"/>
  <c r="M20" i="13"/>
  <c r="L20" i="13"/>
  <c r="S19" i="13"/>
  <c r="T19" i="13" s="1"/>
  <c r="O19" i="13"/>
  <c r="M19" i="13"/>
  <c r="L19" i="13"/>
  <c r="S18" i="13"/>
  <c r="T18" i="13" s="1"/>
  <c r="O18" i="13"/>
  <c r="M18" i="13"/>
  <c r="L18" i="13"/>
  <c r="S17" i="13"/>
  <c r="T17" i="13" s="1"/>
  <c r="O17" i="13"/>
  <c r="M17" i="13"/>
  <c r="L17" i="13"/>
  <c r="S16" i="13"/>
  <c r="T16" i="13" s="1"/>
  <c r="O16" i="13"/>
  <c r="M16" i="13"/>
  <c r="L16" i="13"/>
  <c r="S15" i="13"/>
  <c r="T15" i="13" s="1"/>
  <c r="O15" i="13"/>
  <c r="M15" i="13"/>
  <c r="L15" i="13"/>
  <c r="S14" i="13"/>
  <c r="T14" i="13" s="1"/>
  <c r="O14" i="13"/>
  <c r="M14" i="13"/>
  <c r="L14" i="13"/>
  <c r="S13" i="13"/>
  <c r="T13" i="13" s="1"/>
  <c r="O13" i="13"/>
  <c r="M13" i="13"/>
  <c r="L13" i="13"/>
  <c r="S12" i="13"/>
  <c r="T12" i="13" s="1"/>
  <c r="O12" i="13"/>
  <c r="M12" i="13"/>
  <c r="L12" i="13"/>
  <c r="S11" i="13"/>
  <c r="T11" i="13" s="1"/>
  <c r="O11" i="13"/>
  <c r="M11" i="13"/>
  <c r="L11" i="13"/>
  <c r="S10" i="13"/>
  <c r="T10" i="13" s="1"/>
  <c r="O10" i="13"/>
  <c r="M10" i="13"/>
  <c r="L10" i="13"/>
  <c r="S9" i="13"/>
  <c r="T9" i="13" s="1"/>
  <c r="O9" i="13"/>
  <c r="M9" i="13"/>
  <c r="L9" i="13"/>
  <c r="S8" i="13"/>
  <c r="T8" i="13" s="1"/>
  <c r="O8" i="13"/>
  <c r="M8" i="13"/>
  <c r="L8" i="13"/>
  <c r="S7" i="13"/>
  <c r="T7" i="13" s="1"/>
  <c r="O7" i="13"/>
  <c r="M7" i="13"/>
  <c r="L7" i="13"/>
  <c r="S6" i="13"/>
  <c r="T6" i="13" s="1"/>
  <c r="O6" i="13"/>
  <c r="M6" i="13"/>
  <c r="L6" i="13"/>
  <c r="S5" i="13"/>
  <c r="O5" i="13"/>
  <c r="M5" i="13"/>
  <c r="L5" i="13"/>
  <c r="S4" i="13"/>
  <c r="T4" i="13" s="1"/>
  <c r="O4" i="13"/>
  <c r="M4" i="13"/>
  <c r="L4" i="13"/>
  <c r="R32" i="12"/>
  <c r="Q32" i="12"/>
  <c r="P32" i="12"/>
  <c r="N32" i="12"/>
  <c r="K32" i="12"/>
  <c r="K31" i="12"/>
  <c r="S30" i="12"/>
  <c r="T30" i="12" s="1"/>
  <c r="O30" i="12"/>
  <c r="M30" i="12"/>
  <c r="L30" i="12"/>
  <c r="S29" i="12"/>
  <c r="T29" i="12" s="1"/>
  <c r="O29" i="12"/>
  <c r="M29" i="12"/>
  <c r="L29" i="12"/>
  <c r="S28" i="12"/>
  <c r="T28" i="12" s="1"/>
  <c r="O28" i="12"/>
  <c r="M28" i="12"/>
  <c r="L28" i="12"/>
  <c r="S27" i="12"/>
  <c r="T27" i="12" s="1"/>
  <c r="O27" i="12"/>
  <c r="M27" i="12"/>
  <c r="L27" i="12"/>
  <c r="S26" i="12"/>
  <c r="T26" i="12" s="1"/>
  <c r="O26" i="12"/>
  <c r="M26" i="12"/>
  <c r="L26" i="12"/>
  <c r="S25" i="12"/>
  <c r="T25" i="12" s="1"/>
  <c r="O25" i="12"/>
  <c r="M25" i="12"/>
  <c r="L25" i="12"/>
  <c r="S24" i="12"/>
  <c r="T24" i="12" s="1"/>
  <c r="O24" i="12"/>
  <c r="M24" i="12"/>
  <c r="L24" i="12"/>
  <c r="S23" i="12"/>
  <c r="T23" i="12" s="1"/>
  <c r="O23" i="12"/>
  <c r="M23" i="12"/>
  <c r="L23" i="12"/>
  <c r="S22" i="12"/>
  <c r="T22" i="12" s="1"/>
  <c r="O22" i="12"/>
  <c r="M22" i="12"/>
  <c r="L22" i="12"/>
  <c r="S21" i="12"/>
  <c r="T21" i="12" s="1"/>
  <c r="O21" i="12"/>
  <c r="M21" i="12"/>
  <c r="L21" i="12"/>
  <c r="S20" i="12"/>
  <c r="T20" i="12" s="1"/>
  <c r="O20" i="12"/>
  <c r="M20" i="12"/>
  <c r="L20" i="12"/>
  <c r="S19" i="12"/>
  <c r="T19" i="12" s="1"/>
  <c r="O19" i="12"/>
  <c r="M19" i="12"/>
  <c r="L19" i="12"/>
  <c r="S18" i="12"/>
  <c r="T18" i="12" s="1"/>
  <c r="O18" i="12"/>
  <c r="M18" i="12"/>
  <c r="L18" i="12"/>
  <c r="S17" i="12"/>
  <c r="T17" i="12" s="1"/>
  <c r="O17" i="12"/>
  <c r="M17" i="12"/>
  <c r="L17" i="12"/>
  <c r="S16" i="12"/>
  <c r="T16" i="12" s="1"/>
  <c r="O16" i="12"/>
  <c r="M16" i="12"/>
  <c r="L16" i="12"/>
  <c r="S15" i="12"/>
  <c r="T15" i="12" s="1"/>
  <c r="O15" i="12"/>
  <c r="M15" i="12"/>
  <c r="L15" i="12"/>
  <c r="S14" i="12"/>
  <c r="T14" i="12" s="1"/>
  <c r="O14" i="12"/>
  <c r="M14" i="12"/>
  <c r="L14" i="12"/>
  <c r="S13" i="12"/>
  <c r="T13" i="12" s="1"/>
  <c r="O13" i="12"/>
  <c r="M13" i="12"/>
  <c r="L13" i="12"/>
  <c r="S12" i="12"/>
  <c r="T12" i="12" s="1"/>
  <c r="O12" i="12"/>
  <c r="M12" i="12"/>
  <c r="L12" i="12"/>
  <c r="S11" i="12"/>
  <c r="T11" i="12" s="1"/>
  <c r="O11" i="12"/>
  <c r="M11" i="12"/>
  <c r="L11" i="12"/>
  <c r="S10" i="12"/>
  <c r="T10" i="12" s="1"/>
  <c r="O10" i="12"/>
  <c r="M10" i="12"/>
  <c r="L10" i="12"/>
  <c r="S9" i="12"/>
  <c r="T9" i="12" s="1"/>
  <c r="O9" i="12"/>
  <c r="M9" i="12"/>
  <c r="L9" i="12"/>
  <c r="S8" i="12"/>
  <c r="T8" i="12" s="1"/>
  <c r="O8" i="12"/>
  <c r="M8" i="12"/>
  <c r="L8" i="12"/>
  <c r="S7" i="12"/>
  <c r="T7" i="12" s="1"/>
  <c r="O7" i="12"/>
  <c r="M7" i="12"/>
  <c r="L7" i="12"/>
  <c r="S6" i="12"/>
  <c r="T6" i="12" s="1"/>
  <c r="O6" i="12"/>
  <c r="M6" i="12"/>
  <c r="L6" i="12"/>
  <c r="S5" i="12"/>
  <c r="O5" i="12"/>
  <c r="M5" i="12"/>
  <c r="L5" i="12"/>
  <c r="S4" i="12"/>
  <c r="T4" i="12" s="1"/>
  <c r="O4" i="12"/>
  <c r="M4" i="12"/>
  <c r="M32" i="12" s="1"/>
  <c r="L4" i="12"/>
  <c r="R32" i="11"/>
  <c r="Q32" i="11"/>
  <c r="P32" i="11"/>
  <c r="N32" i="11"/>
  <c r="K32" i="11"/>
  <c r="K31" i="11"/>
  <c r="S30" i="11"/>
  <c r="T30" i="11" s="1"/>
  <c r="O30" i="11"/>
  <c r="M30" i="11"/>
  <c r="L30" i="11"/>
  <c r="S29" i="11"/>
  <c r="T29" i="11" s="1"/>
  <c r="O29" i="11"/>
  <c r="M29" i="11"/>
  <c r="L29" i="11"/>
  <c r="S28" i="11"/>
  <c r="T28" i="11" s="1"/>
  <c r="O28" i="11"/>
  <c r="M28" i="11"/>
  <c r="L28" i="11"/>
  <c r="S27" i="11"/>
  <c r="T27" i="11" s="1"/>
  <c r="O27" i="11"/>
  <c r="M27" i="11"/>
  <c r="L27" i="11"/>
  <c r="S26" i="11"/>
  <c r="T26" i="11" s="1"/>
  <c r="O26" i="11"/>
  <c r="M26" i="11"/>
  <c r="L26" i="11"/>
  <c r="S25" i="11"/>
  <c r="T25" i="11" s="1"/>
  <c r="O25" i="11"/>
  <c r="M25" i="11"/>
  <c r="L25" i="11"/>
  <c r="S24" i="11"/>
  <c r="T24" i="11" s="1"/>
  <c r="O24" i="11"/>
  <c r="M24" i="11"/>
  <c r="L24" i="11"/>
  <c r="S23" i="11"/>
  <c r="T23" i="11" s="1"/>
  <c r="O23" i="11"/>
  <c r="M23" i="11"/>
  <c r="L23" i="11"/>
  <c r="T22" i="11"/>
  <c r="S22" i="11"/>
  <c r="O22" i="11"/>
  <c r="M22" i="11"/>
  <c r="L22" i="11"/>
  <c r="S21" i="11"/>
  <c r="T21" i="11" s="1"/>
  <c r="O21" i="11"/>
  <c r="M21" i="11"/>
  <c r="L21" i="11"/>
  <c r="S20" i="11"/>
  <c r="T20" i="11" s="1"/>
  <c r="O20" i="11"/>
  <c r="M20" i="11"/>
  <c r="L20" i="11"/>
  <c r="S19" i="11"/>
  <c r="T19" i="11" s="1"/>
  <c r="O19" i="11"/>
  <c r="M19" i="11"/>
  <c r="L19" i="11"/>
  <c r="S18" i="11"/>
  <c r="T18" i="11" s="1"/>
  <c r="O18" i="11"/>
  <c r="M18" i="11"/>
  <c r="L18" i="11"/>
  <c r="S17" i="11"/>
  <c r="T17" i="11" s="1"/>
  <c r="O17" i="11"/>
  <c r="M17" i="11"/>
  <c r="L17" i="11"/>
  <c r="S16" i="11"/>
  <c r="T16" i="11" s="1"/>
  <c r="O16" i="11"/>
  <c r="M16" i="11"/>
  <c r="L16" i="11"/>
  <c r="S15" i="11"/>
  <c r="T15" i="11" s="1"/>
  <c r="O15" i="11"/>
  <c r="M15" i="11"/>
  <c r="L15" i="11"/>
  <c r="S14" i="11"/>
  <c r="T14" i="11" s="1"/>
  <c r="O14" i="11"/>
  <c r="M14" i="11"/>
  <c r="L14" i="11"/>
  <c r="S13" i="11"/>
  <c r="T13" i="11" s="1"/>
  <c r="O13" i="11"/>
  <c r="M13" i="11"/>
  <c r="L13" i="11"/>
  <c r="S12" i="11"/>
  <c r="T12" i="11" s="1"/>
  <c r="O12" i="11"/>
  <c r="M12" i="11"/>
  <c r="L12" i="11"/>
  <c r="S11" i="11"/>
  <c r="T11" i="11" s="1"/>
  <c r="O11" i="11"/>
  <c r="M11" i="11"/>
  <c r="L11" i="11"/>
  <c r="S10" i="11"/>
  <c r="T10" i="11" s="1"/>
  <c r="O10" i="11"/>
  <c r="M10" i="11"/>
  <c r="L10" i="11"/>
  <c r="S9" i="11"/>
  <c r="T9" i="11" s="1"/>
  <c r="O9" i="11"/>
  <c r="M9" i="11"/>
  <c r="L9" i="11"/>
  <c r="S8" i="11"/>
  <c r="T8" i="11" s="1"/>
  <c r="O8" i="11"/>
  <c r="M8" i="11"/>
  <c r="L8" i="11"/>
  <c r="S7" i="11"/>
  <c r="T7" i="11" s="1"/>
  <c r="O7" i="11"/>
  <c r="M7" i="11"/>
  <c r="L7" i="11"/>
  <c r="S6" i="11"/>
  <c r="T6" i="11" s="1"/>
  <c r="O6" i="11"/>
  <c r="M6" i="11"/>
  <c r="L6" i="11"/>
  <c r="S5" i="11"/>
  <c r="O5" i="11"/>
  <c r="M5" i="11"/>
  <c r="L5" i="11"/>
  <c r="S4" i="11"/>
  <c r="O4" i="11"/>
  <c r="M4" i="11"/>
  <c r="L4" i="11"/>
  <c r="R32" i="10"/>
  <c r="Q32" i="10"/>
  <c r="P32" i="10"/>
  <c r="N32" i="10"/>
  <c r="K32" i="10"/>
  <c r="K31" i="10"/>
  <c r="S30" i="10"/>
  <c r="T30" i="10" s="1"/>
  <c r="O30" i="10"/>
  <c r="M30" i="10"/>
  <c r="L30" i="10"/>
  <c r="S29" i="10"/>
  <c r="T29" i="10" s="1"/>
  <c r="O29" i="10"/>
  <c r="M29" i="10"/>
  <c r="L29" i="10"/>
  <c r="S28" i="10"/>
  <c r="T28" i="10" s="1"/>
  <c r="O28" i="10"/>
  <c r="M28" i="10"/>
  <c r="L28" i="10"/>
  <c r="S27" i="10"/>
  <c r="T27" i="10" s="1"/>
  <c r="O27" i="10"/>
  <c r="M27" i="10"/>
  <c r="L27" i="10"/>
  <c r="S26" i="10"/>
  <c r="T26" i="10" s="1"/>
  <c r="O26" i="10"/>
  <c r="M26" i="10"/>
  <c r="L26" i="10"/>
  <c r="S25" i="10"/>
  <c r="T25" i="10" s="1"/>
  <c r="O25" i="10"/>
  <c r="M25" i="10"/>
  <c r="L25" i="10"/>
  <c r="S24" i="10"/>
  <c r="T24" i="10" s="1"/>
  <c r="O24" i="10"/>
  <c r="M24" i="10"/>
  <c r="L24" i="10"/>
  <c r="S23" i="10"/>
  <c r="T23" i="10" s="1"/>
  <c r="O23" i="10"/>
  <c r="M23" i="10"/>
  <c r="L23" i="10"/>
  <c r="S22" i="10"/>
  <c r="T22" i="10" s="1"/>
  <c r="O22" i="10"/>
  <c r="M22" i="10"/>
  <c r="L22" i="10"/>
  <c r="S21" i="10"/>
  <c r="T21" i="10" s="1"/>
  <c r="O21" i="10"/>
  <c r="M21" i="10"/>
  <c r="L21" i="10"/>
  <c r="S20" i="10"/>
  <c r="T20" i="10" s="1"/>
  <c r="O20" i="10"/>
  <c r="M20" i="10"/>
  <c r="L20" i="10"/>
  <c r="S19" i="10"/>
  <c r="T19" i="10" s="1"/>
  <c r="O19" i="10"/>
  <c r="M19" i="10"/>
  <c r="L19" i="10"/>
  <c r="S18" i="10"/>
  <c r="T18" i="10" s="1"/>
  <c r="O18" i="10"/>
  <c r="M18" i="10"/>
  <c r="L18" i="10"/>
  <c r="S17" i="10"/>
  <c r="T17" i="10" s="1"/>
  <c r="O17" i="10"/>
  <c r="M17" i="10"/>
  <c r="L17" i="10"/>
  <c r="S16" i="10"/>
  <c r="T16" i="10" s="1"/>
  <c r="O16" i="10"/>
  <c r="M16" i="10"/>
  <c r="L16" i="10"/>
  <c r="S15" i="10"/>
  <c r="T15" i="10" s="1"/>
  <c r="O15" i="10"/>
  <c r="M15" i="10"/>
  <c r="L15" i="10"/>
  <c r="S14" i="10"/>
  <c r="T14" i="10" s="1"/>
  <c r="O14" i="10"/>
  <c r="M14" i="10"/>
  <c r="L14" i="10"/>
  <c r="S13" i="10"/>
  <c r="T13" i="10" s="1"/>
  <c r="O13" i="10"/>
  <c r="M13" i="10"/>
  <c r="L13" i="10"/>
  <c r="S12" i="10"/>
  <c r="T12" i="10" s="1"/>
  <c r="O12" i="10"/>
  <c r="M12" i="10"/>
  <c r="L12" i="10"/>
  <c r="S11" i="10"/>
  <c r="T11" i="10" s="1"/>
  <c r="O11" i="10"/>
  <c r="M11" i="10"/>
  <c r="L11" i="10"/>
  <c r="S10" i="10"/>
  <c r="T10" i="10" s="1"/>
  <c r="O10" i="10"/>
  <c r="M10" i="10"/>
  <c r="L10" i="10"/>
  <c r="S9" i="10"/>
  <c r="T9" i="10" s="1"/>
  <c r="O9" i="10"/>
  <c r="M9" i="10"/>
  <c r="L9" i="10"/>
  <c r="S8" i="10"/>
  <c r="T8" i="10" s="1"/>
  <c r="O8" i="10"/>
  <c r="M8" i="10"/>
  <c r="L8" i="10"/>
  <c r="S7" i="10"/>
  <c r="T7" i="10" s="1"/>
  <c r="O7" i="10"/>
  <c r="M7" i="10"/>
  <c r="L7" i="10"/>
  <c r="S6" i="10"/>
  <c r="T6" i="10" s="1"/>
  <c r="O6" i="10"/>
  <c r="M6" i="10"/>
  <c r="L6" i="10"/>
  <c r="S5" i="10"/>
  <c r="T5" i="10" s="1"/>
  <c r="O5" i="10"/>
  <c r="M5" i="10"/>
  <c r="L5" i="10"/>
  <c r="S4" i="10"/>
  <c r="O4" i="10"/>
  <c r="M4" i="10"/>
  <c r="L4" i="10"/>
  <c r="R32" i="8"/>
  <c r="Q32" i="8"/>
  <c r="P32" i="8"/>
  <c r="N32" i="8"/>
  <c r="K32" i="8"/>
  <c r="K31" i="8"/>
  <c r="S30" i="8"/>
  <c r="T30" i="8" s="1"/>
  <c r="O30" i="8"/>
  <c r="M30" i="8"/>
  <c r="L30" i="8"/>
  <c r="S29" i="8"/>
  <c r="T29" i="8" s="1"/>
  <c r="O29" i="8"/>
  <c r="M29" i="8"/>
  <c r="L29" i="8"/>
  <c r="S28" i="8"/>
  <c r="T28" i="8" s="1"/>
  <c r="O28" i="8"/>
  <c r="M28" i="8"/>
  <c r="L28" i="8"/>
  <c r="S27" i="8"/>
  <c r="T27" i="8" s="1"/>
  <c r="O27" i="8"/>
  <c r="M27" i="8"/>
  <c r="L27" i="8"/>
  <c r="S26" i="8"/>
  <c r="T26" i="8" s="1"/>
  <c r="O26" i="8"/>
  <c r="M26" i="8"/>
  <c r="L26" i="8"/>
  <c r="S25" i="8"/>
  <c r="T25" i="8" s="1"/>
  <c r="O25" i="8"/>
  <c r="M25" i="8"/>
  <c r="L25" i="8"/>
  <c r="S24" i="8"/>
  <c r="T24" i="8" s="1"/>
  <c r="O24" i="8"/>
  <c r="M24" i="8"/>
  <c r="L24" i="8"/>
  <c r="S23" i="8"/>
  <c r="T23" i="8" s="1"/>
  <c r="O23" i="8"/>
  <c r="M23" i="8"/>
  <c r="L23" i="8"/>
  <c r="S22" i="8"/>
  <c r="T22" i="8" s="1"/>
  <c r="O22" i="8"/>
  <c r="M22" i="8"/>
  <c r="L22" i="8"/>
  <c r="S21" i="8"/>
  <c r="T21" i="8" s="1"/>
  <c r="O21" i="8"/>
  <c r="M21" i="8"/>
  <c r="L21" i="8"/>
  <c r="S20" i="8"/>
  <c r="T20" i="8" s="1"/>
  <c r="O20" i="8"/>
  <c r="M20" i="8"/>
  <c r="L20" i="8"/>
  <c r="T19" i="8"/>
  <c r="S19" i="8"/>
  <c r="O19" i="8"/>
  <c r="M19" i="8"/>
  <c r="L19" i="8"/>
  <c r="S18" i="8"/>
  <c r="T18" i="8" s="1"/>
  <c r="O18" i="8"/>
  <c r="M18" i="8"/>
  <c r="L18" i="8"/>
  <c r="S17" i="8"/>
  <c r="T17" i="8" s="1"/>
  <c r="O17" i="8"/>
  <c r="M17" i="8"/>
  <c r="L17" i="8"/>
  <c r="S16" i="8"/>
  <c r="T16" i="8" s="1"/>
  <c r="O16" i="8"/>
  <c r="M16" i="8"/>
  <c r="L16" i="8"/>
  <c r="S15" i="8"/>
  <c r="T15" i="8" s="1"/>
  <c r="O15" i="8"/>
  <c r="M15" i="8"/>
  <c r="L15" i="8"/>
  <c r="S14" i="8"/>
  <c r="T14" i="8" s="1"/>
  <c r="O14" i="8"/>
  <c r="M14" i="8"/>
  <c r="L14" i="8"/>
  <c r="T13" i="8"/>
  <c r="S13" i="8"/>
  <c r="O13" i="8"/>
  <c r="M13" i="8"/>
  <c r="L13" i="8"/>
  <c r="T12" i="8"/>
  <c r="S12" i="8"/>
  <c r="O12" i="8"/>
  <c r="M12" i="8"/>
  <c r="L12" i="8"/>
  <c r="S11" i="8"/>
  <c r="T11" i="8" s="1"/>
  <c r="O11" i="8"/>
  <c r="M11" i="8"/>
  <c r="L11" i="8"/>
  <c r="S10" i="8"/>
  <c r="T10" i="8" s="1"/>
  <c r="O10" i="8"/>
  <c r="M10" i="8"/>
  <c r="L10" i="8"/>
  <c r="S9" i="8"/>
  <c r="T9" i="8" s="1"/>
  <c r="O9" i="8"/>
  <c r="M9" i="8"/>
  <c r="L9" i="8"/>
  <c r="T8" i="8"/>
  <c r="S8" i="8"/>
  <c r="O8" i="8"/>
  <c r="M8" i="8"/>
  <c r="L8" i="8"/>
  <c r="S7" i="8"/>
  <c r="T7" i="8" s="1"/>
  <c r="O7" i="8"/>
  <c r="M7" i="8"/>
  <c r="L7" i="8"/>
  <c r="S6" i="8"/>
  <c r="T6" i="8" s="1"/>
  <c r="O6" i="8"/>
  <c r="M6" i="8"/>
  <c r="L6" i="8"/>
  <c r="S5" i="8"/>
  <c r="O5" i="8"/>
  <c r="M5" i="8"/>
  <c r="L5" i="8"/>
  <c r="S4" i="8"/>
  <c r="O4" i="8"/>
  <c r="M4" i="8"/>
  <c r="L4" i="8"/>
  <c r="R32" i="7"/>
  <c r="Q32" i="7"/>
  <c r="P32" i="7"/>
  <c r="N32" i="7"/>
  <c r="K32" i="7"/>
  <c r="K31" i="7"/>
  <c r="S30" i="7"/>
  <c r="T30" i="7" s="1"/>
  <c r="O30" i="7"/>
  <c r="M30" i="7"/>
  <c r="L30" i="7"/>
  <c r="S29" i="7"/>
  <c r="T29" i="7" s="1"/>
  <c r="O29" i="7"/>
  <c r="M29" i="7"/>
  <c r="L29" i="7"/>
  <c r="S28" i="7"/>
  <c r="T28" i="7" s="1"/>
  <c r="O28" i="7"/>
  <c r="M28" i="7"/>
  <c r="L28" i="7"/>
  <c r="S27" i="7"/>
  <c r="T27" i="7" s="1"/>
  <c r="O27" i="7"/>
  <c r="M27" i="7"/>
  <c r="L27" i="7"/>
  <c r="S26" i="7"/>
  <c r="T26" i="7" s="1"/>
  <c r="O26" i="7"/>
  <c r="M26" i="7"/>
  <c r="L26" i="7"/>
  <c r="S25" i="7"/>
  <c r="T25" i="7" s="1"/>
  <c r="O25" i="7"/>
  <c r="M25" i="7"/>
  <c r="L25" i="7"/>
  <c r="T24" i="7"/>
  <c r="S24" i="7"/>
  <c r="O24" i="7"/>
  <c r="M24" i="7"/>
  <c r="L24" i="7"/>
  <c r="S23" i="7"/>
  <c r="T23" i="7" s="1"/>
  <c r="O23" i="7"/>
  <c r="M23" i="7"/>
  <c r="L23" i="7"/>
  <c r="S22" i="7"/>
  <c r="T22" i="7" s="1"/>
  <c r="O22" i="7"/>
  <c r="M22" i="7"/>
  <c r="L22" i="7"/>
  <c r="S21" i="7"/>
  <c r="T21" i="7" s="1"/>
  <c r="O21" i="7"/>
  <c r="M21" i="7"/>
  <c r="L21" i="7"/>
  <c r="S20" i="7"/>
  <c r="T20" i="7" s="1"/>
  <c r="O20" i="7"/>
  <c r="M20" i="7"/>
  <c r="L20" i="7"/>
  <c r="S19" i="7"/>
  <c r="T19" i="7" s="1"/>
  <c r="O19" i="7"/>
  <c r="M19" i="7"/>
  <c r="L19" i="7"/>
  <c r="T18" i="7"/>
  <c r="S18" i="7"/>
  <c r="O18" i="7"/>
  <c r="M18" i="7"/>
  <c r="L18" i="7"/>
  <c r="S17" i="7"/>
  <c r="T17" i="7" s="1"/>
  <c r="O17" i="7"/>
  <c r="M17" i="7"/>
  <c r="L17" i="7"/>
  <c r="S16" i="7"/>
  <c r="T16" i="7" s="1"/>
  <c r="O16" i="7"/>
  <c r="M16" i="7"/>
  <c r="L16" i="7"/>
  <c r="S15" i="7"/>
  <c r="T15" i="7" s="1"/>
  <c r="O15" i="7"/>
  <c r="M15" i="7"/>
  <c r="L15" i="7"/>
  <c r="S14" i="7"/>
  <c r="T14" i="7" s="1"/>
  <c r="O14" i="7"/>
  <c r="M14" i="7"/>
  <c r="L14" i="7"/>
  <c r="S13" i="7"/>
  <c r="T13" i="7" s="1"/>
  <c r="O13" i="7"/>
  <c r="M13" i="7"/>
  <c r="L13" i="7"/>
  <c r="T12" i="7"/>
  <c r="S12" i="7"/>
  <c r="O12" i="7"/>
  <c r="M12" i="7"/>
  <c r="L12" i="7"/>
  <c r="S11" i="7"/>
  <c r="T11" i="7" s="1"/>
  <c r="O11" i="7"/>
  <c r="M11" i="7"/>
  <c r="L11" i="7"/>
  <c r="S10" i="7"/>
  <c r="T10" i="7" s="1"/>
  <c r="O10" i="7"/>
  <c r="M10" i="7"/>
  <c r="L10" i="7"/>
  <c r="S9" i="7"/>
  <c r="T9" i="7" s="1"/>
  <c r="O9" i="7"/>
  <c r="M9" i="7"/>
  <c r="L9" i="7"/>
  <c r="S8" i="7"/>
  <c r="T8" i="7" s="1"/>
  <c r="O8" i="7"/>
  <c r="M8" i="7"/>
  <c r="L8" i="7"/>
  <c r="S7" i="7"/>
  <c r="T7" i="7" s="1"/>
  <c r="O7" i="7"/>
  <c r="M7" i="7"/>
  <c r="L7" i="7"/>
  <c r="S6" i="7"/>
  <c r="T6" i="7" s="1"/>
  <c r="O6" i="7"/>
  <c r="M6" i="7"/>
  <c r="L6" i="7"/>
  <c r="S5" i="7"/>
  <c r="O5" i="7"/>
  <c r="M5" i="7"/>
  <c r="L5" i="7"/>
  <c r="S4" i="7"/>
  <c r="O4" i="7"/>
  <c r="M4" i="7"/>
  <c r="L4" i="7"/>
  <c r="R32" i="6"/>
  <c r="Q32" i="6"/>
  <c r="P32" i="6"/>
  <c r="N32" i="6"/>
  <c r="K32" i="6"/>
  <c r="K31" i="6"/>
  <c r="S30" i="6"/>
  <c r="T30" i="6" s="1"/>
  <c r="O30" i="6"/>
  <c r="M30" i="6"/>
  <c r="L30" i="6"/>
  <c r="S29" i="6"/>
  <c r="T29" i="6" s="1"/>
  <c r="O29" i="6"/>
  <c r="M29" i="6"/>
  <c r="L29" i="6"/>
  <c r="S28" i="6"/>
  <c r="T28" i="6" s="1"/>
  <c r="O28" i="6"/>
  <c r="M28" i="6"/>
  <c r="L28" i="6"/>
  <c r="S27" i="6"/>
  <c r="T27" i="6" s="1"/>
  <c r="O27" i="6"/>
  <c r="M27" i="6"/>
  <c r="L27" i="6"/>
  <c r="S26" i="6"/>
  <c r="T26" i="6" s="1"/>
  <c r="O26" i="6"/>
  <c r="M26" i="6"/>
  <c r="L26" i="6"/>
  <c r="S25" i="6"/>
  <c r="T25" i="6" s="1"/>
  <c r="O25" i="6"/>
  <c r="M25" i="6"/>
  <c r="L25" i="6"/>
  <c r="S24" i="6"/>
  <c r="T24" i="6" s="1"/>
  <c r="O24" i="6"/>
  <c r="M24" i="6"/>
  <c r="L24" i="6"/>
  <c r="S23" i="6"/>
  <c r="T23" i="6" s="1"/>
  <c r="O23" i="6"/>
  <c r="M23" i="6"/>
  <c r="L23" i="6"/>
  <c r="S22" i="6"/>
  <c r="T22" i="6" s="1"/>
  <c r="O22" i="6"/>
  <c r="M22" i="6"/>
  <c r="L22" i="6"/>
  <c r="S21" i="6"/>
  <c r="T21" i="6" s="1"/>
  <c r="O21" i="6"/>
  <c r="M21" i="6"/>
  <c r="L21" i="6"/>
  <c r="S20" i="6"/>
  <c r="T20" i="6" s="1"/>
  <c r="O20" i="6"/>
  <c r="M20" i="6"/>
  <c r="L20" i="6"/>
  <c r="S19" i="6"/>
  <c r="T19" i="6" s="1"/>
  <c r="O19" i="6"/>
  <c r="M19" i="6"/>
  <c r="L19" i="6"/>
  <c r="S18" i="6"/>
  <c r="T18" i="6" s="1"/>
  <c r="O18" i="6"/>
  <c r="M18" i="6"/>
  <c r="L18" i="6"/>
  <c r="S17" i="6"/>
  <c r="T17" i="6" s="1"/>
  <c r="O17" i="6"/>
  <c r="M17" i="6"/>
  <c r="L17" i="6"/>
  <c r="S16" i="6"/>
  <c r="T16" i="6" s="1"/>
  <c r="O16" i="6"/>
  <c r="M16" i="6"/>
  <c r="L16" i="6"/>
  <c r="S15" i="6"/>
  <c r="T15" i="6" s="1"/>
  <c r="O15" i="6"/>
  <c r="M15" i="6"/>
  <c r="L15" i="6"/>
  <c r="S14" i="6"/>
  <c r="T14" i="6" s="1"/>
  <c r="O14" i="6"/>
  <c r="M14" i="6"/>
  <c r="L14" i="6"/>
  <c r="T13" i="6"/>
  <c r="S13" i="6"/>
  <c r="O13" i="6"/>
  <c r="M13" i="6"/>
  <c r="L13" i="6"/>
  <c r="S12" i="6"/>
  <c r="T12" i="6" s="1"/>
  <c r="O12" i="6"/>
  <c r="M12" i="6"/>
  <c r="L12" i="6"/>
  <c r="S11" i="6"/>
  <c r="T11" i="6" s="1"/>
  <c r="O11" i="6"/>
  <c r="M11" i="6"/>
  <c r="L11" i="6"/>
  <c r="S10" i="6"/>
  <c r="T10" i="6" s="1"/>
  <c r="O10" i="6"/>
  <c r="M10" i="6"/>
  <c r="L10" i="6"/>
  <c r="S9" i="6"/>
  <c r="T9" i="6" s="1"/>
  <c r="O9" i="6"/>
  <c r="M9" i="6"/>
  <c r="L9" i="6"/>
  <c r="S8" i="6"/>
  <c r="T8" i="6" s="1"/>
  <c r="O8" i="6"/>
  <c r="M8" i="6"/>
  <c r="L8" i="6"/>
  <c r="S7" i="6"/>
  <c r="T7" i="6" s="1"/>
  <c r="O7" i="6"/>
  <c r="M7" i="6"/>
  <c r="L7" i="6"/>
  <c r="S6" i="6"/>
  <c r="T6" i="6" s="1"/>
  <c r="O6" i="6"/>
  <c r="M6" i="6"/>
  <c r="L6" i="6"/>
  <c r="S5" i="6"/>
  <c r="O5" i="6"/>
  <c r="M5" i="6"/>
  <c r="L5" i="6"/>
  <c r="S4" i="6"/>
  <c r="O4" i="6"/>
  <c r="M4" i="6"/>
  <c r="L4" i="6"/>
  <c r="R32" i="5"/>
  <c r="Q32" i="5"/>
  <c r="P32" i="5"/>
  <c r="N32" i="5"/>
  <c r="K32" i="5"/>
  <c r="K31" i="5"/>
  <c r="S30" i="5"/>
  <c r="T30" i="5" s="1"/>
  <c r="O30" i="5"/>
  <c r="M30" i="5"/>
  <c r="L30" i="5"/>
  <c r="S29" i="5"/>
  <c r="T29" i="5" s="1"/>
  <c r="O29" i="5"/>
  <c r="M29" i="5"/>
  <c r="L29" i="5"/>
  <c r="S28" i="5"/>
  <c r="T28" i="5" s="1"/>
  <c r="O28" i="5"/>
  <c r="M28" i="5"/>
  <c r="L28" i="5"/>
  <c r="S27" i="5"/>
  <c r="T27" i="5" s="1"/>
  <c r="O27" i="5"/>
  <c r="M27" i="5"/>
  <c r="L27" i="5"/>
  <c r="S26" i="5"/>
  <c r="T26" i="5" s="1"/>
  <c r="O26" i="5"/>
  <c r="M26" i="5"/>
  <c r="L26" i="5"/>
  <c r="S25" i="5"/>
  <c r="T25" i="5" s="1"/>
  <c r="O25" i="5"/>
  <c r="M25" i="5"/>
  <c r="L25" i="5"/>
  <c r="S24" i="5"/>
  <c r="T24" i="5" s="1"/>
  <c r="O24" i="5"/>
  <c r="M24" i="5"/>
  <c r="L24" i="5"/>
  <c r="S23" i="5"/>
  <c r="T23" i="5" s="1"/>
  <c r="O23" i="5"/>
  <c r="M23" i="5"/>
  <c r="L23" i="5"/>
  <c r="S22" i="5"/>
  <c r="T22" i="5" s="1"/>
  <c r="O22" i="5"/>
  <c r="M22" i="5"/>
  <c r="L22" i="5"/>
  <c r="S21" i="5"/>
  <c r="T21" i="5" s="1"/>
  <c r="O21" i="5"/>
  <c r="M21" i="5"/>
  <c r="L21" i="5"/>
  <c r="S20" i="5"/>
  <c r="T20" i="5" s="1"/>
  <c r="O20" i="5"/>
  <c r="M20" i="5"/>
  <c r="L20" i="5"/>
  <c r="S19" i="5"/>
  <c r="T19" i="5" s="1"/>
  <c r="O19" i="5"/>
  <c r="M19" i="5"/>
  <c r="L19" i="5"/>
  <c r="S18" i="5"/>
  <c r="T18" i="5" s="1"/>
  <c r="O18" i="5"/>
  <c r="M18" i="5"/>
  <c r="L18" i="5"/>
  <c r="S17" i="5"/>
  <c r="T17" i="5" s="1"/>
  <c r="O17" i="5"/>
  <c r="M17" i="5"/>
  <c r="L17" i="5"/>
  <c r="T16" i="5"/>
  <c r="S16" i="5"/>
  <c r="O16" i="5"/>
  <c r="M16" i="5"/>
  <c r="L16" i="5"/>
  <c r="S15" i="5"/>
  <c r="T15" i="5" s="1"/>
  <c r="O15" i="5"/>
  <c r="M15" i="5"/>
  <c r="L15" i="5"/>
  <c r="S14" i="5"/>
  <c r="T14" i="5" s="1"/>
  <c r="O14" i="5"/>
  <c r="M14" i="5"/>
  <c r="L14" i="5"/>
  <c r="S13" i="5"/>
  <c r="T13" i="5" s="1"/>
  <c r="O13" i="5"/>
  <c r="M13" i="5"/>
  <c r="L13" i="5"/>
  <c r="S12" i="5"/>
  <c r="T12" i="5" s="1"/>
  <c r="O12" i="5"/>
  <c r="M12" i="5"/>
  <c r="L12" i="5"/>
  <c r="S11" i="5"/>
  <c r="T11" i="5" s="1"/>
  <c r="O11" i="5"/>
  <c r="M11" i="5"/>
  <c r="L11" i="5"/>
  <c r="S10" i="5"/>
  <c r="T10" i="5" s="1"/>
  <c r="O10" i="5"/>
  <c r="M10" i="5"/>
  <c r="L10" i="5"/>
  <c r="S9" i="5"/>
  <c r="T9" i="5" s="1"/>
  <c r="O9" i="5"/>
  <c r="M9" i="5"/>
  <c r="L9" i="5"/>
  <c r="S8" i="5"/>
  <c r="T8" i="5" s="1"/>
  <c r="O8" i="5"/>
  <c r="M8" i="5"/>
  <c r="L8" i="5"/>
  <c r="S7" i="5"/>
  <c r="T7" i="5" s="1"/>
  <c r="O7" i="5"/>
  <c r="M7" i="5"/>
  <c r="L7" i="5"/>
  <c r="S6" i="5"/>
  <c r="T6" i="5" s="1"/>
  <c r="O6" i="5"/>
  <c r="M6" i="5"/>
  <c r="L6" i="5"/>
  <c r="S5" i="5"/>
  <c r="O5" i="5"/>
  <c r="M5" i="5"/>
  <c r="L5" i="5"/>
  <c r="S4" i="5"/>
  <c r="T4" i="5" s="1"/>
  <c r="O4" i="5"/>
  <c r="M4" i="5"/>
  <c r="L4" i="5"/>
  <c r="R32" i="4"/>
  <c r="Q32" i="4"/>
  <c r="P32" i="4"/>
  <c r="N32" i="4"/>
  <c r="K32" i="4"/>
  <c r="K31" i="4"/>
  <c r="S30" i="4"/>
  <c r="T30" i="4" s="1"/>
  <c r="O30" i="4"/>
  <c r="M30" i="4"/>
  <c r="L30" i="4"/>
  <c r="S29" i="4"/>
  <c r="T29" i="4" s="1"/>
  <c r="O29" i="4"/>
  <c r="M29" i="4"/>
  <c r="L29" i="4"/>
  <c r="T28" i="4"/>
  <c r="S28" i="4"/>
  <c r="O28" i="4"/>
  <c r="M28" i="4"/>
  <c r="L28" i="4"/>
  <c r="S27" i="4"/>
  <c r="T27" i="4" s="1"/>
  <c r="O27" i="4"/>
  <c r="M27" i="4"/>
  <c r="L27" i="4"/>
  <c r="S26" i="4"/>
  <c r="T26" i="4" s="1"/>
  <c r="O26" i="4"/>
  <c r="M26" i="4"/>
  <c r="L26" i="4"/>
  <c r="S25" i="4"/>
  <c r="T25" i="4" s="1"/>
  <c r="O25" i="4"/>
  <c r="M25" i="4"/>
  <c r="L25" i="4"/>
  <c r="S24" i="4"/>
  <c r="T24" i="4" s="1"/>
  <c r="O24" i="4"/>
  <c r="M24" i="4"/>
  <c r="L24" i="4"/>
  <c r="S23" i="4"/>
  <c r="T23" i="4" s="1"/>
  <c r="O23" i="4"/>
  <c r="M23" i="4"/>
  <c r="L23" i="4"/>
  <c r="S22" i="4"/>
  <c r="T22" i="4" s="1"/>
  <c r="O22" i="4"/>
  <c r="M22" i="4"/>
  <c r="L22" i="4"/>
  <c r="S21" i="4"/>
  <c r="T21" i="4" s="1"/>
  <c r="O21" i="4"/>
  <c r="M21" i="4"/>
  <c r="L21" i="4"/>
  <c r="S20" i="4"/>
  <c r="T20" i="4" s="1"/>
  <c r="O20" i="4"/>
  <c r="M20" i="4"/>
  <c r="L20" i="4"/>
  <c r="S19" i="4"/>
  <c r="T19" i="4" s="1"/>
  <c r="O19" i="4"/>
  <c r="M19" i="4"/>
  <c r="L19" i="4"/>
  <c r="S18" i="4"/>
  <c r="T18" i="4" s="1"/>
  <c r="O18" i="4"/>
  <c r="M18" i="4"/>
  <c r="L18" i="4"/>
  <c r="S17" i="4"/>
  <c r="T17" i="4" s="1"/>
  <c r="O17" i="4"/>
  <c r="M17" i="4"/>
  <c r="L17" i="4"/>
  <c r="T16" i="4"/>
  <c r="S16" i="4"/>
  <c r="O16" i="4"/>
  <c r="M16" i="4"/>
  <c r="L16" i="4"/>
  <c r="S15" i="4"/>
  <c r="T15" i="4" s="1"/>
  <c r="O15" i="4"/>
  <c r="M15" i="4"/>
  <c r="L15" i="4"/>
  <c r="S14" i="4"/>
  <c r="T14" i="4" s="1"/>
  <c r="O14" i="4"/>
  <c r="M14" i="4"/>
  <c r="L14" i="4"/>
  <c r="S13" i="4"/>
  <c r="T13" i="4" s="1"/>
  <c r="O13" i="4"/>
  <c r="M13" i="4"/>
  <c r="L13" i="4"/>
  <c r="T12" i="4"/>
  <c r="S12" i="4"/>
  <c r="O12" i="4"/>
  <c r="M12" i="4"/>
  <c r="L12" i="4"/>
  <c r="S11" i="4"/>
  <c r="T11" i="4" s="1"/>
  <c r="O11" i="4"/>
  <c r="M11" i="4"/>
  <c r="L11" i="4"/>
  <c r="S10" i="4"/>
  <c r="T10" i="4" s="1"/>
  <c r="O10" i="4"/>
  <c r="M10" i="4"/>
  <c r="L10" i="4"/>
  <c r="S9" i="4"/>
  <c r="T9" i="4" s="1"/>
  <c r="O9" i="4"/>
  <c r="M9" i="4"/>
  <c r="L9" i="4"/>
  <c r="T8" i="4"/>
  <c r="S8" i="4"/>
  <c r="O8" i="4"/>
  <c r="M8" i="4"/>
  <c r="L8" i="4"/>
  <c r="S7" i="4"/>
  <c r="T7" i="4" s="1"/>
  <c r="O7" i="4"/>
  <c r="M7" i="4"/>
  <c r="L7" i="4"/>
  <c r="S6" i="4"/>
  <c r="T6" i="4" s="1"/>
  <c r="O6" i="4"/>
  <c r="M6" i="4"/>
  <c r="L6" i="4"/>
  <c r="S5" i="4"/>
  <c r="O5" i="4"/>
  <c r="M5" i="4"/>
  <c r="L5" i="4"/>
  <c r="T4" i="4"/>
  <c r="S4" i="4"/>
  <c r="O4" i="4"/>
  <c r="M4" i="4"/>
  <c r="L4" i="4"/>
  <c r="R32" i="3"/>
  <c r="Q32" i="3"/>
  <c r="P32" i="3"/>
  <c r="N32" i="3"/>
  <c r="K32" i="3"/>
  <c r="K31" i="3"/>
  <c r="S30" i="3"/>
  <c r="T30" i="3" s="1"/>
  <c r="O30" i="3"/>
  <c r="M30" i="3"/>
  <c r="L30" i="3"/>
  <c r="S29" i="3"/>
  <c r="T29" i="3" s="1"/>
  <c r="O29" i="3"/>
  <c r="M29" i="3"/>
  <c r="L29" i="3"/>
  <c r="S28" i="3"/>
  <c r="T28" i="3" s="1"/>
  <c r="O28" i="3"/>
  <c r="M28" i="3"/>
  <c r="L28" i="3"/>
  <c r="S27" i="3"/>
  <c r="T27" i="3" s="1"/>
  <c r="O27" i="3"/>
  <c r="M27" i="3"/>
  <c r="L27" i="3"/>
  <c r="S26" i="3"/>
  <c r="T26" i="3" s="1"/>
  <c r="O26" i="3"/>
  <c r="M26" i="3"/>
  <c r="L26" i="3"/>
  <c r="S25" i="3"/>
  <c r="T25" i="3" s="1"/>
  <c r="O25" i="3"/>
  <c r="M25" i="3"/>
  <c r="L25" i="3"/>
  <c r="S24" i="3"/>
  <c r="T24" i="3" s="1"/>
  <c r="O24" i="3"/>
  <c r="M24" i="3"/>
  <c r="L24" i="3"/>
  <c r="S23" i="3"/>
  <c r="T23" i="3" s="1"/>
  <c r="O23" i="3"/>
  <c r="M23" i="3"/>
  <c r="L23" i="3"/>
  <c r="S22" i="3"/>
  <c r="T22" i="3" s="1"/>
  <c r="O22" i="3"/>
  <c r="M22" i="3"/>
  <c r="L22" i="3"/>
  <c r="S21" i="3"/>
  <c r="T21" i="3" s="1"/>
  <c r="O21" i="3"/>
  <c r="M21" i="3"/>
  <c r="L21" i="3"/>
  <c r="S20" i="3"/>
  <c r="T20" i="3" s="1"/>
  <c r="O20" i="3"/>
  <c r="M20" i="3"/>
  <c r="L20" i="3"/>
  <c r="S19" i="3"/>
  <c r="T19" i="3" s="1"/>
  <c r="O19" i="3"/>
  <c r="M19" i="3"/>
  <c r="L19" i="3"/>
  <c r="S18" i="3"/>
  <c r="T18" i="3" s="1"/>
  <c r="O18" i="3"/>
  <c r="M18" i="3"/>
  <c r="L18" i="3"/>
  <c r="S17" i="3"/>
  <c r="T17" i="3" s="1"/>
  <c r="O17" i="3"/>
  <c r="M17" i="3"/>
  <c r="L17" i="3"/>
  <c r="S16" i="3"/>
  <c r="T16" i="3" s="1"/>
  <c r="O16" i="3"/>
  <c r="M16" i="3"/>
  <c r="L16" i="3"/>
  <c r="S15" i="3"/>
  <c r="T15" i="3" s="1"/>
  <c r="O15" i="3"/>
  <c r="M15" i="3"/>
  <c r="L15" i="3"/>
  <c r="S14" i="3"/>
  <c r="T14" i="3" s="1"/>
  <c r="O14" i="3"/>
  <c r="M14" i="3"/>
  <c r="L14" i="3"/>
  <c r="S13" i="3"/>
  <c r="T13" i="3" s="1"/>
  <c r="O13" i="3"/>
  <c r="M13" i="3"/>
  <c r="L13" i="3"/>
  <c r="S12" i="3"/>
  <c r="T12" i="3" s="1"/>
  <c r="O12" i="3"/>
  <c r="M12" i="3"/>
  <c r="L12" i="3"/>
  <c r="S11" i="3"/>
  <c r="T11" i="3" s="1"/>
  <c r="O11" i="3"/>
  <c r="M11" i="3"/>
  <c r="L11" i="3"/>
  <c r="S10" i="3"/>
  <c r="T10" i="3" s="1"/>
  <c r="O10" i="3"/>
  <c r="M10" i="3"/>
  <c r="L10" i="3"/>
  <c r="T9" i="3"/>
  <c r="S9" i="3"/>
  <c r="O9" i="3"/>
  <c r="M9" i="3"/>
  <c r="L9" i="3"/>
  <c r="S8" i="3"/>
  <c r="T8" i="3" s="1"/>
  <c r="O8" i="3"/>
  <c r="M8" i="3"/>
  <c r="L8" i="3"/>
  <c r="S7" i="3"/>
  <c r="T7" i="3" s="1"/>
  <c r="O7" i="3"/>
  <c r="M7" i="3"/>
  <c r="L7" i="3"/>
  <c r="S6" i="3"/>
  <c r="T6" i="3" s="1"/>
  <c r="O6" i="3"/>
  <c r="M6" i="3"/>
  <c r="L6" i="3"/>
  <c r="S5" i="3"/>
  <c r="O5" i="3"/>
  <c r="M5" i="3"/>
  <c r="L5" i="3"/>
  <c r="S4" i="3"/>
  <c r="T4" i="3" s="1"/>
  <c r="O4" i="3"/>
  <c r="M4" i="3"/>
  <c r="L4" i="3"/>
  <c r="R32" i="16"/>
  <c r="Q32" i="16"/>
  <c r="P32" i="16"/>
  <c r="N32" i="16"/>
  <c r="K32" i="16"/>
  <c r="K31" i="16"/>
  <c r="S30" i="16"/>
  <c r="T30" i="16" s="1"/>
  <c r="O30" i="16"/>
  <c r="M30" i="16"/>
  <c r="L30" i="16"/>
  <c r="S29" i="16"/>
  <c r="T29" i="16" s="1"/>
  <c r="O29" i="16"/>
  <c r="M29" i="16"/>
  <c r="L29" i="16"/>
  <c r="S28" i="16"/>
  <c r="T28" i="16" s="1"/>
  <c r="O28" i="16"/>
  <c r="M28" i="16"/>
  <c r="L28" i="16"/>
  <c r="S27" i="16"/>
  <c r="T27" i="16" s="1"/>
  <c r="O27" i="16"/>
  <c r="M27" i="16"/>
  <c r="L27" i="16"/>
  <c r="S26" i="16"/>
  <c r="T26" i="16" s="1"/>
  <c r="O26" i="16"/>
  <c r="M26" i="16"/>
  <c r="L26" i="16"/>
  <c r="S25" i="16"/>
  <c r="T25" i="16" s="1"/>
  <c r="O25" i="16"/>
  <c r="M25" i="16"/>
  <c r="L25" i="16"/>
  <c r="S24" i="16"/>
  <c r="T24" i="16" s="1"/>
  <c r="O24" i="16"/>
  <c r="M24" i="16"/>
  <c r="L24" i="16"/>
  <c r="S23" i="16"/>
  <c r="T23" i="16" s="1"/>
  <c r="O23" i="16"/>
  <c r="M23" i="16"/>
  <c r="L23" i="16"/>
  <c r="S22" i="16"/>
  <c r="T22" i="16" s="1"/>
  <c r="O22" i="16"/>
  <c r="M22" i="16"/>
  <c r="L22" i="16"/>
  <c r="S21" i="16"/>
  <c r="T21" i="16" s="1"/>
  <c r="O21" i="16"/>
  <c r="M21" i="16"/>
  <c r="L21" i="16"/>
  <c r="S20" i="16"/>
  <c r="T20" i="16" s="1"/>
  <c r="O20" i="16"/>
  <c r="M20" i="16"/>
  <c r="L20" i="16"/>
  <c r="S19" i="16"/>
  <c r="T19" i="16" s="1"/>
  <c r="O19" i="16"/>
  <c r="M19" i="16"/>
  <c r="L19" i="16"/>
  <c r="S18" i="16"/>
  <c r="T18" i="16" s="1"/>
  <c r="O18" i="16"/>
  <c r="M18" i="16"/>
  <c r="L18" i="16"/>
  <c r="S17" i="16"/>
  <c r="T17" i="16" s="1"/>
  <c r="O17" i="16"/>
  <c r="M17" i="16"/>
  <c r="L17" i="16"/>
  <c r="S16" i="16"/>
  <c r="T16" i="16" s="1"/>
  <c r="O16" i="16"/>
  <c r="M16" i="16"/>
  <c r="L16" i="16"/>
  <c r="S15" i="16"/>
  <c r="T15" i="16" s="1"/>
  <c r="O15" i="16"/>
  <c r="M15" i="16"/>
  <c r="L15" i="16"/>
  <c r="S14" i="16"/>
  <c r="T14" i="16" s="1"/>
  <c r="O14" i="16"/>
  <c r="M14" i="16"/>
  <c r="L14" i="16"/>
  <c r="S13" i="16"/>
  <c r="T13" i="16" s="1"/>
  <c r="O13" i="16"/>
  <c r="M13" i="16"/>
  <c r="L13" i="16"/>
  <c r="S12" i="16"/>
  <c r="T12" i="16" s="1"/>
  <c r="O12" i="16"/>
  <c r="M12" i="16"/>
  <c r="L12" i="16"/>
  <c r="S11" i="16"/>
  <c r="T11" i="16" s="1"/>
  <c r="O11" i="16"/>
  <c r="M11" i="16"/>
  <c r="L11" i="16"/>
  <c r="S10" i="16"/>
  <c r="T10" i="16" s="1"/>
  <c r="O10" i="16"/>
  <c r="M10" i="16"/>
  <c r="L10" i="16"/>
  <c r="S9" i="16"/>
  <c r="T9" i="16" s="1"/>
  <c r="O9" i="16"/>
  <c r="M9" i="16"/>
  <c r="L9" i="16"/>
  <c r="S8" i="16"/>
  <c r="T8" i="16" s="1"/>
  <c r="O8" i="16"/>
  <c r="M8" i="16"/>
  <c r="L8" i="16"/>
  <c r="S7" i="16"/>
  <c r="T7" i="16" s="1"/>
  <c r="O7" i="16"/>
  <c r="M7" i="16"/>
  <c r="L7" i="16"/>
  <c r="S6" i="16"/>
  <c r="T6" i="16" s="1"/>
  <c r="O6" i="16"/>
  <c r="M6" i="16"/>
  <c r="L6" i="16"/>
  <c r="S5" i="16"/>
  <c r="O5" i="16"/>
  <c r="M5" i="16"/>
  <c r="L5" i="16"/>
  <c r="S4" i="16"/>
  <c r="O4" i="16"/>
  <c r="M4" i="16"/>
  <c r="L4" i="16"/>
  <c r="R32" i="2"/>
  <c r="Q32" i="2"/>
  <c r="P32" i="2"/>
  <c r="N32" i="2"/>
  <c r="K32" i="2"/>
  <c r="K31" i="2"/>
  <c r="S30" i="2"/>
  <c r="T30" i="2" s="1"/>
  <c r="O30" i="2"/>
  <c r="M30" i="2"/>
  <c r="L30" i="2"/>
  <c r="S29" i="2"/>
  <c r="T29" i="2" s="1"/>
  <c r="O29" i="2"/>
  <c r="M29" i="2"/>
  <c r="L29" i="2"/>
  <c r="S28" i="2"/>
  <c r="T28" i="2" s="1"/>
  <c r="O28" i="2"/>
  <c r="M28" i="2"/>
  <c r="L28" i="2"/>
  <c r="S27" i="2"/>
  <c r="T27" i="2" s="1"/>
  <c r="O27" i="2"/>
  <c r="M27" i="2"/>
  <c r="L27" i="2"/>
  <c r="S26" i="2"/>
  <c r="T26" i="2" s="1"/>
  <c r="O26" i="2"/>
  <c r="M26" i="2"/>
  <c r="L26" i="2"/>
  <c r="S25" i="2"/>
  <c r="T25" i="2" s="1"/>
  <c r="O25" i="2"/>
  <c r="M25" i="2"/>
  <c r="L25" i="2"/>
  <c r="T24" i="2"/>
  <c r="S24" i="2"/>
  <c r="O24" i="2"/>
  <c r="M24" i="2"/>
  <c r="L24" i="2"/>
  <c r="S23" i="2"/>
  <c r="T23" i="2" s="1"/>
  <c r="O23" i="2"/>
  <c r="M23" i="2"/>
  <c r="L23" i="2"/>
  <c r="S22" i="2"/>
  <c r="T22" i="2" s="1"/>
  <c r="O22" i="2"/>
  <c r="M22" i="2"/>
  <c r="L22" i="2"/>
  <c r="S21" i="2"/>
  <c r="T21" i="2" s="1"/>
  <c r="O21" i="2"/>
  <c r="M21" i="2"/>
  <c r="L21" i="2"/>
  <c r="S20" i="2"/>
  <c r="T20" i="2" s="1"/>
  <c r="O20" i="2"/>
  <c r="M20" i="2"/>
  <c r="L20" i="2"/>
  <c r="S19" i="2"/>
  <c r="T19" i="2" s="1"/>
  <c r="O19" i="2"/>
  <c r="M19" i="2"/>
  <c r="L19" i="2"/>
  <c r="T18" i="2"/>
  <c r="S18" i="2"/>
  <c r="O18" i="2"/>
  <c r="M18" i="2"/>
  <c r="L18" i="2"/>
  <c r="S17" i="2"/>
  <c r="T17" i="2" s="1"/>
  <c r="O17" i="2"/>
  <c r="M17" i="2"/>
  <c r="L17" i="2"/>
  <c r="S16" i="2"/>
  <c r="T16" i="2" s="1"/>
  <c r="O16" i="2"/>
  <c r="M16" i="2"/>
  <c r="L16" i="2"/>
  <c r="S15" i="2"/>
  <c r="T15" i="2" s="1"/>
  <c r="O15" i="2"/>
  <c r="M15" i="2"/>
  <c r="L15" i="2"/>
  <c r="S14" i="2"/>
  <c r="T14" i="2" s="1"/>
  <c r="O14" i="2"/>
  <c r="M14" i="2"/>
  <c r="L14" i="2"/>
  <c r="S13" i="2"/>
  <c r="T13" i="2" s="1"/>
  <c r="O13" i="2"/>
  <c r="M13" i="2"/>
  <c r="L13" i="2"/>
  <c r="S12" i="2"/>
  <c r="T12" i="2" s="1"/>
  <c r="O12" i="2"/>
  <c r="M12" i="2"/>
  <c r="L12" i="2"/>
  <c r="S11" i="2"/>
  <c r="T11" i="2" s="1"/>
  <c r="O11" i="2"/>
  <c r="M11" i="2"/>
  <c r="L11" i="2"/>
  <c r="S10" i="2"/>
  <c r="T10" i="2" s="1"/>
  <c r="O10" i="2"/>
  <c r="M10" i="2"/>
  <c r="L10" i="2"/>
  <c r="S9" i="2"/>
  <c r="T9" i="2" s="1"/>
  <c r="O9" i="2"/>
  <c r="M9" i="2"/>
  <c r="L9" i="2"/>
  <c r="S8" i="2"/>
  <c r="T8" i="2" s="1"/>
  <c r="O8" i="2"/>
  <c r="M8" i="2"/>
  <c r="L8" i="2"/>
  <c r="S7" i="2"/>
  <c r="T7" i="2" s="1"/>
  <c r="O7" i="2"/>
  <c r="M7" i="2"/>
  <c r="L7" i="2"/>
  <c r="S6" i="2"/>
  <c r="T6" i="2" s="1"/>
  <c r="O6" i="2"/>
  <c r="M6" i="2"/>
  <c r="L6" i="2"/>
  <c r="S5" i="2"/>
  <c r="O5" i="2"/>
  <c r="M5" i="2"/>
  <c r="L5" i="2"/>
  <c r="S4" i="2"/>
  <c r="T4" i="2" s="1"/>
  <c r="O4" i="2"/>
  <c r="I4" i="21" s="1"/>
  <c r="M4" i="2"/>
  <c r="M32" i="2" s="1"/>
  <c r="L4" i="2"/>
  <c r="G4" i="21" s="1"/>
  <c r="O5" i="1"/>
  <c r="O6" i="1"/>
  <c r="I6" i="21" s="1"/>
  <c r="O7" i="1"/>
  <c r="O8" i="1"/>
  <c r="O9" i="1"/>
  <c r="I9" i="21" s="1"/>
  <c r="O10" i="1"/>
  <c r="O11" i="1"/>
  <c r="O12" i="1"/>
  <c r="O13" i="1"/>
  <c r="I13" i="21" s="1"/>
  <c r="O14" i="1"/>
  <c r="I14" i="21" s="1"/>
  <c r="O15" i="1"/>
  <c r="I15" i="21" s="1"/>
  <c r="O16" i="1"/>
  <c r="O17" i="1"/>
  <c r="O18" i="1"/>
  <c r="O19" i="1"/>
  <c r="O20" i="1"/>
  <c r="O21" i="1"/>
  <c r="O22" i="1"/>
  <c r="O23" i="1"/>
  <c r="I23" i="21" s="1"/>
  <c r="O24" i="1"/>
  <c r="O25" i="1"/>
  <c r="O26" i="1"/>
  <c r="O27" i="1"/>
  <c r="I27" i="21" s="1"/>
  <c r="O28" i="1"/>
  <c r="O29" i="1"/>
  <c r="I29" i="21" s="1"/>
  <c r="O30" i="1"/>
  <c r="M5" i="1"/>
  <c r="M6" i="1"/>
  <c r="M7" i="1"/>
  <c r="H7" i="21" s="1"/>
  <c r="N7" i="21" s="1"/>
  <c r="M8" i="1"/>
  <c r="H8" i="21" s="1"/>
  <c r="N8" i="21" s="1"/>
  <c r="M9" i="1"/>
  <c r="H9" i="21" s="1"/>
  <c r="N9" i="21" s="1"/>
  <c r="M10" i="1"/>
  <c r="M11" i="1"/>
  <c r="M12" i="1"/>
  <c r="M13" i="1"/>
  <c r="M14" i="1"/>
  <c r="M15" i="1"/>
  <c r="M16" i="1"/>
  <c r="M17" i="1"/>
  <c r="H17" i="21" s="1"/>
  <c r="N17" i="21" s="1"/>
  <c r="M18" i="1"/>
  <c r="M19" i="1"/>
  <c r="M20" i="1"/>
  <c r="H20" i="21" s="1"/>
  <c r="N20" i="21" s="1"/>
  <c r="M21" i="1"/>
  <c r="H21" i="21" s="1"/>
  <c r="N21" i="21" s="1"/>
  <c r="M22" i="1"/>
  <c r="M23" i="1"/>
  <c r="M24" i="1"/>
  <c r="M25" i="1"/>
  <c r="M26" i="1"/>
  <c r="H26" i="21" s="1"/>
  <c r="N26" i="21" s="1"/>
  <c r="M27" i="1"/>
  <c r="H27" i="21" s="1"/>
  <c r="N27" i="21" s="1"/>
  <c r="M28" i="1"/>
  <c r="H28" i="21" s="1"/>
  <c r="N28" i="21" s="1"/>
  <c r="M29" i="1"/>
  <c r="M30" i="1"/>
  <c r="M4" i="1"/>
  <c r="L5" i="1"/>
  <c r="L6" i="1"/>
  <c r="L7" i="1"/>
  <c r="L8" i="1"/>
  <c r="L9" i="1"/>
  <c r="L10" i="1"/>
  <c r="G10" i="21" s="1"/>
  <c r="L11" i="1"/>
  <c r="L12" i="1"/>
  <c r="L13" i="1"/>
  <c r="G13" i="21" s="1"/>
  <c r="L14" i="1"/>
  <c r="L15" i="1"/>
  <c r="L16" i="1"/>
  <c r="G16" i="21" s="1"/>
  <c r="L17" i="1"/>
  <c r="L18" i="1"/>
  <c r="G18" i="21" s="1"/>
  <c r="L19" i="1"/>
  <c r="L20" i="1"/>
  <c r="G20" i="21" s="1"/>
  <c r="L21" i="1"/>
  <c r="G21" i="21" s="1"/>
  <c r="L22" i="1"/>
  <c r="G22" i="21" s="1"/>
  <c r="L23" i="1"/>
  <c r="L24" i="1"/>
  <c r="L25" i="1"/>
  <c r="L26" i="1"/>
  <c r="L27" i="1"/>
  <c r="L28" i="1"/>
  <c r="L29" i="1"/>
  <c r="L30" i="1"/>
  <c r="R32" i="1"/>
  <c r="Q32" i="1"/>
  <c r="P32" i="1"/>
  <c r="K31" i="1"/>
  <c r="S30" i="1"/>
  <c r="T30" i="1" s="1"/>
  <c r="S29" i="1"/>
  <c r="T29" i="1" s="1"/>
  <c r="S28" i="1"/>
  <c r="T28" i="1" s="1"/>
  <c r="S27" i="1"/>
  <c r="T27" i="1" s="1"/>
  <c r="S26" i="1"/>
  <c r="T26" i="1" s="1"/>
  <c r="S25" i="1"/>
  <c r="T25" i="1" s="1"/>
  <c r="S24" i="1"/>
  <c r="T24" i="1" s="1"/>
  <c r="S23" i="1"/>
  <c r="T23" i="1" s="1"/>
  <c r="S20" i="1"/>
  <c r="T20" i="1" s="1"/>
  <c r="S19" i="1"/>
  <c r="T19" i="1" s="1"/>
  <c r="S18" i="1"/>
  <c r="T18" i="1" s="1"/>
  <c r="S17" i="1"/>
  <c r="T17" i="1" s="1"/>
  <c r="S16" i="1"/>
  <c r="T16" i="1" s="1"/>
  <c r="S15" i="1"/>
  <c r="T15" i="1" s="1"/>
  <c r="S14" i="1"/>
  <c r="T14" i="1" s="1"/>
  <c r="S13" i="1"/>
  <c r="T13" i="1" s="1"/>
  <c r="S12" i="1"/>
  <c r="T12" i="1" s="1"/>
  <c r="S11" i="1"/>
  <c r="T11" i="1" s="1"/>
  <c r="S10" i="1"/>
  <c r="T10" i="1" s="1"/>
  <c r="S9" i="1"/>
  <c r="T9" i="1" s="1"/>
  <c r="S8" i="1"/>
  <c r="T8" i="1" s="1"/>
  <c r="S7" i="1"/>
  <c r="T7" i="1" s="1"/>
  <c r="S5" i="1"/>
  <c r="T5" i="1" s="1"/>
  <c r="S4" i="1"/>
  <c r="T4" i="1" s="1"/>
  <c r="D2" i="15" a="1"/>
  <c r="D2" i="14" a="1"/>
  <c r="D2" i="20" a="1"/>
  <c r="D2" i="13" a="1"/>
  <c r="D2" i="12" a="1"/>
  <c r="D2" i="11" a="1"/>
  <c r="D2" i="10" a="1"/>
  <c r="D2" i="8" a="1"/>
  <c r="D2" i="7" a="1"/>
  <c r="D2" i="6" a="1"/>
  <c r="D2" i="5" a="1"/>
  <c r="D2" i="4" a="1"/>
  <c r="D2" i="3" a="1"/>
  <c r="D2" i="16" a="1"/>
  <c r="D2" i="2" a="1"/>
  <c r="D2" i="1" a="1"/>
  <c r="J39" i="21" a="1"/>
  <c r="F48" i="21" a="1"/>
  <c r="J51" i="21" a="1"/>
  <c r="J44" i="21" a="1"/>
  <c r="J41" i="21" a="1"/>
  <c r="F46" i="21" a="1"/>
  <c r="F39" i="21" a="1"/>
  <c r="I45" i="21" a="1"/>
  <c r="J42" i="21" a="1"/>
  <c r="J45" i="21" a="1"/>
  <c r="I52" i="21" a="1"/>
  <c r="F44" i="21" a="1"/>
  <c r="I39" i="21" a="1"/>
  <c r="J50" i="21" a="1"/>
  <c r="F49" i="21" a="1"/>
  <c r="I41" i="21" a="1"/>
  <c r="F52" i="21" a="1"/>
  <c r="F40" i="21" a="1"/>
  <c r="F45" i="21" a="1"/>
  <c r="I50" i="21" a="1"/>
  <c r="J37" i="21" a="1"/>
  <c r="J40" i="21" a="1"/>
  <c r="I47" i="21" a="1"/>
  <c r="J47" i="21" a="1"/>
  <c r="F43" i="21" a="1"/>
  <c r="F50" i="21" a="1"/>
  <c r="F42" i="21" a="1"/>
  <c r="J43" i="21" a="1"/>
  <c r="J46" i="21" a="1"/>
  <c r="I44" i="21" a="1"/>
  <c r="J38" i="21" a="1"/>
  <c r="F47" i="21" a="1"/>
  <c r="F38" i="21" a="1"/>
  <c r="F41" i="21" a="1"/>
  <c r="I43" i="21" a="1"/>
  <c r="L38" i="21" a="1"/>
  <c r="J49" i="21" a="1"/>
  <c r="I46" i="21" a="1"/>
  <c r="I42" i="21" a="1"/>
  <c r="F51" i="21" a="1"/>
  <c r="I48" i="21" a="1"/>
  <c r="I49" i="21" a="1"/>
  <c r="I40" i="21" a="1"/>
  <c r="L48" i="21" a="1"/>
  <c r="I51" i="21" a="1"/>
  <c r="I38" i="21" a="1"/>
  <c r="J48" i="21" a="1"/>
  <c r="G19" i="21" l="1"/>
  <c r="H6" i="21"/>
  <c r="N6" i="21" s="1"/>
  <c r="I12" i="21"/>
  <c r="M11" i="21"/>
  <c r="T11" i="22"/>
  <c r="V11" i="22" s="1"/>
  <c r="M28" i="21"/>
  <c r="T28" i="22"/>
  <c r="H25" i="21"/>
  <c r="N25" i="21" s="1"/>
  <c r="H5" i="21"/>
  <c r="N5" i="21" s="1"/>
  <c r="I11" i="21"/>
  <c r="M32" i="14"/>
  <c r="M29" i="21"/>
  <c r="T29" i="22"/>
  <c r="V29" i="22" s="1"/>
  <c r="V24" i="22"/>
  <c r="V7" i="22"/>
  <c r="G17" i="21"/>
  <c r="H24" i="21"/>
  <c r="N24" i="21" s="1"/>
  <c r="I30" i="21"/>
  <c r="I10" i="21"/>
  <c r="M32" i="4"/>
  <c r="M12" i="21"/>
  <c r="T12" i="22"/>
  <c r="M30" i="21"/>
  <c r="T30" i="22"/>
  <c r="X31" i="22"/>
  <c r="E36" i="22" s="1"/>
  <c r="E38" i="22" s="1"/>
  <c r="M32" i="3"/>
  <c r="M32" i="5"/>
  <c r="M13" i="21"/>
  <c r="T13" i="22"/>
  <c r="V13" i="22" s="1"/>
  <c r="J19" i="22"/>
  <c r="L19" i="22" s="1"/>
  <c r="M32" i="20"/>
  <c r="G15" i="21"/>
  <c r="H22" i="21"/>
  <c r="N22" i="21" s="1"/>
  <c r="I28" i="21"/>
  <c r="I8" i="21"/>
  <c r="O32" i="5"/>
  <c r="M14" i="21"/>
  <c r="T14" i="22"/>
  <c r="V27" i="22"/>
  <c r="P19" i="22"/>
  <c r="R19" i="22" s="1"/>
  <c r="H23" i="21"/>
  <c r="N23" i="21" s="1"/>
  <c r="G14" i="21"/>
  <c r="I7" i="21"/>
  <c r="M15" i="21"/>
  <c r="T15" i="22"/>
  <c r="M19" i="22"/>
  <c r="O19" i="22" s="1"/>
  <c r="M16" i="21"/>
  <c r="T16" i="22"/>
  <c r="V16" i="22" s="1"/>
  <c r="V5" i="22"/>
  <c r="V12" i="22"/>
  <c r="H19" i="21"/>
  <c r="N19" i="21" s="1"/>
  <c r="V28" i="22"/>
  <c r="I26" i="21"/>
  <c r="G12" i="21"/>
  <c r="I25" i="21"/>
  <c r="I5" i="21"/>
  <c r="I31" i="21" s="1"/>
  <c r="G11" i="21"/>
  <c r="H18" i="21"/>
  <c r="N18" i="21" s="1"/>
  <c r="I24" i="21"/>
  <c r="M32" i="11"/>
  <c r="M18" i="21"/>
  <c r="T18" i="22"/>
  <c r="V9" i="22"/>
  <c r="G29" i="21"/>
  <c r="G9" i="21"/>
  <c r="H16" i="21"/>
  <c r="N16" i="21" s="1"/>
  <c r="I22" i="21"/>
  <c r="O32" i="13"/>
  <c r="V14" i="22"/>
  <c r="M4" i="21"/>
  <c r="T4" i="22"/>
  <c r="V4" i="22" s="1"/>
  <c r="M20" i="21"/>
  <c r="T20" i="22"/>
  <c r="V20" i="22" s="1"/>
  <c r="V17" i="22"/>
  <c r="V23" i="22"/>
  <c r="M32" i="16"/>
  <c r="S31" i="4"/>
  <c r="M32" i="13"/>
  <c r="G8" i="21"/>
  <c r="G27" i="21"/>
  <c r="G7" i="21"/>
  <c r="H14" i="21"/>
  <c r="N14" i="21" s="1"/>
  <c r="I20" i="21"/>
  <c r="M32" i="8"/>
  <c r="M5" i="21"/>
  <c r="T5" i="22"/>
  <c r="G30" i="21"/>
  <c r="G26" i="21"/>
  <c r="G6" i="21"/>
  <c r="G31" i="21" s="1"/>
  <c r="H13" i="21"/>
  <c r="N13" i="21" s="1"/>
  <c r="I19" i="21"/>
  <c r="M22" i="21"/>
  <c r="T22" i="22"/>
  <c r="V30" i="22"/>
  <c r="V6" i="22"/>
  <c r="V22" i="22"/>
  <c r="G28" i="21"/>
  <c r="H15" i="21"/>
  <c r="N15" i="21" s="1"/>
  <c r="G25" i="21"/>
  <c r="G5" i="21"/>
  <c r="H12" i="21"/>
  <c r="N12" i="21" s="1"/>
  <c r="I18" i="21"/>
  <c r="M32" i="7"/>
  <c r="M32" i="10"/>
  <c r="M6" i="21"/>
  <c r="T6" i="22"/>
  <c r="S31" i="5"/>
  <c r="I21" i="21"/>
  <c r="G24" i="21"/>
  <c r="H4" i="21"/>
  <c r="N4" i="21" s="1"/>
  <c r="H11" i="21"/>
  <c r="N11" i="21" s="1"/>
  <c r="I17" i="21"/>
  <c r="S31" i="13"/>
  <c r="M32" i="15"/>
  <c r="M7" i="21"/>
  <c r="T7" i="22"/>
  <c r="M24" i="21"/>
  <c r="T24" i="22"/>
  <c r="V15" i="22"/>
  <c r="V21" i="22"/>
  <c r="G23" i="21"/>
  <c r="H30" i="21"/>
  <c r="N30" i="21" s="1"/>
  <c r="H10" i="21"/>
  <c r="N10" i="21" s="1"/>
  <c r="I16" i="21"/>
  <c r="S32" i="7"/>
  <c r="S32" i="10"/>
  <c r="S32" i="15"/>
  <c r="M8" i="21"/>
  <c r="T8" i="22"/>
  <c r="V8" i="22" s="1"/>
  <c r="M26" i="21"/>
  <c r="T26" i="22"/>
  <c r="V26" i="22" s="1"/>
  <c r="H29" i="21"/>
  <c r="N29" i="21" s="1"/>
  <c r="M32" i="6"/>
  <c r="M9" i="21"/>
  <c r="T9" i="22"/>
  <c r="V25" i="22"/>
  <c r="V18" i="22"/>
  <c r="M10" i="21"/>
  <c r="T10" i="22"/>
  <c r="V10" i="22" s="1"/>
  <c r="L48" i="21"/>
  <c r="L38" i="21"/>
  <c r="J51" i="21"/>
  <c r="J49" i="21"/>
  <c r="J46" i="21"/>
  <c r="J44" i="21"/>
  <c r="J41" i="21"/>
  <c r="J50" i="21"/>
  <c r="J48" i="21"/>
  <c r="J43" i="21"/>
  <c r="J40" i="21"/>
  <c r="J47" i="21"/>
  <c r="J45" i="21"/>
  <c r="J42" i="21"/>
  <c r="J39" i="21"/>
  <c r="J38" i="21"/>
  <c r="J37" i="21"/>
  <c r="I52" i="21"/>
  <c r="I51" i="21"/>
  <c r="I49" i="21"/>
  <c r="I46" i="21"/>
  <c r="I44" i="21"/>
  <c r="I41" i="21"/>
  <c r="I50" i="21"/>
  <c r="I48" i="21"/>
  <c r="I43" i="21"/>
  <c r="I40" i="21"/>
  <c r="I47" i="21"/>
  <c r="I45" i="21"/>
  <c r="I42" i="21"/>
  <c r="I39" i="21"/>
  <c r="I38" i="21"/>
  <c r="F51" i="21"/>
  <c r="F49" i="21"/>
  <c r="F46" i="21"/>
  <c r="F44" i="21"/>
  <c r="F41" i="21"/>
  <c r="F50" i="21"/>
  <c r="F48" i="21"/>
  <c r="F43" i="21"/>
  <c r="F40" i="21"/>
  <c r="F52" i="21"/>
  <c r="F47" i="21"/>
  <c r="F45" i="21"/>
  <c r="F42" i="21"/>
  <c r="F39" i="21"/>
  <c r="F38" i="21"/>
  <c r="F31" i="21"/>
  <c r="J31" i="21"/>
  <c r="K17" i="21"/>
  <c r="K23" i="21"/>
  <c r="K9" i="21"/>
  <c r="K5" i="21"/>
  <c r="K7" i="21"/>
  <c r="K27" i="21"/>
  <c r="K6" i="21"/>
  <c r="K15" i="21"/>
  <c r="K21" i="21"/>
  <c r="K11" i="21"/>
  <c r="L13" i="21"/>
  <c r="L15" i="21"/>
  <c r="L29" i="21"/>
  <c r="M17" i="21"/>
  <c r="M19" i="21"/>
  <c r="M21" i="21"/>
  <c r="M23" i="21"/>
  <c r="M25" i="21"/>
  <c r="M27" i="21"/>
  <c r="K4" i="21"/>
  <c r="K8" i="21"/>
  <c r="K12" i="21"/>
  <c r="K14" i="21"/>
  <c r="K18" i="21"/>
  <c r="K20" i="21"/>
  <c r="K26" i="21"/>
  <c r="K28" i="21"/>
  <c r="S32" i="16"/>
  <c r="L32" i="15"/>
  <c r="O32" i="15"/>
  <c r="L32" i="14"/>
  <c r="O32" i="14"/>
  <c r="S32" i="14"/>
  <c r="S31" i="14"/>
  <c r="T4" i="14"/>
  <c r="L32" i="20"/>
  <c r="O32" i="20"/>
  <c r="S32" i="20"/>
  <c r="L32" i="13"/>
  <c r="S32" i="13"/>
  <c r="L32" i="12"/>
  <c r="O32" i="12"/>
  <c r="S32" i="12"/>
  <c r="O32" i="11"/>
  <c r="S31" i="11"/>
  <c r="S32" i="11"/>
  <c r="T4" i="11"/>
  <c r="L32" i="11"/>
  <c r="L32" i="10"/>
  <c r="T4" i="10"/>
  <c r="O32" i="10"/>
  <c r="L32" i="8"/>
  <c r="O32" i="8"/>
  <c r="S32" i="8"/>
  <c r="S31" i="8"/>
  <c r="T4" i="8"/>
  <c r="T4" i="7"/>
  <c r="L32" i="7"/>
  <c r="O32" i="7"/>
  <c r="S31" i="7"/>
  <c r="O32" i="6"/>
  <c r="S31" i="6"/>
  <c r="S32" i="6"/>
  <c r="L32" i="6"/>
  <c r="T4" i="6"/>
  <c r="L32" i="5"/>
  <c r="L32" i="4"/>
  <c r="O32" i="4"/>
  <c r="S32" i="4"/>
  <c r="O32" i="3"/>
  <c r="S31" i="3"/>
  <c r="S32" i="3"/>
  <c r="L32" i="3"/>
  <c r="L32" i="16"/>
  <c r="T4" i="16"/>
  <c r="O32" i="16"/>
  <c r="S31" i="16"/>
  <c r="O32" i="2"/>
  <c r="S31" i="2"/>
  <c r="S32" i="2"/>
  <c r="L32" i="2"/>
  <c r="D2" i="15"/>
  <c r="T4" i="15"/>
  <c r="S31" i="15"/>
  <c r="D2" i="14"/>
  <c r="T5" i="14"/>
  <c r="D2" i="20"/>
  <c r="T4" i="20"/>
  <c r="S31" i="20"/>
  <c r="D2" i="13"/>
  <c r="T5" i="13"/>
  <c r="D2" i="12"/>
  <c r="T5" i="12"/>
  <c r="S31" i="12"/>
  <c r="D2" i="11"/>
  <c r="T5" i="11"/>
  <c r="D2" i="10"/>
  <c r="S31" i="10"/>
  <c r="D2" i="8"/>
  <c r="T5" i="8"/>
  <c r="D2" i="7"/>
  <c r="T5" i="7"/>
  <c r="D2" i="6"/>
  <c r="T5" i="6"/>
  <c r="D2" i="5"/>
  <c r="S32" i="5"/>
  <c r="T5" i="5"/>
  <c r="D2" i="4"/>
  <c r="T5" i="4"/>
  <c r="D2" i="3"/>
  <c r="T5" i="3"/>
  <c r="D2" i="16"/>
  <c r="T5" i="16"/>
  <c r="D2" i="2"/>
  <c r="T5" i="2"/>
  <c r="D2" i="1"/>
  <c r="N32" i="1"/>
  <c r="S21" i="1"/>
  <c r="T21" i="1" s="1"/>
  <c r="S22" i="1"/>
  <c r="T22" i="1" s="1"/>
  <c r="K32" i="1"/>
  <c r="L32" i="1"/>
  <c r="S6" i="1"/>
  <c r="T6" i="1" s="1"/>
  <c r="G42" i="21" a="1"/>
  <c r="L43" i="21" a="1"/>
  <c r="G48" i="21" a="1"/>
  <c r="G38" i="21" a="1"/>
  <c r="G37" i="21" a="1"/>
  <c r="L40" i="21" a="1"/>
  <c r="L44" i="21" a="1"/>
  <c r="G40" i="21" a="1"/>
  <c r="L42" i="21" a="1"/>
  <c r="L45" i="21" a="1"/>
  <c r="L46" i="21" a="1"/>
  <c r="L41" i="21" a="1"/>
  <c r="G43" i="21" a="1"/>
  <c r="G50" i="21" a="1"/>
  <c r="G41" i="21" a="1"/>
  <c r="L49" i="21" a="1"/>
  <c r="L50" i="21" a="1"/>
  <c r="G44" i="21" a="1"/>
  <c r="F37" i="21" a="1"/>
  <c r="G52" i="21" a="1"/>
  <c r="I37" i="21" a="1"/>
  <c r="G39" i="21" a="1"/>
  <c r="L47" i="21" a="1"/>
  <c r="G46" i="21" a="1"/>
  <c r="G49" i="21" a="1"/>
  <c r="G45" i="21" a="1"/>
  <c r="L51" i="21" a="1"/>
  <c r="G47" i="21" a="1"/>
  <c r="L39" i="21" a="1"/>
  <c r="G51" i="21" a="1"/>
  <c r="L52" i="21" a="1"/>
  <c r="N31" i="21" l="1"/>
  <c r="L43" i="21"/>
  <c r="M43" i="21" s="1"/>
  <c r="L52" i="21"/>
  <c r="L39" i="21"/>
  <c r="M39" i="21" s="1"/>
  <c r="G51" i="21"/>
  <c r="G39" i="21"/>
  <c r="N39" i="21" s="1"/>
  <c r="G52" i="21"/>
  <c r="H52" i="21" s="1"/>
  <c r="G47" i="21"/>
  <c r="H47" i="21" s="1"/>
  <c r="L50" i="21"/>
  <c r="M50" i="21" s="1"/>
  <c r="L51" i="21"/>
  <c r="M51" i="21" s="1"/>
  <c r="G45" i="21"/>
  <c r="H45" i="21" s="1"/>
  <c r="G43" i="21"/>
  <c r="N43" i="21" s="1"/>
  <c r="L46" i="21"/>
  <c r="M46" i="21" s="1"/>
  <c r="L45" i="21"/>
  <c r="M45" i="21" s="1"/>
  <c r="L42" i="21"/>
  <c r="M42" i="21" s="1"/>
  <c r="G40" i="21"/>
  <c r="H40" i="21" s="1"/>
  <c r="L44" i="21"/>
  <c r="M44" i="21" s="1"/>
  <c r="L40" i="21"/>
  <c r="M40" i="21" s="1"/>
  <c r="G37" i="21"/>
  <c r="N37" i="21" s="1"/>
  <c r="G38" i="21"/>
  <c r="N38" i="21" s="1"/>
  <c r="G48" i="21"/>
  <c r="H48" i="21" s="1"/>
  <c r="G42" i="21"/>
  <c r="H42" i="21" s="1"/>
  <c r="G49" i="21"/>
  <c r="G46" i="21"/>
  <c r="L47" i="21"/>
  <c r="F37" i="21"/>
  <c r="F53" i="21" s="1"/>
  <c r="G44" i="21"/>
  <c r="H44" i="21" s="1"/>
  <c r="L49" i="21"/>
  <c r="G41" i="21"/>
  <c r="N41" i="21" s="1"/>
  <c r="G50" i="21"/>
  <c r="H50" i="21" s="1"/>
  <c r="L41" i="21"/>
  <c r="M41" i="21" s="1"/>
  <c r="G10" i="22"/>
  <c r="I10" i="22" s="1"/>
  <c r="M10" i="22"/>
  <c r="O10" i="22" s="1"/>
  <c r="J10" i="22"/>
  <c r="L10" i="22" s="1"/>
  <c r="P10" i="22"/>
  <c r="R10" i="22" s="1"/>
  <c r="M26" i="22"/>
  <c r="O26" i="22" s="1"/>
  <c r="P26" i="22"/>
  <c r="R26" i="22" s="1"/>
  <c r="G26" i="22"/>
  <c r="I26" i="22" s="1"/>
  <c r="J26" i="22"/>
  <c r="L26" i="22" s="1"/>
  <c r="G20" i="22"/>
  <c r="I20" i="22" s="1"/>
  <c r="M20" i="22"/>
  <c r="O20" i="22" s="1"/>
  <c r="J20" i="22"/>
  <c r="L20" i="22" s="1"/>
  <c r="P20" i="22"/>
  <c r="R20" i="22" s="1"/>
  <c r="G4" i="22"/>
  <c r="I4" i="22" s="1"/>
  <c r="P4" i="22"/>
  <c r="R4" i="22" s="1"/>
  <c r="J4" i="22"/>
  <c r="L4" i="22" s="1"/>
  <c r="M4" i="22"/>
  <c r="O4" i="22" s="1"/>
  <c r="J13" i="22"/>
  <c r="L13" i="22" s="1"/>
  <c r="P13" i="22"/>
  <c r="R13" i="22" s="1"/>
  <c r="G13" i="22"/>
  <c r="I13" i="22" s="1"/>
  <c r="M13" i="22"/>
  <c r="O13" i="22" s="1"/>
  <c r="P11" i="22"/>
  <c r="R11" i="22" s="1"/>
  <c r="G11" i="22"/>
  <c r="I11" i="22" s="1"/>
  <c r="J11" i="22"/>
  <c r="L11" i="22" s="1"/>
  <c r="M11" i="22"/>
  <c r="O11" i="22" s="1"/>
  <c r="M29" i="22"/>
  <c r="O29" i="22" s="1"/>
  <c r="G29" i="22"/>
  <c r="I29" i="22" s="1"/>
  <c r="P29" i="22"/>
  <c r="R29" i="22" s="1"/>
  <c r="J29" i="22"/>
  <c r="L29" i="22" s="1"/>
  <c r="J8" i="22"/>
  <c r="L8" i="22" s="1"/>
  <c r="M8" i="22"/>
  <c r="O8" i="22" s="1"/>
  <c r="P8" i="22"/>
  <c r="R8" i="22" s="1"/>
  <c r="G8" i="22"/>
  <c r="I8" i="22" s="1"/>
  <c r="M16" i="22"/>
  <c r="O16" i="22" s="1"/>
  <c r="G16" i="22"/>
  <c r="I16" i="22" s="1"/>
  <c r="P16" i="22"/>
  <c r="R16" i="22" s="1"/>
  <c r="J16" i="22"/>
  <c r="L16" i="22" s="1"/>
  <c r="G6" i="22"/>
  <c r="I6" i="22" s="1"/>
  <c r="M6" i="22"/>
  <c r="O6" i="22" s="1"/>
  <c r="P6" i="22"/>
  <c r="R6" i="22" s="1"/>
  <c r="J6" i="22"/>
  <c r="L6" i="22" s="1"/>
  <c r="J23" i="22"/>
  <c r="L23" i="22" s="1"/>
  <c r="G23" i="22"/>
  <c r="I23" i="22" s="1"/>
  <c r="M23" i="22"/>
  <c r="O23" i="22" s="1"/>
  <c r="P23" i="22"/>
  <c r="R23" i="22" s="1"/>
  <c r="G30" i="22"/>
  <c r="I30" i="22" s="1"/>
  <c r="P30" i="22"/>
  <c r="R30" i="22" s="1"/>
  <c r="M30" i="22"/>
  <c r="O30" i="22" s="1"/>
  <c r="J30" i="22"/>
  <c r="L30" i="22" s="1"/>
  <c r="M17" i="22"/>
  <c r="O17" i="22" s="1"/>
  <c r="J17" i="22"/>
  <c r="L17" i="22" s="1"/>
  <c r="P17" i="22"/>
  <c r="R17" i="22" s="1"/>
  <c r="G17" i="22"/>
  <c r="I17" i="22" s="1"/>
  <c r="H31" i="21"/>
  <c r="M7" i="22"/>
  <c r="O7" i="22" s="1"/>
  <c r="P7" i="22"/>
  <c r="R7" i="22" s="1"/>
  <c r="G7" i="22"/>
  <c r="I7" i="22" s="1"/>
  <c r="J7" i="22"/>
  <c r="L7" i="22" s="1"/>
  <c r="P22" i="22"/>
  <c r="R22" i="22" s="1"/>
  <c r="M22" i="22"/>
  <c r="O22" i="22" s="1"/>
  <c r="J22" i="22"/>
  <c r="L22" i="22" s="1"/>
  <c r="G22" i="22"/>
  <c r="I22" i="22" s="1"/>
  <c r="M28" i="22"/>
  <c r="O28" i="22" s="1"/>
  <c r="J28" i="22"/>
  <c r="L28" i="22" s="1"/>
  <c r="G28" i="22"/>
  <c r="I28" i="22" s="1"/>
  <c r="P28" i="22"/>
  <c r="R28" i="22" s="1"/>
  <c r="G24" i="22"/>
  <c r="I24" i="22" s="1"/>
  <c r="M24" i="22"/>
  <c r="O24" i="22" s="1"/>
  <c r="P24" i="22"/>
  <c r="R24" i="22" s="1"/>
  <c r="J24" i="22"/>
  <c r="L24" i="22" s="1"/>
  <c r="G27" i="22"/>
  <c r="I27" i="22" s="1"/>
  <c r="M27" i="22"/>
  <c r="O27" i="22" s="1"/>
  <c r="P27" i="22"/>
  <c r="R27" i="22" s="1"/>
  <c r="J27" i="22"/>
  <c r="L27" i="22" s="1"/>
  <c r="K30" i="21"/>
  <c r="P12" i="22"/>
  <c r="R12" i="22" s="1"/>
  <c r="M12" i="22"/>
  <c r="O12" i="22" s="1"/>
  <c r="G12" i="22"/>
  <c r="I12" i="22" s="1"/>
  <c r="J12" i="22"/>
  <c r="L12" i="22" s="1"/>
  <c r="G5" i="22"/>
  <c r="I5" i="22" s="1"/>
  <c r="J5" i="22"/>
  <c r="L5" i="22" s="1"/>
  <c r="M5" i="22"/>
  <c r="O5" i="22" s="1"/>
  <c r="P5" i="22"/>
  <c r="R5" i="22" s="1"/>
  <c r="K24" i="21"/>
  <c r="K13" i="21"/>
  <c r="P9" i="22"/>
  <c r="R9" i="22" s="1"/>
  <c r="G9" i="22"/>
  <c r="I9" i="22" s="1"/>
  <c r="J9" i="22"/>
  <c r="L9" i="22" s="1"/>
  <c r="M9" i="22"/>
  <c r="O9" i="22" s="1"/>
  <c r="P21" i="22"/>
  <c r="R21" i="22" s="1"/>
  <c r="J21" i="22"/>
  <c r="L21" i="22" s="1"/>
  <c r="G21" i="22"/>
  <c r="I21" i="22" s="1"/>
  <c r="M21" i="22"/>
  <c r="O21" i="22" s="1"/>
  <c r="K16" i="21"/>
  <c r="K29" i="21"/>
  <c r="P15" i="22"/>
  <c r="R15" i="22" s="1"/>
  <c r="J15" i="22"/>
  <c r="L15" i="22" s="1"/>
  <c r="G15" i="22"/>
  <c r="I15" i="22" s="1"/>
  <c r="M15" i="22"/>
  <c r="O15" i="22" s="1"/>
  <c r="K25" i="21"/>
  <c r="G18" i="22"/>
  <c r="I18" i="22" s="1"/>
  <c r="J18" i="22"/>
  <c r="L18" i="22" s="1"/>
  <c r="P18" i="22"/>
  <c r="R18" i="22" s="1"/>
  <c r="M18" i="22"/>
  <c r="O18" i="22" s="1"/>
  <c r="K22" i="21"/>
  <c r="K10" i="21"/>
  <c r="P25" i="22"/>
  <c r="R25" i="22" s="1"/>
  <c r="M25" i="22"/>
  <c r="O25" i="22" s="1"/>
  <c r="G25" i="22"/>
  <c r="I25" i="22" s="1"/>
  <c r="J25" i="22"/>
  <c r="L25" i="22" s="1"/>
  <c r="J14" i="22"/>
  <c r="L14" i="22" s="1"/>
  <c r="G14" i="22"/>
  <c r="I14" i="22" s="1"/>
  <c r="P14" i="22"/>
  <c r="R14" i="22" s="1"/>
  <c r="M14" i="22"/>
  <c r="O14" i="22" s="1"/>
  <c r="K19" i="21"/>
  <c r="I37" i="21"/>
  <c r="I53" i="21" s="1"/>
  <c r="N44" i="21"/>
  <c r="N47" i="21"/>
  <c r="N46" i="21"/>
  <c r="K43" i="21"/>
  <c r="M47" i="21"/>
  <c r="K44" i="21"/>
  <c r="K45" i="21"/>
  <c r="K42" i="21"/>
  <c r="N49" i="21"/>
  <c r="K48" i="21"/>
  <c r="N52" i="21"/>
  <c r="M49" i="21"/>
  <c r="N51" i="21"/>
  <c r="M52" i="21"/>
  <c r="J53" i="21"/>
  <c r="K51" i="21"/>
  <c r="K38" i="21"/>
  <c r="H46" i="21"/>
  <c r="H49" i="21"/>
  <c r="H51" i="21"/>
  <c r="M48" i="21"/>
  <c r="K49" i="21"/>
  <c r="M38" i="21"/>
  <c r="K50" i="21"/>
  <c r="K52" i="21"/>
  <c r="K47" i="21"/>
  <c r="K40" i="21"/>
  <c r="K39" i="21"/>
  <c r="K46" i="21"/>
  <c r="K41" i="21"/>
  <c r="L31" i="21"/>
  <c r="M31" i="21"/>
  <c r="K31" i="21"/>
  <c r="M32" i="1"/>
  <c r="O32" i="1"/>
  <c r="S31" i="1"/>
  <c r="S32" i="1"/>
  <c r="L37" i="21" a="1"/>
  <c r="H41" i="21" l="1"/>
  <c r="H39" i="21"/>
  <c r="K37" i="21"/>
  <c r="H43" i="21"/>
  <c r="N50" i="21"/>
  <c r="N42" i="21"/>
  <c r="N48" i="21"/>
  <c r="L37" i="21"/>
  <c r="H38" i="21"/>
  <c r="N45" i="21"/>
  <c r="N40" i="21"/>
  <c r="G53" i="21"/>
  <c r="H53" i="21" s="1"/>
  <c r="H37" i="21"/>
  <c r="K53" i="21"/>
  <c r="L53" i="21" l="1"/>
  <c r="M53" i="21" s="1"/>
  <c r="M37" i="21"/>
  <c r="N53"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FE608F2E-143E-451B-B00C-31195E114827}">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5BF39C47-F310-4BC2-ABE3-2E121BED49A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FD7F0618-25A3-4E11-B6B8-059D2406E0D2}">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CB06D06F-CF23-4DBF-B40B-B0E7FD61E9E3}">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05BD3D24-0681-4AE0-AF19-315335DACB81}">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0C2DE35-7E42-49BF-AE88-5D7622DB15CD}">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6DC43CA0-E5B6-4FF3-B873-8D39B86B011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1D526FFC-CD83-4C35-9DEB-75206A8AE8D7}">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58FD8A39-3675-4235-80BD-4207B476DE45}">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6A56D5AC-A2B7-4437-AB1B-22B1973EF260}">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41085A8D-1122-4891-B642-7BA0AFFF3F66}">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DA82F2F4-6E0A-46A0-AAEB-6D66B23B8AC9}">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A950970E-9957-4898-8615-7AE470118CD0}">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7AF1F92-4CD8-4014-A06E-4AA848A932E6}">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D19ACB20-AA01-41E0-AF9B-67D6652EC11B}">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27C12C4-756C-44D8-BF4C-9819E608B2D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<sst xmlns="http://schemas.openxmlformats.org/spreadsheetml/2006/main" count="3733" uniqueCount="140">
  <si>
    <t>Lote</t>
  </si>
  <si>
    <t>Item</t>
  </si>
  <si>
    <t>Empresa</t>
  </si>
  <si>
    <t>Descrição</t>
  </si>
  <si>
    <t>Grupo-Classe</t>
  </si>
  <si>
    <t>Código-NUC</t>
  </si>
  <si>
    <t>Detalhamento</t>
  </si>
  <si>
    <t>Preço Unitário</t>
  </si>
  <si>
    <t>Qtde Registrada</t>
  </si>
  <si>
    <t xml:space="preserve">QUANTIDADE UTILIZADA da Ata </t>
  </si>
  <si>
    <t>QUANTIDADE UTILIZADA Total</t>
  </si>
  <si>
    <t>Quantidade Receb/Cedida</t>
  </si>
  <si>
    <t>QUANTIDADE DISPONÍVEL PARA ADITIVAR</t>
  </si>
  <si>
    <t>Quantidade Aditivada Própria</t>
  </si>
  <si>
    <t>Quantidade Aditivos recebidos</t>
  </si>
  <si>
    <t>Quantidade Aditivos cedidos</t>
  </si>
  <si>
    <t>Saldo / Automático</t>
  </si>
  <si>
    <t>ALERTA</t>
  </si>
  <si>
    <t xml:space="preserve">__/__/____ </t>
  </si>
  <si>
    <t>GUSTAVO DA SILVA PINTO RIBEIRO LTDA - CNPJ 18.468.464/0001-92</t>
  </si>
  <si>
    <t>Lençol Solteiro - Lençol para maca: algodão ou percal ou microfibra na cor branca. Tamanho: 1,00 x 2,00m aproximadamente</t>
  </si>
  <si>
    <t>ELBA </t>
  </si>
  <si>
    <t>16-01</t>
  </si>
  <si>
    <t>PEÇA</t>
  </si>
  <si>
    <t>339030.20</t>
  </si>
  <si>
    <t>Toalha  de  mesa  redonda,  medindo aproximadamente  178cm  diâmetro.  Composição  59%  algodão  e  41%  poliéster,  permitindo  variação  de  5%. Cores da toalha a escolher: branca, vermelha ou verde.</t>
  </si>
  <si>
    <t xml:space="preserve">COPA E CIA </t>
  </si>
  <si>
    <t>Toalha de mesa retangular,  medindo  aproximadamente  1,60mX2,70m. Composição 53% algodão, 47% poliéster. Cores da toalha a escolher: branca, vermelha ou verde.</t>
  </si>
  <si>
    <t>Toalha de rosto, dupla face, em tecido 100% algodão, pré-lavada e pré-encolhida, gramatura de, no mínimo, 500gr/m²,  medindo,  no  mínimo,  45x75cm.  Logomarca  a  ser  definida  e  impressa  em  uma  das  pontas  nas dimensões de 14x13cm aproximadamente. Cores da toalha a escolher: branca, vermelha ou verde.</t>
  </si>
  <si>
    <t>YNOV DISTRIBUICAO DE PRODUTOS LTDA ME - CNPJ 38.903.127/0001-93</t>
  </si>
  <si>
    <t>Agasalho uniforme para delegação FEMININO. Confeccionado  em    NBA  100%  poliéster, chimpa, não peluciado. Casaco com abertura frontal com fechamento em ziper, cós e punhos em RIB elástico, bolsos  laterais  com  fechamento  em  zíper,  com  logomarca  bordada  no  lado  esquerdo  do  peito,  dimensões aproximadas de 9x5cm e nas costas e do nome da função (a definir), dimensões aproximadas 20x25cm. Calça: cós  com  elástico  e  cordão  para  ajuste,  com  bolsos  laterias  com  fechamento  em  zíper,  bordado  com  a logomarca  no  lado  esquerdo  da  calça,  dimensões  aproximadas  9x5cm.  Até  4  cores  do  bordado.  Cores  do agasalho: preta, branca, amarela, verde e vermelha a escolher. Tamanho PP ao GG adulto a ser definido no momento  do  pedido.  As  medidas  deverão  seguir  a  norma  ABNT  NBR  16060  de  referências  de  medidas  do corpo humano.</t>
  </si>
  <si>
    <t>STILO</t>
  </si>
  <si>
    <t>20-01</t>
  </si>
  <si>
    <t>339030.23</t>
  </si>
  <si>
    <t>Agasalho  uniforme  para  delegação  MASCULINO.  Confeccionado  em    NBA  100%  poliéster, chimpa, não peluciado. Casaco com abertura frontal com fechamento em ziper, cós e punhos em RIB elástico, bolsos  laterais  com  fechamento  em  zíper,  com  logomarca  bordada  no  lado  esquerdo  do  peito,  dimensões aproximadas de 9x5cm e nas costas e do nome da função (a definir), dimensões aproximadas 20x25cm. Calça: cós  com  elástico  e  cordão  para  ajuste,  com  bolsos  laterias  com  fechamento  em  zíper,  bordado  com  a logomarca  no  lado  esquerdo  da  calça,  dimensões  aproximadas  9x5cm.  Até  4  cores  do  bordado.  Cores  do agasalho: preta, branca, amarela, verde e vermelha a escolher. Tamanho PP ao GG adulto a ser definido no momento  do  pedido.  As  medidas  deverão  seguir  a  norma  ABNT  NBR  16060  de  referências  de  medidas  do corpo humano.</t>
  </si>
  <si>
    <t>MARILENE DALLA VECCHIA - CNPJ 59.172.328/0001-38</t>
  </si>
  <si>
    <t>COLETE COM ELASTICO,  EM  MICROFIBRA,  Colete esportivo, unissex, 100% poliéster, aberto dos lados com 1 elástico de cada lado da barra. O elástico deverá ser  reforçado  e  com  costuras  e  acabamento  nas  laterais  e  no  pescoço,  garantindo  durabilidade  e  conforto. Tamanho P ao GG adulto a ser definido no momento do pedido. As medidas deverão seguir a norma ABNT NBR 16060 de referências de medidas do corpo humano. Cores do colete: preta, branca, amarela, verde e vermelha a escolher.</t>
  </si>
  <si>
    <t>DIVERSAS</t>
  </si>
  <si>
    <t>339030.28</t>
  </si>
  <si>
    <t>ADBX COMERCIO E SERVIÇOS LTDA - CNPJ 20.191.734/0001-02</t>
  </si>
  <si>
    <t>MEIA PARA PRATICA DESPORTIVA - UNISSEX, Meia para prática desportiva, par. Meião Unissex - liso sem detalhes. Tamanho adulto a ser definido no momento do pedido. As medidas deverão seguir a norma ABNT NBR 16060 de referências de medidas do corpo humano. Cores: Azul, preta, branca, amarela, verde e vermelha a escolher.</t>
  </si>
  <si>
    <t>BR</t>
  </si>
  <si>
    <t>339030.14</t>
  </si>
  <si>
    <t>ARAÇÁ MATERIAL PUBLICITARIO EIRELLI - CNPJ 16.600.308/0001-08</t>
  </si>
  <si>
    <t>Jaqueta Corta Vento -  corta vento repelente a água, 100% Poliéster, cor a definir, forrada: todo o interior revestido com forro, gola alta, com capuz com cordão de ajuste com ponteiras, elástico nas mangas e cintura, zíper tratorado na cor da jaqueta, personalizado estampa DTF ou silk screen tendo a área reservada dos 2 lados do peito 10x10, costas 20x20 e nas 2 mangas 5x5 sem limitação de cor Tamanhos do PP ao G4.</t>
  </si>
  <si>
    <t>PROPRIA</t>
  </si>
  <si>
    <t>CALCAO PARA PRATICA DESPORTIVA, Short de treino feminino modelo Doll na cor a definir em tecido malha fitness 90% poliéster/ 10% elastano gramatura 300g/m² com listras nas laterais para a modalidade cheerleader. Estampa a definir na frente e atrás. Tamanhos entre PP ao GG. As medidas deverão seguir a norma ABNT NBR 16060 de referências de medidas do corpo humano</t>
  </si>
  <si>
    <t xml:space="preserve">UNIFOME CAMBORIU </t>
  </si>
  <si>
    <t>CALCAO PARA PRATICA DESPORTIVA, Bermuda de basquete, mais comprida, feita com tecido de tecnologia Dry Fit, proteção contra raios UV, tratamento antibacteriano que ajuda na redução de odores e cadarço interno de regulagem. Deve conter a numeração dos jogadores de acordo com a regra da modalidade, a logomarca da UDESC e o design escolhido para o uniforme. Arte estampada com a técnica de sublimação em diversas cores. Tamanho PP ao GG adulto a ser definido no momento do pedido. As medidas deverão seguir a norma ABNT NBR 16060 de referências demedidas do corpo humano.</t>
  </si>
  <si>
    <t>CALCAO PARA PRATICA DESPORTIVA - Calção esportivo para modalidades diversas (masculino e feminino), feito com tecido de tecnologia Dry Fit, proteção contra raios UV, tratamento antibacteriano que ajuda na redução de odores e cadarço interno de regulagem. Deve conter a numeração dos jogadores de acordo com a regra da modalidade, a logomarca da UDESC e o design escolhido para o uniforme. Arte estampada com a técnica de sublimação em diversas cores. Tamanho PP ao GG adulto a ser definido no momento do pedido. As medidas deverão seguir a norma ABNT NBR 16060 de referências de medidas do corpo humano.</t>
  </si>
  <si>
    <t>CAMISETA PARA PRATICA DESPORTIVA - CAMISETA DE JOGO DRY FIT COM SUBLIMACAO TOTAL, Camisa manga longa, unissex, feita com tecido de tecnologia Dry Fit, proteção contra raios UV e tratamento antibacteriano que ajuda na redução de odores. Composição 100%  poliamida. A camisa terá uma área reservada para estampa de até 28x21cm na frente e nas costas, podendo conter até 4 cores em cada lado, logomarca a definir. Tamanho PP ao GG. As medidas deverão seguir a norma ABNT NBR 16060 de referências de medidas do corpo humano. Cores das camisetas: preta, branca, amarela, verde e vermelha a escolher.</t>
  </si>
  <si>
    <t>CAMISETA PARA PRATICA DESPORTIVA - Camiseta de treino masculina, simples de manga curta modelo masculino para a modalidade cheerleader em cor a definir, tecido 100% poliéster Dry fit gramatura 130g/m² com bainha simples. Estampa na frente e na parte de trás da camiseta. Tamanhos entre P ao GG. As medidas deverão seguir a norma ABNT NBR 16060 de referências de medidas do corpo humano.</t>
  </si>
  <si>
    <t>CAMISETA PARA PRATICA DESPORTIVA - Camiseta de  treino feminina simples de manga curta modelo baby look para a modalidade cheerleader em cor a definir, tecido 100% poliéster Dry fit gramatura 130g/m², com bainha simples. Estampa na frente e na parte de trás da camiseta (até 4 cores). Tamanhos entre PP ao GG. As medidas deverão seguir a norma ABNT NBR 16060 de referências de medidas do corpo humano.</t>
  </si>
  <si>
    <t>CAMISETA PARA PRATICA DESPORTIVA - Camiseta esportiva para modalidades diversas (masculino e feminino) de alta perfomance, confeccionada em tecido 100% poliéster Dry Fit, gramatura 130g/m², com bainha simples, proporcionando leveza, conforto térmico e rápida absorção do suor. O tecido deve possuir proteção contra raios UV e tratamento antibacteriano para minimizar odores. A camiseta deve conter uma área reservada para estampas na frente, a logomarca da UDESC na frente e atrás, e a numeração dos jogadores de acordo com a regra da modalidade. Arte estampada com a técnica de sublimação em diversas cores. Tamanho PP ao GG adulto a ser definido no momento do pedido. As medidas deverão seguir a norma ABNT NBR 16060 de referências de medidas do corpo humano.</t>
  </si>
  <si>
    <t>CAMISETA PARA PRATICA DESPORTIVA - Regata esportiva modalidade basquete ou voleibol (masculino e feminino), feita com tecido de tecnologia Dry Fit, proteção contra raios UV e tratamento antibacteriano que ajuda na redução de odores. A regata deve conter uma área reservada para estampar "Florianópolis" ou o nome da cidade do Centro demandante, na frente, a logo da UDESC na frente e atrás, a numeração dos jogadores de acordo com a regra da modalidade. Arte estampada com a técnica de sublimação em diversas cores. Tamanho PP ao GG adulto a ser definido no momento do pedido. As medidas deverão seguir a norma ABNT NBR 16060 de referências de medidas do corpo humano.</t>
  </si>
  <si>
    <t>BANDEIRA - DIVERSAS,  Bandeira  Personalizada,  em poliéster.  Dimensões  aproximadas:  Largura:  1,25m  e  Altura:  0,90m.  Tecido  duralon  100%  poliéster.  Alta definição 6 passes qualidade fotográfica. Costura reforçada em toda volta Linha sintética, tarja com ilhoses para fixação no mastro. As artes da personalização das bandeiras serão encaminhadas com a emissão da AF.</t>
  </si>
  <si>
    <t>22-02</t>
  </si>
  <si>
    <t>339030.50</t>
  </si>
  <si>
    <t>BANDEIRA - DIVERSAS,  Bandeira  Personalizada,  em poliéster. Dimensões: 2,5 panos: 1,12x1,60m. Tecido duralon 100% poliéster. Alta definição 6 passes qualidade fotográfica. Costura reforçada em toda volta Linha sintética, tarja com ilhoses para fixação no mastro. As artes da personalização das bandeiras serão encaminhadas com a emissão da AF.</t>
  </si>
  <si>
    <t>BANDEIRA OFICIAL do Brasil, de Santa Catarina e da UDESC - Tamanho oficial de quatro panos, para uso externo, medindo 180cm x 256cm, confeccionada em tecido de 100% poliéster, dupla-face.</t>
  </si>
  <si>
    <t>BANDEIRA OFICIAL do Brasil, de Santa Catarina e da UDESC - Tamanho oficial de dois panos e meio, para uso externo, medindo 112 x 160cm, confeccionada em tecido de 100% poliéster, dupla-face. Tecido duralon 100% poliéster. Alta definição 6 passes qualidade fotográfica. Costura reforçada em toda volta Linha sintética, tarja com ilhoses para fixação no mastro.</t>
  </si>
  <si>
    <t>BANDEIRA  OFICIAL  (Brasil,  Santa  Catarina  e  UDESC)  Tamanho  oficial  de  dois  panos,  para  uso  externo, medindo 90 x 128cm, confeccionada em tecido de 100% poliéster, dupla-face.Tecido duralon 100% poliéster. Alta definição 6 passes qualidade fotográfica. Costura reforçada em toda volta Linha sintética, tarja com ilhoses para fixação no mastro.</t>
  </si>
  <si>
    <t>BANDEIRA OFICIAL DO Brasil, Santa Catarina e UDESC - Tamanho oficial de três panos e meio, para uso externo, medindo 157cm x 224cm, confeccionada em tecido de 100% poliéster, dupla-face.</t>
  </si>
  <si>
    <t>BANDEIRA OFICIAL DO Brasil, Santa Catarina e UDESC - Tamanho oficial de três panos, para uso externo, medindo    135cm  x  193cm,  confeccionada  em  tecido  de  100%  poliéster,  dupla-face.  Tecido  duralon  100% poliéster. Alta definição 6 passes qualidade fotográfica. Costura reforçada em toda volta Linha sintética, tarja com ilhoses para fixação no mastro.</t>
  </si>
  <si>
    <t>BANDEIRA, DIVERSAS, Bandeira Personalizada, em poliéster. Dimensões: 6mx6m. Tecido duralon 100% poliéster. Alta definição 6 passes qualidade fotográfica. Costura reforçada em toda volta Linha sintética, SEM ilhoses para fixação no mastro. As artes da personalização das bandeiras serão encaminhadas com a emissão da AF.</t>
  </si>
  <si>
    <t>CAMISETA PARA PRATICA DESPORTIVA - Top Feminino Nadador Clássico - material:  Suplex: 90% Poliéster e 10% Elastano - Personalizado com Sublimação total,  até 4 cores - tamanhos PP ao GG. As medidas deverão seguir a norma ABNT NBR 16060 de referências de medidas do corpo humano</t>
  </si>
  <si>
    <t>UNIFORME CHEERLEADING-  Collant de manga longa, sem zíper, com gola alta confeccionada em tecido suplex para facilitar ao vestir, punhos revestidos com elásticos.
Saia shorts, com cintura alta para melhor sustentação, saia totalmente fechada ao redor do corpo, com fenda reta, o shorts deve ser embutido de compressão, feito no tecido de suplex de poliamida, sem revestimento.
Camisa de manga comprida em suplex e calça comprida em lycra. 
Tipo de costura, overlock de 4 fios para evitar que descosture. Pesponto duplo nas mangas e laterais. Costura zig-zag reforçada na saia e calça.
Elástico embutido na cintura da saia. 
Pedrarias em strass de vidro ou acrílico de alta qualidade aplicados com cola térmica profissional, com 1000 pedrarias.
Tecidos nas cores branco e vermelho. Ao total 15 uniformes 11 femininos 4 masculinos. 
Laços em tecido de cetim vermelho e branco tendo 15 cm. Tamanhos a definir. Conforme modelo</t>
  </si>
  <si>
    <t>20-3</t>
  </si>
  <si>
    <t xml:space="preserve">         PEÇA</t>
  </si>
  <si>
    <t>Marca</t>
  </si>
  <si>
    <t>Unidade de Compra</t>
  </si>
  <si>
    <r>
      <t xml:space="preserve">VIGÊNCIA DA ATA: 20/10/2025 </t>
    </r>
    <r>
      <rPr>
        <b/>
        <sz val="11"/>
        <rFont val="Calibri"/>
        <family val="2"/>
        <scheme val="minor"/>
      </rPr>
      <t>até 20/10/2026</t>
    </r>
  </si>
  <si>
    <t>CENTRO PARTICIPANTE:</t>
  </si>
  <si>
    <r>
      <rPr>
        <b/>
        <sz val="11"/>
        <rFont val="Calibri"/>
        <family val="2"/>
        <scheme val="minor"/>
      </rPr>
      <t>PE 1500/2025 SRP</t>
    </r>
    <r>
      <rPr>
        <sz val="11"/>
        <rFont val="Calibri"/>
        <family val="2"/>
        <scheme val="minor"/>
      </rPr>
      <t xml:space="preserve"> (SGPE DE ORIGEM: 27467/2025)</t>
    </r>
  </si>
  <si>
    <r>
      <rPr>
        <b/>
        <sz val="11"/>
        <rFont val="Calibri"/>
        <family val="2"/>
        <scheme val="minor"/>
      </rPr>
      <t xml:space="preserve">OBJETO: </t>
    </r>
    <r>
      <rPr>
        <sz val="11"/>
        <rFont val="Calibri"/>
        <family val="2"/>
        <scheme val="minor"/>
      </rPr>
      <t>AQUISIÇÃO DE ROUPARIA PARA A UDESC, conforme especificações constantes do Anexo I e II</t>
    </r>
  </si>
  <si>
    <t xml:space="preserve"> AF nº  /2025 (Quantidade)</t>
  </si>
  <si>
    <t>Qtde Utilizada Ata</t>
  </si>
  <si>
    <t>Quantidade Utilizada</t>
  </si>
  <si>
    <t>Quantidade disponível para aditivar</t>
  </si>
  <si>
    <t>Qtde Aditivada</t>
  </si>
  <si>
    <t>SALDO</t>
  </si>
  <si>
    <t>Valor Total Registrado</t>
  </si>
  <si>
    <t>Valor Total Aditivado</t>
  </si>
  <si>
    <t>Valor Total Utilizado</t>
  </si>
  <si>
    <t>CONTROLE DO GESTOR</t>
  </si>
  <si>
    <t>Centro</t>
  </si>
  <si>
    <t>Total Registrado</t>
  </si>
  <si>
    <t>Total Gasto da Ata</t>
  </si>
  <si>
    <t>% Gasto da Ata</t>
  </si>
  <si>
    <t>Total Cedência Recebida</t>
  </si>
  <si>
    <t>Total Aditivado</t>
  </si>
  <si>
    <t>% Aditivado</t>
  </si>
  <si>
    <t>Total Gasto Incluindo Aditivo</t>
  </si>
  <si>
    <t>% Gasto Incluindo Aditivos</t>
  </si>
  <si>
    <t>Total Registado + Aditivo</t>
  </si>
  <si>
    <t>ESAG</t>
  </si>
  <si>
    <t>CEAVI</t>
  </si>
  <si>
    <t>CEFID</t>
  </si>
  <si>
    <t>CESFI</t>
  </si>
  <si>
    <t>CESMO</t>
  </si>
  <si>
    <t>CEO</t>
  </si>
  <si>
    <t>CEPLAN</t>
  </si>
  <si>
    <t>FAED</t>
  </si>
  <si>
    <t>CEAD</t>
  </si>
  <si>
    <t>CAV</t>
  </si>
  <si>
    <t>CEART</t>
  </si>
  <si>
    <t>CERES</t>
  </si>
  <si>
    <t>CCT</t>
  </si>
  <si>
    <t>TOTAL</t>
  </si>
  <si>
    <t>PROEN</t>
  </si>
  <si>
    <t>PROEX</t>
  </si>
  <si>
    <t>CIPI</t>
  </si>
  <si>
    <t>Atualizado em 21/10/2025</t>
  </si>
  <si>
    <t>Prazo de Entrega: 30 dias corridos - VALOR MÍNIMO AF: R$300 - QUANTIDADE MÍNIMA: 20 UNIDADES para itens que demandam arte (serigráfia, estampa, bordado e afins)</t>
  </si>
  <si>
    <r>
      <t xml:space="preserve"> </t>
    </r>
    <r>
      <rPr>
        <u/>
        <sz val="14"/>
        <rFont val="Calibri"/>
        <family val="2"/>
        <scheme val="minor"/>
      </rPr>
      <t>Quantidade cedida</t>
    </r>
    <r>
      <rPr>
        <sz val="14"/>
        <rFont val="Calibri"/>
        <family val="2"/>
        <scheme val="minor"/>
      </rPr>
      <t xml:space="preserve"> </t>
    </r>
    <r>
      <rPr>
        <b/>
        <sz val="14"/>
        <rFont val="Calibri"/>
        <family val="2"/>
        <scheme val="minor"/>
      </rPr>
      <t>por Solicitação</t>
    </r>
  </si>
  <si>
    <r>
      <t>USO EXCLUSIVO DO GESTOR - '</t>
    </r>
    <r>
      <rPr>
        <b/>
        <sz val="13"/>
        <rFont val="Calibri"/>
        <family val="2"/>
        <scheme val="minor"/>
      </rPr>
      <t>REGISTRO DE CARONA PARA OUTROS ÓRGÃOS:</t>
    </r>
    <r>
      <rPr>
        <sz val="13"/>
        <rFont val="Calibri"/>
        <family val="2"/>
        <scheme val="minor"/>
      </rPr>
      <t xml:space="preserve">  (</t>
    </r>
    <r>
      <rPr>
        <sz val="13"/>
        <color rgb="FFC00000"/>
        <rFont val="Calibri"/>
        <family val="2"/>
        <scheme val="minor"/>
      </rPr>
      <t>ATENÇÃO</t>
    </r>
    <r>
      <rPr>
        <sz val="13"/>
        <rFont val="Calibri"/>
        <family val="2"/>
        <scheme val="minor"/>
      </rPr>
      <t xml:space="preserve">: Itens com só </t>
    </r>
    <r>
      <rPr>
        <sz val="13"/>
        <color rgb="FFC00000"/>
        <rFont val="Calibri"/>
        <family val="2"/>
        <scheme val="minor"/>
      </rPr>
      <t>01 unidade</t>
    </r>
    <r>
      <rPr>
        <sz val="13"/>
        <rFont val="Calibri"/>
        <family val="2"/>
        <scheme val="minor"/>
      </rPr>
      <t xml:space="preserve"> registrada -</t>
    </r>
    <r>
      <rPr>
        <sz val="13"/>
        <color rgb="FFFF0000"/>
        <rFont val="Calibri"/>
        <family val="2"/>
        <scheme val="minor"/>
      </rPr>
      <t xml:space="preserve"> </t>
    </r>
    <r>
      <rPr>
        <sz val="13"/>
        <color rgb="FFC00000"/>
        <rFont val="Calibri"/>
        <family val="2"/>
        <scheme val="minor"/>
      </rPr>
      <t>INDISPONÍVEIS</t>
    </r>
    <r>
      <rPr>
        <sz val="13"/>
        <color rgb="FFFF0000"/>
        <rFont val="Calibri"/>
        <family val="2"/>
        <scheme val="minor"/>
      </rPr>
      <t xml:space="preserve"> </t>
    </r>
    <r>
      <rPr>
        <sz val="13"/>
        <rFont val="Calibri"/>
        <family val="2"/>
        <scheme val="minor"/>
      </rPr>
      <t>PARA CARONA!)</t>
    </r>
  </si>
  <si>
    <t>ÓRGÃO A</t>
  </si>
  <si>
    <t>ÓRGÃO B</t>
  </si>
  <si>
    <t>ÓRGÃO C</t>
  </si>
  <si>
    <t>ÓRGÃO D</t>
  </si>
  <si>
    <t>PREÇOS</t>
  </si>
  <si>
    <t>INSERIR ÓRGÃO</t>
  </si>
  <si>
    <t>Unidade</t>
  </si>
  <si>
    <r>
      <rPr>
        <b/>
        <sz val="11"/>
        <rFont val="Calibri"/>
        <family val="2"/>
        <scheme val="minor"/>
      </rPr>
      <t>Qtde Registrada</t>
    </r>
    <r>
      <rPr>
        <sz val="11"/>
        <rFont val="Calibri"/>
        <family val="2"/>
        <scheme val="minor"/>
      </rPr>
      <t xml:space="preserve"> UDESC</t>
    </r>
  </si>
  <si>
    <t xml:space="preserve">Passível de Carona </t>
  </si>
  <si>
    <t xml:space="preserve">Quantidade utilizada Carona </t>
  </si>
  <si>
    <t xml:space="preserve">Saldo RESTANTE para CARONA </t>
  </si>
  <si>
    <t>Quantidade Aditivada</t>
  </si>
  <si>
    <t xml:space="preserve">Quantidade TOTAL Carona </t>
  </si>
  <si>
    <t xml:space="preserve">Valor Unitário </t>
  </si>
  <si>
    <t xml:space="preserve">Total Registrado </t>
  </si>
  <si>
    <t>SGPe (ÓRGÃO) XXX/2025 - [Ofício XX/2025]</t>
  </si>
  <si>
    <t xml:space="preserve">Valor Total da Ata </t>
  </si>
  <si>
    <t>Valor cedido para carona</t>
  </si>
  <si>
    <t>% cedido para carona</t>
  </si>
  <si>
    <t>PE 1500/2025 SRP (SGPE DE ORIGEM: 27467/2025)</t>
  </si>
  <si>
    <t>OBJETO: AQUISIÇÃO DE ROUPARIA PARA A UDESC, conforme especificações constantes do Anexo I e II</t>
  </si>
  <si>
    <t>VIGÊNCIA DA ATA: 20/10/2025 até 20/10/2026</t>
  </si>
  <si>
    <t>Resumo Atualizado em 22/10/2025</t>
  </si>
  <si>
    <t xml:space="preserve"> AF nº 222/2026 (Quantidade)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</si>
</sst>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1" formatCode="_-* #,##0_-;\-* #,##0_-;_-* &quot;-&quot;_-;_-@_-"/>
    <numFmt numFmtId="44" formatCode="_-&quot;R$&quot;\ * #,##0.00_-;\-&quot;R$&quot;\ * #,##0.00_-;_-&quot;R$&quot;\ * &quot;-&quot;??_-;_-@_-"/>
    <numFmt numFmtId="43" formatCode="_-* #,##0.00_-;\-* #,##0.00_-;_-* &quot;-&quot;??_-;_-@_-"/>
    <numFmt numFmtId="164" formatCode="_(* #,##0.00_);_(* \(#,##0.00\);_(* \-??_);_(@_)"/>
    <numFmt numFmtId="165" formatCode="#,##0;[Red]#,##0"/>
    <numFmt numFmtId="166" formatCode="#,##0_ ;[Red]\-#,##0\ "/>
    <numFmt numFmtId="167" formatCode="&quot;R$&quot;\ #,##0.00"/>
    <numFmt numFmtId="168" formatCode="00"/>
    <numFmt numFmtId="169" formatCode="_-[$R$-416]\ * #,##0.00_-;\-[$R$-416]\ * #,##0.00_-;_-[$R$-416]\ * &quot;-&quot;??_-;_-@_-"/>
    <numFmt numFmtId="170" formatCode="_-* #,##0.00\ &quot;€&quot;_-;\-* #,##0.00\ &quot;€&quot;_-;_-* &quot;-&quot;??\ &quot;€&quot;_-;_-@_-"/>
  </numFmts>
  <fonts count="29"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0"/>
      <name val="Arial"/>
      <family val="2"/>
    </font>
    <font>
      <b/>
      <sz val="11"/>
      <name val="Aptos Narrow"/>
      <family val="2"/>
    </font>
    <font>
      <sz val="11"/>
      <name val="Aptos Narrow"/>
      <family val="2"/>
    </font>
    <font>
      <sz val="10"/>
      <name val="Calibri"/>
      <family val="2"/>
      <scheme val="minor"/>
    </font>
    <font>
      <sz val="11"/>
      <color theme="0" tint="-0.499984740745262"/>
      <name val="Calibri"/>
      <family val="2"/>
      <scheme val="minor"/>
    </font>
    <font>
      <b/>
      <sz val="10"/>
      <color indexed="81"/>
      <name val="Segoe UI"/>
      <family val="2"/>
    </font>
    <font>
      <sz val="10"/>
      <color indexed="81"/>
      <name val="Segoe UI"/>
      <family val="2"/>
    </font>
    <font>
      <b/>
      <sz val="13"/>
      <color theme="1"/>
      <name val="Calibri"/>
      <family val="2"/>
      <charset val="1"/>
    </font>
    <font>
      <sz val="12"/>
      <color theme="1"/>
      <name val="Calibri"/>
      <family val="2"/>
    </font>
    <font>
      <sz val="12"/>
      <color theme="1"/>
      <name val="Calibri"/>
      <family val="2"/>
      <charset val="1"/>
    </font>
    <font>
      <sz val="11"/>
      <color theme="1"/>
      <name val="Aptos"/>
      <family val="2"/>
      <charset val="1"/>
    </font>
    <font>
      <sz val="12"/>
      <name val="Calibri"/>
      <family val="2"/>
      <scheme val="minor"/>
    </font>
    <font>
      <b/>
      <sz val="12"/>
      <name val="Calibri"/>
      <family val="2"/>
      <scheme val="minor"/>
    </font>
    <font>
      <b/>
      <sz val="14"/>
      <name val="Calibri"/>
      <family val="2"/>
      <scheme val="minor"/>
    </font>
    <font>
      <b/>
      <sz val="18"/>
      <color indexed="56"/>
      <name val="Cambria"/>
      <family val="2"/>
    </font>
    <font>
      <sz val="14"/>
      <name val="Calibri"/>
      <family val="2"/>
      <scheme val="minor"/>
    </font>
    <font>
      <u/>
      <sz val="14"/>
      <name val="Calibri"/>
      <family val="2"/>
      <scheme val="minor"/>
    </font>
    <font>
      <b/>
      <sz val="12"/>
      <color theme="1"/>
      <name val="Calibri"/>
      <family val="2"/>
      <scheme val="minor"/>
    </font>
    <font>
      <u/>
      <sz val="12"/>
      <name val="Calibri"/>
      <family val="2"/>
      <scheme val="minor"/>
    </font>
    <font>
      <b/>
      <u/>
      <sz val="12"/>
      <name val="Calibri"/>
      <family val="2"/>
      <scheme val="minor"/>
    </font>
    <font>
      <sz val="13"/>
      <name val="Calibri"/>
      <family val="2"/>
      <scheme val="minor"/>
    </font>
    <font>
      <b/>
      <sz val="13"/>
      <name val="Calibri"/>
      <family val="2"/>
      <scheme val="minor"/>
    </font>
    <font>
      <sz val="13"/>
      <color rgb="FFC00000"/>
      <name val="Calibri"/>
      <family val="2"/>
      <scheme val="minor"/>
    </font>
    <font>
      <sz val="13"/>
      <color rgb="FFFF0000"/>
      <name val="Calibri"/>
      <family val="2"/>
      <scheme val="minor"/>
    </font>
  </fonts>
  <fills count="31">
    <fill>
      <patternFill patternType="none"/>
    </fill>
    <fill>
      <patternFill patternType="gray125"/>
    </fill>
    <fill>
      <patternFill patternType="solid">
        <fgColor rgb="FFFFFF99"/>
        <bgColor indexed="26"/>
      </patternFill>
    </fill>
    <fill>
      <patternFill patternType="solid">
        <fgColor rgb="FFCCFFFF"/>
        <bgColor indexed="64"/>
      </patternFill>
    </fill>
    <fill>
      <patternFill patternType="solid">
        <fgColor indexed="41"/>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4" tint="0.59999389629810485"/>
        <bgColor indexed="64"/>
      </patternFill>
    </fill>
    <fill>
      <patternFill patternType="solid">
        <fgColor rgb="FF66FF99"/>
        <bgColor indexed="64"/>
      </patternFill>
    </fill>
    <fill>
      <patternFill patternType="solid">
        <fgColor rgb="FFFF5050"/>
        <bgColor indexed="10"/>
      </patternFill>
    </fill>
    <fill>
      <patternFill patternType="solid">
        <fgColor theme="0"/>
        <bgColor rgb="FF000000"/>
      </patternFill>
    </fill>
    <fill>
      <patternFill patternType="solid">
        <fgColor theme="0" tint="-0.14999847407452621"/>
        <bgColor indexed="64"/>
      </patternFill>
    </fill>
    <fill>
      <patternFill patternType="solid">
        <fgColor theme="0" tint="-0.14999847407452621"/>
        <bgColor rgb="FFF2F2F2"/>
      </patternFill>
    </fill>
    <fill>
      <patternFill patternType="solid">
        <fgColor rgb="FFCCCCFF"/>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10"/>
      </patternFill>
    </fill>
    <fill>
      <patternFill patternType="solid">
        <fgColor rgb="FFCC99FF"/>
        <bgColor indexed="64"/>
      </patternFill>
    </fill>
    <fill>
      <patternFill patternType="solid">
        <fgColor theme="9" tint="0.79998168889431442"/>
        <bgColor indexed="64"/>
      </patternFill>
    </fill>
    <fill>
      <patternFill patternType="solid">
        <fgColor rgb="FFCCECFF"/>
        <bgColor indexed="64"/>
      </patternFill>
    </fill>
    <fill>
      <patternFill patternType="solid">
        <fgColor rgb="FF92D050"/>
        <bgColor indexed="64"/>
      </patternFill>
    </fill>
    <fill>
      <patternFill patternType="solid">
        <fgColor theme="0" tint="-0.34998626667073579"/>
        <bgColor indexed="64"/>
      </patternFill>
    </fill>
    <fill>
      <patternFill patternType="solid">
        <fgColor indexed="13"/>
        <bgColor indexed="26"/>
      </patternFill>
    </fill>
    <fill>
      <patternFill patternType="solid">
        <fgColor theme="5" tint="0.39997558519241921"/>
        <bgColor indexed="64"/>
      </patternFill>
    </fill>
    <fill>
      <patternFill patternType="solid">
        <fgColor rgb="FF9999FF"/>
        <bgColor indexed="64"/>
      </patternFill>
    </fill>
    <fill>
      <patternFill patternType="solid">
        <fgColor rgb="FFCCFF99"/>
        <bgColor indexed="64"/>
      </patternFill>
    </fill>
    <fill>
      <patternFill patternType="solid">
        <fgColor rgb="FFFDBDBB"/>
        <bgColor indexed="64"/>
      </patternFill>
    </fill>
    <fill>
      <patternFill patternType="solid">
        <fgColor rgb="FFFDBDBB"/>
        <bgColor indexed="10"/>
      </patternFill>
    </fill>
    <fill>
      <patternFill patternType="solid">
        <fgColor rgb="FF78A1FC"/>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auto="1"/>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right/>
      <top style="thin">
        <color indexed="64"/>
      </top>
      <bottom/>
      <diagonal/>
    </border>
  </borders>
  <cellStyleXfs count="1665">
    <xf numFmtId="0" fontId="0" fillId="0" borderId="0"/>
    <xf numFmtId="44" fontId="1" fillId="0" borderId="0" applyFont="0" applyFill="0" applyBorder="0" applyAlignment="0" applyProtection="0"/>
    <xf numFmtId="0" fontId="5" fillId="0" borderId="0"/>
    <xf numFmtId="164" fontId="5" fillId="0" borderId="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0" fontId="19" fillId="0" borderId="0" applyNumberFormat="0" applyFill="0" applyBorder="0" applyAlignment="0" applyProtection="0"/>
    <xf numFmtId="170"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170"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0" fontId="5" fillId="0" borderId="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1" fillId="0" borderId="0" applyFont="0" applyFill="0" applyBorder="0" applyAlignment="0" applyProtection="0"/>
  </cellStyleXfs>
  <cellXfs count="271">
    <xf numFmtId="0" fontId="0" fillId="0" borderId="0" xfId="0"/>
    <xf numFmtId="0" fontId="3" fillId="0" borderId="0" xfId="2" applyFont="1" applyAlignment="1">
      <alignment vertical="center" wrapText="1"/>
    </xf>
    <xf numFmtId="0" fontId="2" fillId="3" borderId="1" xfId="2" applyFont="1" applyFill="1" applyBorder="1" applyAlignment="1">
      <alignment horizontal="center" vertical="center" wrapText="1"/>
    </xf>
    <xf numFmtId="164" fontId="4" fillId="3" borderId="1" xfId="3" applyFont="1" applyFill="1" applyBorder="1" applyAlignment="1" applyProtection="1">
      <alignment horizontal="center" vertical="center" wrapText="1"/>
    </xf>
    <xf numFmtId="1" fontId="4" fillId="3" borderId="1" xfId="2" applyNumberFormat="1" applyFont="1" applyFill="1" applyBorder="1" applyAlignment="1">
      <alignment horizontal="center" vertical="center" wrapText="1"/>
    </xf>
    <xf numFmtId="14" fontId="3" fillId="4" borderId="1" xfId="2" applyNumberFormat="1" applyFont="1" applyFill="1" applyBorder="1" applyAlignment="1" applyProtection="1">
      <alignment horizontal="center" vertical="center" wrapText="1"/>
      <protection locked="0"/>
    </xf>
    <xf numFmtId="0" fontId="3" fillId="5" borderId="1" xfId="2" applyFont="1" applyFill="1" applyBorder="1" applyAlignment="1">
      <alignment horizontal="center" vertical="center" wrapText="1"/>
    </xf>
    <xf numFmtId="1" fontId="3" fillId="6" borderId="1" xfId="2"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3" fontId="3" fillId="7" borderId="1" xfId="0" applyNumberFormat="1" applyFont="1" applyFill="1" applyBorder="1" applyAlignment="1">
      <alignment horizontal="center" vertical="center" wrapText="1"/>
    </xf>
    <xf numFmtId="3" fontId="3" fillId="8" borderId="1" xfId="0" applyNumberFormat="1" applyFont="1" applyFill="1" applyBorder="1" applyAlignment="1">
      <alignment horizontal="center" vertical="center" wrapText="1"/>
    </xf>
    <xf numFmtId="166" fontId="3" fillId="9"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43" fontId="8" fillId="0" borderId="0" xfId="2" applyNumberFormat="1" applyFont="1" applyAlignment="1">
      <alignment vertical="center" wrapText="1"/>
    </xf>
    <xf numFmtId="0" fontId="7" fillId="11" borderId="1" xfId="0" applyFont="1" applyFill="1" applyBorder="1" applyAlignment="1">
      <alignment horizontal="center" vertical="center" wrapText="1"/>
    </xf>
    <xf numFmtId="44" fontId="4" fillId="0" borderId="0" xfId="2" applyNumberFormat="1" applyFont="1" applyAlignment="1">
      <alignment vertical="center" wrapText="1"/>
    </xf>
    <xf numFmtId="0" fontId="7" fillId="5" borderId="0" xfId="0" applyFont="1" applyFill="1" applyAlignment="1">
      <alignment vertical="center" wrapText="1"/>
    </xf>
    <xf numFmtId="0" fontId="4" fillId="0" borderId="0" xfId="2" applyFont="1" applyAlignment="1">
      <alignment vertical="center" wrapText="1"/>
    </xf>
    <xf numFmtId="1" fontId="3" fillId="6" borderId="1" xfId="0" applyNumberFormat="1" applyFont="1" applyFill="1" applyBorder="1" applyAlignment="1">
      <alignment horizontal="center" vertical="center" wrapText="1"/>
    </xf>
    <xf numFmtId="44" fontId="3" fillId="0" borderId="0" xfId="2" applyNumberFormat="1" applyFont="1" applyAlignment="1">
      <alignment vertical="center" wrapText="1"/>
    </xf>
    <xf numFmtId="4" fontId="3" fillId="0" borderId="0" xfId="2" applyNumberFormat="1" applyFont="1" applyAlignment="1">
      <alignment vertical="center" wrapText="1"/>
    </xf>
    <xf numFmtId="0" fontId="3" fillId="0" borderId="0" xfId="2" applyFont="1" applyAlignment="1">
      <alignment horizontal="center" vertical="center" wrapText="1"/>
    </xf>
    <xf numFmtId="44" fontId="3" fillId="0" borderId="0" xfId="2" applyNumberFormat="1" applyFont="1" applyAlignment="1">
      <alignment horizontal="center" vertical="center" wrapText="1"/>
    </xf>
    <xf numFmtId="1" fontId="3" fillId="0" borderId="0" xfId="2" applyNumberFormat="1" applyFont="1" applyAlignment="1" applyProtection="1">
      <alignment horizontal="center" vertical="center" wrapText="1"/>
      <protection locked="0"/>
    </xf>
    <xf numFmtId="1" fontId="9" fillId="0" borderId="0" xfId="2" applyNumberFormat="1" applyFont="1" applyAlignment="1" applyProtection="1">
      <alignment horizontal="center" vertical="center" wrapText="1"/>
      <protection locked="0"/>
    </xf>
    <xf numFmtId="3" fontId="3" fillId="0" borderId="0" xfId="2" applyNumberFormat="1" applyFont="1" applyAlignment="1" applyProtection="1">
      <alignment vertical="center" wrapText="1"/>
      <protection locked="0"/>
    </xf>
    <xf numFmtId="44" fontId="3" fillId="0" borderId="0" xfId="4" applyFont="1" applyAlignment="1" applyProtection="1">
      <alignment vertical="center" wrapText="1"/>
      <protection locked="0"/>
    </xf>
    <xf numFmtId="44" fontId="4" fillId="0" borderId="0" xfId="4" applyFont="1" applyAlignment="1" applyProtection="1">
      <alignment vertical="center" wrapText="1"/>
      <protection locked="0"/>
    </xf>
    <xf numFmtId="167" fontId="9" fillId="0" borderId="0" xfId="2" applyNumberFormat="1" applyFont="1" applyAlignment="1" applyProtection="1">
      <alignment horizontal="center" vertical="center" wrapText="1"/>
      <protection locked="0"/>
    </xf>
    <xf numFmtId="0" fontId="3" fillId="0" borderId="0" xfId="2" applyFont="1" applyAlignment="1" applyProtection="1">
      <alignment vertical="center" wrapText="1"/>
      <protection locked="0"/>
    </xf>
    <xf numFmtId="0" fontId="7" fillId="0" borderId="0" xfId="0" applyFont="1" applyAlignment="1">
      <alignment vertical="center" wrapText="1"/>
    </xf>
    <xf numFmtId="165" fontId="3" fillId="0" borderId="0" xfId="0" applyNumberFormat="1" applyFont="1" applyAlignment="1">
      <alignment horizontal="center" vertical="center" wrapText="1"/>
    </xf>
    <xf numFmtId="44" fontId="3" fillId="0" borderId="0" xfId="2" applyNumberFormat="1" applyFont="1" applyAlignment="1" applyProtection="1">
      <alignment vertical="center" wrapText="1"/>
      <protection locked="0"/>
    </xf>
    <xf numFmtId="0" fontId="3" fillId="5" borderId="0" xfId="2" applyFont="1" applyFill="1" applyAlignment="1" applyProtection="1">
      <alignment vertical="center" wrapText="1"/>
      <protection locked="0"/>
    </xf>
    <xf numFmtId="0" fontId="3" fillId="5" borderId="1" xfId="2"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wrapText="1"/>
      <protection locked="0"/>
    </xf>
    <xf numFmtId="0" fontId="4" fillId="5" borderId="1" xfId="2" applyFont="1" applyFill="1" applyBorder="1" applyAlignment="1" applyProtection="1">
      <alignment horizontal="center" vertical="center" wrapText="1"/>
      <protection locked="0"/>
    </xf>
    <xf numFmtId="0" fontId="6" fillId="5"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4" fillId="5" borderId="1" xfId="2" applyFont="1" applyFill="1" applyBorder="1" applyAlignment="1">
      <alignment horizontal="center" vertical="center" wrapText="1"/>
    </xf>
    <xf numFmtId="168" fontId="12" fillId="0" borderId="1" xfId="0" applyNumberFormat="1" applyFont="1" applyBorder="1" applyAlignment="1">
      <alignment horizontal="center" vertical="center"/>
    </xf>
    <xf numFmtId="0" fontId="13" fillId="0" borderId="1" xfId="0" applyFont="1" applyBorder="1" applyAlignment="1">
      <alignment horizontal="justify" vertical="center" wrapText="1"/>
    </xf>
    <xf numFmtId="0" fontId="13" fillId="0" borderId="1" xfId="0" applyFont="1" applyBorder="1" applyAlignment="1">
      <alignment horizontal="center" vertical="center" wrapText="1"/>
    </xf>
    <xf numFmtId="49" fontId="14" fillId="0" borderId="1" xfId="0" applyNumberFormat="1" applyFont="1" applyBorder="1" applyAlignment="1">
      <alignment vertical="center" wrapText="1"/>
    </xf>
    <xf numFmtId="0" fontId="14" fillId="0" borderId="1" xfId="0" applyFont="1" applyBorder="1" applyAlignment="1">
      <alignment vertical="center"/>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168" fontId="12" fillId="12" borderId="1" xfId="0" applyNumberFormat="1" applyFont="1" applyFill="1" applyBorder="1" applyAlignment="1">
      <alignment horizontal="center" vertical="center"/>
    </xf>
    <xf numFmtId="0" fontId="13" fillId="13" borderId="1" xfId="0" applyFont="1" applyFill="1" applyBorder="1" applyAlignment="1">
      <alignment horizontal="justify" vertical="center" wrapText="1"/>
    </xf>
    <xf numFmtId="0" fontId="13" fillId="13" borderId="1" xfId="0" applyFont="1" applyFill="1" applyBorder="1" applyAlignment="1">
      <alignment horizontal="center" vertical="center" wrapText="1"/>
    </xf>
    <xf numFmtId="49" fontId="14" fillId="13" borderId="1" xfId="0" applyNumberFormat="1" applyFont="1" applyFill="1" applyBorder="1" applyAlignment="1">
      <alignment vertical="center" wrapText="1"/>
    </xf>
    <xf numFmtId="0" fontId="14" fillId="13" borderId="1" xfId="0" applyFont="1" applyFill="1" applyBorder="1" applyAlignment="1">
      <alignment vertical="center"/>
    </xf>
    <xf numFmtId="0" fontId="14" fillId="13" borderId="1" xfId="0" applyFont="1" applyFill="1" applyBorder="1" applyAlignment="1">
      <alignment horizontal="center" vertical="center" wrapText="1"/>
    </xf>
    <xf numFmtId="0" fontId="14" fillId="13" borderId="1" xfId="0" applyFont="1" applyFill="1" applyBorder="1" applyAlignment="1">
      <alignment vertical="center" wrapText="1"/>
    </xf>
    <xf numFmtId="168" fontId="12" fillId="0" borderId="1" xfId="0" applyNumberFormat="1" applyFont="1" applyBorder="1" applyAlignment="1">
      <alignment horizontal="center" vertical="center" wrapText="1"/>
    </xf>
    <xf numFmtId="168" fontId="12" fillId="12" borderId="1" xfId="0" applyNumberFormat="1" applyFont="1" applyFill="1" applyBorder="1" applyAlignment="1">
      <alignment horizontal="center" vertical="center" wrapText="1"/>
    </xf>
    <xf numFmtId="0" fontId="13" fillId="12" borderId="1" xfId="0" applyFont="1" applyFill="1" applyBorder="1" applyAlignment="1">
      <alignment horizontal="justify" vertical="center" wrapText="1"/>
    </xf>
    <xf numFmtId="49" fontId="14" fillId="12" borderId="1" xfId="0" applyNumberFormat="1" applyFont="1" applyFill="1" applyBorder="1" applyAlignment="1">
      <alignment vertical="center" wrapText="1"/>
    </xf>
    <xf numFmtId="0" fontId="14" fillId="12" borderId="1" xfId="0" applyFont="1" applyFill="1" applyBorder="1" applyAlignment="1">
      <alignment vertical="center"/>
    </xf>
    <xf numFmtId="0" fontId="14" fillId="12" borderId="1" xfId="0" applyFont="1" applyFill="1" applyBorder="1" applyAlignment="1">
      <alignment horizontal="center" vertical="center" wrapText="1"/>
    </xf>
    <xf numFmtId="0" fontId="14" fillId="12" borderId="1" xfId="0" applyFont="1" applyFill="1" applyBorder="1" applyAlignment="1">
      <alignment vertical="center" wrapText="1"/>
    </xf>
    <xf numFmtId="0" fontId="13" fillId="12" borderId="1" xfId="0" applyFont="1" applyFill="1" applyBorder="1" applyAlignment="1">
      <alignment horizontal="center" vertical="center" wrapText="1"/>
    </xf>
    <xf numFmtId="0" fontId="14" fillId="12" borderId="2" xfId="0" applyFont="1" applyFill="1" applyBorder="1" applyAlignment="1">
      <alignment horizontal="justify" vertical="center" wrapText="1"/>
    </xf>
    <xf numFmtId="168" fontId="12" fillId="12" borderId="2" xfId="0" applyNumberFormat="1" applyFont="1" applyFill="1" applyBorder="1" applyAlignment="1">
      <alignment horizontal="center" vertical="center"/>
    </xf>
    <xf numFmtId="3" fontId="3" fillId="14" borderId="1" xfId="0" applyNumberFormat="1" applyFont="1" applyFill="1" applyBorder="1" applyAlignment="1">
      <alignment horizontal="center" vertical="center" wrapText="1"/>
    </xf>
    <xf numFmtId="167" fontId="15" fillId="0" borderId="1" xfId="0" applyNumberFormat="1" applyFont="1" applyBorder="1" applyAlignment="1">
      <alignment vertical="center"/>
    </xf>
    <xf numFmtId="167" fontId="15" fillId="12" borderId="1" xfId="0" applyNumberFormat="1" applyFont="1" applyFill="1" applyBorder="1" applyAlignment="1">
      <alignment vertical="center"/>
    </xf>
    <xf numFmtId="167" fontId="15" fillId="12" borderId="2" xfId="0" applyNumberFormat="1" applyFont="1" applyFill="1" applyBorder="1" applyAlignment="1">
      <alignment vertical="center"/>
    </xf>
    <xf numFmtId="0" fontId="2" fillId="3" borderId="3" xfId="2" applyFont="1" applyFill="1" applyBorder="1" applyAlignment="1">
      <alignment horizontal="center" vertical="center" wrapText="1"/>
    </xf>
    <xf numFmtId="0" fontId="4" fillId="3" borderId="3" xfId="2" applyFont="1" applyFill="1" applyBorder="1" applyAlignment="1">
      <alignment horizontal="center" vertical="center" wrapText="1"/>
    </xf>
    <xf numFmtId="0" fontId="4" fillId="15" borderId="6" xfId="0" applyFont="1" applyFill="1" applyBorder="1" applyAlignment="1">
      <alignment vertical="center" wrapText="1"/>
    </xf>
    <xf numFmtId="0" fontId="2" fillId="16" borderId="1" xfId="0" applyFont="1" applyFill="1" applyBorder="1" applyAlignment="1">
      <alignment horizontal="center" vertical="center" wrapText="1"/>
    </xf>
    <xf numFmtId="165" fontId="4" fillId="16" borderId="1" xfId="2" applyNumberFormat="1" applyFont="1" applyFill="1" applyBorder="1" applyAlignment="1">
      <alignment horizontal="center" vertical="center" wrapText="1"/>
    </xf>
    <xf numFmtId="0" fontId="1" fillId="3" borderId="1" xfId="2"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 xfId="2" applyFont="1" applyFill="1" applyBorder="1" applyAlignment="1">
      <alignment horizontal="center" vertical="center" wrapText="1"/>
    </xf>
    <xf numFmtId="0" fontId="4" fillId="4" borderId="1" xfId="2" applyFont="1" applyFill="1" applyBorder="1" applyAlignment="1">
      <alignment horizontal="center" vertical="center" wrapText="1"/>
    </xf>
    <xf numFmtId="165" fontId="4" fillId="4" borderId="1" xfId="2" applyNumberFormat="1" applyFont="1" applyFill="1" applyBorder="1" applyAlignment="1">
      <alignment horizontal="center" vertical="center" wrapText="1"/>
    </xf>
    <xf numFmtId="0" fontId="4" fillId="4" borderId="1" xfId="2" applyFont="1" applyFill="1" applyBorder="1" applyAlignment="1" applyProtection="1">
      <alignment horizontal="center" vertical="center" wrapText="1"/>
      <protection locked="0"/>
    </xf>
    <xf numFmtId="169" fontId="3" fillId="4" borderId="1" xfId="3" applyNumberFormat="1" applyFont="1" applyFill="1" applyBorder="1" applyAlignment="1" applyProtection="1">
      <alignment horizontal="center" vertical="center" wrapText="1"/>
    </xf>
    <xf numFmtId="165" fontId="3" fillId="4" borderId="1" xfId="2" applyNumberFormat="1" applyFont="1" applyFill="1" applyBorder="1" applyAlignment="1">
      <alignment horizontal="center" vertical="center" wrapText="1"/>
    </xf>
    <xf numFmtId="41" fontId="3" fillId="17" borderId="1" xfId="0" applyNumberFormat="1" applyFont="1" applyFill="1" applyBorder="1" applyAlignment="1">
      <alignment horizontal="center" vertical="center" wrapText="1"/>
    </xf>
    <xf numFmtId="41" fontId="3" fillId="7" borderId="1" xfId="0" applyNumberFormat="1" applyFont="1" applyFill="1" applyBorder="1" applyAlignment="1">
      <alignment horizontal="center" vertical="center" wrapText="1"/>
    </xf>
    <xf numFmtId="3" fontId="3" fillId="18" borderId="1" xfId="2" applyNumberFormat="1" applyFont="1" applyFill="1" applyBorder="1" applyAlignment="1" applyProtection="1">
      <alignment horizontal="center" vertical="center" wrapText="1"/>
      <protection locked="0"/>
    </xf>
    <xf numFmtId="14" fontId="3" fillId="4" borderId="7" xfId="2" applyNumberFormat="1" applyFont="1" applyFill="1" applyBorder="1" applyAlignment="1" applyProtection="1">
      <alignment horizontal="center" vertical="center" wrapText="1"/>
      <protection locked="0"/>
    </xf>
    <xf numFmtId="0" fontId="3" fillId="5" borderId="7" xfId="2" applyFont="1" applyFill="1" applyBorder="1" applyAlignment="1" applyProtection="1">
      <alignment horizontal="center" vertical="center" wrapText="1"/>
      <protection locked="0"/>
    </xf>
    <xf numFmtId="0" fontId="2" fillId="3" borderId="14" xfId="2" applyFont="1" applyFill="1" applyBorder="1" applyAlignment="1">
      <alignment horizontal="center" vertical="center" wrapText="1"/>
    </xf>
    <xf numFmtId="0" fontId="4" fillId="16" borderId="15" xfId="2" applyFont="1" applyFill="1" applyBorder="1" applyAlignment="1" applyProtection="1">
      <alignment horizontal="center" vertical="center" wrapText="1"/>
      <protection locked="0"/>
    </xf>
    <xf numFmtId="3" fontId="3" fillId="10" borderId="15" xfId="2" applyNumberFormat="1" applyFont="1" applyFill="1" applyBorder="1" applyAlignment="1" applyProtection="1">
      <alignment horizontal="center" vertical="center" wrapText="1"/>
      <protection locked="0"/>
    </xf>
    <xf numFmtId="168" fontId="12" fillId="0" borderId="16" xfId="0" applyNumberFormat="1" applyFont="1" applyBorder="1" applyAlignment="1">
      <alignment horizontal="center" vertical="center"/>
    </xf>
    <xf numFmtId="168" fontId="12" fillId="12" borderId="16" xfId="0" applyNumberFormat="1" applyFont="1" applyFill="1" applyBorder="1" applyAlignment="1">
      <alignment horizontal="center" vertical="center"/>
    </xf>
    <xf numFmtId="168" fontId="12" fillId="12" borderId="18" xfId="0" applyNumberFormat="1" applyFont="1" applyFill="1" applyBorder="1" applyAlignment="1">
      <alignment horizontal="center" vertical="center"/>
    </xf>
    <xf numFmtId="0" fontId="14" fillId="12" borderId="18" xfId="0" applyFont="1" applyFill="1" applyBorder="1" applyAlignment="1">
      <alignment horizontal="justify" vertical="center" wrapText="1"/>
    </xf>
    <xf numFmtId="0" fontId="14" fillId="12" borderId="18" xfId="0" applyFont="1" applyFill="1" applyBorder="1" applyAlignment="1">
      <alignment horizontal="center" vertical="center" wrapText="1"/>
    </xf>
    <xf numFmtId="49" fontId="14" fillId="12" borderId="18" xfId="0" applyNumberFormat="1" applyFont="1" applyFill="1" applyBorder="1" applyAlignment="1">
      <alignment horizontal="center" vertical="center" wrapText="1"/>
    </xf>
    <xf numFmtId="0" fontId="14" fillId="12" borderId="18" xfId="0" applyFont="1" applyFill="1" applyBorder="1" applyAlignment="1">
      <alignment vertical="center"/>
    </xf>
    <xf numFmtId="0" fontId="14" fillId="12" borderId="18" xfId="0" applyFont="1" applyFill="1" applyBorder="1" applyAlignment="1">
      <alignment vertical="center" wrapText="1"/>
    </xf>
    <xf numFmtId="167" fontId="15" fillId="12" borderId="18" xfId="0" applyNumberFormat="1" applyFont="1" applyFill="1" applyBorder="1" applyAlignment="1">
      <alignment vertical="center"/>
    </xf>
    <xf numFmtId="1" fontId="3" fillId="6" borderId="18" xfId="0" applyNumberFormat="1" applyFont="1" applyFill="1" applyBorder="1" applyAlignment="1">
      <alignment horizontal="center" vertical="center" wrapText="1"/>
    </xf>
    <xf numFmtId="0" fontId="3" fillId="7" borderId="18" xfId="0" applyFont="1" applyFill="1" applyBorder="1" applyAlignment="1">
      <alignment horizontal="center" vertical="center" wrapText="1"/>
    </xf>
    <xf numFmtId="3" fontId="3" fillId="7" borderId="18" xfId="0" applyNumberFormat="1" applyFont="1" applyFill="1" applyBorder="1" applyAlignment="1">
      <alignment horizontal="center" vertical="center" wrapText="1"/>
    </xf>
    <xf numFmtId="3" fontId="3" fillId="14" borderId="18" xfId="0" applyNumberFormat="1" applyFont="1" applyFill="1" applyBorder="1" applyAlignment="1">
      <alignment horizontal="center" vertical="center" wrapText="1"/>
    </xf>
    <xf numFmtId="3" fontId="3" fillId="8" borderId="18" xfId="0" applyNumberFormat="1" applyFont="1" applyFill="1" applyBorder="1" applyAlignment="1">
      <alignment horizontal="center" vertical="center" wrapText="1"/>
    </xf>
    <xf numFmtId="166" fontId="3" fillId="9" borderId="18" xfId="0" applyNumberFormat="1" applyFont="1" applyFill="1" applyBorder="1" applyAlignment="1">
      <alignment horizontal="center" vertical="center" wrapText="1"/>
    </xf>
    <xf numFmtId="3" fontId="3" fillId="10" borderId="20" xfId="2" applyNumberFormat="1" applyFont="1" applyFill="1" applyBorder="1" applyAlignment="1" applyProtection="1">
      <alignment horizontal="center" vertical="center" wrapText="1"/>
      <protection locked="0"/>
    </xf>
    <xf numFmtId="0" fontId="1" fillId="3" borderId="16" xfId="2" applyFont="1" applyFill="1" applyBorder="1" applyAlignment="1">
      <alignment horizontal="center" vertical="center" wrapText="1"/>
    </xf>
    <xf numFmtId="169" fontId="3" fillId="4" borderId="15" xfId="3" applyNumberFormat="1" applyFont="1" applyFill="1" applyBorder="1" applyAlignment="1" applyProtection="1">
      <alignment horizontal="center" vertical="center" wrapText="1"/>
    </xf>
    <xf numFmtId="1" fontId="3" fillId="19" borderId="1" xfId="0" applyNumberFormat="1" applyFont="1" applyFill="1" applyBorder="1" applyAlignment="1">
      <alignment horizontal="center" vertical="center" wrapText="1"/>
    </xf>
    <xf numFmtId="1" fontId="3" fillId="14" borderId="1" xfId="0" applyNumberFormat="1" applyFont="1" applyFill="1" applyBorder="1" applyAlignment="1">
      <alignment horizontal="center" vertical="center" wrapText="1"/>
    </xf>
    <xf numFmtId="44" fontId="3" fillId="15" borderId="1" xfId="4" applyFont="1" applyFill="1" applyBorder="1" applyAlignment="1" applyProtection="1">
      <alignment vertical="center" wrapText="1"/>
      <protection locked="0"/>
    </xf>
    <xf numFmtId="44" fontId="3" fillId="15" borderId="15" xfId="4" applyFont="1" applyFill="1" applyBorder="1" applyAlignment="1" applyProtection="1">
      <alignment vertical="center" wrapText="1"/>
      <protection locked="0"/>
    </xf>
    <xf numFmtId="1" fontId="3" fillId="14" borderId="2" xfId="0" applyNumberFormat="1" applyFont="1" applyFill="1" applyBorder="1" applyAlignment="1">
      <alignment horizontal="center" vertical="center" wrapText="1"/>
    </xf>
    <xf numFmtId="3" fontId="3" fillId="18" borderId="2" xfId="2" applyNumberFormat="1" applyFont="1" applyFill="1" applyBorder="1" applyAlignment="1" applyProtection="1">
      <alignment horizontal="center" vertical="center" wrapText="1"/>
      <protection locked="0"/>
    </xf>
    <xf numFmtId="44" fontId="3" fillId="15" borderId="2" xfId="4" applyFont="1" applyFill="1" applyBorder="1" applyAlignment="1" applyProtection="1">
      <alignment vertical="center" wrapText="1"/>
      <protection locked="0"/>
    </xf>
    <xf numFmtId="44" fontId="3" fillId="15" borderId="26" xfId="4" applyFont="1" applyFill="1" applyBorder="1" applyAlignment="1" applyProtection="1">
      <alignment vertical="center" wrapText="1"/>
      <protection locked="0"/>
    </xf>
    <xf numFmtId="0" fontId="0" fillId="0" borderId="27" xfId="0" applyBorder="1"/>
    <xf numFmtId="0" fontId="0" fillId="0" borderId="28" xfId="0" applyBorder="1"/>
    <xf numFmtId="41" fontId="0" fillId="0" borderId="28" xfId="0" applyNumberFormat="1" applyBorder="1"/>
    <xf numFmtId="44" fontId="2" fillId="0" borderId="28" xfId="1" applyFont="1" applyBorder="1"/>
    <xf numFmtId="44" fontId="2" fillId="0" borderId="29" xfId="1" applyFont="1" applyBorder="1"/>
    <xf numFmtId="0" fontId="16" fillId="21" borderId="2" xfId="2" applyFont="1" applyFill="1" applyBorder="1" applyAlignment="1">
      <alignment horizontal="center" vertical="center" wrapText="1"/>
    </xf>
    <xf numFmtId="0" fontId="17" fillId="21" borderId="2" xfId="2" applyFont="1" applyFill="1" applyBorder="1" applyAlignment="1">
      <alignment horizontal="center" vertical="center" wrapText="1"/>
    </xf>
    <xf numFmtId="0" fontId="16" fillId="21" borderId="1" xfId="2" applyFont="1" applyFill="1" applyBorder="1" applyAlignment="1">
      <alignment horizontal="center" vertical="center" wrapText="1"/>
    </xf>
    <xf numFmtId="0" fontId="16" fillId="21" borderId="30" xfId="2" applyFont="1" applyFill="1" applyBorder="1" applyAlignment="1">
      <alignment horizontal="center" vertical="center" wrapText="1"/>
    </xf>
    <xf numFmtId="0" fontId="16" fillId="21" borderId="31" xfId="2" applyFont="1" applyFill="1" applyBorder="1" applyAlignment="1" applyProtection="1">
      <alignment horizontal="center" vertical="center"/>
      <protection locked="0"/>
    </xf>
    <xf numFmtId="44" fontId="16" fillId="21" borderId="2" xfId="2" applyNumberFormat="1" applyFont="1" applyFill="1" applyBorder="1" applyAlignment="1" applyProtection="1">
      <alignment horizontal="center" vertical="center"/>
      <protection locked="0"/>
    </xf>
    <xf numFmtId="44" fontId="16" fillId="21" borderId="30" xfId="2" applyNumberFormat="1" applyFont="1" applyFill="1" applyBorder="1" applyAlignment="1" applyProtection="1">
      <alignment horizontal="center" vertical="center"/>
      <protection locked="0"/>
    </xf>
    <xf numFmtId="10" fontId="17" fillId="21" borderId="30" xfId="5" applyNumberFormat="1" applyFont="1" applyFill="1" applyBorder="1" applyAlignment="1" applyProtection="1">
      <alignment horizontal="center" vertical="center"/>
      <protection locked="0"/>
    </xf>
    <xf numFmtId="44" fontId="16" fillId="21" borderId="2" xfId="6" applyFont="1" applyFill="1" applyBorder="1" applyAlignment="1" applyProtection="1">
      <alignment horizontal="center" vertical="center"/>
      <protection locked="0"/>
    </xf>
    <xf numFmtId="10" fontId="16" fillId="21" borderId="30" xfId="5" applyNumberFormat="1" applyFont="1" applyFill="1" applyBorder="1" applyAlignment="1" applyProtection="1">
      <alignment horizontal="center" vertical="center"/>
      <protection locked="0"/>
    </xf>
    <xf numFmtId="10" fontId="16" fillId="21" borderId="2" xfId="5" applyNumberFormat="1" applyFont="1" applyFill="1" applyBorder="1" applyAlignment="1" applyProtection="1">
      <alignment horizontal="center" vertical="center"/>
      <protection locked="0"/>
    </xf>
    <xf numFmtId="169" fontId="16" fillId="21" borderId="2" xfId="2" applyNumberFormat="1" applyFont="1" applyFill="1" applyBorder="1" applyAlignment="1" applyProtection="1">
      <alignment horizontal="center" vertical="center"/>
      <protection locked="0"/>
    </xf>
    <xf numFmtId="0" fontId="16" fillId="21" borderId="32" xfId="2" applyFont="1" applyFill="1" applyBorder="1" applyAlignment="1" applyProtection="1">
      <alignment horizontal="center" vertical="center"/>
      <protection locked="0"/>
    </xf>
    <xf numFmtId="44" fontId="16" fillId="21" borderId="4" xfId="2" applyNumberFormat="1" applyFont="1" applyFill="1" applyBorder="1" applyAlignment="1" applyProtection="1">
      <alignment horizontal="center" vertical="center"/>
      <protection locked="0"/>
    </xf>
    <xf numFmtId="44" fontId="16" fillId="21" borderId="33" xfId="2" applyNumberFormat="1" applyFont="1" applyFill="1" applyBorder="1" applyAlignment="1" applyProtection="1">
      <alignment horizontal="center" vertical="center"/>
      <protection locked="0"/>
    </xf>
    <xf numFmtId="10" fontId="17" fillId="21" borderId="33" xfId="5" applyNumberFormat="1" applyFont="1" applyFill="1" applyBorder="1" applyAlignment="1" applyProtection="1">
      <alignment horizontal="center" vertical="center"/>
      <protection locked="0"/>
    </xf>
    <xf numFmtId="44" fontId="16" fillId="21" borderId="4" xfId="6" applyFont="1" applyFill="1" applyBorder="1" applyAlignment="1" applyProtection="1">
      <alignment horizontal="center" vertical="center"/>
      <protection locked="0"/>
    </xf>
    <xf numFmtId="10" fontId="16" fillId="21" borderId="33" xfId="5" applyNumberFormat="1" applyFont="1" applyFill="1" applyBorder="1" applyAlignment="1" applyProtection="1">
      <alignment horizontal="center" vertical="center"/>
      <protection locked="0"/>
    </xf>
    <xf numFmtId="10" fontId="16" fillId="21" borderId="4" xfId="5" applyNumberFormat="1" applyFont="1" applyFill="1" applyBorder="1" applyAlignment="1" applyProtection="1">
      <alignment horizontal="center" vertical="center"/>
      <protection locked="0"/>
    </xf>
    <xf numFmtId="169" fontId="16" fillId="21" borderId="4" xfId="2" applyNumberFormat="1" applyFont="1" applyFill="1" applyBorder="1" applyAlignment="1" applyProtection="1">
      <alignment horizontal="center" vertical="center"/>
      <protection locked="0"/>
    </xf>
    <xf numFmtId="0" fontId="16" fillId="21" borderId="32" xfId="2" applyFont="1" applyFill="1" applyBorder="1" applyAlignment="1">
      <alignment horizontal="center" vertical="center" wrapText="1"/>
    </xf>
    <xf numFmtId="44" fontId="16" fillId="21" borderId="4" xfId="2" applyNumberFormat="1" applyFont="1" applyFill="1" applyBorder="1" applyAlignment="1">
      <alignment horizontal="center" vertical="center"/>
    </xf>
    <xf numFmtId="44" fontId="16" fillId="21" borderId="3" xfId="2" applyNumberFormat="1" applyFont="1" applyFill="1" applyBorder="1" applyAlignment="1" applyProtection="1">
      <alignment horizontal="center" vertical="center"/>
      <protection locked="0"/>
    </xf>
    <xf numFmtId="0" fontId="18" fillId="21" borderId="1" xfId="2" applyFont="1" applyFill="1" applyBorder="1" applyAlignment="1" applyProtection="1">
      <alignment horizontal="center" vertical="center"/>
      <protection locked="0"/>
    </xf>
    <xf numFmtId="44" fontId="18" fillId="21" borderId="3" xfId="2" applyNumberFormat="1" applyFont="1" applyFill="1" applyBorder="1" applyAlignment="1" applyProtection="1">
      <alignment horizontal="center" vertical="center"/>
      <protection locked="0"/>
    </xf>
    <xf numFmtId="10" fontId="18" fillId="21" borderId="1" xfId="5" applyNumberFormat="1" applyFont="1" applyFill="1" applyBorder="1" applyAlignment="1" applyProtection="1">
      <alignment horizontal="center" vertical="center"/>
      <protection locked="0"/>
    </xf>
    <xf numFmtId="44" fontId="18" fillId="21" borderId="1" xfId="2" applyNumberFormat="1" applyFont="1" applyFill="1" applyBorder="1" applyAlignment="1" applyProtection="1">
      <alignment horizontal="center" vertical="center"/>
      <protection locked="0"/>
    </xf>
    <xf numFmtId="44" fontId="18" fillId="21" borderId="1" xfId="6" applyFont="1" applyFill="1" applyBorder="1" applyAlignment="1" applyProtection="1">
      <alignment horizontal="center" vertical="center"/>
      <protection locked="0"/>
    </xf>
    <xf numFmtId="10" fontId="18" fillId="21" borderId="7" xfId="5" applyNumberFormat="1" applyFont="1" applyFill="1" applyBorder="1" applyAlignment="1" applyProtection="1">
      <alignment horizontal="center" vertical="center"/>
      <protection locked="0"/>
    </xf>
    <xf numFmtId="0" fontId="5" fillId="0" borderId="0" xfId="2"/>
    <xf numFmtId="0" fontId="3" fillId="0" borderId="0" xfId="2" applyFont="1" applyAlignment="1">
      <alignment wrapText="1"/>
    </xf>
    <xf numFmtId="165" fontId="3" fillId="3" borderId="1" xfId="2" applyNumberFormat="1" applyFont="1" applyFill="1" applyBorder="1" applyAlignment="1">
      <alignment horizontal="center" vertical="center" wrapText="1"/>
    </xf>
    <xf numFmtId="3" fontId="20" fillId="24" borderId="2" xfId="2" applyNumberFormat="1" applyFont="1" applyFill="1" applyBorder="1" applyAlignment="1" applyProtection="1">
      <alignment horizontal="center" vertical="center" wrapText="1"/>
      <protection locked="0"/>
    </xf>
    <xf numFmtId="3" fontId="20" fillId="24" borderId="3" xfId="2" applyNumberFormat="1" applyFont="1" applyFill="1" applyBorder="1" applyAlignment="1" applyProtection="1">
      <alignment horizontal="center" vertical="center" wrapText="1"/>
      <protection locked="0"/>
    </xf>
    <xf numFmtId="0" fontId="22" fillId="23" borderId="1" xfId="2" applyFont="1" applyFill="1" applyBorder="1" applyAlignment="1">
      <alignment horizontal="center" vertical="center"/>
    </xf>
    <xf numFmtId="0" fontId="22" fillId="23" borderId="1" xfId="2" applyFont="1" applyFill="1" applyBorder="1" applyAlignment="1">
      <alignment horizontal="center" vertical="center" wrapText="1"/>
    </xf>
    <xf numFmtId="0" fontId="3" fillId="17" borderId="5" xfId="2" applyFont="1" applyFill="1" applyBorder="1" applyAlignment="1">
      <alignment horizontal="center" vertical="center" wrapText="1"/>
    </xf>
    <xf numFmtId="3" fontId="3" fillId="17" borderId="5" xfId="2" applyNumberFormat="1" applyFont="1" applyFill="1" applyBorder="1" applyAlignment="1">
      <alignment horizontal="center" vertical="center" wrapText="1"/>
    </xf>
    <xf numFmtId="0" fontId="5" fillId="0" borderId="1" xfId="2" applyBorder="1" applyAlignment="1">
      <alignment horizontal="center" vertical="center"/>
    </xf>
    <xf numFmtId="44" fontId="3" fillId="0" borderId="0" xfId="17" applyFont="1" applyAlignment="1">
      <alignment wrapText="1"/>
    </xf>
    <xf numFmtId="44" fontId="3" fillId="0" borderId="0" xfId="2" applyNumberFormat="1" applyFont="1" applyAlignment="1">
      <alignment wrapText="1"/>
    </xf>
    <xf numFmtId="0" fontId="22" fillId="23" borderId="5" xfId="2" applyFont="1" applyFill="1" applyBorder="1" applyAlignment="1">
      <alignment horizontal="center" vertical="center"/>
    </xf>
    <xf numFmtId="165" fontId="16" fillId="26" borderId="10" xfId="2" applyNumberFormat="1" applyFont="1" applyFill="1" applyBorder="1" applyAlignment="1">
      <alignment horizontal="center" vertical="center" wrapText="1"/>
    </xf>
    <xf numFmtId="165" fontId="23" fillId="26" borderId="10" xfId="2" applyNumberFormat="1" applyFont="1" applyFill="1" applyBorder="1" applyAlignment="1">
      <alignment horizontal="center" vertical="center" wrapText="1"/>
    </xf>
    <xf numFmtId="165" fontId="3" fillId="26" borderId="1" xfId="2" applyNumberFormat="1" applyFont="1" applyFill="1" applyBorder="1" applyAlignment="1">
      <alignment horizontal="center" vertical="center" wrapText="1"/>
    </xf>
    <xf numFmtId="165" fontId="3" fillId="26" borderId="5" xfId="2" applyNumberFormat="1" applyFont="1" applyFill="1" applyBorder="1" applyAlignment="1">
      <alignment horizontal="center" vertical="center" wrapText="1"/>
    </xf>
    <xf numFmtId="165" fontId="16" fillId="3" borderId="10" xfId="2" applyNumberFormat="1" applyFont="1" applyFill="1" applyBorder="1" applyAlignment="1">
      <alignment horizontal="center" vertical="center" wrapText="1"/>
    </xf>
    <xf numFmtId="165" fontId="23" fillId="3" borderId="10" xfId="2" applyNumberFormat="1" applyFont="1" applyFill="1" applyBorder="1" applyAlignment="1">
      <alignment horizontal="center" vertical="center" wrapText="1"/>
    </xf>
    <xf numFmtId="165" fontId="3" fillId="3" borderId="5" xfId="2" applyNumberFormat="1" applyFont="1" applyFill="1" applyBorder="1" applyAlignment="1">
      <alignment horizontal="center" vertical="center" wrapText="1"/>
    </xf>
    <xf numFmtId="165" fontId="16" fillId="27" borderId="10" xfId="2" applyNumberFormat="1" applyFont="1" applyFill="1" applyBorder="1" applyAlignment="1">
      <alignment horizontal="center" vertical="center" wrapText="1"/>
    </xf>
    <xf numFmtId="165" fontId="23" fillId="27" borderId="10" xfId="2" quotePrefix="1" applyNumberFormat="1" applyFont="1" applyFill="1" applyBorder="1" applyAlignment="1">
      <alignment horizontal="center" vertical="center" wrapText="1"/>
    </xf>
    <xf numFmtId="165" fontId="16" fillId="27" borderId="11" xfId="2" applyNumberFormat="1" applyFont="1" applyFill="1" applyBorder="1" applyAlignment="1">
      <alignment horizontal="center" vertical="center" wrapText="1"/>
    </xf>
    <xf numFmtId="165" fontId="3" fillId="27" borderId="1" xfId="2" applyNumberFormat="1" applyFont="1" applyFill="1" applyBorder="1" applyAlignment="1">
      <alignment horizontal="center" vertical="center" wrapText="1"/>
    </xf>
    <xf numFmtId="165" fontId="3" fillId="27" borderId="5" xfId="2" applyNumberFormat="1" applyFont="1" applyFill="1" applyBorder="1" applyAlignment="1">
      <alignment horizontal="center" vertical="center" wrapText="1"/>
    </xf>
    <xf numFmtId="165" fontId="3" fillId="27" borderId="15" xfId="2" applyNumberFormat="1" applyFont="1" applyFill="1" applyBorder="1" applyAlignment="1">
      <alignment horizontal="center" vertical="center" wrapText="1"/>
    </xf>
    <xf numFmtId="165" fontId="17" fillId="28" borderId="7" xfId="2" applyNumberFormat="1" applyFont="1" applyFill="1" applyBorder="1" applyAlignment="1">
      <alignment horizontal="center" vertical="center" wrapText="1"/>
    </xf>
    <xf numFmtId="165" fontId="24" fillId="28" borderId="7" xfId="2" applyNumberFormat="1" applyFont="1" applyFill="1" applyBorder="1" applyAlignment="1">
      <alignment horizontal="center" vertical="center" wrapText="1"/>
    </xf>
    <xf numFmtId="0" fontId="17" fillId="28" borderId="1" xfId="2" applyFont="1" applyFill="1" applyBorder="1" applyAlignment="1" applyProtection="1">
      <alignment horizontal="center" vertical="center" wrapText="1"/>
      <protection locked="0"/>
    </xf>
    <xf numFmtId="165" fontId="4" fillId="28" borderId="7" xfId="2" applyNumberFormat="1" applyFont="1" applyFill="1" applyBorder="1" applyAlignment="1">
      <alignment horizontal="center" vertical="center" wrapText="1"/>
    </xf>
    <xf numFmtId="165" fontId="4" fillId="28" borderId="1" xfId="2" applyNumberFormat="1" applyFont="1" applyFill="1" applyBorder="1" applyAlignment="1">
      <alignment horizontal="center" vertical="center" wrapText="1"/>
    </xf>
    <xf numFmtId="3" fontId="4" fillId="29" borderId="5" xfId="2" applyNumberFormat="1" applyFont="1" applyFill="1" applyBorder="1" applyAlignment="1" applyProtection="1">
      <alignment horizontal="center" vertical="center" wrapText="1"/>
      <protection locked="0"/>
    </xf>
    <xf numFmtId="169" fontId="4" fillId="25" borderId="1" xfId="3" applyNumberFormat="1" applyFont="1" applyFill="1" applyBorder="1" applyAlignment="1" applyProtection="1">
      <alignment horizontal="center" vertical="center" wrapText="1"/>
    </xf>
    <xf numFmtId="169" fontId="3" fillId="25" borderId="1" xfId="3" applyNumberFormat="1" applyFont="1" applyFill="1" applyBorder="1" applyAlignment="1" applyProtection="1">
      <alignment horizontal="center" vertical="center" wrapText="1"/>
    </xf>
    <xf numFmtId="44" fontId="3" fillId="25" borderId="1" xfId="2" applyNumberFormat="1" applyFont="1" applyFill="1" applyBorder="1" applyAlignment="1">
      <alignment horizontal="center" vertical="center" wrapText="1"/>
    </xf>
    <xf numFmtId="165" fontId="16" fillId="30" borderId="40" xfId="2" applyNumberFormat="1" applyFont="1" applyFill="1" applyBorder="1" applyAlignment="1">
      <alignment horizontal="center" vertical="center" wrapText="1"/>
    </xf>
    <xf numFmtId="165" fontId="23" fillId="30" borderId="10" xfId="2" applyNumberFormat="1" applyFont="1" applyFill="1" applyBorder="1" applyAlignment="1">
      <alignment horizontal="center" vertical="center" wrapText="1"/>
    </xf>
    <xf numFmtId="165" fontId="16" fillId="30" borderId="10" xfId="2" applyNumberFormat="1" applyFont="1" applyFill="1" applyBorder="1" applyAlignment="1">
      <alignment horizontal="center" vertical="center" wrapText="1"/>
    </xf>
    <xf numFmtId="165" fontId="3" fillId="30" borderId="16" xfId="2" applyNumberFormat="1" applyFont="1" applyFill="1" applyBorder="1" applyAlignment="1">
      <alignment horizontal="center" vertical="center" wrapText="1"/>
    </xf>
    <xf numFmtId="165" fontId="3" fillId="30" borderId="5" xfId="2" applyNumberFormat="1" applyFont="1" applyFill="1" applyBorder="1" applyAlignment="1">
      <alignment horizontal="center" vertical="center" wrapText="1"/>
    </xf>
    <xf numFmtId="168" fontId="12" fillId="12" borderId="16" xfId="0" applyNumberFormat="1" applyFont="1" applyFill="1" applyBorder="1" applyAlignment="1">
      <alignment horizontal="center" vertical="center"/>
    </xf>
    <xf numFmtId="168" fontId="12" fillId="12" borderId="17" xfId="0" applyNumberFormat="1" applyFont="1" applyFill="1" applyBorder="1" applyAlignment="1">
      <alignment horizontal="center" vertical="center"/>
    </xf>
    <xf numFmtId="168" fontId="12" fillId="12" borderId="2" xfId="0" applyNumberFormat="1" applyFont="1" applyFill="1" applyBorder="1" applyAlignment="1">
      <alignment horizontal="center" vertical="center" wrapText="1"/>
    </xf>
    <xf numFmtId="168" fontId="12" fillId="12" borderId="19" xfId="0" applyNumberFormat="1" applyFont="1" applyFill="1" applyBorder="1" applyAlignment="1">
      <alignment horizontal="center" vertical="center" wrapText="1"/>
    </xf>
    <xf numFmtId="0" fontId="4" fillId="15" borderId="12" xfId="0" applyFont="1" applyFill="1" applyBorder="1" applyAlignment="1">
      <alignment horizontal="center" vertical="center" wrapText="1"/>
    </xf>
    <xf numFmtId="0" fontId="4" fillId="15" borderId="6" xfId="0" applyFont="1" applyFill="1" applyBorder="1" applyAlignment="1">
      <alignment horizontal="center" vertical="center" wrapText="1"/>
    </xf>
    <xf numFmtId="0" fontId="4" fillId="15" borderId="5" xfId="0" applyFont="1" applyFill="1" applyBorder="1" applyAlignment="1">
      <alignment horizontal="center" vertical="center" wrapText="1"/>
    </xf>
    <xf numFmtId="0" fontId="4" fillId="15" borderId="13" xfId="0" applyFont="1" applyFill="1" applyBorder="1" applyAlignment="1">
      <alignment horizontal="center" vertical="center" wrapText="1"/>
    </xf>
    <xf numFmtId="168" fontId="12" fillId="0" borderId="16" xfId="0" applyNumberFormat="1" applyFont="1" applyBorder="1" applyAlignment="1">
      <alignment horizontal="center" vertical="center"/>
    </xf>
    <xf numFmtId="168" fontId="12" fillId="0" borderId="2" xfId="0" applyNumberFormat="1" applyFont="1" applyBorder="1" applyAlignment="1">
      <alignment horizontal="center" vertical="center" wrapText="1"/>
    </xf>
    <xf numFmtId="168" fontId="12" fillId="0" borderId="4" xfId="0" applyNumberFormat="1" applyFont="1" applyBorder="1" applyAlignment="1">
      <alignment horizontal="center" vertical="center" wrapText="1"/>
    </xf>
    <xf numFmtId="168" fontId="12" fillId="0" borderId="3" xfId="0" applyNumberFormat="1" applyFont="1" applyBorder="1" applyAlignment="1">
      <alignment horizontal="center" vertical="center" wrapText="1"/>
    </xf>
    <xf numFmtId="168" fontId="12" fillId="12" borderId="3" xfId="0" applyNumberFormat="1" applyFont="1" applyFill="1" applyBorder="1" applyAlignment="1">
      <alignment horizontal="center" vertical="center" wrapText="1"/>
    </xf>
    <xf numFmtId="168" fontId="12" fillId="12" borderId="4" xfId="0" applyNumberFormat="1" applyFont="1" applyFill="1" applyBorder="1" applyAlignment="1">
      <alignment horizontal="center" vertical="center" wrapText="1"/>
    </xf>
    <xf numFmtId="3" fontId="3" fillId="2" borderId="1" xfId="2" applyNumberFormat="1" applyFont="1" applyFill="1" applyBorder="1" applyAlignment="1" applyProtection="1">
      <alignment horizontal="center" vertical="center" wrapText="1"/>
      <protection locked="0"/>
    </xf>
    <xf numFmtId="0" fontId="3" fillId="15" borderId="8" xfId="0" applyFont="1" applyFill="1" applyBorder="1" applyAlignment="1">
      <alignment vertical="center" wrapText="1"/>
    </xf>
    <xf numFmtId="0" fontId="3" fillId="15" borderId="9" xfId="0" applyFont="1" applyFill="1" applyBorder="1" applyAlignment="1">
      <alignment vertical="center" wrapText="1"/>
    </xf>
    <xf numFmtId="0" fontId="3" fillId="15" borderId="10" xfId="0" applyFont="1" applyFill="1" applyBorder="1" applyAlignment="1">
      <alignment vertical="center" wrapText="1"/>
    </xf>
    <xf numFmtId="0" fontId="3" fillId="15" borderId="10" xfId="0" applyFont="1" applyFill="1" applyBorder="1" applyAlignment="1">
      <alignment horizontal="left" vertical="center" wrapText="1"/>
    </xf>
    <xf numFmtId="0" fontId="3" fillId="15" borderId="11" xfId="0" applyFont="1" applyFill="1" applyBorder="1" applyAlignment="1">
      <alignment horizontal="left" vertical="center" wrapText="1"/>
    </xf>
    <xf numFmtId="3" fontId="3" fillId="2" borderId="7" xfId="2" applyNumberFormat="1" applyFont="1" applyFill="1" applyBorder="1" applyAlignment="1" applyProtection="1">
      <alignment horizontal="center" vertical="center" wrapText="1"/>
      <protection locked="0"/>
    </xf>
    <xf numFmtId="0" fontId="3" fillId="20" borderId="8" xfId="0" applyFont="1" applyFill="1" applyBorder="1" applyAlignment="1">
      <alignment vertical="center" wrapText="1"/>
    </xf>
    <xf numFmtId="0" fontId="3" fillId="20" borderId="9" xfId="0" applyFont="1" applyFill="1" applyBorder="1" applyAlignment="1">
      <alignment vertical="center" wrapText="1"/>
    </xf>
    <xf numFmtId="0" fontId="3" fillId="21" borderId="5" xfId="2" applyFont="1" applyFill="1" applyBorder="1" applyAlignment="1">
      <alignment horizontal="center" vertical="center" wrapText="1"/>
    </xf>
    <xf numFmtId="0" fontId="3" fillId="21" borderId="6" xfId="2" applyFont="1" applyFill="1" applyBorder="1" applyAlignment="1">
      <alignment horizontal="center" vertical="center" wrapText="1"/>
    </xf>
    <xf numFmtId="0" fontId="3" fillId="21" borderId="7" xfId="2" applyFont="1" applyFill="1" applyBorder="1" applyAlignment="1">
      <alignment horizontal="center" vertical="center" wrapText="1"/>
    </xf>
    <xf numFmtId="0" fontId="3" fillId="20" borderId="21" xfId="0" applyFont="1" applyFill="1" applyBorder="1" applyAlignment="1">
      <alignment horizontal="center" vertical="center" wrapText="1"/>
    </xf>
    <xf numFmtId="0" fontId="3" fillId="20" borderId="22" xfId="0" applyFont="1" applyFill="1" applyBorder="1" applyAlignment="1">
      <alignment horizontal="center" vertical="center" wrapText="1"/>
    </xf>
    <xf numFmtId="0" fontId="3" fillId="20" borderId="23" xfId="0" applyFont="1" applyFill="1" applyBorder="1" applyAlignment="1">
      <alignment horizontal="center" vertical="center" wrapText="1"/>
    </xf>
    <xf numFmtId="0" fontId="3" fillId="20" borderId="24" xfId="0" applyFont="1" applyFill="1" applyBorder="1" applyAlignment="1">
      <alignment horizontal="center" vertical="center" wrapText="1"/>
    </xf>
    <xf numFmtId="0" fontId="4" fillId="20" borderId="12"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4" fillId="20" borderId="13" xfId="0" applyFont="1" applyFill="1" applyBorder="1" applyAlignment="1">
      <alignment horizontal="center" vertical="center" wrapText="1"/>
    </xf>
    <xf numFmtId="168" fontId="12" fillId="12" borderId="25" xfId="0" applyNumberFormat="1" applyFont="1" applyFill="1" applyBorder="1" applyAlignment="1">
      <alignment horizontal="center" vertical="center"/>
    </xf>
    <xf numFmtId="0" fontId="3" fillId="22" borderId="35" xfId="2" applyFont="1" applyFill="1" applyBorder="1" applyAlignment="1" applyProtection="1">
      <alignment wrapText="1"/>
      <protection locked="0"/>
    </xf>
    <xf numFmtId="0" fontId="3" fillId="22" borderId="34" xfId="2" applyFont="1" applyFill="1" applyBorder="1" applyAlignment="1" applyProtection="1">
      <alignment wrapText="1"/>
      <protection locked="0"/>
    </xf>
    <xf numFmtId="0" fontId="3" fillId="22" borderId="36" xfId="2" applyFont="1" applyFill="1" applyBorder="1" applyAlignment="1" applyProtection="1">
      <alignment wrapText="1"/>
      <protection locked="0"/>
    </xf>
    <xf numFmtId="0" fontId="4" fillId="22" borderId="5" xfId="2" applyFont="1" applyFill="1" applyBorder="1" applyAlignment="1" applyProtection="1">
      <alignment wrapText="1"/>
      <protection locked="0"/>
    </xf>
    <xf numFmtId="0" fontId="4" fillId="22" borderId="6" xfId="2" applyFont="1" applyFill="1" applyBorder="1" applyAlignment="1" applyProtection="1">
      <alignment wrapText="1"/>
      <protection locked="0"/>
    </xf>
    <xf numFmtId="0" fontId="4" fillId="22" borderId="7" xfId="2" applyFont="1" applyFill="1" applyBorder="1" applyAlignment="1" applyProtection="1">
      <alignment wrapText="1"/>
      <protection locked="0"/>
    </xf>
    <xf numFmtId="0" fontId="25" fillId="8" borderId="34" xfId="2" quotePrefix="1" applyFont="1" applyFill="1" applyBorder="1" applyAlignment="1">
      <alignment horizontal="center" vertical="center" wrapText="1"/>
    </xf>
    <xf numFmtId="0" fontId="25" fillId="8" borderId="36" xfId="2" quotePrefix="1" applyFont="1" applyFill="1" applyBorder="1" applyAlignment="1">
      <alignment horizontal="center" vertical="center" wrapText="1"/>
    </xf>
    <xf numFmtId="0" fontId="25" fillId="8" borderId="5" xfId="2" applyFont="1" applyFill="1" applyBorder="1" applyAlignment="1">
      <alignment horizontal="center" vertical="center" wrapText="1"/>
    </xf>
    <xf numFmtId="0" fontId="25" fillId="8" borderId="7" xfId="2" applyFont="1" applyFill="1" applyBorder="1" applyAlignment="1">
      <alignment horizontal="center" vertical="center" wrapText="1"/>
    </xf>
    <xf numFmtId="0" fontId="18" fillId="30" borderId="37" xfId="2" applyFont="1" applyFill="1" applyBorder="1" applyAlignment="1">
      <alignment horizontal="center" vertical="center" wrapText="1"/>
    </xf>
    <xf numFmtId="0" fontId="18" fillId="30" borderId="38" xfId="2" applyFont="1" applyFill="1" applyBorder="1" applyAlignment="1">
      <alignment horizontal="center" vertical="center" wrapText="1"/>
    </xf>
    <xf numFmtId="0" fontId="18" fillId="30" borderId="39" xfId="2" applyFont="1" applyFill="1" applyBorder="1" applyAlignment="1">
      <alignment horizontal="center" vertical="center" wrapText="1"/>
    </xf>
    <xf numFmtId="0" fontId="25" fillId="8" borderId="1" xfId="2" applyFont="1" applyFill="1" applyBorder="1" applyAlignment="1">
      <alignment horizontal="center" vertical="center" wrapText="1"/>
    </xf>
    <xf numFmtId="0" fontId="3" fillId="22" borderId="5" xfId="2" applyFont="1" applyFill="1" applyBorder="1" applyAlignment="1">
      <alignment horizontal="center" vertical="center" wrapText="1"/>
    </xf>
    <xf numFmtId="0" fontId="3" fillId="22" borderId="6" xfId="2" applyFont="1" applyFill="1" applyBorder="1" applyAlignment="1">
      <alignment horizontal="center" vertical="center" wrapText="1"/>
    </xf>
    <xf numFmtId="0" fontId="3" fillId="22" borderId="7" xfId="2" applyFont="1" applyFill="1" applyBorder="1" applyAlignment="1">
      <alignment horizontal="center" vertical="center" wrapText="1"/>
    </xf>
    <xf numFmtId="0" fontId="3" fillId="22" borderId="5" xfId="2" applyFont="1" applyFill="1" applyBorder="1" applyAlignment="1">
      <alignment vertical="center" wrapText="1"/>
    </xf>
    <xf numFmtId="0" fontId="3" fillId="22" borderId="6" xfId="2" applyFont="1" applyFill="1" applyBorder="1" applyAlignment="1">
      <alignment vertical="center" wrapText="1"/>
    </xf>
    <xf numFmtId="0" fontId="3" fillId="22" borderId="7" xfId="2" applyFont="1" applyFill="1" applyBorder="1" applyAlignment="1">
      <alignment vertical="center" wrapText="1"/>
    </xf>
    <xf numFmtId="0" fontId="3" fillId="22" borderId="31" xfId="2" applyFont="1" applyFill="1" applyBorder="1" applyAlignment="1" applyProtection="1">
      <alignment wrapText="1"/>
      <protection locked="0"/>
    </xf>
    <xf numFmtId="0" fontId="3" fillId="22" borderId="41" xfId="2" applyFont="1" applyFill="1" applyBorder="1" applyAlignment="1" applyProtection="1">
      <alignment wrapText="1"/>
      <protection locked="0"/>
    </xf>
    <xf numFmtId="0" fontId="3" fillId="22" borderId="30" xfId="2" applyFont="1" applyFill="1" applyBorder="1" applyAlignment="1" applyProtection="1">
      <alignment wrapText="1"/>
      <protection locked="0"/>
    </xf>
    <xf numFmtId="0" fontId="3" fillId="22" borderId="32" xfId="2" applyFont="1" applyFill="1" applyBorder="1" applyAlignment="1" applyProtection="1">
      <alignment wrapText="1"/>
      <protection locked="0"/>
    </xf>
    <xf numFmtId="0" fontId="3" fillId="22" borderId="0" xfId="2" applyFont="1" applyFill="1" applyAlignment="1" applyProtection="1">
      <alignment wrapText="1"/>
      <protection locked="0"/>
    </xf>
    <xf numFmtId="0" fontId="3" fillId="22" borderId="33" xfId="2" applyFont="1" applyFill="1" applyBorder="1" applyAlignment="1" applyProtection="1">
      <alignment wrapText="1"/>
      <protection locked="0"/>
    </xf>
    <xf numFmtId="0" fontId="25" fillId="8" borderId="34" xfId="2" applyFont="1" applyFill="1" applyBorder="1" applyAlignment="1">
      <alignment horizontal="center" vertical="center"/>
    </xf>
    <xf numFmtId="0" fontId="25" fillId="8" borderId="36" xfId="2" applyFont="1" applyFill="1" applyBorder="1" applyAlignment="1">
      <alignment horizontal="center" vertical="center"/>
    </xf>
    <xf numFmtId="44" fontId="3" fillId="22" borderId="41" xfId="2" applyNumberFormat="1" applyFont="1" applyFill="1" applyBorder="1" applyAlignment="1" applyProtection="1">
      <alignment horizontal="center" wrapText="1"/>
      <protection locked="0"/>
    </xf>
    <xf numFmtId="0" fontId="3" fillId="22" borderId="30" xfId="2" applyFont="1" applyFill="1" applyBorder="1" applyAlignment="1" applyProtection="1">
      <alignment horizontal="center" wrapText="1"/>
      <protection locked="0"/>
    </xf>
    <xf numFmtId="44" fontId="3" fillId="22" borderId="0" xfId="2" applyNumberFormat="1" applyFont="1" applyFill="1" applyAlignment="1" applyProtection="1">
      <alignment horizontal="center" wrapText="1"/>
      <protection locked="0"/>
    </xf>
    <xf numFmtId="0" fontId="3" fillId="22" borderId="33" xfId="2" applyFont="1" applyFill="1" applyBorder="1" applyAlignment="1" applyProtection="1">
      <alignment horizontal="center" wrapText="1"/>
      <protection locked="0"/>
    </xf>
    <xf numFmtId="10" fontId="3" fillId="22" borderId="34" xfId="1664" applyNumberFormat="1" applyFont="1" applyFill="1" applyBorder="1" applyAlignment="1" applyProtection="1">
      <alignment horizontal="center" wrapText="1"/>
      <protection locked="0"/>
    </xf>
    <xf numFmtId="10" fontId="3" fillId="22" borderId="36" xfId="1664" applyNumberFormat="1" applyFont="1" applyFill="1" applyBorder="1" applyAlignment="1" applyProtection="1">
      <alignment horizontal="center" wrapText="1"/>
      <protection locked="0"/>
    </xf>
    <xf numFmtId="0" fontId="18" fillId="26" borderId="37" xfId="2" applyFont="1" applyFill="1" applyBorder="1" applyAlignment="1">
      <alignment horizontal="center" vertical="center" wrapText="1"/>
    </xf>
    <xf numFmtId="0" fontId="18" fillId="26" borderId="38" xfId="2" applyFont="1" applyFill="1" applyBorder="1" applyAlignment="1">
      <alignment horizontal="center" vertical="center" wrapText="1"/>
    </xf>
    <xf numFmtId="0" fontId="18" fillId="26" borderId="39" xfId="2" applyFont="1" applyFill="1" applyBorder="1" applyAlignment="1">
      <alignment horizontal="center" vertical="center" wrapText="1"/>
    </xf>
    <xf numFmtId="0" fontId="18" fillId="3" borderId="37" xfId="2" applyFont="1" applyFill="1" applyBorder="1" applyAlignment="1">
      <alignment horizontal="center" vertical="center" wrapText="1"/>
    </xf>
    <xf numFmtId="0" fontId="18" fillId="3" borderId="38" xfId="2" applyFont="1" applyFill="1" applyBorder="1" applyAlignment="1">
      <alignment horizontal="center" vertical="center" wrapText="1"/>
    </xf>
    <xf numFmtId="0" fontId="18" fillId="3" borderId="39" xfId="2" applyFont="1" applyFill="1" applyBorder="1" applyAlignment="1">
      <alignment horizontal="center" vertical="center" wrapText="1"/>
    </xf>
    <xf numFmtId="0" fontId="18" fillId="27" borderId="37" xfId="2" applyFont="1" applyFill="1" applyBorder="1" applyAlignment="1">
      <alignment horizontal="center" vertical="center" wrapText="1"/>
    </xf>
    <xf numFmtId="0" fontId="18" fillId="27" borderId="38" xfId="2" applyFont="1" applyFill="1" applyBorder="1" applyAlignment="1">
      <alignment horizontal="center" vertical="center" wrapText="1"/>
    </xf>
    <xf numFmtId="0" fontId="18" fillId="27" borderId="39" xfId="2" applyFont="1" applyFill="1" applyBorder="1" applyAlignment="1">
      <alignment horizontal="center" vertical="center" wrapText="1"/>
    </xf>
    <xf numFmtId="0" fontId="20" fillId="28" borderId="5" xfId="2" applyFont="1" applyFill="1" applyBorder="1" applyAlignment="1">
      <alignment horizontal="center" vertical="center" wrapText="1"/>
    </xf>
    <xf numFmtId="0" fontId="20" fillId="28" borderId="6" xfId="2" applyFont="1" applyFill="1" applyBorder="1" applyAlignment="1">
      <alignment horizontal="center" vertical="center" wrapText="1"/>
    </xf>
    <xf numFmtId="0" fontId="20" fillId="28" borderId="7" xfId="2" applyFont="1" applyFill="1" applyBorder="1" applyAlignment="1">
      <alignment horizontal="center" vertical="center" wrapText="1"/>
    </xf>
    <xf numFmtId="0" fontId="20" fillId="25" borderId="5" xfId="2" applyFont="1" applyFill="1" applyBorder="1" applyAlignment="1">
      <alignment horizontal="center" vertical="center" wrapText="1"/>
    </xf>
    <xf numFmtId="0" fontId="20" fillId="25" borderId="7" xfId="2" applyFont="1" applyFill="1" applyBorder="1" applyAlignment="1">
      <alignment horizontal="center" vertical="center" wrapText="1"/>
    </xf>
  </cellXfs>
  <cellStyles count="1665">
    <cellStyle name="Moeda" xfId="1" builtinId="4"/>
    <cellStyle name="Moeda 10" xfId="6" xr:uid="{5D5E8889-9FF7-4312-94F1-3890DAD693B0}"/>
    <cellStyle name="Moeda 10 2" xfId="963" xr:uid="{96C8D264-117C-420C-8F19-44DC0CD1074B}"/>
    <cellStyle name="Moeda 10 3" xfId="1513" xr:uid="{17822554-DE97-441D-B134-7AD1E2190466}"/>
    <cellStyle name="Moeda 10 4" xfId="412" xr:uid="{75DE7492-C58F-45D0-BA50-77D74B5C5E61}"/>
    <cellStyle name="Moeda 11" xfId="569" xr:uid="{0F05EED1-D622-47BD-82B6-FD5ECE696533}"/>
    <cellStyle name="Moeda 12" xfId="1120" xr:uid="{5E1A3B63-5125-449B-AF06-5B4DFBBAD544}"/>
    <cellStyle name="Moeda 13" xfId="17" xr:uid="{AAA51AEB-EAE2-40DF-8F71-99671C1298D8}"/>
    <cellStyle name="Moeda 2" xfId="9" xr:uid="{C01ED4BC-90E3-4AC9-B725-FA39579DEA64}"/>
    <cellStyle name="Moeda 2 2" xfId="13" xr:uid="{CCC5BB96-B6E8-46BF-B0B3-5421624F8EA1}"/>
    <cellStyle name="Moeda 3" xfId="4" xr:uid="{06EE4297-D59E-415C-A3C0-CBD28BB38834}"/>
    <cellStyle name="Moeda 3 10" xfId="408" xr:uid="{60B8A801-3E33-4B55-A455-65279FF55E98}"/>
    <cellStyle name="Moeda 3 10 2" xfId="959" xr:uid="{7EE742D2-FB5F-45B4-B8CC-7DCDE380AEED}"/>
    <cellStyle name="Moeda 3 10 3" xfId="1509" xr:uid="{BD4237EE-D442-4E8D-93D3-CB7C07F5DB99}"/>
    <cellStyle name="Moeda 3 11" xfId="487" xr:uid="{28B40569-BBCF-4FE3-A032-F2528AE33F37}"/>
    <cellStyle name="Moeda 3 11 2" xfId="1038" xr:uid="{26C24238-B617-4906-A121-13B51F7BBF44}"/>
    <cellStyle name="Moeda 3 11 3" xfId="1588" xr:uid="{93E08626-FC7F-45E7-8CF2-664B44F23DF6}"/>
    <cellStyle name="Moeda 3 12" xfId="565" xr:uid="{25D28C53-69ED-4480-8757-2A5B715B5569}"/>
    <cellStyle name="Moeda 3 13" xfId="1116" xr:uid="{3856AD79-700F-4E40-8AC9-B33622906CB6}"/>
    <cellStyle name="Moeda 3 14" xfId="12" xr:uid="{1F073690-39A3-44E6-BBB8-B3C36ED64F53}"/>
    <cellStyle name="Moeda 3 2" xfId="20" xr:uid="{72AFC4F3-2425-46C6-8EC0-1B0682DEC673}"/>
    <cellStyle name="Moeda 3 2 10" xfId="493" xr:uid="{B24B12CB-D6AA-4F89-9101-87BF2CB012C2}"/>
    <cellStyle name="Moeda 3 2 10 2" xfId="1044" xr:uid="{7DD4B98E-86DA-4E3E-8BED-82F93EF40C56}"/>
    <cellStyle name="Moeda 3 2 10 3" xfId="1594" xr:uid="{B5DACE33-A1D0-4694-B5F7-B36B1FAA1C0D}"/>
    <cellStyle name="Moeda 3 2 11" xfId="572" xr:uid="{BBAF7747-0BC1-4D2A-8690-B516C6141DFB}"/>
    <cellStyle name="Moeda 3 2 12" xfId="1123" xr:uid="{9D0D844A-358D-47D7-B342-4BEF83B1EFC0}"/>
    <cellStyle name="Moeda 3 2 2" xfId="36" xr:uid="{EF53B747-0363-4FD6-B09A-9B165D70CF01}"/>
    <cellStyle name="Moeda 3 2 2 10" xfId="1139" xr:uid="{4F14DAAB-F4DB-4AA0-9333-59BFAAB6E557}"/>
    <cellStyle name="Moeda 3 2 2 2" xfId="68" xr:uid="{C42201CC-BCE7-4102-A03C-D224B248A930}"/>
    <cellStyle name="Moeda 3 2 2 2 2" xfId="147" xr:uid="{69C07D41-B8D6-429C-B4E8-BB41B8AEE074}"/>
    <cellStyle name="Moeda 3 2 2 2 2 2" xfId="698" xr:uid="{B1C98B72-AD65-4130-B24C-A42C39ECAC7A}"/>
    <cellStyle name="Moeda 3 2 2 2 2 3" xfId="1249" xr:uid="{783C33FA-A354-4E6C-A757-B738E105B862}"/>
    <cellStyle name="Moeda 3 2 2 2 3" xfId="226" xr:uid="{72658D2A-F8EC-4CF6-B324-0A40EFA331C2}"/>
    <cellStyle name="Moeda 3 2 2 2 3 2" xfId="777" xr:uid="{748D4326-4092-4C38-A9AE-E328316D7715}"/>
    <cellStyle name="Moeda 3 2 2 2 3 3" xfId="1328" xr:uid="{15F871A9-3CF1-44EA-B31B-6E097E1BFD3B}"/>
    <cellStyle name="Moeda 3 2 2 2 4" xfId="306" xr:uid="{2D37911B-B7AB-4F1E-988B-F72918E68767}"/>
    <cellStyle name="Moeda 3 2 2 2 4 2" xfId="857" xr:uid="{79A5E4BE-B35D-42EC-8B68-5B56B4F4A016}"/>
    <cellStyle name="Moeda 3 2 2 2 4 3" xfId="1407" xr:uid="{4941826C-727D-4288-99C6-C381E15806FE}"/>
    <cellStyle name="Moeda 3 2 2 2 5" xfId="384" xr:uid="{69A6BCDF-D1B2-4EE5-99BE-05D454485B71}"/>
    <cellStyle name="Moeda 3 2 2 2 5 2" xfId="935" xr:uid="{F3D0E773-0C15-46D7-87C0-78155C94EE6A}"/>
    <cellStyle name="Moeda 3 2 2 2 5 3" xfId="1485" xr:uid="{B1ABBB88-A081-477B-85E3-674AAAED29F1}"/>
    <cellStyle name="Moeda 3 2 2 2 6" xfId="463" xr:uid="{97DABE15-BF33-4078-89F4-5A08A1905153}"/>
    <cellStyle name="Moeda 3 2 2 2 6 2" xfId="1014" xr:uid="{5BD83650-A032-4C1E-8A56-137F04FF2A76}"/>
    <cellStyle name="Moeda 3 2 2 2 6 3" xfId="1564" xr:uid="{4960E230-182F-4550-8A34-F62F884B3C2D}"/>
    <cellStyle name="Moeda 3 2 2 2 7" xfId="541" xr:uid="{0730D972-F41E-4B9C-896B-0CC41117B1F1}"/>
    <cellStyle name="Moeda 3 2 2 2 7 2" xfId="1092" xr:uid="{501217B9-83AA-435F-A8BC-C3634133716B}"/>
    <cellStyle name="Moeda 3 2 2 2 7 3" xfId="1642" xr:uid="{A9ACA25A-8189-4A55-9636-B746218016D0}"/>
    <cellStyle name="Moeda 3 2 2 2 8" xfId="620" xr:uid="{C89C15F3-5E64-4C1E-8F04-72FD9030D98B}"/>
    <cellStyle name="Moeda 3 2 2 2 9" xfId="1171" xr:uid="{709FAF3F-B2DB-47D7-BD9D-FC76BE158918}"/>
    <cellStyle name="Moeda 3 2 2 3" xfId="115" xr:uid="{B56207BF-6961-4E89-808B-FDA5F0229E22}"/>
    <cellStyle name="Moeda 3 2 2 3 2" xfId="666" xr:uid="{1591AF22-6B5E-4DC9-8621-A6D5EB934183}"/>
    <cellStyle name="Moeda 3 2 2 3 3" xfId="1217" xr:uid="{45A6D382-50CC-477F-A146-A9B972F77DFF}"/>
    <cellStyle name="Moeda 3 2 2 4" xfId="194" xr:uid="{C3B13A45-5EC2-46FA-95AC-935FF46C3C9B}"/>
    <cellStyle name="Moeda 3 2 2 4 2" xfId="745" xr:uid="{8079533B-23EE-42A4-B197-EDEC0D456631}"/>
    <cellStyle name="Moeda 3 2 2 4 3" xfId="1296" xr:uid="{B6118659-B059-4D7A-94A8-CA0B54086216}"/>
    <cellStyle name="Moeda 3 2 2 5" xfId="274" xr:uid="{D64FD2EC-303E-4F0D-931D-D60D86060E0E}"/>
    <cellStyle name="Moeda 3 2 2 5 2" xfId="825" xr:uid="{DC8703AD-44E4-49C7-B5E0-58064A567BD6}"/>
    <cellStyle name="Moeda 3 2 2 5 3" xfId="1375" xr:uid="{44015656-16AE-492E-9DE9-25C72BA2424C}"/>
    <cellStyle name="Moeda 3 2 2 6" xfId="352" xr:uid="{EDB9D33A-E2DB-451C-8C43-D57FB52F7FDE}"/>
    <cellStyle name="Moeda 3 2 2 6 2" xfId="903" xr:uid="{C8C552F1-5BDF-48AA-A195-4A2DCC39F633}"/>
    <cellStyle name="Moeda 3 2 2 6 3" xfId="1453" xr:uid="{0B0CBBC1-E004-4365-BE18-25DD54B3214A}"/>
    <cellStyle name="Moeda 3 2 2 7" xfId="431" xr:uid="{A02F3B73-1F14-40B6-9829-73A5FF42142F}"/>
    <cellStyle name="Moeda 3 2 2 7 2" xfId="982" xr:uid="{380F46DB-5877-4004-8D53-E88E94A7D785}"/>
    <cellStyle name="Moeda 3 2 2 7 3" xfId="1532" xr:uid="{86D67141-73CD-4182-8379-618EBADF6AA8}"/>
    <cellStyle name="Moeda 3 2 2 8" xfId="509" xr:uid="{79C39939-2078-4D0C-8F39-6D6281F833D5}"/>
    <cellStyle name="Moeda 3 2 2 8 2" xfId="1060" xr:uid="{9C5BFC63-8B54-4CC2-9C2B-0A8492C409C1}"/>
    <cellStyle name="Moeda 3 2 2 8 3" xfId="1610" xr:uid="{7A43EE84-0549-4E6A-9168-F633D970951D}"/>
    <cellStyle name="Moeda 3 2 2 9" xfId="588" xr:uid="{FE9BEEDF-4D8D-4758-9A9F-57E3077532C9}"/>
    <cellStyle name="Moeda 3 2 3" xfId="52" xr:uid="{D81071EC-0E88-4978-BDD8-167C0053C495}"/>
    <cellStyle name="Moeda 3 2 3 2" xfId="131" xr:uid="{F3AF55AF-E44F-43A7-A247-09D9C7A4964D}"/>
    <cellStyle name="Moeda 3 2 3 2 2" xfId="682" xr:uid="{CE349B10-2A8D-46F4-9CDE-A855FC35CBB1}"/>
    <cellStyle name="Moeda 3 2 3 2 3" xfId="1233" xr:uid="{61503AFE-AF24-4576-B49B-405B347CA11F}"/>
    <cellStyle name="Moeda 3 2 3 3" xfId="210" xr:uid="{68C7C0DE-4F7B-4C13-8719-4872ACC2F56F}"/>
    <cellStyle name="Moeda 3 2 3 3 2" xfId="761" xr:uid="{5EAF0BD1-8F9B-4C45-9EE3-CACCF3E11152}"/>
    <cellStyle name="Moeda 3 2 3 3 3" xfId="1312" xr:uid="{119FC996-2169-4833-AB11-F270D54AC986}"/>
    <cellStyle name="Moeda 3 2 3 4" xfId="290" xr:uid="{0A29E747-70B4-421E-971E-E062096FDFDA}"/>
    <cellStyle name="Moeda 3 2 3 4 2" xfId="841" xr:uid="{F2B41369-3C11-4A4B-82B9-75EA10F55610}"/>
    <cellStyle name="Moeda 3 2 3 4 3" xfId="1391" xr:uid="{AC7AFB0F-69B9-4074-910D-AE7EED8EF074}"/>
    <cellStyle name="Moeda 3 2 3 5" xfId="368" xr:uid="{0F397A3E-628D-4422-9D3C-C7163219F00B}"/>
    <cellStyle name="Moeda 3 2 3 5 2" xfId="919" xr:uid="{DBAC839D-BD4A-4BDA-B0CB-B88D389AE61C}"/>
    <cellStyle name="Moeda 3 2 3 5 3" xfId="1469" xr:uid="{87A7F2A8-63F4-4240-A8B5-AE1E2DBA10DA}"/>
    <cellStyle name="Moeda 3 2 3 6" xfId="447" xr:uid="{C7E77F82-0CF1-4F9A-A86C-969796334EC0}"/>
    <cellStyle name="Moeda 3 2 3 6 2" xfId="998" xr:uid="{8AB578B1-0E49-4A45-9800-94CE58AAC71E}"/>
    <cellStyle name="Moeda 3 2 3 6 3" xfId="1548" xr:uid="{624EBD9B-635A-41C1-A6DB-1EBA78653675}"/>
    <cellStyle name="Moeda 3 2 3 7" xfId="525" xr:uid="{664182C4-E092-48F7-8897-35908EAC549B}"/>
    <cellStyle name="Moeda 3 2 3 7 2" xfId="1076" xr:uid="{6DD36D87-523E-47FF-88F3-3E245B4F2C70}"/>
    <cellStyle name="Moeda 3 2 3 7 3" xfId="1626" xr:uid="{F0348D17-7819-4248-827C-821A4A6D5AA9}"/>
    <cellStyle name="Moeda 3 2 3 8" xfId="604" xr:uid="{A1E17E36-EB13-4061-99E6-3C90B50FBD88}"/>
    <cellStyle name="Moeda 3 2 3 9" xfId="1155" xr:uid="{BC32A305-0BD4-4E2C-AE59-CCBED3140933}"/>
    <cellStyle name="Moeda 3 2 4" xfId="83" xr:uid="{3E622E5D-5303-4BFF-8ABC-5A7904E8AD71}"/>
    <cellStyle name="Moeda 3 2 4 2" xfId="162" xr:uid="{941AAF30-BBE8-4182-8549-754CD72DA2D2}"/>
    <cellStyle name="Moeda 3 2 4 2 2" xfId="713" xr:uid="{8DB64D50-71E7-4309-AF5B-536DE877D1B3}"/>
    <cellStyle name="Moeda 3 2 4 2 3" xfId="1264" xr:uid="{613F636D-7AB5-4F03-B489-8F7A4BF745C2}"/>
    <cellStyle name="Moeda 3 2 4 3" xfId="241" xr:uid="{83FA01FC-12AD-4E1A-A8D7-47FB60356B7A}"/>
    <cellStyle name="Moeda 3 2 4 3 2" xfId="792" xr:uid="{B0D11ECD-1E4A-4D41-A02E-AEA6DB145D6A}"/>
    <cellStyle name="Moeda 3 2 4 3 3" xfId="1343" xr:uid="{78D49BEF-2E60-4CBB-87D0-7DCB638451DA}"/>
    <cellStyle name="Moeda 3 2 4 4" xfId="321" xr:uid="{7A3BF4CF-450A-4F9D-8E18-2A347B2472C2}"/>
    <cellStyle name="Moeda 3 2 4 4 2" xfId="872" xr:uid="{414956F2-C49A-41E9-A09D-7232A837574E}"/>
    <cellStyle name="Moeda 3 2 4 4 3" xfId="1422" xr:uid="{43CA8546-E1CF-4AA1-AD19-EAB803640296}"/>
    <cellStyle name="Moeda 3 2 4 5" xfId="399" xr:uid="{A3CC5654-3BBD-4615-9BC5-8809C631291D}"/>
    <cellStyle name="Moeda 3 2 4 5 2" xfId="950" xr:uid="{C3065E85-9BC6-40E8-9AB3-2ACC18A19866}"/>
    <cellStyle name="Moeda 3 2 4 5 3" xfId="1500" xr:uid="{697EFC7D-3E88-4AF4-9D61-3A35E4A93171}"/>
    <cellStyle name="Moeda 3 2 4 6" xfId="478" xr:uid="{86FA16CF-6F3E-4882-B41C-ED18964B6386}"/>
    <cellStyle name="Moeda 3 2 4 6 2" xfId="1029" xr:uid="{54AAB18A-5D2C-4A63-8C20-E1786AB82541}"/>
    <cellStyle name="Moeda 3 2 4 6 3" xfId="1579" xr:uid="{2F5A44A2-0041-4388-9393-EA965AAC1BD4}"/>
    <cellStyle name="Moeda 3 2 4 7" xfId="556" xr:uid="{2D7D4BD8-2F90-4840-9263-A288EA48A352}"/>
    <cellStyle name="Moeda 3 2 4 7 2" xfId="1107" xr:uid="{FC1D3E9B-5019-432A-902E-83853FB33ADE}"/>
    <cellStyle name="Moeda 3 2 4 7 3" xfId="1657" xr:uid="{EB1F2785-64E2-4D13-AA29-968695FD6B5A}"/>
    <cellStyle name="Moeda 3 2 4 8" xfId="635" xr:uid="{62403829-F166-482F-9D12-1FD5ADCF7AFE}"/>
    <cellStyle name="Moeda 3 2 4 9" xfId="1186" xr:uid="{183E13BC-A2CF-454D-9244-5650F414EFBE}"/>
    <cellStyle name="Moeda 3 2 5" xfId="99" xr:uid="{F0616239-0FCD-4BA2-9571-C66D1175DE2E}"/>
    <cellStyle name="Moeda 3 2 5 2" xfId="650" xr:uid="{E6CB235C-C5D1-41BF-A537-6244F1631615}"/>
    <cellStyle name="Moeda 3 2 5 3" xfId="1201" xr:uid="{772881AA-48FF-46CB-A7E9-760B9B22C342}"/>
    <cellStyle name="Moeda 3 2 6" xfId="178" xr:uid="{2E93D5F6-42B2-4A6D-9D00-AECB59527067}"/>
    <cellStyle name="Moeda 3 2 6 2" xfId="729" xr:uid="{01E2E09F-FB1B-40E1-8AA5-AF1D0AE40950}"/>
    <cellStyle name="Moeda 3 2 6 3" xfId="1280" xr:uid="{31FC545C-1098-4E78-A81E-EA6C8580CA80}"/>
    <cellStyle name="Moeda 3 2 7" xfId="257" xr:uid="{3EADB489-915A-4AE4-97FE-7FFFD3EC6C01}"/>
    <cellStyle name="Moeda 3 2 7 2" xfId="808" xr:uid="{50F4C853-078D-4B3D-AC06-719F7C542754}"/>
    <cellStyle name="Moeda 3 2 7 3" xfId="1359" xr:uid="{1123F5EA-8191-412E-B2A4-4A6BDB641207}"/>
    <cellStyle name="Moeda 3 2 8" xfId="336" xr:uid="{D39F322C-ABFB-485D-9F83-4AF2976B6566}"/>
    <cellStyle name="Moeda 3 2 8 2" xfId="887" xr:uid="{B501FF40-C852-46EA-8752-DB69660B05BE}"/>
    <cellStyle name="Moeda 3 2 8 3" xfId="1437" xr:uid="{3ED55B03-B43B-4D18-9CB4-8EE0814B2AB5}"/>
    <cellStyle name="Moeda 3 2 9" xfId="415" xr:uid="{0932DB96-8B28-4CDE-A3FD-BBA922D88044}"/>
    <cellStyle name="Moeda 3 2 9 2" xfId="966" xr:uid="{4014E569-3EB4-437C-97B5-343244C6410A}"/>
    <cellStyle name="Moeda 3 2 9 3" xfId="1516" xr:uid="{2579F599-AE1C-47D1-A350-C08A6148506B}"/>
    <cellStyle name="Moeda 3 3" xfId="29" xr:uid="{CD80E6E7-C3B2-4AB5-BF8B-7055B13C9C02}"/>
    <cellStyle name="Moeda 3 3 10" xfId="1132" xr:uid="{42E99DD2-49D6-43EB-AEA0-A4377442DC6F}"/>
    <cellStyle name="Moeda 3 3 2" xfId="61" xr:uid="{C509E8C3-A397-49BF-987B-A883C5B2EF76}"/>
    <cellStyle name="Moeda 3 3 2 2" xfId="140" xr:uid="{B9A55FB7-6CAB-4837-91BA-0B0BFCECBAA0}"/>
    <cellStyle name="Moeda 3 3 2 2 2" xfId="691" xr:uid="{98F75987-FB35-496F-9919-98230728D9BF}"/>
    <cellStyle name="Moeda 3 3 2 2 3" xfId="1242" xr:uid="{99A915A7-3061-49E0-AE6A-DE07AFE8626C}"/>
    <cellStyle name="Moeda 3 3 2 3" xfId="219" xr:uid="{21AC8250-A0DC-462D-AC9B-17A693C77245}"/>
    <cellStyle name="Moeda 3 3 2 3 2" xfId="770" xr:uid="{EBE350DF-8BFA-435C-9744-8C2DB1A0E498}"/>
    <cellStyle name="Moeda 3 3 2 3 3" xfId="1321" xr:uid="{5885D444-ECF0-4DEF-9711-F73EF3F4E82B}"/>
    <cellStyle name="Moeda 3 3 2 4" xfId="299" xr:uid="{ABF37D9D-D562-48A2-9F36-CE1E97247766}"/>
    <cellStyle name="Moeda 3 3 2 4 2" xfId="850" xr:uid="{AD4FA52F-D244-4D6D-85DF-63124FC73AB3}"/>
    <cellStyle name="Moeda 3 3 2 4 3" xfId="1400" xr:uid="{F6DDF216-8F1F-4D02-8877-58FC788E77B6}"/>
    <cellStyle name="Moeda 3 3 2 5" xfId="377" xr:uid="{F41F6ECF-9071-47CF-B0E5-A4C7E127F1D4}"/>
    <cellStyle name="Moeda 3 3 2 5 2" xfId="928" xr:uid="{BAC2D7E8-B061-4C30-804F-FA2D31A2FA2F}"/>
    <cellStyle name="Moeda 3 3 2 5 3" xfId="1478" xr:uid="{4CF4ADE8-0AB0-4D14-9DBD-00696EF4D3CC}"/>
    <cellStyle name="Moeda 3 3 2 6" xfId="456" xr:uid="{C3848EEC-3D00-4AD4-9E40-6C9CD2A3A2AB}"/>
    <cellStyle name="Moeda 3 3 2 6 2" xfId="1007" xr:uid="{61D7B8BD-023D-436F-9848-3D7AEFD99EA1}"/>
    <cellStyle name="Moeda 3 3 2 6 3" xfId="1557" xr:uid="{210EA244-454E-4314-BA18-D32C9C87382B}"/>
    <cellStyle name="Moeda 3 3 2 7" xfId="534" xr:uid="{6655A7AC-EC35-434A-8DD0-181433859BA5}"/>
    <cellStyle name="Moeda 3 3 2 7 2" xfId="1085" xr:uid="{170291E5-2636-41C3-85DE-76ECE2E21AA1}"/>
    <cellStyle name="Moeda 3 3 2 7 3" xfId="1635" xr:uid="{D871CC63-F65C-4AB0-ADD5-A3CA652848F3}"/>
    <cellStyle name="Moeda 3 3 2 8" xfId="613" xr:uid="{9EAF60F0-0FCE-4FB2-8D71-BCCE528BD6A5}"/>
    <cellStyle name="Moeda 3 3 2 9" xfId="1164" xr:uid="{F6324A76-3FCD-4B2B-8EBA-1DD5DEBA0B8A}"/>
    <cellStyle name="Moeda 3 3 3" xfId="108" xr:uid="{A8DE2CD7-0C6A-4848-BD9D-F6C710E0DE0B}"/>
    <cellStyle name="Moeda 3 3 3 2" xfId="659" xr:uid="{B3C2274A-5796-4919-89B3-B73E7902565B}"/>
    <cellStyle name="Moeda 3 3 3 3" xfId="1210" xr:uid="{14B1461D-3BC2-4451-A966-3989C1658557}"/>
    <cellStyle name="Moeda 3 3 4" xfId="187" xr:uid="{DD2AE448-7B03-46D2-B688-401E2732E709}"/>
    <cellStyle name="Moeda 3 3 4 2" xfId="738" xr:uid="{E77945C3-9F30-4C3E-BB42-506D45C0E33E}"/>
    <cellStyle name="Moeda 3 3 4 3" xfId="1289" xr:uid="{347AE8B2-D20C-4037-B77C-245C164DF581}"/>
    <cellStyle name="Moeda 3 3 5" xfId="267" xr:uid="{A55DB42C-9DEB-47E6-82EF-EE492058947F}"/>
    <cellStyle name="Moeda 3 3 5 2" xfId="818" xr:uid="{EE77E2F1-B294-4D12-9120-B81A34828AEC}"/>
    <cellStyle name="Moeda 3 3 5 3" xfId="1368" xr:uid="{2E7B5FF0-960C-4336-9CD7-8DD4906DE928}"/>
    <cellStyle name="Moeda 3 3 6" xfId="345" xr:uid="{25238B34-3878-432A-B392-56DA1B6C7B89}"/>
    <cellStyle name="Moeda 3 3 6 2" xfId="896" xr:uid="{CBB0990B-4790-4BBF-896A-8C8C88622F81}"/>
    <cellStyle name="Moeda 3 3 6 3" xfId="1446" xr:uid="{E822A730-9AC8-4ACB-AE1A-79984893761C}"/>
    <cellStyle name="Moeda 3 3 7" xfId="424" xr:uid="{E78B1B2E-368B-424D-8913-7401C2775086}"/>
    <cellStyle name="Moeda 3 3 7 2" xfId="975" xr:uid="{2C2D4E73-4788-49FA-B498-048856DB6977}"/>
    <cellStyle name="Moeda 3 3 7 3" xfId="1525" xr:uid="{0431791C-EF77-4DDC-A8FA-C7A87B6D6A00}"/>
    <cellStyle name="Moeda 3 3 8" xfId="502" xr:uid="{A682CD33-FAAB-4470-9869-23C365A9C4DE}"/>
    <cellStyle name="Moeda 3 3 8 2" xfId="1053" xr:uid="{FF37F9AD-455D-4743-8AE1-9D06AED0109E}"/>
    <cellStyle name="Moeda 3 3 8 3" xfId="1603" xr:uid="{23A0F436-E1E4-41E4-8121-31D982C83A72}"/>
    <cellStyle name="Moeda 3 3 9" xfId="581" xr:uid="{A468F592-00DB-4EA1-9B87-EA926BE24FF6}"/>
    <cellStyle name="Moeda 3 4" xfId="45" xr:uid="{3F740310-559E-4CBE-9A27-360AFBA20332}"/>
    <cellStyle name="Moeda 3 4 2" xfId="124" xr:uid="{FCC605A6-6B7A-4338-B6D8-EE9D4D8DF995}"/>
    <cellStyle name="Moeda 3 4 2 2" xfId="675" xr:uid="{6EB45121-6148-4BFD-AFFC-DD3B170BEFD4}"/>
    <cellStyle name="Moeda 3 4 2 3" xfId="1226" xr:uid="{6E533F89-67B3-43B6-B578-BBB800CFFB0A}"/>
    <cellStyle name="Moeda 3 4 3" xfId="203" xr:uid="{42A48358-4375-4E32-A9AC-B7D8682322EB}"/>
    <cellStyle name="Moeda 3 4 3 2" xfId="754" xr:uid="{0642CCD3-E984-4E74-9E92-B325FCDE6848}"/>
    <cellStyle name="Moeda 3 4 3 3" xfId="1305" xr:uid="{ABB7C774-1A94-4377-8B5E-80B59C34BA2B}"/>
    <cellStyle name="Moeda 3 4 4" xfId="283" xr:uid="{514EC658-10FA-465C-BE22-D1D9873FA618}"/>
    <cellStyle name="Moeda 3 4 4 2" xfId="834" xr:uid="{5C23AB2B-CD44-4BAF-895F-07A130A09365}"/>
    <cellStyle name="Moeda 3 4 4 3" xfId="1384" xr:uid="{1A6C3FE8-68CD-4743-ABE3-854F2BEDC519}"/>
    <cellStyle name="Moeda 3 4 5" xfId="361" xr:uid="{40260A15-56A0-4BC8-A4E9-52F28AEE94B0}"/>
    <cellStyle name="Moeda 3 4 5 2" xfId="912" xr:uid="{4F4DBAF9-8795-4AAB-8FC1-80C4A884A4DD}"/>
    <cellStyle name="Moeda 3 4 5 3" xfId="1462" xr:uid="{364DE89C-81FC-4FD8-BE2B-D7E9BDB6D7B2}"/>
    <cellStyle name="Moeda 3 4 6" xfId="440" xr:uid="{875AE91C-8478-4275-B216-B54121EF99D2}"/>
    <cellStyle name="Moeda 3 4 6 2" xfId="991" xr:uid="{45AC92E3-388F-46F2-923C-9EDCD539D12C}"/>
    <cellStyle name="Moeda 3 4 6 3" xfId="1541" xr:uid="{9319B8E4-E0FD-44F6-BBCC-40787E8A2B01}"/>
    <cellStyle name="Moeda 3 4 7" xfId="518" xr:uid="{0A9A43BC-3CDB-47B6-8580-309A4E4AEC2E}"/>
    <cellStyle name="Moeda 3 4 7 2" xfId="1069" xr:uid="{66E8B102-E8D1-482F-967B-F12FCF3D26DC}"/>
    <cellStyle name="Moeda 3 4 7 3" xfId="1619" xr:uid="{A2953A00-7422-4C8F-98EF-755C174645F7}"/>
    <cellStyle name="Moeda 3 4 8" xfId="597" xr:uid="{80F7D7B1-3FED-4B34-8AD3-52E7495C406A}"/>
    <cellStyle name="Moeda 3 4 9" xfId="1148" xr:uid="{3CAFEF16-7E08-4B2A-A9D0-58DF678C0E57}"/>
    <cellStyle name="Moeda 3 5" xfId="77" xr:uid="{5BDBB13B-3638-451C-9781-3C6CBB05DEAC}"/>
    <cellStyle name="Moeda 3 5 2" xfId="156" xr:uid="{F8536BAD-C6A6-4AD3-A3AB-6B76E9C7C214}"/>
    <cellStyle name="Moeda 3 5 2 2" xfId="707" xr:uid="{35A06A14-AA65-4601-8E0F-DFB84D803F4B}"/>
    <cellStyle name="Moeda 3 5 2 3" xfId="1258" xr:uid="{74A8E312-4CD8-4C35-9E65-CD9E65009205}"/>
    <cellStyle name="Moeda 3 5 3" xfId="235" xr:uid="{EA061C6F-B814-4E06-AEC1-71593903D8AB}"/>
    <cellStyle name="Moeda 3 5 3 2" xfId="786" xr:uid="{167EC114-2980-4DD0-800B-818354736EA0}"/>
    <cellStyle name="Moeda 3 5 3 3" xfId="1337" xr:uid="{9E1B8881-19C5-4390-ADA5-B9535493B02A}"/>
    <cellStyle name="Moeda 3 5 4" xfId="315" xr:uid="{4F2379FA-C098-450B-ACE3-1B601DD44E80}"/>
    <cellStyle name="Moeda 3 5 4 2" xfId="866" xr:uid="{77B9C513-F655-4B82-84AD-618CD6A4CE66}"/>
    <cellStyle name="Moeda 3 5 4 3" xfId="1416" xr:uid="{171C3B06-4C04-4782-8311-D98CEDCA7DEA}"/>
    <cellStyle name="Moeda 3 5 5" xfId="393" xr:uid="{F32F1641-22B0-41D8-AC47-74736195C1CB}"/>
    <cellStyle name="Moeda 3 5 5 2" xfId="944" xr:uid="{A8CCF0BA-A29A-40CB-BF93-5B6B582470C4}"/>
    <cellStyle name="Moeda 3 5 5 3" xfId="1494" xr:uid="{175B6C5A-16CD-43CC-A224-1A4A867EAB3B}"/>
    <cellStyle name="Moeda 3 5 6" xfId="472" xr:uid="{4EAFBCF1-66E1-4720-B917-ED4792B21F4C}"/>
    <cellStyle name="Moeda 3 5 6 2" xfId="1023" xr:uid="{7740E067-7516-4A38-A867-C5A3F94ADBD6}"/>
    <cellStyle name="Moeda 3 5 6 3" xfId="1573" xr:uid="{6A4B34FD-FC73-4D6B-B627-BA9910D8248B}"/>
    <cellStyle name="Moeda 3 5 7" xfId="550" xr:uid="{FBFCA022-6A32-484A-921B-CD2EFC0AB263}"/>
    <cellStyle name="Moeda 3 5 7 2" xfId="1101" xr:uid="{5394D5C5-DE8B-484E-9C69-F4F31A629DE1}"/>
    <cellStyle name="Moeda 3 5 7 3" xfId="1651" xr:uid="{6068901F-B6D9-41A0-8CCC-F99BF4961FD4}"/>
    <cellStyle name="Moeda 3 5 8" xfId="629" xr:uid="{DC9D4C5F-E265-42AB-86E3-5D7BEFBCA0EC}"/>
    <cellStyle name="Moeda 3 5 9" xfId="1180" xr:uid="{46B05AE0-0E20-420A-84A4-9471D358A105}"/>
    <cellStyle name="Moeda 3 6" xfId="93" xr:uid="{29F335A3-8429-4CA3-8B11-A63B01DA1B81}"/>
    <cellStyle name="Moeda 3 6 2" xfId="644" xr:uid="{6B99D9F4-C444-4A61-8DDD-71DAED544713}"/>
    <cellStyle name="Moeda 3 6 3" xfId="1195" xr:uid="{DF8E7155-BACA-4486-B6CE-05DE9A38AC04}"/>
    <cellStyle name="Moeda 3 7" xfId="171" xr:uid="{98CD7A2F-64FD-4C9B-A7A7-FE13CE7288CC}"/>
    <cellStyle name="Moeda 3 7 2" xfId="722" xr:uid="{FBCFD807-243C-4CFA-925F-87E9BE5AA39D}"/>
    <cellStyle name="Moeda 3 7 3" xfId="1273" xr:uid="{0BE9B2E3-FBA6-4F1A-AA17-679ECEDAC528}"/>
    <cellStyle name="Moeda 3 8" xfId="250" xr:uid="{B687AE69-32F6-4444-BF54-AE43AEF859BE}"/>
    <cellStyle name="Moeda 3 8 2" xfId="801" xr:uid="{1DF11104-A9B3-493F-BEAE-521772F78B82}"/>
    <cellStyle name="Moeda 3 8 3" xfId="1352" xr:uid="{0A1BC4A0-A676-494A-B256-ED114BEAC688}"/>
    <cellStyle name="Moeda 3 9" xfId="330" xr:uid="{A0D360BC-81C1-493F-BD1D-5F9390EAB137}"/>
    <cellStyle name="Moeda 3 9 2" xfId="881" xr:uid="{E460D4ED-1989-4D6A-9B94-166AB4102E31}"/>
    <cellStyle name="Moeda 3 9 3" xfId="1431" xr:uid="{058A3473-EBB1-4512-9553-16E52E4770BD}"/>
    <cellStyle name="Moeda 4" xfId="24" xr:uid="{676101D6-A384-493E-8E40-69D21BC8C113}"/>
    <cellStyle name="Moeda 4 10" xfId="497" xr:uid="{C7E1B7F8-1CF3-4C23-89DB-FFD9BB530EE9}"/>
    <cellStyle name="Moeda 4 10 2" xfId="1048" xr:uid="{56CC06DA-6549-4BF7-B85E-050EDA23A29E}"/>
    <cellStyle name="Moeda 4 10 3" xfId="1598" xr:uid="{D298B18A-386B-40EB-8FEB-9F22586FBADE}"/>
    <cellStyle name="Moeda 4 11" xfId="576" xr:uid="{6FC044C2-7309-4BEC-B1A2-DA0780A5E93A}"/>
    <cellStyle name="Moeda 4 12" xfId="1127" xr:uid="{8756299D-8C7E-4235-8A65-81B6C8279211}"/>
    <cellStyle name="Moeda 4 2" xfId="40" xr:uid="{E2EAEFC3-CB73-4ABD-ACE0-BD3B738CA6A7}"/>
    <cellStyle name="Moeda 4 2 10" xfId="1143" xr:uid="{CCCB8506-2FFF-4CB6-82AC-1E141EB13E31}"/>
    <cellStyle name="Moeda 4 2 2" xfId="72" xr:uid="{3BF4EE05-B0E1-4561-94C7-F354BF21F1D9}"/>
    <cellStyle name="Moeda 4 2 2 2" xfId="151" xr:uid="{A76544D5-BC0E-4FE8-B219-29FFE2BBC1D5}"/>
    <cellStyle name="Moeda 4 2 2 2 2" xfId="702" xr:uid="{2520E95B-328E-454C-9F5B-2E1E81DF887A}"/>
    <cellStyle name="Moeda 4 2 2 2 3" xfId="1253" xr:uid="{B07F662E-CBDD-445C-8336-EBF2CB09E752}"/>
    <cellStyle name="Moeda 4 2 2 3" xfId="230" xr:uid="{4FDAA109-8697-414E-99B1-D67E44A4E251}"/>
    <cellStyle name="Moeda 4 2 2 3 2" xfId="781" xr:uid="{5D8558DC-BB7A-4C75-A272-1C89A5739BBD}"/>
    <cellStyle name="Moeda 4 2 2 3 3" xfId="1332" xr:uid="{00592D10-DDC4-4167-A94E-276EB402C883}"/>
    <cellStyle name="Moeda 4 2 2 4" xfId="310" xr:uid="{E439D321-9489-4EEE-8D31-6E88FD1EB088}"/>
    <cellStyle name="Moeda 4 2 2 4 2" xfId="861" xr:uid="{A28BB840-A9A9-4EA9-A000-4A1E003DE4F8}"/>
    <cellStyle name="Moeda 4 2 2 4 3" xfId="1411" xr:uid="{7D827285-0AFC-4F41-840A-ACE89466EADF}"/>
    <cellStyle name="Moeda 4 2 2 5" xfId="388" xr:uid="{0C2EE063-6E5F-4A53-848D-E37BDDFA7EB9}"/>
    <cellStyle name="Moeda 4 2 2 5 2" xfId="939" xr:uid="{B9CD8DC4-4E1F-45D4-A943-DDB2D2B04BFD}"/>
    <cellStyle name="Moeda 4 2 2 5 3" xfId="1489" xr:uid="{DC7ACAA6-2A65-4D70-AFE5-D2BF9CC370A4}"/>
    <cellStyle name="Moeda 4 2 2 6" xfId="467" xr:uid="{6C4AA4D2-ECF1-4DC4-B0D2-3D037905B167}"/>
    <cellStyle name="Moeda 4 2 2 6 2" xfId="1018" xr:uid="{2DC1466B-06C8-40D5-AB4C-8D57601DD80C}"/>
    <cellStyle name="Moeda 4 2 2 6 3" xfId="1568" xr:uid="{D930F037-61D0-4EA1-881D-153B8A50BA39}"/>
    <cellStyle name="Moeda 4 2 2 7" xfId="545" xr:uid="{2FB02171-8133-4ABE-9254-5502D73755AC}"/>
    <cellStyle name="Moeda 4 2 2 7 2" xfId="1096" xr:uid="{7E2ED732-0581-4851-A96A-09358631BEFB}"/>
    <cellStyle name="Moeda 4 2 2 7 3" xfId="1646" xr:uid="{B33CE221-CDBD-420D-BE92-D9EE1B527937}"/>
    <cellStyle name="Moeda 4 2 2 8" xfId="624" xr:uid="{62B3DF63-BB18-4A1E-BFB3-2D7609004F08}"/>
    <cellStyle name="Moeda 4 2 2 9" xfId="1175" xr:uid="{DD63C787-2059-405B-BFEB-CB2D4BEABA3A}"/>
    <cellStyle name="Moeda 4 2 3" xfId="119" xr:uid="{F0A2CAA8-F933-4AC8-AC9B-9244BF59C225}"/>
    <cellStyle name="Moeda 4 2 3 2" xfId="670" xr:uid="{C1DD8E0B-252C-4044-9C1F-016FEB3D749B}"/>
    <cellStyle name="Moeda 4 2 3 3" xfId="1221" xr:uid="{C5C12CBF-0820-40EB-99EE-2E13F906B411}"/>
    <cellStyle name="Moeda 4 2 4" xfId="198" xr:uid="{84961953-FEA6-4299-AD60-3FA4719F7B37}"/>
    <cellStyle name="Moeda 4 2 4 2" xfId="749" xr:uid="{04294C20-EE72-4BA7-A51B-401280557AF2}"/>
    <cellStyle name="Moeda 4 2 4 3" xfId="1300" xr:uid="{1DFB13EE-48C6-45AE-A63F-852C76C46A55}"/>
    <cellStyle name="Moeda 4 2 5" xfId="278" xr:uid="{63D95073-AD08-40D1-8ABB-9817CFE6A05D}"/>
    <cellStyle name="Moeda 4 2 5 2" xfId="829" xr:uid="{74A0A18B-6782-46F7-9D01-BA7761DB90B2}"/>
    <cellStyle name="Moeda 4 2 5 3" xfId="1379" xr:uid="{C16E0E85-B667-4161-9EF4-B1831365582C}"/>
    <cellStyle name="Moeda 4 2 6" xfId="356" xr:uid="{8D0F5DAA-5CA2-4B27-AF04-256CD6B0AB89}"/>
    <cellStyle name="Moeda 4 2 6 2" xfId="907" xr:uid="{F2432849-2B57-4067-8981-2B0D7A7B47A0}"/>
    <cellStyle name="Moeda 4 2 6 3" xfId="1457" xr:uid="{DE0D10D1-6F37-4D2F-8C85-7A50357A204A}"/>
    <cellStyle name="Moeda 4 2 7" xfId="435" xr:uid="{5BB56E4E-B0F6-4AAD-96A5-B730E185D837}"/>
    <cellStyle name="Moeda 4 2 7 2" xfId="986" xr:uid="{610985F2-A5F1-453E-B89B-664A027536D1}"/>
    <cellStyle name="Moeda 4 2 7 3" xfId="1536" xr:uid="{C54FAFA7-0223-496D-9E4F-BA0F7B3FDF4E}"/>
    <cellStyle name="Moeda 4 2 8" xfId="513" xr:uid="{D04E1B0C-97E9-4E51-8B02-E3DF7C033F67}"/>
    <cellStyle name="Moeda 4 2 8 2" xfId="1064" xr:uid="{81F2FF77-92E1-4A4E-8036-4519C41B3381}"/>
    <cellStyle name="Moeda 4 2 8 3" xfId="1614" xr:uid="{8AB24C47-72CE-43BE-ADCE-FE55BCB8E0B8}"/>
    <cellStyle name="Moeda 4 2 9" xfId="592" xr:uid="{6E72E1E3-13CE-4879-A9CF-A97091877211}"/>
    <cellStyle name="Moeda 4 3" xfId="56" xr:uid="{115C5B51-7BD0-4F9C-ADE7-CC0A359E51F5}"/>
    <cellStyle name="Moeda 4 3 2" xfId="135" xr:uid="{5890038B-52CD-4677-A902-04D7F480FE95}"/>
    <cellStyle name="Moeda 4 3 2 2" xfId="686" xr:uid="{83A05F97-6BC9-45FB-9B94-66CF2FA499E5}"/>
    <cellStyle name="Moeda 4 3 2 3" xfId="1237" xr:uid="{271E6616-02A9-4766-8FEA-42625F4573EC}"/>
    <cellStyle name="Moeda 4 3 3" xfId="214" xr:uid="{AEBB1061-8B66-4F8F-908E-D834F920E11A}"/>
    <cellStyle name="Moeda 4 3 3 2" xfId="765" xr:uid="{6C9A8996-4CCE-4F62-A258-D12020182360}"/>
    <cellStyle name="Moeda 4 3 3 3" xfId="1316" xr:uid="{6F33623B-7D2F-4FF0-9ADF-8ADAFA0E858C}"/>
    <cellStyle name="Moeda 4 3 4" xfId="294" xr:uid="{A60C1D50-E19D-4B9A-9302-AB13118277C6}"/>
    <cellStyle name="Moeda 4 3 4 2" xfId="845" xr:uid="{0B37922B-6D7A-4493-8048-E1C74CEE439C}"/>
    <cellStyle name="Moeda 4 3 4 3" xfId="1395" xr:uid="{C36B7BFE-875F-4375-95C7-F0AA62A0C84C}"/>
    <cellStyle name="Moeda 4 3 5" xfId="372" xr:uid="{A8D17067-948E-42A0-AEDF-A5F88C6D2E85}"/>
    <cellStyle name="Moeda 4 3 5 2" xfId="923" xr:uid="{5F46830A-9EE4-4317-B648-901C3B4B70CF}"/>
    <cellStyle name="Moeda 4 3 5 3" xfId="1473" xr:uid="{A5354509-28F2-4A4D-BF37-38046034F2A9}"/>
    <cellStyle name="Moeda 4 3 6" xfId="451" xr:uid="{832526A4-F29E-44DE-B509-1A1E733B396F}"/>
    <cellStyle name="Moeda 4 3 6 2" xfId="1002" xr:uid="{BB369DF7-27C1-44C7-8301-E2A0C58D0953}"/>
    <cellStyle name="Moeda 4 3 6 3" xfId="1552" xr:uid="{DC3A3260-2742-46A9-8B97-79481359EBBB}"/>
    <cellStyle name="Moeda 4 3 7" xfId="529" xr:uid="{8ED64B7D-86B7-491F-A1F1-C335E21027AC}"/>
    <cellStyle name="Moeda 4 3 7 2" xfId="1080" xr:uid="{E28E784F-604E-4AFD-9368-81B53752AACE}"/>
    <cellStyle name="Moeda 4 3 7 3" xfId="1630" xr:uid="{3146CBA6-1FC5-4386-9E51-8339FBCE3E74}"/>
    <cellStyle name="Moeda 4 3 8" xfId="608" xr:uid="{733C8FAD-8611-4B95-9EA3-A7EC76EFD6DA}"/>
    <cellStyle name="Moeda 4 3 9" xfId="1159" xr:uid="{CFD140AF-760F-4DC1-BC40-EAF4FDFA43F0}"/>
    <cellStyle name="Moeda 4 4" xfId="87" xr:uid="{6323616A-D226-4093-8E35-8B50BB7394FB}"/>
    <cellStyle name="Moeda 4 4 2" xfId="166" xr:uid="{73C9CEA9-AFA3-410C-9A7B-A41B89716C08}"/>
    <cellStyle name="Moeda 4 4 2 2" xfId="717" xr:uid="{349DA607-7F7E-44C5-AC15-FB22420A6A45}"/>
    <cellStyle name="Moeda 4 4 2 3" xfId="1268" xr:uid="{F9149BB6-179E-4A1B-AFB5-F699253EEF58}"/>
    <cellStyle name="Moeda 4 4 3" xfId="245" xr:uid="{AC04143E-FCB1-4546-B4DB-E184F7AEA848}"/>
    <cellStyle name="Moeda 4 4 3 2" xfId="796" xr:uid="{9A7E3AF6-11D0-4F10-BFAC-BF830B9159FE}"/>
    <cellStyle name="Moeda 4 4 3 3" xfId="1347" xr:uid="{A2FFFC39-B73A-4B30-B896-97C37747FCB4}"/>
    <cellStyle name="Moeda 4 4 4" xfId="325" xr:uid="{126C7755-DF3C-4D60-8DF2-4655DCE5E35D}"/>
    <cellStyle name="Moeda 4 4 4 2" xfId="876" xr:uid="{15EE110F-9BA9-4088-A7EF-F8EFC0BBE85F}"/>
    <cellStyle name="Moeda 4 4 4 3" xfId="1426" xr:uid="{7D204B01-8A67-4F87-ADF7-2DCF42FE9CF3}"/>
    <cellStyle name="Moeda 4 4 5" xfId="403" xr:uid="{084A1673-114E-4221-A032-90C0917D232C}"/>
    <cellStyle name="Moeda 4 4 5 2" xfId="954" xr:uid="{1D022426-5932-42E5-A495-80FF33ECF715}"/>
    <cellStyle name="Moeda 4 4 5 3" xfId="1504" xr:uid="{FBEA0923-9F57-49E4-87AE-CAD9B3D52AE4}"/>
    <cellStyle name="Moeda 4 4 6" xfId="482" xr:uid="{1AEF3EA1-4A92-4C27-AC8A-A99A57A8B6A1}"/>
    <cellStyle name="Moeda 4 4 6 2" xfId="1033" xr:uid="{90C1D0CD-7CD3-4E22-9DBA-C4F1CF7F0D0B}"/>
    <cellStyle name="Moeda 4 4 6 3" xfId="1583" xr:uid="{0839DB63-966F-4763-972E-A47875B3DEC5}"/>
    <cellStyle name="Moeda 4 4 7" xfId="560" xr:uid="{83F064BD-B88E-4306-B06D-57DA5236DA98}"/>
    <cellStyle name="Moeda 4 4 7 2" xfId="1111" xr:uid="{EE67D0AD-4643-4572-BC4C-AC2DD2184AF2}"/>
    <cellStyle name="Moeda 4 4 7 3" xfId="1661" xr:uid="{D8BBEA77-44F7-4807-AE22-CC908F550BDE}"/>
    <cellStyle name="Moeda 4 4 8" xfId="639" xr:uid="{DF47DFBF-289D-4B7C-A995-EB09E4C0F70F}"/>
    <cellStyle name="Moeda 4 4 9" xfId="1190" xr:uid="{0F587264-7BE8-4969-9484-34E9D0E45050}"/>
    <cellStyle name="Moeda 4 5" xfId="103" xr:uid="{C1BCBE37-D88B-44C6-AA7F-2E517F84BE5A}"/>
    <cellStyle name="Moeda 4 5 2" xfId="654" xr:uid="{032E7872-A484-4BF5-AA18-9657A9B35BBB}"/>
    <cellStyle name="Moeda 4 5 3" xfId="1205" xr:uid="{18BE7FBA-7E5C-40DD-8B5A-6A7D564A8560}"/>
    <cellStyle name="Moeda 4 6" xfId="182" xr:uid="{65A2C1F9-751A-4C29-9DE3-D98D227F7F17}"/>
    <cellStyle name="Moeda 4 6 2" xfId="733" xr:uid="{C5093BE0-3E8F-4D50-8795-27C5542928D0}"/>
    <cellStyle name="Moeda 4 6 3" xfId="1284" xr:uid="{421DB8E4-AC06-4329-B7FA-A4D73162301E}"/>
    <cellStyle name="Moeda 4 7" xfId="261" xr:uid="{D34F19EC-210D-4F23-B1E4-02480AE38D29}"/>
    <cellStyle name="Moeda 4 7 2" xfId="812" xr:uid="{E9A302E3-F5DA-4DB9-9D17-AE511D0E521A}"/>
    <cellStyle name="Moeda 4 7 3" xfId="1363" xr:uid="{EECD2413-FF34-403F-9B90-BF2DE2EFEC14}"/>
    <cellStyle name="Moeda 4 8" xfId="340" xr:uid="{458C8B65-4F8D-47A4-80CC-5BC9DF918930}"/>
    <cellStyle name="Moeda 4 8 2" xfId="891" xr:uid="{A4FC8A0A-5DFE-48A3-BF1B-7BEC3AF30203}"/>
    <cellStyle name="Moeda 4 8 3" xfId="1441" xr:uid="{613BB4E7-5393-4380-920B-9798DE54AAD3}"/>
    <cellStyle name="Moeda 4 9" xfId="419" xr:uid="{75B102B7-0898-4C95-B3FE-74DAFFBD1BD6}"/>
    <cellStyle name="Moeda 4 9 2" xfId="970" xr:uid="{E4DC04AF-6FBD-4031-BCC4-5700923EAD9C}"/>
    <cellStyle name="Moeda 4 9 3" xfId="1520" xr:uid="{B02D804D-8B89-40F9-A5C3-8700DF185594}"/>
    <cellStyle name="Moeda 5" xfId="23" xr:uid="{EF2F9A12-97AB-4459-A85E-CADAE06FB42A}"/>
    <cellStyle name="Moeda 5 10" xfId="496" xr:uid="{CA2296CC-5D81-46F8-93DC-E1B82967231C}"/>
    <cellStyle name="Moeda 5 10 2" xfId="1047" xr:uid="{B8671B3D-008B-4595-B5D6-8BF6DD15B327}"/>
    <cellStyle name="Moeda 5 10 3" xfId="1597" xr:uid="{1652CADD-A721-4E8F-BAA7-D4C02EB4C64E}"/>
    <cellStyle name="Moeda 5 11" xfId="575" xr:uid="{673299DD-81E2-47DA-B4F9-8563ADB79648}"/>
    <cellStyle name="Moeda 5 12" xfId="1126" xr:uid="{A9B76868-FBF1-44FC-9284-4B13A9735DA5}"/>
    <cellStyle name="Moeda 5 2" xfId="39" xr:uid="{062783AA-FE67-47ED-95EE-00BBADB617F1}"/>
    <cellStyle name="Moeda 5 2 10" xfId="1142" xr:uid="{09B52DCA-F435-491C-9722-15B0E234CA8A}"/>
    <cellStyle name="Moeda 5 2 2" xfId="71" xr:uid="{86F2196B-8F8B-4EF7-890D-7D5E63FF6F48}"/>
    <cellStyle name="Moeda 5 2 2 2" xfId="150" xr:uid="{B6BE300B-377B-4799-A6FE-01387400D3AF}"/>
    <cellStyle name="Moeda 5 2 2 2 2" xfId="701" xr:uid="{03627679-E8CB-4F58-8282-5F434DA85708}"/>
    <cellStyle name="Moeda 5 2 2 2 3" xfId="1252" xr:uid="{5BBEE62E-DDD1-4FD1-B66E-197E2E07B804}"/>
    <cellStyle name="Moeda 5 2 2 3" xfId="229" xr:uid="{91C61206-CEBB-4F6C-94E3-7AB9E4376214}"/>
    <cellStyle name="Moeda 5 2 2 3 2" xfId="780" xr:uid="{173F259F-BF43-48A5-8E9D-4B8F47921B06}"/>
    <cellStyle name="Moeda 5 2 2 3 3" xfId="1331" xr:uid="{455286A6-A927-4708-AD4F-C52128C3E692}"/>
    <cellStyle name="Moeda 5 2 2 4" xfId="309" xr:uid="{CB57B763-234B-4855-88CC-7625B3DD4B2C}"/>
    <cellStyle name="Moeda 5 2 2 4 2" xfId="860" xr:uid="{04A12B2E-3873-4366-9A77-D7BDE4B31109}"/>
    <cellStyle name="Moeda 5 2 2 4 3" xfId="1410" xr:uid="{4F29F731-109A-40DC-97B4-B2833A589CFA}"/>
    <cellStyle name="Moeda 5 2 2 5" xfId="387" xr:uid="{E2613D8D-1440-4D12-AC1E-23D6687A86D0}"/>
    <cellStyle name="Moeda 5 2 2 5 2" xfId="938" xr:uid="{647D63B8-4170-4B49-82C1-6518E02CAB4E}"/>
    <cellStyle name="Moeda 5 2 2 5 3" xfId="1488" xr:uid="{E5A13F1D-7B70-4610-8029-0BB4DEE8F608}"/>
    <cellStyle name="Moeda 5 2 2 6" xfId="466" xr:uid="{CD57A7C6-42D8-46EE-A66D-A12F2004C2B6}"/>
    <cellStyle name="Moeda 5 2 2 6 2" xfId="1017" xr:uid="{30703634-C9FE-48BA-8F6A-24FB4C672F4C}"/>
    <cellStyle name="Moeda 5 2 2 6 3" xfId="1567" xr:uid="{8527060E-3226-47BE-97BB-F7DDDE4A43A0}"/>
    <cellStyle name="Moeda 5 2 2 7" xfId="544" xr:uid="{3022F296-E877-4966-8CA5-3F5CE1F0ED35}"/>
    <cellStyle name="Moeda 5 2 2 7 2" xfId="1095" xr:uid="{24403768-C6CF-4338-A8AD-9CF404E18B1B}"/>
    <cellStyle name="Moeda 5 2 2 7 3" xfId="1645" xr:uid="{D8571A05-1081-4EAF-9F66-370DD7316D96}"/>
    <cellStyle name="Moeda 5 2 2 8" xfId="623" xr:uid="{036757FA-B687-4728-89EA-50B049A65606}"/>
    <cellStyle name="Moeda 5 2 2 9" xfId="1174" xr:uid="{72EB50DF-BA8F-4A69-9692-E9C0C4F80460}"/>
    <cellStyle name="Moeda 5 2 3" xfId="118" xr:uid="{3C1D7833-FD86-49FE-BE93-699A02EC1E70}"/>
    <cellStyle name="Moeda 5 2 3 2" xfId="669" xr:uid="{9F4F7DAE-1226-419A-900C-68096B3729FA}"/>
    <cellStyle name="Moeda 5 2 3 3" xfId="1220" xr:uid="{20D3B7A9-1BF0-480F-878E-C3C0680C2BFC}"/>
    <cellStyle name="Moeda 5 2 4" xfId="197" xr:uid="{A83391F4-0C9F-4601-A062-0FF7BA2F4C32}"/>
    <cellStyle name="Moeda 5 2 4 2" xfId="748" xr:uid="{DB345B2B-1D7C-4F60-9AEC-20D95948A7EA}"/>
    <cellStyle name="Moeda 5 2 4 3" xfId="1299" xr:uid="{708EE3E1-A949-4F74-B5FB-8A5CD899B095}"/>
    <cellStyle name="Moeda 5 2 5" xfId="277" xr:uid="{957666D0-3E2C-442A-98EC-748A5CF69C36}"/>
    <cellStyle name="Moeda 5 2 5 2" xfId="828" xr:uid="{7B32E29F-9802-42ED-B77F-8FC4BF2744F8}"/>
    <cellStyle name="Moeda 5 2 5 3" xfId="1378" xr:uid="{ECAEAA2D-465B-47A3-ACBE-4E2DDFF7B307}"/>
    <cellStyle name="Moeda 5 2 6" xfId="355" xr:uid="{C529879F-EDC1-499E-A9DD-902805082B09}"/>
    <cellStyle name="Moeda 5 2 6 2" xfId="906" xr:uid="{7256B114-40AE-4A60-8F20-9CEAC480C617}"/>
    <cellStyle name="Moeda 5 2 6 3" xfId="1456" xr:uid="{02A600D5-19DC-4132-B611-103052EA1BD7}"/>
    <cellStyle name="Moeda 5 2 7" xfId="434" xr:uid="{37F093E8-C030-4C21-A7E4-D4F51CFFADB5}"/>
    <cellStyle name="Moeda 5 2 7 2" xfId="985" xr:uid="{FAD74CA2-6C79-4889-A563-5D386E8AD15B}"/>
    <cellStyle name="Moeda 5 2 7 3" xfId="1535" xr:uid="{43F2A3C1-E860-4CCE-93C5-77F845B6AE67}"/>
    <cellStyle name="Moeda 5 2 8" xfId="512" xr:uid="{1C0FB6DD-889F-444D-824D-80E911BB29F1}"/>
    <cellStyle name="Moeda 5 2 8 2" xfId="1063" xr:uid="{341F44BF-3AD1-44BA-88EB-0360912EA9F1}"/>
    <cellStyle name="Moeda 5 2 8 3" xfId="1613" xr:uid="{BC2407C0-D4A2-4C79-ACD5-D046B7830369}"/>
    <cellStyle name="Moeda 5 2 9" xfId="591" xr:uid="{AD9B8737-8E49-4900-BDC3-3BF92ED766E5}"/>
    <cellStyle name="Moeda 5 3" xfId="55" xr:uid="{553F6F97-6BA7-4ECC-B57A-C8A681E7B76F}"/>
    <cellStyle name="Moeda 5 3 2" xfId="134" xr:uid="{32B9DFDF-B600-4891-A5A5-7AABB857ADF8}"/>
    <cellStyle name="Moeda 5 3 2 2" xfId="685" xr:uid="{5AD65088-1F4F-446B-A701-D0CBBDFE734A}"/>
    <cellStyle name="Moeda 5 3 2 3" xfId="1236" xr:uid="{2B7A899E-0E4B-442E-BE95-11BF404B26DF}"/>
    <cellStyle name="Moeda 5 3 3" xfId="213" xr:uid="{86E3F1E7-7414-470E-9479-C17CB5D25FA5}"/>
    <cellStyle name="Moeda 5 3 3 2" xfId="764" xr:uid="{23809AD4-F801-463E-B587-39B323009418}"/>
    <cellStyle name="Moeda 5 3 3 3" xfId="1315" xr:uid="{47AB1558-B8D2-439C-8ED6-28321C975BF1}"/>
    <cellStyle name="Moeda 5 3 4" xfId="293" xr:uid="{BCEEB03F-ABF8-432D-A32A-4321C51C3214}"/>
    <cellStyle name="Moeda 5 3 4 2" xfId="844" xr:uid="{ED2722F2-F7A9-4480-825A-B2C00A6FA362}"/>
    <cellStyle name="Moeda 5 3 4 3" xfId="1394" xr:uid="{8BD9BB9C-1F13-4658-84E0-1E09F3341FC6}"/>
    <cellStyle name="Moeda 5 3 5" xfId="371" xr:uid="{8193021F-36E4-4B16-A5B7-25AA10932DF9}"/>
    <cellStyle name="Moeda 5 3 5 2" xfId="922" xr:uid="{18E40F6B-F7E4-47A4-B26A-9F89E8B090DB}"/>
    <cellStyle name="Moeda 5 3 5 3" xfId="1472" xr:uid="{4844D0FB-A03E-452F-A1F5-9A3E3F053CD6}"/>
    <cellStyle name="Moeda 5 3 6" xfId="450" xr:uid="{34611451-16BB-487D-B69A-B16795B60452}"/>
    <cellStyle name="Moeda 5 3 6 2" xfId="1001" xr:uid="{B0DF271C-3C8A-4300-81E2-BA21B20C0CB3}"/>
    <cellStyle name="Moeda 5 3 6 3" xfId="1551" xr:uid="{0016833A-0E15-4536-9FEA-3ECAA4BDF38D}"/>
    <cellStyle name="Moeda 5 3 7" xfId="528" xr:uid="{6F79117A-5029-4F81-856A-785FCEE25779}"/>
    <cellStyle name="Moeda 5 3 7 2" xfId="1079" xr:uid="{EC50586C-6C46-4571-8A47-781A9A7858D5}"/>
    <cellStyle name="Moeda 5 3 7 3" xfId="1629" xr:uid="{8D384E99-CB5A-452E-8C1F-949FCA527A0A}"/>
    <cellStyle name="Moeda 5 3 8" xfId="607" xr:uid="{B27272B1-24A2-4B7B-A7F7-9A5AB459E606}"/>
    <cellStyle name="Moeda 5 3 9" xfId="1158" xr:uid="{895D8704-59A1-4FAA-B292-D02B4FF40E0F}"/>
    <cellStyle name="Moeda 5 4" xfId="86" xr:uid="{78E195CB-9CD1-4044-BCC7-F4CBCA13831B}"/>
    <cellStyle name="Moeda 5 4 2" xfId="165" xr:uid="{45F77644-C05E-46FA-A639-CE7F496A75B0}"/>
    <cellStyle name="Moeda 5 4 2 2" xfId="716" xr:uid="{AAA8B2DC-1AB7-4311-846A-349B24959109}"/>
    <cellStyle name="Moeda 5 4 2 3" xfId="1267" xr:uid="{40E08EBB-8280-4C3D-B729-1B41F5351F85}"/>
    <cellStyle name="Moeda 5 4 3" xfId="244" xr:uid="{04F36C37-4243-4373-A18F-C759C4BCCC66}"/>
    <cellStyle name="Moeda 5 4 3 2" xfId="795" xr:uid="{4D89B19B-37CD-44C9-968F-F67D03DA4DF1}"/>
    <cellStyle name="Moeda 5 4 3 3" xfId="1346" xr:uid="{CFE53843-DF6C-4DD1-8FBE-3949D9ED5771}"/>
    <cellStyle name="Moeda 5 4 4" xfId="324" xr:uid="{9E63514A-6791-4CCE-953E-0B25614197F2}"/>
    <cellStyle name="Moeda 5 4 4 2" xfId="875" xr:uid="{B95EEABC-C4BB-4D1E-BF62-B8AF7883AE94}"/>
    <cellStyle name="Moeda 5 4 4 3" xfId="1425" xr:uid="{592E8FF9-72A5-4EDB-848A-33EFFFC40765}"/>
    <cellStyle name="Moeda 5 4 5" xfId="402" xr:uid="{A90AAA41-FFEA-4794-AD8F-8AA36F56444D}"/>
    <cellStyle name="Moeda 5 4 5 2" xfId="953" xr:uid="{E48E3D35-88AE-4983-BB8A-29468FC90761}"/>
    <cellStyle name="Moeda 5 4 5 3" xfId="1503" xr:uid="{C78A1C78-69CA-445D-9DB0-2D00B5AD7705}"/>
    <cellStyle name="Moeda 5 4 6" xfId="481" xr:uid="{B4E87AD8-874F-4194-8B07-55B7EA67B1F6}"/>
    <cellStyle name="Moeda 5 4 6 2" xfId="1032" xr:uid="{3500FAC6-7B33-4EE6-8108-C7C115CEA1DD}"/>
    <cellStyle name="Moeda 5 4 6 3" xfId="1582" xr:uid="{BC3FDF36-05AB-46FD-8BA4-D3083C3C4F5D}"/>
    <cellStyle name="Moeda 5 4 7" xfId="559" xr:uid="{CEB0C502-0DCE-43A0-99EF-B58F9B7C4D43}"/>
    <cellStyle name="Moeda 5 4 7 2" xfId="1110" xr:uid="{775691C4-FA8D-4F93-88EC-84D5CC2F60B2}"/>
    <cellStyle name="Moeda 5 4 7 3" xfId="1660" xr:uid="{F9E8A756-1E9C-4765-A36F-5BDC3B91ADFB}"/>
    <cellStyle name="Moeda 5 4 8" xfId="638" xr:uid="{6ECBD330-B598-4BF5-8D63-96D97DDD43E8}"/>
    <cellStyle name="Moeda 5 4 9" xfId="1189" xr:uid="{73E7F03E-2C79-444D-9556-244B2FBEC32A}"/>
    <cellStyle name="Moeda 5 5" xfId="102" xr:uid="{2E8FB214-7880-48A7-910C-99E41023F497}"/>
    <cellStyle name="Moeda 5 5 2" xfId="653" xr:uid="{BFC2B988-F20A-48A6-81A8-695D03F5D5B9}"/>
    <cellStyle name="Moeda 5 5 3" xfId="1204" xr:uid="{E8B9D636-4C83-415C-8EA7-8C5C74B5FFB3}"/>
    <cellStyle name="Moeda 5 6" xfId="181" xr:uid="{11CA34A9-DFF7-442C-A12B-DAD626331D58}"/>
    <cellStyle name="Moeda 5 6 2" xfId="732" xr:uid="{9358E5C6-63A3-4CCB-9E1D-5B97FF29859C}"/>
    <cellStyle name="Moeda 5 6 3" xfId="1283" xr:uid="{B6C95527-76AC-4A33-A87E-80386141FEA3}"/>
    <cellStyle name="Moeda 5 7" xfId="260" xr:uid="{BB2557E2-1D2E-48C7-AE75-52AE8F6B6D14}"/>
    <cellStyle name="Moeda 5 7 2" xfId="811" xr:uid="{9DFA0E81-6578-4582-9631-61513AD73D5C}"/>
    <cellStyle name="Moeda 5 7 3" xfId="1362" xr:uid="{BC2334A7-ED31-4079-9EC1-8E0FDFEC1783}"/>
    <cellStyle name="Moeda 5 8" xfId="339" xr:uid="{7DC2E817-7B9C-4753-9DBE-15D9108F38FA}"/>
    <cellStyle name="Moeda 5 8 2" xfId="890" xr:uid="{26D33EFB-5F19-40AF-AE0D-071363C3E372}"/>
    <cellStyle name="Moeda 5 8 3" xfId="1440" xr:uid="{EC281034-E226-4A09-ADD6-E409C11E12A4}"/>
    <cellStyle name="Moeda 5 9" xfId="418" xr:uid="{ABC235E9-F696-46E6-8E09-9DBACF8569A6}"/>
    <cellStyle name="Moeda 5 9 2" xfId="969" xr:uid="{CF9658D7-46C4-4AC9-A242-78FC38E2EF14}"/>
    <cellStyle name="Moeda 5 9 3" xfId="1519" xr:uid="{623A3082-C0A0-4D5C-B075-D00906EEAAB8}"/>
    <cellStyle name="Moeda 6" xfId="33" xr:uid="{EDACEAA6-7FA4-4ADB-B771-5E561014938C}"/>
    <cellStyle name="Moeda 6 10" xfId="1136" xr:uid="{78202E50-4F3E-4348-ACB8-B1EFE0A78B3F}"/>
    <cellStyle name="Moeda 6 2" xfId="65" xr:uid="{2C8548A3-FA4F-48BD-ADCF-BD40C96F2892}"/>
    <cellStyle name="Moeda 6 2 2" xfId="144" xr:uid="{2DCC704F-CD63-43C6-9E6F-01BFB4F27B8F}"/>
    <cellStyle name="Moeda 6 2 2 2" xfId="695" xr:uid="{0EC4D3B4-A57F-4282-A07B-019608F3022F}"/>
    <cellStyle name="Moeda 6 2 2 3" xfId="1246" xr:uid="{2DFB1266-3815-49E9-A712-A2BE3C83EAC2}"/>
    <cellStyle name="Moeda 6 2 3" xfId="223" xr:uid="{455022B6-0971-428F-B2B9-C64D9CA860BC}"/>
    <cellStyle name="Moeda 6 2 3 2" xfId="774" xr:uid="{15DE0454-3DF4-4559-ACEF-4138649E6207}"/>
    <cellStyle name="Moeda 6 2 3 3" xfId="1325" xr:uid="{D7FBA5A8-E40A-46E4-8147-6C0A6697F4FA}"/>
    <cellStyle name="Moeda 6 2 4" xfId="303" xr:uid="{60414C9E-FC6B-4A70-AD1B-ACE93A10B0FF}"/>
    <cellStyle name="Moeda 6 2 4 2" xfId="854" xr:uid="{B5F54F90-D4D8-49F1-83DD-15C896C5A717}"/>
    <cellStyle name="Moeda 6 2 4 3" xfId="1404" xr:uid="{4F207793-7BBE-4423-994F-660FA97ECC00}"/>
    <cellStyle name="Moeda 6 2 5" xfId="381" xr:uid="{38079EDF-D88F-4000-9300-BF3A728E1AAC}"/>
    <cellStyle name="Moeda 6 2 5 2" xfId="932" xr:uid="{892D00D5-6A08-412F-BA62-06C55DB6BCAA}"/>
    <cellStyle name="Moeda 6 2 5 3" xfId="1482" xr:uid="{D838078D-1971-463B-811C-8D5FC6A8D85E}"/>
    <cellStyle name="Moeda 6 2 6" xfId="460" xr:uid="{E00547A4-4F30-4842-A06F-1CAC073EC9E1}"/>
    <cellStyle name="Moeda 6 2 6 2" xfId="1011" xr:uid="{6D7FAD41-8F65-4C2F-8482-E5ECD4BA0548}"/>
    <cellStyle name="Moeda 6 2 6 3" xfId="1561" xr:uid="{B068DCE7-A62E-44C9-8F9C-EC3D3BE1D65D}"/>
    <cellStyle name="Moeda 6 2 7" xfId="538" xr:uid="{45C913FC-BAE8-4A8B-AB5B-4D3F6F2D72EF}"/>
    <cellStyle name="Moeda 6 2 7 2" xfId="1089" xr:uid="{EC5F70BC-BF7C-4541-B068-6F11B3C77CB9}"/>
    <cellStyle name="Moeda 6 2 7 3" xfId="1639" xr:uid="{3A29DC50-7B11-48E0-839E-F95CB7D2C699}"/>
    <cellStyle name="Moeda 6 2 8" xfId="617" xr:uid="{E65D5B60-F56C-44C6-90F6-3756EB92F053}"/>
    <cellStyle name="Moeda 6 2 9" xfId="1168" xr:uid="{2B22F4E5-024C-493F-9BE8-100F895BAEBD}"/>
    <cellStyle name="Moeda 6 3" xfId="112" xr:uid="{3D6654B1-C8E5-47A5-8B97-115CA07B2EF8}"/>
    <cellStyle name="Moeda 6 3 2" xfId="663" xr:uid="{9744929F-3822-4091-BCEA-4DF3EBED7987}"/>
    <cellStyle name="Moeda 6 3 3" xfId="1214" xr:uid="{6D1F6E63-3D90-4EEE-A85D-CD95DD946A51}"/>
    <cellStyle name="Moeda 6 4" xfId="191" xr:uid="{1703218C-A3FF-49C1-9321-400BB167F7D1}"/>
    <cellStyle name="Moeda 6 4 2" xfId="742" xr:uid="{AACC6D31-A098-42A0-B724-1C4C69424154}"/>
    <cellStyle name="Moeda 6 4 3" xfId="1293" xr:uid="{1066E3E6-0240-4E79-B3D0-5F3CF1983F01}"/>
    <cellStyle name="Moeda 6 5" xfId="271" xr:uid="{4E64ED61-099D-4548-A3E3-43B28C2D0651}"/>
    <cellStyle name="Moeda 6 5 2" xfId="822" xr:uid="{EAEA9EDC-86DC-465E-BBBA-46ABAF003C28}"/>
    <cellStyle name="Moeda 6 5 3" xfId="1372" xr:uid="{4FCCEF35-6419-40A9-90ED-2B0F377CDFD5}"/>
    <cellStyle name="Moeda 6 6" xfId="349" xr:uid="{673E4367-3F32-4613-BB00-52CE6AF4D6E4}"/>
    <cellStyle name="Moeda 6 6 2" xfId="900" xr:uid="{D8A9FCE3-C44A-4321-8EA1-F059814AB663}"/>
    <cellStyle name="Moeda 6 6 3" xfId="1450" xr:uid="{6FCF2EDD-C1F3-4D4F-A3DD-05EBFC8EEEB2}"/>
    <cellStyle name="Moeda 6 7" xfId="428" xr:uid="{E90F3489-E2DD-4521-B563-7E1ED5CF3A2E}"/>
    <cellStyle name="Moeda 6 7 2" xfId="979" xr:uid="{ED5AADF7-6CF6-4C41-ACF4-A7B80DCBAA79}"/>
    <cellStyle name="Moeda 6 7 3" xfId="1529" xr:uid="{8A21FBE3-CDDA-4157-AF2C-A0391F747F1A}"/>
    <cellStyle name="Moeda 6 8" xfId="506" xr:uid="{70A248FC-92FE-4F2D-A6C0-B9576D8740ED}"/>
    <cellStyle name="Moeda 6 8 2" xfId="1057" xr:uid="{40B21E18-0D31-4587-AF2E-4FFC014AAED5}"/>
    <cellStyle name="Moeda 6 8 3" xfId="1607" xr:uid="{C8959F59-14F2-4E58-8733-307F89D43BD5}"/>
    <cellStyle name="Moeda 6 9" xfId="585" xr:uid="{094C87DB-EC28-40AB-BFB9-0AD2EED82BC4}"/>
    <cellStyle name="Moeda 7" xfId="49" xr:uid="{80CA4037-EF78-4397-BAB2-059E2EACA811}"/>
    <cellStyle name="Moeda 7 2" xfId="128" xr:uid="{FD43BE0F-ED03-4D3C-95A1-4B1519C1AB47}"/>
    <cellStyle name="Moeda 7 2 2" xfId="679" xr:uid="{5E461F43-8DB3-41F4-9212-735FC43B8B44}"/>
    <cellStyle name="Moeda 7 2 3" xfId="1230" xr:uid="{1E9CF1EE-D144-4A34-A8F6-799C8C948C29}"/>
    <cellStyle name="Moeda 7 3" xfId="207" xr:uid="{FCBB1C75-807D-494F-A894-4C967B242BF0}"/>
    <cellStyle name="Moeda 7 3 2" xfId="758" xr:uid="{75638F51-F0F7-4A9C-A662-7378AB9800B3}"/>
    <cellStyle name="Moeda 7 3 3" xfId="1309" xr:uid="{1F78C9BA-FE94-4AB9-AE2C-6E47742A26A6}"/>
    <cellStyle name="Moeda 7 4" xfId="287" xr:uid="{7B3F6223-2AEC-4B35-81CC-68964FE69893}"/>
    <cellStyle name="Moeda 7 4 2" xfId="838" xr:uid="{F5ABA118-8D04-4272-8F3F-591C316BD0A3}"/>
    <cellStyle name="Moeda 7 4 3" xfId="1388" xr:uid="{D558ECCD-0AB7-4D8C-8097-3A99E337E01E}"/>
    <cellStyle name="Moeda 7 5" xfId="365" xr:uid="{3BB1E1F8-066B-4D5E-A1B5-D42F88399076}"/>
    <cellStyle name="Moeda 7 5 2" xfId="916" xr:uid="{7040A971-FDB7-49DA-B835-5AA14F678DA5}"/>
    <cellStyle name="Moeda 7 5 3" xfId="1466" xr:uid="{C320D68E-9D3B-451A-B017-ACC3D0FDBB0F}"/>
    <cellStyle name="Moeda 7 6" xfId="444" xr:uid="{8A694ADC-720C-4AA9-B501-0A485B2A3196}"/>
    <cellStyle name="Moeda 7 6 2" xfId="995" xr:uid="{6433FF3B-DBAC-461D-B33C-70876FF2C182}"/>
    <cellStyle name="Moeda 7 6 3" xfId="1545" xr:uid="{E5C91B1C-16F7-4878-B209-3736966D27D8}"/>
    <cellStyle name="Moeda 7 7" xfId="522" xr:uid="{585B2442-3032-40AF-B77D-AB36A5EF4755}"/>
    <cellStyle name="Moeda 7 7 2" xfId="1073" xr:uid="{3E50B3DE-8BEB-4CBC-858D-3BDD4715A530}"/>
    <cellStyle name="Moeda 7 7 3" xfId="1623" xr:uid="{FD5B8FFD-B847-43E5-94D0-63EDAD8542B4}"/>
    <cellStyle name="Moeda 7 8" xfId="601" xr:uid="{91CEDE0A-F88F-4BF4-A65F-F173A6D8BCE1}"/>
    <cellStyle name="Moeda 7 9" xfId="1152" xr:uid="{E0B15DBA-FAC9-4842-A1F6-F161FD889966}"/>
    <cellStyle name="Moeda 8" xfId="175" xr:uid="{FA7D184B-CD1E-4034-AF65-E2332644B29F}"/>
    <cellStyle name="Moeda 8 2" xfId="726" xr:uid="{21048299-DDEB-444F-A781-208A963C4BCC}"/>
    <cellStyle name="Moeda 8 3" xfId="1277" xr:uid="{CA103D3A-E1DB-4762-8D18-533745A86C34}"/>
    <cellStyle name="Moeda 9" xfId="254" xr:uid="{B9A17765-21B4-457D-ACC9-9147734AEA23}"/>
    <cellStyle name="Moeda 9 2" xfId="805" xr:uid="{D8539F00-37A7-4B39-8D33-41C6A72E2692}"/>
    <cellStyle name="Moeda 9 3" xfId="1356" xr:uid="{6C1D7D4F-921B-4A6D-AAFE-6694FC9ECE6E}"/>
    <cellStyle name="Normal" xfId="0" builtinId="0"/>
    <cellStyle name="Normal 2" xfId="2" xr:uid="{434425F9-0EFC-4309-BDB8-EFE2B4438F6D}"/>
    <cellStyle name="Normal 2 2" xfId="90" xr:uid="{568765C0-7057-4CB4-B485-A1B9A5414000}"/>
    <cellStyle name="Porcentagem" xfId="1664" builtinId="5"/>
    <cellStyle name="Porcentagem 2" xfId="5" xr:uid="{80BE3CDF-0B94-4B94-8F10-87BDC53929A7}"/>
    <cellStyle name="Porcentagem 3" xfId="264" xr:uid="{A8B64BD1-FC85-4949-B84F-04991798087C}"/>
    <cellStyle name="Porcentagem 3 2" xfId="815" xr:uid="{2E90115F-327A-4C6D-9DA8-55EE23045FE8}"/>
    <cellStyle name="Separador de milhares 2" xfId="7" xr:uid="{EFAC6D3E-3841-4230-8756-AA6CDB702A9C}"/>
    <cellStyle name="Separador de milhares 2 2" xfId="11" xr:uid="{A316E431-D934-476F-B05F-6044EB554AD8}"/>
    <cellStyle name="Separador de milhares 2 2 10" xfId="249" xr:uid="{D12786D0-1A6A-40A8-A0B5-1EB4BA89A347}"/>
    <cellStyle name="Separador de milhares 2 2 10 2" xfId="800" xr:uid="{ED272BCA-2396-49A6-8C59-BA6362A3FFB0}"/>
    <cellStyle name="Separador de milhares 2 2 10 3" xfId="1351" xr:uid="{A2FAABC9-117C-488C-86AF-F37212451966}"/>
    <cellStyle name="Separador de milhares 2 2 11" xfId="329" xr:uid="{BE026E54-B194-4B38-9480-83E226554DED}"/>
    <cellStyle name="Separador de milhares 2 2 11 2" xfId="880" xr:uid="{CDA4C077-9F1F-4BB6-A6DE-F60E944ABB50}"/>
    <cellStyle name="Separador de milhares 2 2 11 3" xfId="1430" xr:uid="{FC05E60D-25C8-4E89-9650-B1713500DAD9}"/>
    <cellStyle name="Separador de milhares 2 2 12" xfId="407" xr:uid="{77B85C83-3A0A-42A4-9067-3DC32875BC83}"/>
    <cellStyle name="Separador de milhares 2 2 12 2" xfId="958" xr:uid="{6F1EDA2D-D46D-42DF-9EF5-37CAA0323147}"/>
    <cellStyle name="Separador de milhares 2 2 12 3" xfId="1508" xr:uid="{3E45A848-B627-4514-B7CE-3E0EA0062C21}"/>
    <cellStyle name="Separador de milhares 2 2 13" xfId="486" xr:uid="{C94109A5-17DC-4F39-8C17-CA1BC40CA494}"/>
    <cellStyle name="Separador de milhares 2 2 13 2" xfId="1037" xr:uid="{EF402F28-4185-40E8-B949-8BFD4DAFB152}"/>
    <cellStyle name="Separador de milhares 2 2 13 3" xfId="1587" xr:uid="{6AC62ADF-5AC7-4E8A-8586-E8F9CFC2063C}"/>
    <cellStyle name="Separador de milhares 2 2 14" xfId="564" xr:uid="{AC1EDB76-BFC4-49BF-B702-A4C048FC7DC4}"/>
    <cellStyle name="Separador de milhares 2 2 15" xfId="1115" xr:uid="{70905D2D-5DEF-46DB-85ED-D14B02B33069}"/>
    <cellStyle name="Separador de milhares 2 2 2" xfId="15" xr:uid="{24690AD7-5988-4169-8FD0-F92B7CAF752A}"/>
    <cellStyle name="Separador de milhares 2 2 2 10" xfId="410" xr:uid="{B094F156-156B-48CB-828E-3E4C1AF5C2CB}"/>
    <cellStyle name="Separador de milhares 2 2 2 10 2" xfId="961" xr:uid="{6554D7AF-DACA-4F5C-BBA8-6005727FD6D1}"/>
    <cellStyle name="Separador de milhares 2 2 2 10 3" xfId="1511" xr:uid="{A991718C-0185-4874-B834-48DAE106BCD2}"/>
    <cellStyle name="Separador de milhares 2 2 2 11" xfId="489" xr:uid="{2131D31E-2841-4204-BECF-836719781B14}"/>
    <cellStyle name="Separador de milhares 2 2 2 11 2" xfId="1040" xr:uid="{C1A71872-C5B8-4540-9730-44B1BB53321D}"/>
    <cellStyle name="Separador de milhares 2 2 2 11 3" xfId="1590" xr:uid="{23D0DC2A-8222-4336-BC51-4C56FB3250E7}"/>
    <cellStyle name="Separador de milhares 2 2 2 12" xfId="567" xr:uid="{79410DD3-DB01-4EC9-80E6-70BBA4724D60}"/>
    <cellStyle name="Separador de milhares 2 2 2 13" xfId="1118" xr:uid="{D530AF6F-CBF7-4CEF-8935-EB781688CD6D}"/>
    <cellStyle name="Separador de milhares 2 2 2 2" xfId="22" xr:uid="{AD12FA04-1797-4F8E-BCF0-7BD4A91FB438}"/>
    <cellStyle name="Separador de milhares 2 2 2 2 10" xfId="495" xr:uid="{792E53C4-393B-4299-8BC5-9DF5A4DD7678}"/>
    <cellStyle name="Separador de milhares 2 2 2 2 10 2" xfId="1046" xr:uid="{FFCA2B64-26CB-4524-AB27-5436ED4D1FE9}"/>
    <cellStyle name="Separador de milhares 2 2 2 2 10 3" xfId="1596" xr:uid="{75C6F3CB-4186-4079-A8F2-B68F0688E605}"/>
    <cellStyle name="Separador de milhares 2 2 2 2 11" xfId="574" xr:uid="{2B86F2C7-4B96-4C2C-937A-9C1DA85DCB94}"/>
    <cellStyle name="Separador de milhares 2 2 2 2 12" xfId="1125" xr:uid="{CAE15A17-F616-4E5C-9319-C549359E289A}"/>
    <cellStyle name="Separador de milhares 2 2 2 2 2" xfId="38" xr:uid="{A5CBA2FE-1E2E-42D7-AD75-7F83B5922AC1}"/>
    <cellStyle name="Separador de milhares 2 2 2 2 2 10" xfId="1141" xr:uid="{12003307-AFC8-43AE-A40E-19A2CBE2157B}"/>
    <cellStyle name="Separador de milhares 2 2 2 2 2 2" xfId="70" xr:uid="{23B57EC8-DEE4-44FB-92F8-E68BDB734E57}"/>
    <cellStyle name="Separador de milhares 2 2 2 2 2 2 2" xfId="149" xr:uid="{1ECC0107-24A8-40AE-8D37-A3F503C4AF30}"/>
    <cellStyle name="Separador de milhares 2 2 2 2 2 2 2 2" xfId="700" xr:uid="{D62ADCE2-008C-41AB-9FED-804591292762}"/>
    <cellStyle name="Separador de milhares 2 2 2 2 2 2 2 3" xfId="1251" xr:uid="{9BE4541F-B880-4EB0-8B69-921E3BB997E1}"/>
    <cellStyle name="Separador de milhares 2 2 2 2 2 2 3" xfId="228" xr:uid="{3CF3AE78-D4DC-47B2-BF2C-11BE200854C9}"/>
    <cellStyle name="Separador de milhares 2 2 2 2 2 2 3 2" xfId="779" xr:uid="{89D95837-83E4-44FC-8EEC-5A6489DACB49}"/>
    <cellStyle name="Separador de milhares 2 2 2 2 2 2 3 3" xfId="1330" xr:uid="{3A5EF705-C08B-47F4-BE17-7B2B49E81621}"/>
    <cellStyle name="Separador de milhares 2 2 2 2 2 2 4" xfId="308" xr:uid="{C8128A48-3804-4B34-AD03-9EC22E4BEB81}"/>
    <cellStyle name="Separador de milhares 2 2 2 2 2 2 4 2" xfId="859" xr:uid="{F1C2B9F4-1338-4525-80A5-9EDE1F461768}"/>
    <cellStyle name="Separador de milhares 2 2 2 2 2 2 4 3" xfId="1409" xr:uid="{EE6D78D1-3136-44B0-9AB9-F182F2F0DE99}"/>
    <cellStyle name="Separador de milhares 2 2 2 2 2 2 5" xfId="386" xr:uid="{F4E8D032-8F4F-40AC-8F40-F5DCCA471922}"/>
    <cellStyle name="Separador de milhares 2 2 2 2 2 2 5 2" xfId="937" xr:uid="{D78F2075-96DF-46EC-8067-80C81D1C102B}"/>
    <cellStyle name="Separador de milhares 2 2 2 2 2 2 5 3" xfId="1487" xr:uid="{C5CA0E56-2EE9-4F77-8F3C-A6CA4F292C34}"/>
    <cellStyle name="Separador de milhares 2 2 2 2 2 2 6" xfId="465" xr:uid="{939F633D-40BC-48A3-845F-C71907D2FBF8}"/>
    <cellStyle name="Separador de milhares 2 2 2 2 2 2 6 2" xfId="1016" xr:uid="{1A6211BA-06CB-4585-AD80-CDED34153ADF}"/>
    <cellStyle name="Separador de milhares 2 2 2 2 2 2 6 3" xfId="1566" xr:uid="{8147139B-FDD1-4877-8061-7A6225D1ADF3}"/>
    <cellStyle name="Separador de milhares 2 2 2 2 2 2 7" xfId="543" xr:uid="{7373BEBE-1DA0-4339-AEF8-3F6847D8D2E5}"/>
    <cellStyle name="Separador de milhares 2 2 2 2 2 2 7 2" xfId="1094" xr:uid="{CAEB1C7C-35EF-48B0-A690-C87F9F63265B}"/>
    <cellStyle name="Separador de milhares 2 2 2 2 2 2 7 3" xfId="1644" xr:uid="{64D840C1-C9C6-473B-80F4-D62C9123F733}"/>
    <cellStyle name="Separador de milhares 2 2 2 2 2 2 8" xfId="622" xr:uid="{94D3B5F2-7A8C-44BC-91C9-40DF774068F7}"/>
    <cellStyle name="Separador de milhares 2 2 2 2 2 2 9" xfId="1173" xr:uid="{50947FA1-2941-4F80-A931-96D17ABBF608}"/>
    <cellStyle name="Separador de milhares 2 2 2 2 2 3" xfId="117" xr:uid="{CFD2ADDE-3814-4DA0-80BB-4159F05AD7FF}"/>
    <cellStyle name="Separador de milhares 2 2 2 2 2 3 2" xfId="668" xr:uid="{85C3C773-52AB-42E8-9622-0D755BA6456E}"/>
    <cellStyle name="Separador de milhares 2 2 2 2 2 3 3" xfId="1219" xr:uid="{05B8FA72-E1B0-40CC-88AD-844C5194C6DC}"/>
    <cellStyle name="Separador de milhares 2 2 2 2 2 4" xfId="196" xr:uid="{41915430-966E-4F5B-83FE-6E43E41C48BD}"/>
    <cellStyle name="Separador de milhares 2 2 2 2 2 4 2" xfId="747" xr:uid="{6280DFF3-745B-45E4-8C97-508EE0DFD46A}"/>
    <cellStyle name="Separador de milhares 2 2 2 2 2 4 3" xfId="1298" xr:uid="{5A8F2662-B030-421E-8EBE-D274191FFBB5}"/>
    <cellStyle name="Separador de milhares 2 2 2 2 2 5" xfId="276" xr:uid="{25D5B760-C9E3-40BE-9AC0-59F28B2EF82E}"/>
    <cellStyle name="Separador de milhares 2 2 2 2 2 5 2" xfId="827" xr:uid="{1F68ABD4-838A-44C1-826C-71C426F62CD8}"/>
    <cellStyle name="Separador de milhares 2 2 2 2 2 5 3" xfId="1377" xr:uid="{B2ACBFFD-251E-4C5B-A778-01013272C1A6}"/>
    <cellStyle name="Separador de milhares 2 2 2 2 2 6" xfId="354" xr:uid="{7A96FA4E-4AD4-4FD6-A1A8-A6EE9E818CAD}"/>
    <cellStyle name="Separador de milhares 2 2 2 2 2 6 2" xfId="905" xr:uid="{08E30CD3-7659-4EBA-9F10-4B169D6B66BC}"/>
    <cellStyle name="Separador de milhares 2 2 2 2 2 6 3" xfId="1455" xr:uid="{2A086720-17DE-4918-8D35-5843168FB3F8}"/>
    <cellStyle name="Separador de milhares 2 2 2 2 2 7" xfId="433" xr:uid="{A8CB062A-AD59-41B4-BA60-FE2A2EDC25D7}"/>
    <cellStyle name="Separador de milhares 2 2 2 2 2 7 2" xfId="984" xr:uid="{541BCFD7-70F1-44E3-834A-5C1630F67661}"/>
    <cellStyle name="Separador de milhares 2 2 2 2 2 7 3" xfId="1534" xr:uid="{65C00ADB-9974-4A96-8076-D1CDA11A1773}"/>
    <cellStyle name="Separador de milhares 2 2 2 2 2 8" xfId="511" xr:uid="{D2E8FE17-302D-4808-8042-2723FA31D3F1}"/>
    <cellStyle name="Separador de milhares 2 2 2 2 2 8 2" xfId="1062" xr:uid="{17B40F03-8BD4-4FBA-8646-D890B8D7BD84}"/>
    <cellStyle name="Separador de milhares 2 2 2 2 2 8 3" xfId="1612" xr:uid="{D93A4BCC-B98C-4173-A9A3-BBFCFD58195C}"/>
    <cellStyle name="Separador de milhares 2 2 2 2 2 9" xfId="590" xr:uid="{A0D34453-7481-4FD3-AD2A-094AFCF94ACB}"/>
    <cellStyle name="Separador de milhares 2 2 2 2 3" xfId="54" xr:uid="{95787CE7-C7DB-4FD0-AA7A-E0A9991591F4}"/>
    <cellStyle name="Separador de milhares 2 2 2 2 3 2" xfId="133" xr:uid="{E5A4EADA-E205-4411-9157-829097515AD9}"/>
    <cellStyle name="Separador de milhares 2 2 2 2 3 2 2" xfId="684" xr:uid="{B416423B-0C97-40B9-A474-C1C2F26B40FF}"/>
    <cellStyle name="Separador de milhares 2 2 2 2 3 2 3" xfId="1235" xr:uid="{99EDCCEC-B315-4F21-BC77-2B93F709F5FD}"/>
    <cellStyle name="Separador de milhares 2 2 2 2 3 3" xfId="212" xr:uid="{3FC83308-46B4-41EC-B5CC-ABCEFC0DA876}"/>
    <cellStyle name="Separador de milhares 2 2 2 2 3 3 2" xfId="763" xr:uid="{A4DED6CD-173C-4D8C-B15F-3E3ED3A2F863}"/>
    <cellStyle name="Separador de milhares 2 2 2 2 3 3 3" xfId="1314" xr:uid="{866FF925-5075-4EB3-A6E7-7F5EE6D08923}"/>
    <cellStyle name="Separador de milhares 2 2 2 2 3 4" xfId="292" xr:uid="{6C272C1E-B87E-4972-B443-CBC7096A9C0C}"/>
    <cellStyle name="Separador de milhares 2 2 2 2 3 4 2" xfId="843" xr:uid="{AB852061-D578-4B96-939C-8A399455B049}"/>
    <cellStyle name="Separador de milhares 2 2 2 2 3 4 3" xfId="1393" xr:uid="{245E6BF7-0099-4385-A99D-A08BAB54A1B9}"/>
    <cellStyle name="Separador de milhares 2 2 2 2 3 5" xfId="370" xr:uid="{C38A548F-7949-42CC-A620-88DE5E1ABB06}"/>
    <cellStyle name="Separador de milhares 2 2 2 2 3 5 2" xfId="921" xr:uid="{36AEFFC7-E3D8-45C1-9D00-7ECD940B54E9}"/>
    <cellStyle name="Separador de milhares 2 2 2 2 3 5 3" xfId="1471" xr:uid="{7BE8E5B0-4D09-4394-8525-8967EEDFCBC4}"/>
    <cellStyle name="Separador de milhares 2 2 2 2 3 6" xfId="449" xr:uid="{112D0900-7B6E-414C-A019-1DF14BEFE7D1}"/>
    <cellStyle name="Separador de milhares 2 2 2 2 3 6 2" xfId="1000" xr:uid="{BDD30C51-098B-4886-A209-4D4FAC12E0B3}"/>
    <cellStyle name="Separador de milhares 2 2 2 2 3 6 3" xfId="1550" xr:uid="{C5760141-5209-4AF4-8863-46B8962802EA}"/>
    <cellStyle name="Separador de milhares 2 2 2 2 3 7" xfId="527" xr:uid="{41A11ED6-765E-4430-A08E-66BE12C731D0}"/>
    <cellStyle name="Separador de milhares 2 2 2 2 3 7 2" xfId="1078" xr:uid="{83C9D296-C6AA-4D1C-B9C0-3C825CE54F22}"/>
    <cellStyle name="Separador de milhares 2 2 2 2 3 7 3" xfId="1628" xr:uid="{5C561ED6-1688-4F91-9D02-707F18574CF6}"/>
    <cellStyle name="Separador de milhares 2 2 2 2 3 8" xfId="606" xr:uid="{847B0FDE-3978-4B9D-957C-ADA79D4DE22A}"/>
    <cellStyle name="Separador de milhares 2 2 2 2 3 9" xfId="1157" xr:uid="{E46CC5CA-313A-4CEE-A9DF-6AD29913E999}"/>
    <cellStyle name="Separador de milhares 2 2 2 2 4" xfId="85" xr:uid="{0504767F-0BF0-452B-B8D6-0F86E9C255CA}"/>
    <cellStyle name="Separador de milhares 2 2 2 2 4 2" xfId="164" xr:uid="{604CEC9F-02CA-4B4D-894D-40643F671009}"/>
    <cellStyle name="Separador de milhares 2 2 2 2 4 2 2" xfId="715" xr:uid="{601C408A-C886-4BB7-A42A-021FEF6A6FCF}"/>
    <cellStyle name="Separador de milhares 2 2 2 2 4 2 3" xfId="1266" xr:uid="{7BEA4AF0-CAB4-4BFD-BD36-B5049FADAA76}"/>
    <cellStyle name="Separador de milhares 2 2 2 2 4 3" xfId="243" xr:uid="{42007ACC-2F83-4BD3-B8E7-3C6BB88AE813}"/>
    <cellStyle name="Separador de milhares 2 2 2 2 4 3 2" xfId="794" xr:uid="{F46A922B-6E06-403D-995C-B0F4418D8A7B}"/>
    <cellStyle name="Separador de milhares 2 2 2 2 4 3 3" xfId="1345" xr:uid="{8C6F9EF0-45A2-4330-AA96-8B467AE8B2EF}"/>
    <cellStyle name="Separador de milhares 2 2 2 2 4 4" xfId="323" xr:uid="{4DFF3D0C-23EA-4E17-87BF-C2D09760703E}"/>
    <cellStyle name="Separador de milhares 2 2 2 2 4 4 2" xfId="874" xr:uid="{125485F6-8947-476E-90EF-8F9AA643FEC5}"/>
    <cellStyle name="Separador de milhares 2 2 2 2 4 4 3" xfId="1424" xr:uid="{54DD6C92-D3AE-4415-BEFD-E46346A588C2}"/>
    <cellStyle name="Separador de milhares 2 2 2 2 4 5" xfId="401" xr:uid="{A36484BA-74DA-43E9-881E-7DB3E45EC386}"/>
    <cellStyle name="Separador de milhares 2 2 2 2 4 5 2" xfId="952" xr:uid="{FEE2F281-8279-419F-B848-330DB74BA442}"/>
    <cellStyle name="Separador de milhares 2 2 2 2 4 5 3" xfId="1502" xr:uid="{119201F8-4650-4E55-98CE-019CB4911FF8}"/>
    <cellStyle name="Separador de milhares 2 2 2 2 4 6" xfId="480" xr:uid="{C719AC76-69F8-4202-8BEE-A03EA6AC2C28}"/>
    <cellStyle name="Separador de milhares 2 2 2 2 4 6 2" xfId="1031" xr:uid="{6ED1A24D-6372-4E7C-8C42-69ED167A7954}"/>
    <cellStyle name="Separador de milhares 2 2 2 2 4 6 3" xfId="1581" xr:uid="{92A782F7-B3E9-46CA-B682-0E00459CE5FB}"/>
    <cellStyle name="Separador de milhares 2 2 2 2 4 7" xfId="558" xr:uid="{76B87BC5-5E3F-44A8-8EF6-BDC3609D712D}"/>
    <cellStyle name="Separador de milhares 2 2 2 2 4 7 2" xfId="1109" xr:uid="{19D3F4FA-8F97-4491-AFCA-0618C46BFCC8}"/>
    <cellStyle name="Separador de milhares 2 2 2 2 4 7 3" xfId="1659" xr:uid="{BF5A254B-DAEF-487A-9393-7572B8DD7451}"/>
    <cellStyle name="Separador de milhares 2 2 2 2 4 8" xfId="637" xr:uid="{85E46FF0-20F0-46D3-B1B1-538556AA9752}"/>
    <cellStyle name="Separador de milhares 2 2 2 2 4 9" xfId="1188" xr:uid="{E2C281F2-468C-4276-9ED1-BB45DC1634E7}"/>
    <cellStyle name="Separador de milhares 2 2 2 2 5" xfId="101" xr:uid="{775AC78B-14B5-4465-BA45-90BE77022666}"/>
    <cellStyle name="Separador de milhares 2 2 2 2 5 2" xfId="652" xr:uid="{6E94468F-CED7-4FF7-A903-3A7C2EEBA16C}"/>
    <cellStyle name="Separador de milhares 2 2 2 2 5 3" xfId="1203" xr:uid="{D23F5C77-D71B-487D-A3DF-A0012827BE02}"/>
    <cellStyle name="Separador de milhares 2 2 2 2 6" xfId="180" xr:uid="{F790016A-B376-4FFC-9CA3-0D45D235A7FE}"/>
    <cellStyle name="Separador de milhares 2 2 2 2 6 2" xfId="731" xr:uid="{8D4E6785-2696-4749-AE68-CA4708FF501F}"/>
    <cellStyle name="Separador de milhares 2 2 2 2 6 3" xfId="1282" xr:uid="{B09872EB-B802-4949-BF47-57685CD83841}"/>
    <cellStyle name="Separador de milhares 2 2 2 2 7" xfId="259" xr:uid="{D624475C-545E-4BB5-A6A7-A3E23014DFBF}"/>
    <cellStyle name="Separador de milhares 2 2 2 2 7 2" xfId="810" xr:uid="{2AFDC721-BA36-4304-ADEE-8C268699826F}"/>
    <cellStyle name="Separador de milhares 2 2 2 2 7 3" xfId="1361" xr:uid="{59C52BE7-844F-4325-980A-8EC2AEFE7DF1}"/>
    <cellStyle name="Separador de milhares 2 2 2 2 8" xfId="338" xr:uid="{F4A5B7B9-482C-4A55-9E49-DB98AD748707}"/>
    <cellStyle name="Separador de milhares 2 2 2 2 8 2" xfId="889" xr:uid="{1C674EE0-D971-4A89-B7AB-2BB219DEB450}"/>
    <cellStyle name="Separador de milhares 2 2 2 2 8 3" xfId="1439" xr:uid="{0BF5D18C-202E-40AF-9DB4-64DAC64E9176}"/>
    <cellStyle name="Separador de milhares 2 2 2 2 9" xfId="417" xr:uid="{8A43D8CA-58E3-4155-B7CB-F269F3A9A6D4}"/>
    <cellStyle name="Separador de milhares 2 2 2 2 9 2" xfId="968" xr:uid="{0317A5A9-5FC3-456F-87DF-A27C8500EDE3}"/>
    <cellStyle name="Separador de milhares 2 2 2 2 9 3" xfId="1518" xr:uid="{B5657167-7217-439C-99A8-F582A25F0032}"/>
    <cellStyle name="Separador de milhares 2 2 2 3" xfId="31" xr:uid="{2D4B8629-2C9F-4C21-8243-6FF4DDD734B0}"/>
    <cellStyle name="Separador de milhares 2 2 2 3 10" xfId="1134" xr:uid="{150726D2-F283-4326-BCA0-311F030EE798}"/>
    <cellStyle name="Separador de milhares 2 2 2 3 2" xfId="63" xr:uid="{90511B91-2E7A-49AC-BFD0-9E1DE9C1CFE4}"/>
    <cellStyle name="Separador de milhares 2 2 2 3 2 2" xfId="142" xr:uid="{28C5187E-B46A-4C09-A6D1-87EE5CE50F00}"/>
    <cellStyle name="Separador de milhares 2 2 2 3 2 2 2" xfId="693" xr:uid="{0015FA30-6C63-4D7F-A3E4-B5A66AF48337}"/>
    <cellStyle name="Separador de milhares 2 2 2 3 2 2 3" xfId="1244" xr:uid="{2DC8D687-99F7-462C-81A9-79580376F611}"/>
    <cellStyle name="Separador de milhares 2 2 2 3 2 3" xfId="221" xr:uid="{CAD3E1F6-4DB1-4B0E-A5E4-32AF05AB4F6C}"/>
    <cellStyle name="Separador de milhares 2 2 2 3 2 3 2" xfId="772" xr:uid="{026450D2-5CB1-47DB-874F-B47192E9EE23}"/>
    <cellStyle name="Separador de milhares 2 2 2 3 2 3 3" xfId="1323" xr:uid="{1D4F5496-CEC0-414C-B39B-D2DE650D4D4E}"/>
    <cellStyle name="Separador de milhares 2 2 2 3 2 4" xfId="301" xr:uid="{F6A19EEA-6A08-41DE-8D98-E8B41120C8B2}"/>
    <cellStyle name="Separador de milhares 2 2 2 3 2 4 2" xfId="852" xr:uid="{A0E58F40-3E6F-4996-B91C-E403F2E8D058}"/>
    <cellStyle name="Separador de milhares 2 2 2 3 2 4 3" xfId="1402" xr:uid="{37BEDEFB-7399-41BE-B168-259ED993CD29}"/>
    <cellStyle name="Separador de milhares 2 2 2 3 2 5" xfId="379" xr:uid="{8FCED8E9-0B68-4D15-83AE-8A8FD52311ED}"/>
    <cellStyle name="Separador de milhares 2 2 2 3 2 5 2" xfId="930" xr:uid="{6609CDDF-E8C8-4C1D-8B43-C58CF36E6C7B}"/>
    <cellStyle name="Separador de milhares 2 2 2 3 2 5 3" xfId="1480" xr:uid="{56B0A8DD-84CB-42EB-9A45-3DF1EEAD34D6}"/>
    <cellStyle name="Separador de milhares 2 2 2 3 2 6" xfId="458" xr:uid="{2C819027-FAAD-4EE5-9D44-744B317E3F68}"/>
    <cellStyle name="Separador de milhares 2 2 2 3 2 6 2" xfId="1009" xr:uid="{D990B71B-EFF0-4AEE-AE01-C83AFB02CA4B}"/>
    <cellStyle name="Separador de milhares 2 2 2 3 2 6 3" xfId="1559" xr:uid="{CCDE2D49-1336-47E9-A7B4-01B1AD230F24}"/>
    <cellStyle name="Separador de milhares 2 2 2 3 2 7" xfId="536" xr:uid="{0B67A233-F5DE-4369-8807-4813525FEB66}"/>
    <cellStyle name="Separador de milhares 2 2 2 3 2 7 2" xfId="1087" xr:uid="{82AFCD97-4FA1-41DA-8862-780A6F3C7FDB}"/>
    <cellStyle name="Separador de milhares 2 2 2 3 2 7 3" xfId="1637" xr:uid="{D1F71BAA-46E3-4FAB-89F2-FF7F54094E72}"/>
    <cellStyle name="Separador de milhares 2 2 2 3 2 8" xfId="615" xr:uid="{43C72BB3-6FFE-4908-AD4B-6DEC5EC90B53}"/>
    <cellStyle name="Separador de milhares 2 2 2 3 2 9" xfId="1166" xr:uid="{56BEE669-55A6-433D-8A56-E88C407C19EA}"/>
    <cellStyle name="Separador de milhares 2 2 2 3 3" xfId="110" xr:uid="{459A0DA6-DF82-4B53-B899-27186757B0B0}"/>
    <cellStyle name="Separador de milhares 2 2 2 3 3 2" xfId="661" xr:uid="{01D0C138-33C1-4350-964D-AE7C16741884}"/>
    <cellStyle name="Separador de milhares 2 2 2 3 3 3" xfId="1212" xr:uid="{D858F59A-9D35-40F2-B2B5-C2BE863B3A2D}"/>
    <cellStyle name="Separador de milhares 2 2 2 3 4" xfId="189" xr:uid="{8FD3BE67-E1AA-418B-ABAC-74E9A093A55C}"/>
    <cellStyle name="Separador de milhares 2 2 2 3 4 2" xfId="740" xr:uid="{4EB6CFD8-5CB8-4E87-A9DB-4A28F1FE0364}"/>
    <cellStyle name="Separador de milhares 2 2 2 3 4 3" xfId="1291" xr:uid="{F9AEB56C-86E5-48B6-AB5E-81DE170DE951}"/>
    <cellStyle name="Separador de milhares 2 2 2 3 5" xfId="269" xr:uid="{004E2E70-C505-4A33-8526-72DB1BEEDBE0}"/>
    <cellStyle name="Separador de milhares 2 2 2 3 5 2" xfId="820" xr:uid="{983B2B92-15C2-4D4B-90CE-1733527F9BF6}"/>
    <cellStyle name="Separador de milhares 2 2 2 3 5 3" xfId="1370" xr:uid="{EB8583DB-13E0-454F-9B43-1FEB237B6972}"/>
    <cellStyle name="Separador de milhares 2 2 2 3 6" xfId="347" xr:uid="{F8590EC1-91A8-4C6C-B833-316ACEED5B3D}"/>
    <cellStyle name="Separador de milhares 2 2 2 3 6 2" xfId="898" xr:uid="{57E802C4-BB7A-44FD-900A-060B864FD9AE}"/>
    <cellStyle name="Separador de milhares 2 2 2 3 6 3" xfId="1448" xr:uid="{B9AEA9AB-9023-4208-A8E6-27F909AEF54A}"/>
    <cellStyle name="Separador de milhares 2 2 2 3 7" xfId="426" xr:uid="{6605C5BB-2F8B-454D-8D55-641374396D4A}"/>
    <cellStyle name="Separador de milhares 2 2 2 3 7 2" xfId="977" xr:uid="{62EDB60C-2528-4EB2-A82D-252D3DAA8A2D}"/>
    <cellStyle name="Separador de milhares 2 2 2 3 7 3" xfId="1527" xr:uid="{DBD4550E-DB18-4103-B7E0-871A9353870A}"/>
    <cellStyle name="Separador de milhares 2 2 2 3 8" xfId="504" xr:uid="{41FF890E-499E-49CA-91B3-616C5EB0F8F8}"/>
    <cellStyle name="Separador de milhares 2 2 2 3 8 2" xfId="1055" xr:uid="{78840D98-8D41-4241-936F-3F52A3CD5C5C}"/>
    <cellStyle name="Separador de milhares 2 2 2 3 8 3" xfId="1605" xr:uid="{A5087B41-A0CC-453C-90E7-73F68C7AFE7C}"/>
    <cellStyle name="Separador de milhares 2 2 2 3 9" xfId="583" xr:uid="{EF774664-23C9-4AA3-B998-362CB910AC52}"/>
    <cellStyle name="Separador de milhares 2 2 2 4" xfId="47" xr:uid="{C8EB05A8-1221-432E-85FB-193E817A25A1}"/>
    <cellStyle name="Separador de milhares 2 2 2 4 2" xfId="126" xr:uid="{52BB3660-FB39-4434-8516-13AD121BEA14}"/>
    <cellStyle name="Separador de milhares 2 2 2 4 2 2" xfId="677" xr:uid="{5D3AFBF5-7C04-49A7-81B7-7627F9EDD0B6}"/>
    <cellStyle name="Separador de milhares 2 2 2 4 2 3" xfId="1228" xr:uid="{71A0B3E4-CA84-4713-B3F3-F3CFC225AB62}"/>
    <cellStyle name="Separador de milhares 2 2 2 4 3" xfId="205" xr:uid="{BE20E1E9-C25C-4452-B3FA-3042954B8F75}"/>
    <cellStyle name="Separador de milhares 2 2 2 4 3 2" xfId="756" xr:uid="{D4498146-7365-4378-8044-56A76B56C3C9}"/>
    <cellStyle name="Separador de milhares 2 2 2 4 3 3" xfId="1307" xr:uid="{3CDFF7F5-276F-429B-ABB5-DFE7CB2D40A5}"/>
    <cellStyle name="Separador de milhares 2 2 2 4 4" xfId="285" xr:uid="{AA033803-2EAB-4371-8724-19E86A01A032}"/>
    <cellStyle name="Separador de milhares 2 2 2 4 4 2" xfId="836" xr:uid="{3B25531F-939D-40D0-96E1-28091FF67831}"/>
    <cellStyle name="Separador de milhares 2 2 2 4 4 3" xfId="1386" xr:uid="{FA20F0D1-AACA-427F-A480-7C71E18E9A26}"/>
    <cellStyle name="Separador de milhares 2 2 2 4 5" xfId="363" xr:uid="{44AC85A9-AA34-4EE9-887B-648DC5127F8C}"/>
    <cellStyle name="Separador de milhares 2 2 2 4 5 2" xfId="914" xr:uid="{313645FB-F24C-4F36-86B0-6AE8179E8BC1}"/>
    <cellStyle name="Separador de milhares 2 2 2 4 5 3" xfId="1464" xr:uid="{D23F50A0-17C4-446E-95ED-57C3C1A7A7DA}"/>
    <cellStyle name="Separador de milhares 2 2 2 4 6" xfId="442" xr:uid="{93CC97CF-3986-45A4-89E2-AA54E7049672}"/>
    <cellStyle name="Separador de milhares 2 2 2 4 6 2" xfId="993" xr:uid="{2E7EBC6F-B5F4-4402-9A3B-85E92B5ACAB4}"/>
    <cellStyle name="Separador de milhares 2 2 2 4 6 3" xfId="1543" xr:uid="{2689695B-4CF0-4CC7-9BB4-20B9654CCD6F}"/>
    <cellStyle name="Separador de milhares 2 2 2 4 7" xfId="520" xr:uid="{555234AB-F653-4600-99C7-31B5BDED6E2B}"/>
    <cellStyle name="Separador de milhares 2 2 2 4 7 2" xfId="1071" xr:uid="{4EDE4549-9F63-4C14-9B81-DA2D4979ACBC}"/>
    <cellStyle name="Separador de milhares 2 2 2 4 7 3" xfId="1621" xr:uid="{B6218723-0102-45AE-ABE7-58558B3C90E5}"/>
    <cellStyle name="Separador de milhares 2 2 2 4 8" xfId="599" xr:uid="{784581C5-66A1-4CF6-80A1-B1262E1F8E82}"/>
    <cellStyle name="Separador de milhares 2 2 2 4 9" xfId="1150" xr:uid="{D745B6C8-37AA-4644-86D5-BC6136015F78}"/>
    <cellStyle name="Separador de milhares 2 2 2 5" xfId="79" xr:uid="{603C17BE-E075-4EF0-BFFB-F08AFBADADD7}"/>
    <cellStyle name="Separador de milhares 2 2 2 5 2" xfId="158" xr:uid="{DEF9C754-AACF-4CDC-A9C8-6F8334DAB6EB}"/>
    <cellStyle name="Separador de milhares 2 2 2 5 2 2" xfId="709" xr:uid="{D3B0DD8D-D92A-4AE2-9A51-82FA57E35513}"/>
    <cellStyle name="Separador de milhares 2 2 2 5 2 3" xfId="1260" xr:uid="{6EFA3244-2E63-49BA-BA0A-B07403637AE1}"/>
    <cellStyle name="Separador de milhares 2 2 2 5 3" xfId="237" xr:uid="{D05E88A7-7517-4C60-9EAA-43E73C9231B7}"/>
    <cellStyle name="Separador de milhares 2 2 2 5 3 2" xfId="788" xr:uid="{4DD3CDE6-D14C-4026-88B1-FFDAA6456749}"/>
    <cellStyle name="Separador de milhares 2 2 2 5 3 3" xfId="1339" xr:uid="{1C9666CA-B06E-43A2-8C30-131036686005}"/>
    <cellStyle name="Separador de milhares 2 2 2 5 4" xfId="317" xr:uid="{AE98F749-CD57-46D9-A009-8043FD8321C7}"/>
    <cellStyle name="Separador de milhares 2 2 2 5 4 2" xfId="868" xr:uid="{D2F1774E-4EE8-4070-B39D-B43BBE105C11}"/>
    <cellStyle name="Separador de milhares 2 2 2 5 4 3" xfId="1418" xr:uid="{0A69C549-EC5F-4C69-AA24-5036E685DD7A}"/>
    <cellStyle name="Separador de milhares 2 2 2 5 5" xfId="395" xr:uid="{ACD4B9AF-1ACF-439B-848B-623A5E9D64FB}"/>
    <cellStyle name="Separador de milhares 2 2 2 5 5 2" xfId="946" xr:uid="{3B880451-CE08-4DB6-B725-914CC48F9F3A}"/>
    <cellStyle name="Separador de milhares 2 2 2 5 5 3" xfId="1496" xr:uid="{23688745-43A5-48F7-AE20-489BA20EFFE7}"/>
    <cellStyle name="Separador de milhares 2 2 2 5 6" xfId="474" xr:uid="{39372CAE-708E-4850-B945-C3DDEA3C4E65}"/>
    <cellStyle name="Separador de milhares 2 2 2 5 6 2" xfId="1025" xr:uid="{F6FB451D-B389-4B1C-826C-D344F0E235DD}"/>
    <cellStyle name="Separador de milhares 2 2 2 5 6 3" xfId="1575" xr:uid="{C82C3F06-3603-496D-937F-753311080EC4}"/>
    <cellStyle name="Separador de milhares 2 2 2 5 7" xfId="552" xr:uid="{081A8BB7-761A-4E3A-B69E-3C8A1D4A00B7}"/>
    <cellStyle name="Separador de milhares 2 2 2 5 7 2" xfId="1103" xr:uid="{FF688944-477E-40F5-8E60-891A492815B8}"/>
    <cellStyle name="Separador de milhares 2 2 2 5 7 3" xfId="1653" xr:uid="{7D24AB4A-C274-45DD-96B3-FE70B980A242}"/>
    <cellStyle name="Separador de milhares 2 2 2 5 8" xfId="631" xr:uid="{A2A852D4-C0F9-4E04-9D32-B1630FB6C78D}"/>
    <cellStyle name="Separador de milhares 2 2 2 5 9" xfId="1182" xr:uid="{46115176-CB85-4A8B-979C-DF1BB94FB2F4}"/>
    <cellStyle name="Separador de milhares 2 2 2 6" xfId="95" xr:uid="{6296184E-F1BF-43DE-97EA-437A9C7338BE}"/>
    <cellStyle name="Separador de milhares 2 2 2 6 2" xfId="646" xr:uid="{B4BD4D24-7DCC-4CAC-AC17-9E1390C05361}"/>
    <cellStyle name="Separador de milhares 2 2 2 6 3" xfId="1197" xr:uid="{CDC3DFFC-632C-4AF4-8A8A-34E0818A9BE7}"/>
    <cellStyle name="Separador de milhares 2 2 2 7" xfId="173" xr:uid="{85DFB435-D8F4-4855-9FCF-BB7287AF4D65}"/>
    <cellStyle name="Separador de milhares 2 2 2 7 2" xfId="724" xr:uid="{28C95D1A-67D8-472F-B58C-2419FEA19EFC}"/>
    <cellStyle name="Separador de milhares 2 2 2 7 3" xfId="1275" xr:uid="{0F282AA7-C67D-4985-A6B1-D29280D13528}"/>
    <cellStyle name="Separador de milhares 2 2 2 8" xfId="252" xr:uid="{7525F189-8E09-4286-B2A2-468E8FF3675D}"/>
    <cellStyle name="Separador de milhares 2 2 2 8 2" xfId="803" xr:uid="{7D6B248C-6F21-4596-A0A4-6159DE74294C}"/>
    <cellStyle name="Separador de milhares 2 2 2 8 3" xfId="1354" xr:uid="{E36509D9-9EEF-4C72-A624-B24BDE62D9C3}"/>
    <cellStyle name="Separador de milhares 2 2 2 9" xfId="332" xr:uid="{04AC541B-97D3-458A-BD71-FD747A17D699}"/>
    <cellStyle name="Separador de milhares 2 2 2 9 2" xfId="883" xr:uid="{AC729DD6-6BA3-482D-A6B2-0783B15C25A0}"/>
    <cellStyle name="Separador de milhares 2 2 2 9 3" xfId="1433" xr:uid="{3CA019FF-46F7-4DA4-8F23-0E5403A4B3F1}"/>
    <cellStyle name="Separador de milhares 2 2 3" xfId="26" xr:uid="{4DE5375F-7B5F-4908-9C18-B97B217D5312}"/>
    <cellStyle name="Separador de milhares 2 2 3 10" xfId="499" xr:uid="{FC75F0E6-CC6B-4CE8-856B-501E80079D79}"/>
    <cellStyle name="Separador de milhares 2 2 3 10 2" xfId="1050" xr:uid="{1DD96117-69D4-4CB4-9A7C-70693E407253}"/>
    <cellStyle name="Separador de milhares 2 2 3 10 3" xfId="1600" xr:uid="{2DF5C23D-ABE2-47FD-8F89-8DB83F2AF1B7}"/>
    <cellStyle name="Separador de milhares 2 2 3 11" xfId="578" xr:uid="{79A40852-C4C8-48D4-A1F1-328FE073B2E9}"/>
    <cellStyle name="Separador de milhares 2 2 3 12" xfId="1129" xr:uid="{4CF3D428-1D27-4BBD-BDC6-C6548B47CE64}"/>
    <cellStyle name="Separador de milhares 2 2 3 2" xfId="42" xr:uid="{0032FE31-D4E5-4961-8FB4-2DCD6166DF1E}"/>
    <cellStyle name="Separador de milhares 2 2 3 2 10" xfId="1145" xr:uid="{E709CF8F-D6C8-45D0-AE41-CE177AC37F33}"/>
    <cellStyle name="Separador de milhares 2 2 3 2 2" xfId="74" xr:uid="{277DCE88-AF90-40D0-B265-B00ADA040896}"/>
    <cellStyle name="Separador de milhares 2 2 3 2 2 2" xfId="153" xr:uid="{B145C8F0-C097-4A05-95A3-216255E49950}"/>
    <cellStyle name="Separador de milhares 2 2 3 2 2 2 2" xfId="704" xr:uid="{A435EDA4-253B-420D-8E66-330924789E79}"/>
    <cellStyle name="Separador de milhares 2 2 3 2 2 2 3" xfId="1255" xr:uid="{D7767E77-5C18-424B-B7FA-2725C93DD463}"/>
    <cellStyle name="Separador de milhares 2 2 3 2 2 3" xfId="232" xr:uid="{381FDBEE-FE4C-4885-AE93-35599830C3BB}"/>
    <cellStyle name="Separador de milhares 2 2 3 2 2 3 2" xfId="783" xr:uid="{346C35B0-F8A4-4ADA-801B-10FDF4BE72C1}"/>
    <cellStyle name="Separador de milhares 2 2 3 2 2 3 3" xfId="1334" xr:uid="{DDD4768E-10F7-42BF-B69D-37719B946887}"/>
    <cellStyle name="Separador de milhares 2 2 3 2 2 4" xfId="312" xr:uid="{90CC1617-CC22-4AE5-9756-C7AF328E0CFB}"/>
    <cellStyle name="Separador de milhares 2 2 3 2 2 4 2" xfId="863" xr:uid="{128A3147-DA9C-4C0D-B462-7E3123FAD1C6}"/>
    <cellStyle name="Separador de milhares 2 2 3 2 2 4 3" xfId="1413" xr:uid="{25F85F2B-3B55-4DD3-B689-6B9DBBD1297D}"/>
    <cellStyle name="Separador de milhares 2 2 3 2 2 5" xfId="390" xr:uid="{B5B06A11-C4E1-4DA7-8EAB-A9088ADB88CA}"/>
    <cellStyle name="Separador de milhares 2 2 3 2 2 5 2" xfId="941" xr:uid="{86E332C4-2A96-4FF9-8D89-E658A24DA43F}"/>
    <cellStyle name="Separador de milhares 2 2 3 2 2 5 3" xfId="1491" xr:uid="{AC508DDF-DAF3-4B99-89BD-CA4085A0B20F}"/>
    <cellStyle name="Separador de milhares 2 2 3 2 2 6" xfId="469" xr:uid="{C210C728-C6F7-4A15-97D4-BB3284BB9D37}"/>
    <cellStyle name="Separador de milhares 2 2 3 2 2 6 2" xfId="1020" xr:uid="{95983063-C499-4AA1-8BF4-A23A1C079D59}"/>
    <cellStyle name="Separador de milhares 2 2 3 2 2 6 3" xfId="1570" xr:uid="{7CB23928-221E-4C68-BE8B-8459208D9183}"/>
    <cellStyle name="Separador de milhares 2 2 3 2 2 7" xfId="547" xr:uid="{185EC39D-D6FD-484B-8BE4-A5537DE510EC}"/>
    <cellStyle name="Separador de milhares 2 2 3 2 2 7 2" xfId="1098" xr:uid="{A459285E-3E26-4FB5-8EB2-E7FF5B975CFC}"/>
    <cellStyle name="Separador de milhares 2 2 3 2 2 7 3" xfId="1648" xr:uid="{17DBCB02-9079-4F1C-A55B-66DF6893FF88}"/>
    <cellStyle name="Separador de milhares 2 2 3 2 2 8" xfId="626" xr:uid="{2F5091A7-6634-4A94-A884-0F6E5BB2B4A4}"/>
    <cellStyle name="Separador de milhares 2 2 3 2 2 9" xfId="1177" xr:uid="{E462FB1A-0260-4172-91DE-6F24725C0DB2}"/>
    <cellStyle name="Separador de milhares 2 2 3 2 3" xfId="121" xr:uid="{CD1EC1B0-BD9A-47F8-A049-87D253882139}"/>
    <cellStyle name="Separador de milhares 2 2 3 2 3 2" xfId="672" xr:uid="{42A74363-7D73-4900-AF54-CBF0D17765BF}"/>
    <cellStyle name="Separador de milhares 2 2 3 2 3 3" xfId="1223" xr:uid="{45426141-77A6-4B42-A7FE-125E610AFAC3}"/>
    <cellStyle name="Separador de milhares 2 2 3 2 4" xfId="200" xr:uid="{348F03C7-1F32-404A-BE96-807A462D08FD}"/>
    <cellStyle name="Separador de milhares 2 2 3 2 4 2" xfId="751" xr:uid="{B29B1D91-6544-48AE-A4D2-805AB0A9D88B}"/>
    <cellStyle name="Separador de milhares 2 2 3 2 4 3" xfId="1302" xr:uid="{B5528FDD-FE7E-475C-AB8A-3E407AE8760E}"/>
    <cellStyle name="Separador de milhares 2 2 3 2 5" xfId="280" xr:uid="{F89DBB39-279F-4161-A0FA-E33812052DA8}"/>
    <cellStyle name="Separador de milhares 2 2 3 2 5 2" xfId="831" xr:uid="{6DD9C86A-9111-4E07-A57E-CC27FFB29088}"/>
    <cellStyle name="Separador de milhares 2 2 3 2 5 3" xfId="1381" xr:uid="{AE476C28-EE21-43B1-B910-AD9931985C27}"/>
    <cellStyle name="Separador de milhares 2 2 3 2 6" xfId="358" xr:uid="{6C511DE9-8336-4862-96FC-A08AEA97E598}"/>
    <cellStyle name="Separador de milhares 2 2 3 2 6 2" xfId="909" xr:uid="{FB73008A-205F-43E4-A30E-609CDC8BC0A7}"/>
    <cellStyle name="Separador de milhares 2 2 3 2 6 3" xfId="1459" xr:uid="{CB312AA8-472C-4B5B-ADF9-2935EAAC8F44}"/>
    <cellStyle name="Separador de milhares 2 2 3 2 7" xfId="437" xr:uid="{C117A44E-6F72-4486-9D8C-6DF723FF7A4A}"/>
    <cellStyle name="Separador de milhares 2 2 3 2 7 2" xfId="988" xr:uid="{C80520DE-D315-46BC-849C-6AA8D8C500E9}"/>
    <cellStyle name="Separador de milhares 2 2 3 2 7 3" xfId="1538" xr:uid="{5065D3ED-6426-49C8-B25E-7DD519427852}"/>
    <cellStyle name="Separador de milhares 2 2 3 2 8" xfId="515" xr:uid="{ECFC328D-01D4-43F8-A714-1D72978F763C}"/>
    <cellStyle name="Separador de milhares 2 2 3 2 8 2" xfId="1066" xr:uid="{202636E1-C823-412E-9EC7-9E3A81E9B9E4}"/>
    <cellStyle name="Separador de milhares 2 2 3 2 8 3" xfId="1616" xr:uid="{65B5C8A6-3BF9-4036-9B7F-B640FC5DB664}"/>
    <cellStyle name="Separador de milhares 2 2 3 2 9" xfId="594" xr:uid="{7073F597-4E5F-4422-9416-A8B87F690946}"/>
    <cellStyle name="Separador de milhares 2 2 3 3" xfId="58" xr:uid="{5302348F-DC18-4610-9596-444DDD766EC6}"/>
    <cellStyle name="Separador de milhares 2 2 3 3 2" xfId="137" xr:uid="{CA69245D-37DC-44B9-84FC-4F87177F1364}"/>
    <cellStyle name="Separador de milhares 2 2 3 3 2 2" xfId="688" xr:uid="{C90BBCD7-5503-48E3-820D-B117435D99FD}"/>
    <cellStyle name="Separador de milhares 2 2 3 3 2 3" xfId="1239" xr:uid="{AD78E225-5836-447D-B981-9F7756447123}"/>
    <cellStyle name="Separador de milhares 2 2 3 3 3" xfId="216" xr:uid="{DA34E221-D72B-48E9-B3E7-B888029C9457}"/>
    <cellStyle name="Separador de milhares 2 2 3 3 3 2" xfId="767" xr:uid="{F96E8CBC-A71B-4A0F-B0D6-C798C6D5EFAA}"/>
    <cellStyle name="Separador de milhares 2 2 3 3 3 3" xfId="1318" xr:uid="{E3600CED-9445-4D99-88F6-7CA1DE1403D7}"/>
    <cellStyle name="Separador de milhares 2 2 3 3 4" xfId="296" xr:uid="{AA8ED8F5-E24C-4C24-B7C6-83230ADDBEF5}"/>
    <cellStyle name="Separador de milhares 2 2 3 3 4 2" xfId="847" xr:uid="{9D3F54CA-F6BE-4351-A941-2B2983C6150B}"/>
    <cellStyle name="Separador de milhares 2 2 3 3 4 3" xfId="1397" xr:uid="{C481CE76-B270-4FB3-9F3C-3B784C628310}"/>
    <cellStyle name="Separador de milhares 2 2 3 3 5" xfId="374" xr:uid="{F7041982-AF80-43F7-8B82-B8649F256300}"/>
    <cellStyle name="Separador de milhares 2 2 3 3 5 2" xfId="925" xr:uid="{15C33674-5E26-488C-AB7C-CC556D3C9550}"/>
    <cellStyle name="Separador de milhares 2 2 3 3 5 3" xfId="1475" xr:uid="{E678CCC2-65FB-428E-AECA-49876AAA86E5}"/>
    <cellStyle name="Separador de milhares 2 2 3 3 6" xfId="453" xr:uid="{8EE8DC51-A890-40E1-BD6F-432C004EE303}"/>
    <cellStyle name="Separador de milhares 2 2 3 3 6 2" xfId="1004" xr:uid="{A4896801-BFD2-47CC-B22A-DF4313E982D6}"/>
    <cellStyle name="Separador de milhares 2 2 3 3 6 3" xfId="1554" xr:uid="{D2F3D5F9-B15F-4785-BD23-3694EC3BEFCF}"/>
    <cellStyle name="Separador de milhares 2 2 3 3 7" xfId="531" xr:uid="{52392650-10FD-46EA-B412-DBDBAA219428}"/>
    <cellStyle name="Separador de milhares 2 2 3 3 7 2" xfId="1082" xr:uid="{588E8DB4-4AAD-48CA-BBC2-1EBA2440A3EE}"/>
    <cellStyle name="Separador de milhares 2 2 3 3 7 3" xfId="1632" xr:uid="{FDCC56E0-8AD7-4FD1-A25B-0067ADE82060}"/>
    <cellStyle name="Separador de milhares 2 2 3 3 8" xfId="610" xr:uid="{0F5E8FC7-C41E-49EB-BA7D-A3B185BC97A8}"/>
    <cellStyle name="Separador de milhares 2 2 3 3 9" xfId="1161" xr:uid="{6A6F3709-AD7F-4C5A-852E-5FA1DAC66EAB}"/>
    <cellStyle name="Separador de milhares 2 2 3 4" xfId="89" xr:uid="{950A7A45-D730-4B2D-9403-CCDE256A4259}"/>
    <cellStyle name="Separador de milhares 2 2 3 4 2" xfId="168" xr:uid="{354CB147-85A9-4E81-AD70-9018326D633B}"/>
    <cellStyle name="Separador de milhares 2 2 3 4 2 2" xfId="719" xr:uid="{E7192417-AF8A-42F7-95E4-026837398997}"/>
    <cellStyle name="Separador de milhares 2 2 3 4 2 3" xfId="1270" xr:uid="{14806A5E-6FB7-4E56-A4C3-0446AED80E98}"/>
    <cellStyle name="Separador de milhares 2 2 3 4 3" xfId="247" xr:uid="{6810249E-B497-4446-A234-75F7DBFF5D21}"/>
    <cellStyle name="Separador de milhares 2 2 3 4 3 2" xfId="798" xr:uid="{5F2D8849-572A-4026-8E3A-0680F85F18A6}"/>
    <cellStyle name="Separador de milhares 2 2 3 4 3 3" xfId="1349" xr:uid="{982E82F4-9C0C-4164-AC10-8217FB1F0BF3}"/>
    <cellStyle name="Separador de milhares 2 2 3 4 4" xfId="327" xr:uid="{F6A98979-B898-4059-93A1-A3124ECB46EF}"/>
    <cellStyle name="Separador de milhares 2 2 3 4 4 2" xfId="878" xr:uid="{4E677761-38AE-4324-9F53-EDE600CB0576}"/>
    <cellStyle name="Separador de milhares 2 2 3 4 4 3" xfId="1428" xr:uid="{EE2B79C1-7429-4FE2-AE29-8D3C985DA0A6}"/>
    <cellStyle name="Separador de milhares 2 2 3 4 5" xfId="405" xr:uid="{5651FA15-B260-48B1-A8C5-BEB3B5928C23}"/>
    <cellStyle name="Separador de milhares 2 2 3 4 5 2" xfId="956" xr:uid="{B953C211-F177-47BE-AD91-0DF06863DC11}"/>
    <cellStyle name="Separador de milhares 2 2 3 4 5 3" xfId="1506" xr:uid="{6BEE961D-59BF-42F2-BB49-5C41B63F65F1}"/>
    <cellStyle name="Separador de milhares 2 2 3 4 6" xfId="484" xr:uid="{1AC4B783-3F9E-460A-9380-D7A044A677C0}"/>
    <cellStyle name="Separador de milhares 2 2 3 4 6 2" xfId="1035" xr:uid="{82EE602A-2466-417A-A6CF-9359602D50E9}"/>
    <cellStyle name="Separador de milhares 2 2 3 4 6 3" xfId="1585" xr:uid="{B77B050F-12C7-425B-BB1D-27E86DB52F1A}"/>
    <cellStyle name="Separador de milhares 2 2 3 4 7" xfId="562" xr:uid="{77443C5D-1CA6-42EF-89F7-B846FF1CCAEE}"/>
    <cellStyle name="Separador de milhares 2 2 3 4 7 2" xfId="1113" xr:uid="{F35EC991-B63A-4415-81F4-BCB1E7326FD2}"/>
    <cellStyle name="Separador de milhares 2 2 3 4 7 3" xfId="1663" xr:uid="{6EFD1957-28D5-43EF-B395-F60031A35F30}"/>
    <cellStyle name="Separador de milhares 2 2 3 4 8" xfId="641" xr:uid="{CC14D4A6-3D5D-4B6F-B6E7-FECD686DB1A4}"/>
    <cellStyle name="Separador de milhares 2 2 3 4 9" xfId="1192" xr:uid="{3239F35A-DD0A-4145-97B6-691951273439}"/>
    <cellStyle name="Separador de milhares 2 2 3 5" xfId="105" xr:uid="{54B05053-A5A3-4B3B-9688-4834747FF3F6}"/>
    <cellStyle name="Separador de milhares 2 2 3 5 2" xfId="656" xr:uid="{51813494-87FA-4684-A1A3-1527584EC0A2}"/>
    <cellStyle name="Separador de milhares 2 2 3 5 3" xfId="1207" xr:uid="{35BA0E14-C047-4E90-83D7-9A11C7DFAA6E}"/>
    <cellStyle name="Separador de milhares 2 2 3 6" xfId="184" xr:uid="{100A310F-97C6-46E5-BD7E-B92DA180E117}"/>
    <cellStyle name="Separador de milhares 2 2 3 6 2" xfId="735" xr:uid="{1F70BFC6-C1D9-4135-B822-8706738727AD}"/>
    <cellStyle name="Separador de milhares 2 2 3 6 3" xfId="1286" xr:uid="{CACEEE8A-4F88-4E06-8545-99FCBBDC1965}"/>
    <cellStyle name="Separador de milhares 2 2 3 7" xfId="263" xr:uid="{5BFC1E05-EB91-4887-B0B9-027EFC587147}"/>
    <cellStyle name="Separador de milhares 2 2 3 7 2" xfId="814" xr:uid="{838FF556-9BD7-4A98-91C1-D6E4FCB93030}"/>
    <cellStyle name="Separador de milhares 2 2 3 7 3" xfId="1365" xr:uid="{D0A21993-4F75-4A27-B51D-D1F869F9A09F}"/>
    <cellStyle name="Separador de milhares 2 2 3 8" xfId="342" xr:uid="{35473FF7-B83F-489D-B211-8CC59CC2F81F}"/>
    <cellStyle name="Separador de milhares 2 2 3 8 2" xfId="893" xr:uid="{3EB3CA85-8BEE-457A-98D3-0CD8D4ED6059}"/>
    <cellStyle name="Separador de milhares 2 2 3 8 3" xfId="1443" xr:uid="{D5E1E2F8-613B-41F0-8FDE-56B1A41ED8AD}"/>
    <cellStyle name="Separador de milhares 2 2 3 9" xfId="421" xr:uid="{DFBB0CF0-F3D4-43D6-9618-E2C9B42FFEF8}"/>
    <cellStyle name="Separador de milhares 2 2 3 9 2" xfId="972" xr:uid="{F4FC1B54-1555-46F4-886C-2262EC72ABE6}"/>
    <cellStyle name="Separador de milhares 2 2 3 9 3" xfId="1522" xr:uid="{781ADBFC-CC56-4E23-B828-2784D988DBFF}"/>
    <cellStyle name="Separador de milhares 2 2 4" xfId="19" xr:uid="{969667D0-9F20-442B-8DBE-456EFC2D6B65}"/>
    <cellStyle name="Separador de milhares 2 2 4 10" xfId="492" xr:uid="{34013F76-9339-4003-BCF2-332E722C0B43}"/>
    <cellStyle name="Separador de milhares 2 2 4 10 2" xfId="1043" xr:uid="{D1E2968E-A92D-4945-8BDA-9B0B47D4B1C0}"/>
    <cellStyle name="Separador de milhares 2 2 4 10 3" xfId="1593" xr:uid="{4EBEE311-C8ED-4C90-A0FD-490945C91F5C}"/>
    <cellStyle name="Separador de milhares 2 2 4 11" xfId="571" xr:uid="{7FA1E0DA-67C2-4030-8465-E39A1AB9D398}"/>
    <cellStyle name="Separador de milhares 2 2 4 12" xfId="1122" xr:uid="{3FF3C5A1-EE65-4BC9-8CCF-06020813F999}"/>
    <cellStyle name="Separador de milhares 2 2 4 2" xfId="35" xr:uid="{4BC0B9DA-B03A-4FBF-BFDC-78F0FE75CB56}"/>
    <cellStyle name="Separador de milhares 2 2 4 2 10" xfId="1138" xr:uid="{FD08F908-7558-436B-90A8-94AAFC4F381B}"/>
    <cellStyle name="Separador de milhares 2 2 4 2 2" xfId="67" xr:uid="{2C320103-AEED-4DF6-98D3-F5F86CD9DC97}"/>
    <cellStyle name="Separador de milhares 2 2 4 2 2 2" xfId="146" xr:uid="{24E15A4B-A3BA-48B6-A748-958EA5103D62}"/>
    <cellStyle name="Separador de milhares 2 2 4 2 2 2 2" xfId="697" xr:uid="{AB992E6E-D44B-43A3-8B5B-307B5939049F}"/>
    <cellStyle name="Separador de milhares 2 2 4 2 2 2 3" xfId="1248" xr:uid="{6AB7760C-F915-4A3D-BD1D-FB1A8B2C3B46}"/>
    <cellStyle name="Separador de milhares 2 2 4 2 2 3" xfId="225" xr:uid="{A5C09E49-E7E2-4573-BF06-D02A6A7F51C5}"/>
    <cellStyle name="Separador de milhares 2 2 4 2 2 3 2" xfId="776" xr:uid="{748A5193-8598-4158-9449-57EF6846B9B3}"/>
    <cellStyle name="Separador de milhares 2 2 4 2 2 3 3" xfId="1327" xr:uid="{6FBFB692-8ECB-472B-86A3-61C7E449B800}"/>
    <cellStyle name="Separador de milhares 2 2 4 2 2 4" xfId="305" xr:uid="{28DE392A-38D0-4031-A617-250C35D0E7F7}"/>
    <cellStyle name="Separador de milhares 2 2 4 2 2 4 2" xfId="856" xr:uid="{B0DF3252-AD0D-4FB1-AE3C-D30F093756C3}"/>
    <cellStyle name="Separador de milhares 2 2 4 2 2 4 3" xfId="1406" xr:uid="{1B73A81D-EFA0-4BA0-82E1-C6D2A5E08A8F}"/>
    <cellStyle name="Separador de milhares 2 2 4 2 2 5" xfId="383" xr:uid="{6605F87F-8752-462F-8A54-B10761E70268}"/>
    <cellStyle name="Separador de milhares 2 2 4 2 2 5 2" xfId="934" xr:uid="{94C01035-A095-42D9-9675-F610D93F4A6F}"/>
    <cellStyle name="Separador de milhares 2 2 4 2 2 5 3" xfId="1484" xr:uid="{9F030151-24CC-4BE5-9D79-0E5AA122C316}"/>
    <cellStyle name="Separador de milhares 2 2 4 2 2 6" xfId="462" xr:uid="{60CDCD7D-F0D6-41E8-91E8-F708FD1CF256}"/>
    <cellStyle name="Separador de milhares 2 2 4 2 2 6 2" xfId="1013" xr:uid="{D1816C07-9A8D-487F-BD15-B42BA9946DEF}"/>
    <cellStyle name="Separador de milhares 2 2 4 2 2 6 3" xfId="1563" xr:uid="{81899F8A-6662-4A81-A0CF-DC129C064140}"/>
    <cellStyle name="Separador de milhares 2 2 4 2 2 7" xfId="540" xr:uid="{5D404E82-6AA7-46C8-B449-9E1BFD2F1231}"/>
    <cellStyle name="Separador de milhares 2 2 4 2 2 7 2" xfId="1091" xr:uid="{8D0B7024-66A7-4A76-A37B-09DCC14995A2}"/>
    <cellStyle name="Separador de milhares 2 2 4 2 2 7 3" xfId="1641" xr:uid="{A8FE22C8-3CDD-4A4B-B00A-920E3E8A4750}"/>
    <cellStyle name="Separador de milhares 2 2 4 2 2 8" xfId="619" xr:uid="{81D57919-65BE-4BDB-9CE9-6C435358E82B}"/>
    <cellStyle name="Separador de milhares 2 2 4 2 2 9" xfId="1170" xr:uid="{C13DD6AB-ADBB-4754-B33F-8FD9C638EFD8}"/>
    <cellStyle name="Separador de milhares 2 2 4 2 3" xfId="114" xr:uid="{4329CC39-0A16-4E20-9497-0268517DA35B}"/>
    <cellStyle name="Separador de milhares 2 2 4 2 3 2" xfId="665" xr:uid="{B36110C9-6380-4708-B29A-33F1F7982123}"/>
    <cellStyle name="Separador de milhares 2 2 4 2 3 3" xfId="1216" xr:uid="{1508C18E-8F70-4296-A100-125CEEEFD9A3}"/>
    <cellStyle name="Separador de milhares 2 2 4 2 4" xfId="193" xr:uid="{A3680F05-016A-4004-9F53-09A19A520CBA}"/>
    <cellStyle name="Separador de milhares 2 2 4 2 4 2" xfId="744" xr:uid="{6A5EC057-A5BC-40C5-97A0-D73BEE22890C}"/>
    <cellStyle name="Separador de milhares 2 2 4 2 4 3" xfId="1295" xr:uid="{FCC3A865-6C19-4376-A3FD-A1B423AF1ABB}"/>
    <cellStyle name="Separador de milhares 2 2 4 2 5" xfId="273" xr:uid="{3B7A8832-E46E-4378-8561-2BE225631779}"/>
    <cellStyle name="Separador de milhares 2 2 4 2 5 2" xfId="824" xr:uid="{9A9F9B42-F1E7-483E-9B4F-775325FEC2C4}"/>
    <cellStyle name="Separador de milhares 2 2 4 2 5 3" xfId="1374" xr:uid="{BCAA74F0-4CBF-4A87-B6F4-23B2599BEBE9}"/>
    <cellStyle name="Separador de milhares 2 2 4 2 6" xfId="351" xr:uid="{3C52EF20-58A1-44A1-A7D1-3EA701F217FC}"/>
    <cellStyle name="Separador de milhares 2 2 4 2 6 2" xfId="902" xr:uid="{CBEAD62B-298A-49C9-B76C-A177E1364B6F}"/>
    <cellStyle name="Separador de milhares 2 2 4 2 6 3" xfId="1452" xr:uid="{DAC00521-2EE6-488F-B9FF-2318BFE6BCE2}"/>
    <cellStyle name="Separador de milhares 2 2 4 2 7" xfId="430" xr:uid="{C93A6653-09F6-4DE6-B9EB-463017B400E7}"/>
    <cellStyle name="Separador de milhares 2 2 4 2 7 2" xfId="981" xr:uid="{9BC4B103-8A28-4BB3-8E98-B87BD727C313}"/>
    <cellStyle name="Separador de milhares 2 2 4 2 7 3" xfId="1531" xr:uid="{1BD86ED0-3639-4B0F-B1A4-35CA44145CDE}"/>
    <cellStyle name="Separador de milhares 2 2 4 2 8" xfId="508" xr:uid="{6C5704AA-0814-4F0D-913C-2C871967256D}"/>
    <cellStyle name="Separador de milhares 2 2 4 2 8 2" xfId="1059" xr:uid="{B22B2650-85C8-4005-9FC4-32B161469FC9}"/>
    <cellStyle name="Separador de milhares 2 2 4 2 8 3" xfId="1609" xr:uid="{CC6CB525-AA89-4CE0-8E61-FB9B7D3CAF54}"/>
    <cellStyle name="Separador de milhares 2 2 4 2 9" xfId="587" xr:uid="{CF653C18-52ED-4677-AF3A-453FFBA3046F}"/>
    <cellStyle name="Separador de milhares 2 2 4 3" xfId="51" xr:uid="{DCAB164B-19BF-4DBA-A857-E11EC21792B9}"/>
    <cellStyle name="Separador de milhares 2 2 4 3 2" xfId="130" xr:uid="{754EDF3E-9F16-4129-955C-87ACD8D387F2}"/>
    <cellStyle name="Separador de milhares 2 2 4 3 2 2" xfId="681" xr:uid="{CEC71C43-2F58-41AA-8036-59B2068E9F55}"/>
    <cellStyle name="Separador de milhares 2 2 4 3 2 3" xfId="1232" xr:uid="{639F0489-4644-4432-8D6E-4AF8BAE8C05E}"/>
    <cellStyle name="Separador de milhares 2 2 4 3 3" xfId="209" xr:uid="{8CB66578-8CB9-4357-9A46-B2F0A59EEF52}"/>
    <cellStyle name="Separador de milhares 2 2 4 3 3 2" xfId="760" xr:uid="{59372D96-0CBA-485E-9522-A58915E77820}"/>
    <cellStyle name="Separador de milhares 2 2 4 3 3 3" xfId="1311" xr:uid="{7B7ED3A2-2A86-4884-B656-A3D066163427}"/>
    <cellStyle name="Separador de milhares 2 2 4 3 4" xfId="289" xr:uid="{98CF3DA7-A9E8-4DA6-96C1-4944AFA79772}"/>
    <cellStyle name="Separador de milhares 2 2 4 3 4 2" xfId="840" xr:uid="{2541F2AE-D9A3-46C2-A065-7F269E74B920}"/>
    <cellStyle name="Separador de milhares 2 2 4 3 4 3" xfId="1390" xr:uid="{FF95ECDF-FCE8-4D1E-A192-317ED82C5C3D}"/>
    <cellStyle name="Separador de milhares 2 2 4 3 5" xfId="367" xr:uid="{1C8C3294-801D-46FD-84C1-94BBA0AF87CD}"/>
    <cellStyle name="Separador de milhares 2 2 4 3 5 2" xfId="918" xr:uid="{DF3C8A41-C879-4775-B28E-3F4CBE1B52FB}"/>
    <cellStyle name="Separador de milhares 2 2 4 3 5 3" xfId="1468" xr:uid="{C18CAD5C-C557-45AA-BDE4-1B4AA9483E21}"/>
    <cellStyle name="Separador de milhares 2 2 4 3 6" xfId="446" xr:uid="{1543964D-6FEB-434E-A24A-04430FA8F0ED}"/>
    <cellStyle name="Separador de milhares 2 2 4 3 6 2" xfId="997" xr:uid="{BD7209D2-A6C3-4D6B-969C-5F05C709EAB9}"/>
    <cellStyle name="Separador de milhares 2 2 4 3 6 3" xfId="1547" xr:uid="{E8F01DAB-4AA6-436E-81AA-5C700E9F773A}"/>
    <cellStyle name="Separador de milhares 2 2 4 3 7" xfId="524" xr:uid="{3A68ABBD-9B9E-48B8-BD1F-BF305CCF48C5}"/>
    <cellStyle name="Separador de milhares 2 2 4 3 7 2" xfId="1075" xr:uid="{B121BC0E-721F-4DC1-89DD-E73A3C061E1F}"/>
    <cellStyle name="Separador de milhares 2 2 4 3 7 3" xfId="1625" xr:uid="{0CCEE5CE-0964-4993-8DB4-079D117C748B}"/>
    <cellStyle name="Separador de milhares 2 2 4 3 8" xfId="603" xr:uid="{09650F18-F918-4030-8B0E-C1E25D28C0D4}"/>
    <cellStyle name="Separador de milhares 2 2 4 3 9" xfId="1154" xr:uid="{B2669AA3-083A-4132-A365-E942B7B45293}"/>
    <cellStyle name="Separador de milhares 2 2 4 4" xfId="82" xr:uid="{A4103663-06CE-4AE9-AB43-DF1FA637B0A3}"/>
    <cellStyle name="Separador de milhares 2 2 4 4 2" xfId="161" xr:uid="{2DDD2C50-B401-42FF-98F5-AE63F52EF642}"/>
    <cellStyle name="Separador de milhares 2 2 4 4 2 2" xfId="712" xr:uid="{FDE54AFF-8FED-4AF3-A59B-1FCD68E0C297}"/>
    <cellStyle name="Separador de milhares 2 2 4 4 2 3" xfId="1263" xr:uid="{4266ABC6-E3D3-4FD9-9A2B-BC5EAFF09154}"/>
    <cellStyle name="Separador de milhares 2 2 4 4 3" xfId="240" xr:uid="{6E465859-BA77-4416-9EA6-BCDB21083143}"/>
    <cellStyle name="Separador de milhares 2 2 4 4 3 2" xfId="791" xr:uid="{D4291831-8EC9-44F6-A0E2-1F1ABF61E1F0}"/>
    <cellStyle name="Separador de milhares 2 2 4 4 3 3" xfId="1342" xr:uid="{4C62B185-6CF6-4D8B-B857-BC76607B416F}"/>
    <cellStyle name="Separador de milhares 2 2 4 4 4" xfId="320" xr:uid="{3A515126-6BC9-46DB-A7A0-1E5330150AF6}"/>
    <cellStyle name="Separador de milhares 2 2 4 4 4 2" xfId="871" xr:uid="{45C526AB-F7AF-4000-84C6-E6038C0C9403}"/>
    <cellStyle name="Separador de milhares 2 2 4 4 4 3" xfId="1421" xr:uid="{A519B39A-887D-4934-A21F-321A66E7C1F1}"/>
    <cellStyle name="Separador de milhares 2 2 4 4 5" xfId="398" xr:uid="{933B681A-5FF2-40F1-BA22-2B984C61C9B5}"/>
    <cellStyle name="Separador de milhares 2 2 4 4 5 2" xfId="949" xr:uid="{4B234DAE-5E7F-4677-83B5-72F6429D3EDB}"/>
    <cellStyle name="Separador de milhares 2 2 4 4 5 3" xfId="1499" xr:uid="{DC2C39F9-4C43-4A93-A148-50A161171209}"/>
    <cellStyle name="Separador de milhares 2 2 4 4 6" xfId="477" xr:uid="{C0BB0918-1DBB-4F08-83F6-6678E3F3650E}"/>
    <cellStyle name="Separador de milhares 2 2 4 4 6 2" xfId="1028" xr:uid="{71C4812C-63EA-4914-9A21-44E687D1364A}"/>
    <cellStyle name="Separador de milhares 2 2 4 4 6 3" xfId="1578" xr:uid="{9EDB322F-092E-4023-B732-4DAFE913058D}"/>
    <cellStyle name="Separador de milhares 2 2 4 4 7" xfId="555" xr:uid="{5A45A2EA-4D24-41B3-877B-F7EE9B8B4DA2}"/>
    <cellStyle name="Separador de milhares 2 2 4 4 7 2" xfId="1106" xr:uid="{246B6640-D460-4009-944F-3F7CC8825056}"/>
    <cellStyle name="Separador de milhares 2 2 4 4 7 3" xfId="1656" xr:uid="{E932CF67-46FD-434B-A9AF-F9F2D7A22CB7}"/>
    <cellStyle name="Separador de milhares 2 2 4 4 8" xfId="634" xr:uid="{AFB8810B-58A8-49CC-BCCC-012DF7013E2E}"/>
    <cellStyle name="Separador de milhares 2 2 4 4 9" xfId="1185" xr:uid="{AE0CFEFD-0EDA-4F1E-A3D3-CB1C8107D142}"/>
    <cellStyle name="Separador de milhares 2 2 4 5" xfId="98" xr:uid="{60432668-B858-4D9F-A960-A618563F7F0C}"/>
    <cellStyle name="Separador de milhares 2 2 4 5 2" xfId="649" xr:uid="{46A31142-BA20-4B1F-BDDC-5CA2DD44A4DB}"/>
    <cellStyle name="Separador de milhares 2 2 4 5 3" xfId="1200" xr:uid="{94645C0F-2C05-4E60-8A61-C8A9AE281114}"/>
    <cellStyle name="Separador de milhares 2 2 4 6" xfId="177" xr:uid="{F65109D0-9377-47F9-88BD-8930764604E6}"/>
    <cellStyle name="Separador de milhares 2 2 4 6 2" xfId="728" xr:uid="{3B491F9C-CB9B-4A22-B7F5-2451C50E4D00}"/>
    <cellStyle name="Separador de milhares 2 2 4 6 3" xfId="1279" xr:uid="{A96B7129-D874-419B-B0BE-3D1378175BD0}"/>
    <cellStyle name="Separador de milhares 2 2 4 7" xfId="256" xr:uid="{F0E34F35-D4B7-4DC5-A7C4-C50C8BD27E6A}"/>
    <cellStyle name="Separador de milhares 2 2 4 7 2" xfId="807" xr:uid="{02D1F7A1-9F33-4AD3-97A3-CCA907768372}"/>
    <cellStyle name="Separador de milhares 2 2 4 7 3" xfId="1358" xr:uid="{A68BBF43-2363-4DD5-83DD-E2B2E72239F5}"/>
    <cellStyle name="Separador de milhares 2 2 4 8" xfId="335" xr:uid="{862E9772-A478-44E1-8060-6FA9CE0BBEC5}"/>
    <cellStyle name="Separador de milhares 2 2 4 8 2" xfId="886" xr:uid="{C7772CE6-2A77-4168-AEE0-E486DB9E363B}"/>
    <cellStyle name="Separador de milhares 2 2 4 8 3" xfId="1436" xr:uid="{C3272DF5-3768-4272-B4AF-39A167F45947}"/>
    <cellStyle name="Separador de milhares 2 2 4 9" xfId="414" xr:uid="{E7DB8116-7110-4B65-AFC3-B740371E298E}"/>
    <cellStyle name="Separador de milhares 2 2 4 9 2" xfId="965" xr:uid="{DE4B3C7A-B1C6-4DE0-ABBD-5E23FEFB6A42}"/>
    <cellStyle name="Separador de milhares 2 2 4 9 3" xfId="1515" xr:uid="{DA3EC69C-0923-4509-8E29-018A9244C3E6}"/>
    <cellStyle name="Separador de milhares 2 2 5" xfId="28" xr:uid="{05D64FA3-674C-4930-A78D-FF316CB05997}"/>
    <cellStyle name="Separador de milhares 2 2 5 10" xfId="1131" xr:uid="{5FA78465-5ED3-418E-BEFA-73462966DB37}"/>
    <cellStyle name="Separador de milhares 2 2 5 2" xfId="60" xr:uid="{FB92D532-52CF-4D08-BE90-F89B8A46E071}"/>
    <cellStyle name="Separador de milhares 2 2 5 2 2" xfId="139" xr:uid="{1E7C085C-0B72-4B85-95D8-E49EDF65351A}"/>
    <cellStyle name="Separador de milhares 2 2 5 2 2 2" xfId="690" xr:uid="{D151F846-12D3-4357-8D36-B1DDD371DA25}"/>
    <cellStyle name="Separador de milhares 2 2 5 2 2 3" xfId="1241" xr:uid="{EAE0E38E-03FA-4D74-958D-7565CB53D077}"/>
    <cellStyle name="Separador de milhares 2 2 5 2 3" xfId="218" xr:uid="{3059BE97-6A18-4C8A-B160-273C70B07069}"/>
    <cellStyle name="Separador de milhares 2 2 5 2 3 2" xfId="769" xr:uid="{2B73D050-B1D8-4AEC-B2F4-D96871D4760C}"/>
    <cellStyle name="Separador de milhares 2 2 5 2 3 3" xfId="1320" xr:uid="{099C48A8-B9B4-4587-8F51-6D8C57B64F65}"/>
    <cellStyle name="Separador de milhares 2 2 5 2 4" xfId="298" xr:uid="{7BD20CE2-5C75-4BB7-96E0-28456E326DC3}"/>
    <cellStyle name="Separador de milhares 2 2 5 2 4 2" xfId="849" xr:uid="{0B9CBBDA-96D7-45C8-94C6-D1BD73B0994A}"/>
    <cellStyle name="Separador de milhares 2 2 5 2 4 3" xfId="1399" xr:uid="{EE8BECA3-F5EF-4C05-B18A-78C840A71CC3}"/>
    <cellStyle name="Separador de milhares 2 2 5 2 5" xfId="376" xr:uid="{91283BBF-9BDC-46B1-90DA-FF643D7FA04B}"/>
    <cellStyle name="Separador de milhares 2 2 5 2 5 2" xfId="927" xr:uid="{8C472460-040D-4E2B-B696-39AAB4A8C5D6}"/>
    <cellStyle name="Separador de milhares 2 2 5 2 5 3" xfId="1477" xr:uid="{BE214265-0617-415E-9E7C-9F7AE3014A71}"/>
    <cellStyle name="Separador de milhares 2 2 5 2 6" xfId="455" xr:uid="{98889101-D78E-47C8-86DC-D70ADDA82C1E}"/>
    <cellStyle name="Separador de milhares 2 2 5 2 6 2" xfId="1006" xr:uid="{E0633905-FD01-4C3D-9CA2-73358E907B40}"/>
    <cellStyle name="Separador de milhares 2 2 5 2 6 3" xfId="1556" xr:uid="{F9E4FA3E-45A7-46D8-B8BF-659773698E2A}"/>
    <cellStyle name="Separador de milhares 2 2 5 2 7" xfId="533" xr:uid="{D8304991-D13A-46D5-9918-6CB00AE5BCFB}"/>
    <cellStyle name="Separador de milhares 2 2 5 2 7 2" xfId="1084" xr:uid="{8BB1193B-D022-42F0-B582-994C85E786ED}"/>
    <cellStyle name="Separador de milhares 2 2 5 2 7 3" xfId="1634" xr:uid="{76F8F548-95A1-4D4B-981B-0D433E5E5A72}"/>
    <cellStyle name="Separador de milhares 2 2 5 2 8" xfId="612" xr:uid="{8891B131-6F06-4CB5-A7B2-5605519CAA09}"/>
    <cellStyle name="Separador de milhares 2 2 5 2 9" xfId="1163" xr:uid="{C37CFDDA-88A0-4897-BB13-A62104866606}"/>
    <cellStyle name="Separador de milhares 2 2 5 3" xfId="107" xr:uid="{73EFD2B6-5D02-4A2C-AB64-5A4E05B4A02A}"/>
    <cellStyle name="Separador de milhares 2 2 5 3 2" xfId="658" xr:uid="{7EF05D53-B978-42AE-9EF0-C397F6170617}"/>
    <cellStyle name="Separador de milhares 2 2 5 3 3" xfId="1209" xr:uid="{1CC7B128-B73C-4F4B-A6F4-6898EFEB9E2F}"/>
    <cellStyle name="Separador de milhares 2 2 5 4" xfId="186" xr:uid="{20F3C222-0A73-4E65-B9D4-C407C983C9E1}"/>
    <cellStyle name="Separador de milhares 2 2 5 4 2" xfId="737" xr:uid="{4895E7BB-9317-4494-AEFA-4DF64214E83A}"/>
    <cellStyle name="Separador de milhares 2 2 5 4 3" xfId="1288" xr:uid="{FD81471B-815A-4A9F-8EE5-CA072944C3F4}"/>
    <cellStyle name="Separador de milhares 2 2 5 5" xfId="266" xr:uid="{7C5DAFF8-8385-4273-AB20-6F29CB36F891}"/>
    <cellStyle name="Separador de milhares 2 2 5 5 2" xfId="817" xr:uid="{ED7E0104-2A05-4761-B390-63A2DC3EA17C}"/>
    <cellStyle name="Separador de milhares 2 2 5 5 3" xfId="1367" xr:uid="{990C9595-9C6B-4577-A443-59C37C6B22A0}"/>
    <cellStyle name="Separador de milhares 2 2 5 6" xfId="344" xr:uid="{6C9BEA69-3C65-487A-A9EC-78C9D4F34A83}"/>
    <cellStyle name="Separador de milhares 2 2 5 6 2" xfId="895" xr:uid="{CC8013BE-86AA-4EDC-8BF5-6E6D13380FCD}"/>
    <cellStyle name="Separador de milhares 2 2 5 6 3" xfId="1445" xr:uid="{EB2E5534-F7EE-4362-9384-84CA511BF70A}"/>
    <cellStyle name="Separador de milhares 2 2 5 7" xfId="423" xr:uid="{97AFB232-D9C2-46C1-9CD8-1D69A599DF70}"/>
    <cellStyle name="Separador de milhares 2 2 5 7 2" xfId="974" xr:uid="{BAD7F5AB-7828-4047-97C7-C4271FBAD93F}"/>
    <cellStyle name="Separador de milhares 2 2 5 7 3" xfId="1524" xr:uid="{349236C8-5E77-47C7-B00B-915613759C43}"/>
    <cellStyle name="Separador de milhares 2 2 5 8" xfId="501" xr:uid="{9116CEA2-3AF8-446C-BCC7-844B3D1E8D61}"/>
    <cellStyle name="Separador de milhares 2 2 5 8 2" xfId="1052" xr:uid="{A2E3CA9F-A331-4A14-AFFB-6FB4633D0C41}"/>
    <cellStyle name="Separador de milhares 2 2 5 8 3" xfId="1602" xr:uid="{E67598F1-8829-4BFF-88FF-482288896929}"/>
    <cellStyle name="Separador de milhares 2 2 5 9" xfId="580" xr:uid="{0D69C895-139D-4EAB-BBDF-764F9B6B92C1}"/>
    <cellStyle name="Separador de milhares 2 2 6" xfId="44" xr:uid="{4C8CB517-77E2-41EE-892A-6635E5789E36}"/>
    <cellStyle name="Separador de milhares 2 2 6 2" xfId="123" xr:uid="{8973DAC0-28FC-4166-AC3A-F2CB32E2B566}"/>
    <cellStyle name="Separador de milhares 2 2 6 2 2" xfId="674" xr:uid="{9481B585-F773-4EBC-B271-7A02F62AA689}"/>
    <cellStyle name="Separador de milhares 2 2 6 2 3" xfId="1225" xr:uid="{7DC872AE-2191-4D46-8D81-27E61066E464}"/>
    <cellStyle name="Separador de milhares 2 2 6 3" xfId="202" xr:uid="{19CB549F-329B-4432-966D-E49F8F3A6859}"/>
    <cellStyle name="Separador de milhares 2 2 6 3 2" xfId="753" xr:uid="{CD291580-4504-43B4-AFFA-4AFCDE10590D}"/>
    <cellStyle name="Separador de milhares 2 2 6 3 3" xfId="1304" xr:uid="{81FAB09A-E97C-4344-A702-D78FBA9F5F1C}"/>
    <cellStyle name="Separador de milhares 2 2 6 4" xfId="282" xr:uid="{8BC404CC-D92A-480A-ACC3-47C3428CA41E}"/>
    <cellStyle name="Separador de milhares 2 2 6 4 2" xfId="833" xr:uid="{25DF9C00-5EC0-4DFD-91CF-AC44D832BC78}"/>
    <cellStyle name="Separador de milhares 2 2 6 4 3" xfId="1383" xr:uid="{00B4EFEB-A5B3-41F4-BD97-52834045F2AF}"/>
    <cellStyle name="Separador de milhares 2 2 6 5" xfId="360" xr:uid="{B255303D-3B43-4BDC-BD47-D5D6FDB25709}"/>
    <cellStyle name="Separador de milhares 2 2 6 5 2" xfId="911" xr:uid="{B1B2AC18-FA6A-4CAC-BC64-D9CB48DFE2EC}"/>
    <cellStyle name="Separador de milhares 2 2 6 5 3" xfId="1461" xr:uid="{C4189387-D857-411D-A037-1E50BEC6E12D}"/>
    <cellStyle name="Separador de milhares 2 2 6 6" xfId="439" xr:uid="{845137D3-3535-4CB8-9225-3705FC358FD7}"/>
    <cellStyle name="Separador de milhares 2 2 6 6 2" xfId="990" xr:uid="{D60DB1B1-AC8D-4435-9BAD-480ED838A43B}"/>
    <cellStyle name="Separador de milhares 2 2 6 6 3" xfId="1540" xr:uid="{FD5B975E-6E41-42DF-B055-01B4CA2BC421}"/>
    <cellStyle name="Separador de milhares 2 2 6 7" xfId="517" xr:uid="{0EE6567F-FA38-43D2-95D3-753E72EB5DB9}"/>
    <cellStyle name="Separador de milhares 2 2 6 7 2" xfId="1068" xr:uid="{A68DB478-1E67-4AC3-999F-6E204EBC3E67}"/>
    <cellStyle name="Separador de milhares 2 2 6 7 3" xfId="1618" xr:uid="{B58CE814-16CD-42AC-A40E-2332460A2AD1}"/>
    <cellStyle name="Separador de milhares 2 2 6 8" xfId="596" xr:uid="{BB303525-7C81-47B8-88E2-3E696C24271E}"/>
    <cellStyle name="Separador de milhares 2 2 6 9" xfId="1147" xr:uid="{20C0D3E9-E3BB-4817-B387-E52681E1E5B3}"/>
    <cellStyle name="Separador de milhares 2 2 7" xfId="76" xr:uid="{0F8C9BB0-F6FE-49D5-83FA-571E7C10B666}"/>
    <cellStyle name="Separador de milhares 2 2 7 2" xfId="155" xr:uid="{D26386AA-D056-4EFB-BB26-F29375AC4AF0}"/>
    <cellStyle name="Separador de milhares 2 2 7 2 2" xfId="706" xr:uid="{18E4F1AC-E7C2-4ED4-AE26-EBE51DCA936D}"/>
    <cellStyle name="Separador de milhares 2 2 7 2 3" xfId="1257" xr:uid="{B18EE8A9-C25B-4E70-825F-9D9182BC56F0}"/>
    <cellStyle name="Separador de milhares 2 2 7 3" xfId="234" xr:uid="{68C8572F-61FD-47A3-953A-DC5AB6AFFDEB}"/>
    <cellStyle name="Separador de milhares 2 2 7 3 2" xfId="785" xr:uid="{B4D2D30F-B757-4A7D-9755-3183B67A5634}"/>
    <cellStyle name="Separador de milhares 2 2 7 3 3" xfId="1336" xr:uid="{FEDA66B3-2804-453D-8134-2A898B8F1ED2}"/>
    <cellStyle name="Separador de milhares 2 2 7 4" xfId="314" xr:uid="{F9E63A11-6DFA-457F-AB3A-4597BCCBAD43}"/>
    <cellStyle name="Separador de milhares 2 2 7 4 2" xfId="865" xr:uid="{7EA3B606-D37E-485F-800F-F1DACDF31649}"/>
    <cellStyle name="Separador de milhares 2 2 7 4 3" xfId="1415" xr:uid="{C1EACED5-D2FE-41DD-B9F9-3CB9B4324BA7}"/>
    <cellStyle name="Separador de milhares 2 2 7 5" xfId="392" xr:uid="{834FAFB8-764E-44FD-8319-9D5429D755D4}"/>
    <cellStyle name="Separador de milhares 2 2 7 5 2" xfId="943" xr:uid="{792BEA9C-2D8F-46F7-9A43-9A3AE0491BFA}"/>
    <cellStyle name="Separador de milhares 2 2 7 5 3" xfId="1493" xr:uid="{E4C4501B-17ED-45E2-9351-F5B69354F71B}"/>
    <cellStyle name="Separador de milhares 2 2 7 6" xfId="471" xr:uid="{1AF0D1DD-0E5A-421E-ADD9-E3DFD718B730}"/>
    <cellStyle name="Separador de milhares 2 2 7 6 2" xfId="1022" xr:uid="{04A264D8-1CF7-41B4-A53E-35D9E8521A2E}"/>
    <cellStyle name="Separador de milhares 2 2 7 6 3" xfId="1572" xr:uid="{CC5E3352-CC63-4122-8331-9E82A173BCF4}"/>
    <cellStyle name="Separador de milhares 2 2 7 7" xfId="549" xr:uid="{1008B726-4A20-4395-9608-A4EB165C769A}"/>
    <cellStyle name="Separador de milhares 2 2 7 7 2" xfId="1100" xr:uid="{7A023F5E-31BF-49BF-9598-A7210F1B4A3C}"/>
    <cellStyle name="Separador de milhares 2 2 7 7 3" xfId="1650" xr:uid="{53721DDC-C036-47AF-B19E-B11CC27269AE}"/>
    <cellStyle name="Separador de milhares 2 2 7 8" xfId="628" xr:uid="{CA4C95B5-CBF5-4A55-BB6F-277ADB8BA0B8}"/>
    <cellStyle name="Separador de milhares 2 2 7 9" xfId="1179" xr:uid="{50FDB75C-1968-498E-8E68-658D659A8DB4}"/>
    <cellStyle name="Separador de milhares 2 2 8" xfId="92" xr:uid="{0317F837-A9C7-4B3A-95E1-20A700F9F33F}"/>
    <cellStyle name="Separador de milhares 2 2 8 2" xfId="643" xr:uid="{D85B36B8-0C90-483C-953F-1D87E2968890}"/>
    <cellStyle name="Separador de milhares 2 2 8 3" xfId="1194" xr:uid="{05BCA59D-4B54-423B-98B0-75A72DF1BF54}"/>
    <cellStyle name="Separador de milhares 2 2 9" xfId="170" xr:uid="{3155DB02-CB65-40D5-A95E-E2B48337C6CD}"/>
    <cellStyle name="Separador de milhares 2 2 9 2" xfId="721" xr:uid="{1F6655CA-C2BD-4C3F-A121-ED76997742FE}"/>
    <cellStyle name="Separador de milhares 2 2 9 3" xfId="1272" xr:uid="{615B8A90-0469-4259-BA92-DA023CB3187F}"/>
    <cellStyle name="Separador de milhares 2 3" xfId="10" xr:uid="{5188EED5-F3AF-4055-A7FE-302D41EA51F0}"/>
    <cellStyle name="Separador de milhares 2 3 10" xfId="248" xr:uid="{EC88019E-1098-4575-8D4F-6ABBD1D17EFC}"/>
    <cellStyle name="Separador de milhares 2 3 10 2" xfId="799" xr:uid="{EFA45279-0BFD-488D-984D-60BAC4A2DB4E}"/>
    <cellStyle name="Separador de milhares 2 3 10 3" xfId="1350" xr:uid="{95B45B3E-3068-496E-A579-A25FDD0A0805}"/>
    <cellStyle name="Separador de milhares 2 3 11" xfId="328" xr:uid="{1C326BB0-82AC-432D-9407-3634F80BBDD3}"/>
    <cellStyle name="Separador de milhares 2 3 11 2" xfId="879" xr:uid="{572E754B-DCEE-4BE4-8BC6-E9D69D680265}"/>
    <cellStyle name="Separador de milhares 2 3 11 3" xfId="1429" xr:uid="{4A3F5CC4-CFD5-4B6D-8C9C-247D9BF50160}"/>
    <cellStyle name="Separador de milhares 2 3 12" xfId="406" xr:uid="{868B2E6B-41C3-4AD1-BEB5-C045D126493D}"/>
    <cellStyle name="Separador de milhares 2 3 12 2" xfId="957" xr:uid="{5BA5990A-31CF-423D-AAC2-61A8CFBD71C3}"/>
    <cellStyle name="Separador de milhares 2 3 12 3" xfId="1507" xr:uid="{98979307-3F0B-470C-BE66-2DC46C2B40EC}"/>
    <cellStyle name="Separador de milhares 2 3 13" xfId="485" xr:uid="{065B1B2D-FD3A-43BF-B9A4-0900C8DE5C92}"/>
    <cellStyle name="Separador de milhares 2 3 13 2" xfId="1036" xr:uid="{634FC3BC-EB04-4E64-AE21-598CC654FF6C}"/>
    <cellStyle name="Separador de milhares 2 3 13 3" xfId="1586" xr:uid="{9CE82376-1ED3-41E5-A534-72BB8A9EF24C}"/>
    <cellStyle name="Separador de milhares 2 3 14" xfId="563" xr:uid="{FC05F9AA-3B92-4CF6-B10C-54E139B9E082}"/>
    <cellStyle name="Separador de milhares 2 3 15" xfId="1114" xr:uid="{DD15EDA6-D3E5-4176-9132-C421561FC109}"/>
    <cellStyle name="Separador de milhares 2 3 2" xfId="14" xr:uid="{9D84E481-215A-404B-B01F-384B73867449}"/>
    <cellStyle name="Separador de milhares 2 3 2 10" xfId="409" xr:uid="{7FD3479B-8D8B-4A0F-A71B-23A394AB9BEB}"/>
    <cellStyle name="Separador de milhares 2 3 2 10 2" xfId="960" xr:uid="{42173012-E2B4-43F4-B71B-41A408A957B6}"/>
    <cellStyle name="Separador de milhares 2 3 2 10 3" xfId="1510" xr:uid="{A4DC7791-BDEE-427A-98BA-533DE79496BB}"/>
    <cellStyle name="Separador de milhares 2 3 2 11" xfId="488" xr:uid="{1F42CD6C-1437-4795-9A3C-7B77192CA682}"/>
    <cellStyle name="Separador de milhares 2 3 2 11 2" xfId="1039" xr:uid="{31F66D2F-DE39-46B1-AADC-BE30008FBBE8}"/>
    <cellStyle name="Separador de milhares 2 3 2 11 3" xfId="1589" xr:uid="{F1CECF27-3FB0-4780-A965-E2460C4493B4}"/>
    <cellStyle name="Separador de milhares 2 3 2 12" xfId="566" xr:uid="{E7464CE4-64E7-413F-A6C3-592B162384E8}"/>
    <cellStyle name="Separador de milhares 2 3 2 13" xfId="1117" xr:uid="{361C3A88-0477-4814-B371-A1DA1B6B007C}"/>
    <cellStyle name="Separador de milhares 2 3 2 2" xfId="21" xr:uid="{982E7059-CB34-4084-A4F6-27EE335D5DEC}"/>
    <cellStyle name="Separador de milhares 2 3 2 2 10" xfId="494" xr:uid="{80CB04DF-129A-4A0A-8B09-D2A45102FC74}"/>
    <cellStyle name="Separador de milhares 2 3 2 2 10 2" xfId="1045" xr:uid="{F053E45B-2687-4691-9C20-F568ECA91AD6}"/>
    <cellStyle name="Separador de milhares 2 3 2 2 10 3" xfId="1595" xr:uid="{B706CF31-2ED6-4327-84D6-43AFD4A79E76}"/>
    <cellStyle name="Separador de milhares 2 3 2 2 11" xfId="573" xr:uid="{A0A8E09D-E0C1-49A5-B1D5-1BBF348A19EC}"/>
    <cellStyle name="Separador de milhares 2 3 2 2 12" xfId="1124" xr:uid="{B622E6E6-D4A0-4A92-B909-6FBF1B5EE53C}"/>
    <cellStyle name="Separador de milhares 2 3 2 2 2" xfId="37" xr:uid="{918EB640-C2A4-4542-8276-EFC00953D90A}"/>
    <cellStyle name="Separador de milhares 2 3 2 2 2 10" xfId="1140" xr:uid="{DC210CA3-1F40-4D7E-B31D-24C8BDAC3D4E}"/>
    <cellStyle name="Separador de milhares 2 3 2 2 2 2" xfId="69" xr:uid="{B37F4675-0F57-420D-93E4-05FE5EBBF722}"/>
    <cellStyle name="Separador de milhares 2 3 2 2 2 2 2" xfId="148" xr:uid="{6ADF8972-0780-4FC9-AC67-A8E8D0CEB411}"/>
    <cellStyle name="Separador de milhares 2 3 2 2 2 2 2 2" xfId="699" xr:uid="{8A53B358-CB2C-4694-B489-1640D80F811B}"/>
    <cellStyle name="Separador de milhares 2 3 2 2 2 2 2 3" xfId="1250" xr:uid="{3B0A3DFF-A1F9-495A-AFDF-EBDC737E735E}"/>
    <cellStyle name="Separador de milhares 2 3 2 2 2 2 3" xfId="227" xr:uid="{43103631-4576-47C9-A26D-2E7C61841812}"/>
    <cellStyle name="Separador de milhares 2 3 2 2 2 2 3 2" xfId="778" xr:uid="{C736ACE8-7CDE-4C02-A7DD-0CBEC86DA195}"/>
    <cellStyle name="Separador de milhares 2 3 2 2 2 2 3 3" xfId="1329" xr:uid="{703C9D05-9B2B-498F-8B10-5E926BA5FB74}"/>
    <cellStyle name="Separador de milhares 2 3 2 2 2 2 4" xfId="307" xr:uid="{C9366467-F4AA-4E1B-ACB2-66A9D970CACA}"/>
    <cellStyle name="Separador de milhares 2 3 2 2 2 2 4 2" xfId="858" xr:uid="{F931E1C9-9B1E-4EE0-8D3F-2908DA65A27B}"/>
    <cellStyle name="Separador de milhares 2 3 2 2 2 2 4 3" xfId="1408" xr:uid="{4DD72244-81FE-4C4B-BEC1-34B06396116F}"/>
    <cellStyle name="Separador de milhares 2 3 2 2 2 2 5" xfId="385" xr:uid="{0ABE493A-FE25-41AE-A3B4-958A85746E03}"/>
    <cellStyle name="Separador de milhares 2 3 2 2 2 2 5 2" xfId="936" xr:uid="{279AB934-6488-4B6A-B0B9-A0A18501229A}"/>
    <cellStyle name="Separador de milhares 2 3 2 2 2 2 5 3" xfId="1486" xr:uid="{6EB0DED6-64E0-4643-BC07-8A8B3E2C7BA0}"/>
    <cellStyle name="Separador de milhares 2 3 2 2 2 2 6" xfId="464" xr:uid="{A00C253A-687A-4EAD-AD1B-9D280E3C04BE}"/>
    <cellStyle name="Separador de milhares 2 3 2 2 2 2 6 2" xfId="1015" xr:uid="{85A33A54-4BB9-436F-9439-FFE822AC4FCF}"/>
    <cellStyle name="Separador de milhares 2 3 2 2 2 2 6 3" xfId="1565" xr:uid="{9DC6557E-F7AB-4503-9518-6654B414E1FD}"/>
    <cellStyle name="Separador de milhares 2 3 2 2 2 2 7" xfId="542" xr:uid="{4214FEF7-79E5-4847-931E-796DE6B6CE22}"/>
    <cellStyle name="Separador de milhares 2 3 2 2 2 2 7 2" xfId="1093" xr:uid="{C1B9871B-FCC0-4600-A28F-A53CA69678EF}"/>
    <cellStyle name="Separador de milhares 2 3 2 2 2 2 7 3" xfId="1643" xr:uid="{A8363856-0321-484F-B385-FAAA98B15170}"/>
    <cellStyle name="Separador de milhares 2 3 2 2 2 2 8" xfId="621" xr:uid="{2A4B51AA-1AEE-4EB0-BCED-42891CC7B70E}"/>
    <cellStyle name="Separador de milhares 2 3 2 2 2 2 9" xfId="1172" xr:uid="{AC6A9D90-5453-48BD-A9C9-308C0A067F42}"/>
    <cellStyle name="Separador de milhares 2 3 2 2 2 3" xfId="116" xr:uid="{F9F61ED2-B580-4107-9318-1EC9ACB9632C}"/>
    <cellStyle name="Separador de milhares 2 3 2 2 2 3 2" xfId="667" xr:uid="{DB6EFCDE-8571-4B47-B196-95150958AF2F}"/>
    <cellStyle name="Separador de milhares 2 3 2 2 2 3 3" xfId="1218" xr:uid="{21F6E33E-E679-4174-91B1-918FBD2E8B25}"/>
    <cellStyle name="Separador de milhares 2 3 2 2 2 4" xfId="195" xr:uid="{399190EF-5627-4F38-BB5B-740FD2E023E3}"/>
    <cellStyle name="Separador de milhares 2 3 2 2 2 4 2" xfId="746" xr:uid="{7D4CACEF-9758-4E02-BBDC-AEA9C466CE7D}"/>
    <cellStyle name="Separador de milhares 2 3 2 2 2 4 3" xfId="1297" xr:uid="{B397A12C-CE83-4410-97AF-C119541BEB15}"/>
    <cellStyle name="Separador de milhares 2 3 2 2 2 5" xfId="275" xr:uid="{227EE940-71C2-4E2A-849F-0C78C1A1551A}"/>
    <cellStyle name="Separador de milhares 2 3 2 2 2 5 2" xfId="826" xr:uid="{307259C1-090F-4031-AE2D-96259B16C4F5}"/>
    <cellStyle name="Separador de milhares 2 3 2 2 2 5 3" xfId="1376" xr:uid="{F85837CB-E25D-4B29-B23D-433D6136CAEF}"/>
    <cellStyle name="Separador de milhares 2 3 2 2 2 6" xfId="353" xr:uid="{20C4D5DD-7554-4DB6-9487-3102822FDC7F}"/>
    <cellStyle name="Separador de milhares 2 3 2 2 2 6 2" xfId="904" xr:uid="{B3390A47-C83E-4925-9B26-88D3A55754B0}"/>
    <cellStyle name="Separador de milhares 2 3 2 2 2 6 3" xfId="1454" xr:uid="{7456AEF3-0D12-4FBA-9E0E-77D03FE23CE8}"/>
    <cellStyle name="Separador de milhares 2 3 2 2 2 7" xfId="432" xr:uid="{493B5195-1685-4D02-925C-243C3A81DCA6}"/>
    <cellStyle name="Separador de milhares 2 3 2 2 2 7 2" xfId="983" xr:uid="{741A241B-07D7-4E8B-BCC0-4FBAEBB4720D}"/>
    <cellStyle name="Separador de milhares 2 3 2 2 2 7 3" xfId="1533" xr:uid="{42B3652D-1812-4E17-8E63-D8DFDDA08234}"/>
    <cellStyle name="Separador de milhares 2 3 2 2 2 8" xfId="510" xr:uid="{EC402B2D-D588-4FB1-8573-01F1103B2ED9}"/>
    <cellStyle name="Separador de milhares 2 3 2 2 2 8 2" xfId="1061" xr:uid="{FE26028E-9E18-4033-82A8-15B58022DC76}"/>
    <cellStyle name="Separador de milhares 2 3 2 2 2 8 3" xfId="1611" xr:uid="{8AAAD06D-D17C-4660-AA16-B44BB257E91D}"/>
    <cellStyle name="Separador de milhares 2 3 2 2 2 9" xfId="589" xr:uid="{3362D532-09A6-4CEF-8E4B-EDE55DAA830F}"/>
    <cellStyle name="Separador de milhares 2 3 2 2 3" xfId="53" xr:uid="{48AB6E9C-0CEC-4D00-BF44-2DFE42F11EA8}"/>
    <cellStyle name="Separador de milhares 2 3 2 2 3 2" xfId="132" xr:uid="{AA09E4B6-147D-4C30-8BF3-BDA1F557468C}"/>
    <cellStyle name="Separador de milhares 2 3 2 2 3 2 2" xfId="683" xr:uid="{500026FF-D06F-4E7C-9615-CA805DCE516F}"/>
    <cellStyle name="Separador de milhares 2 3 2 2 3 2 3" xfId="1234" xr:uid="{F31A60EA-8E52-48FA-BCAD-0E78F2D46C49}"/>
    <cellStyle name="Separador de milhares 2 3 2 2 3 3" xfId="211" xr:uid="{6D618A72-A1E9-4932-AAFA-FCEB244ED8F4}"/>
    <cellStyle name="Separador de milhares 2 3 2 2 3 3 2" xfId="762" xr:uid="{6C407F41-1009-4A09-A547-129CC71ED70B}"/>
    <cellStyle name="Separador de milhares 2 3 2 2 3 3 3" xfId="1313" xr:uid="{4D4EC089-A46E-4A2B-A906-964A99255640}"/>
    <cellStyle name="Separador de milhares 2 3 2 2 3 4" xfId="291" xr:uid="{E023FD07-C3D5-4A41-9039-4BFC13F05EB3}"/>
    <cellStyle name="Separador de milhares 2 3 2 2 3 4 2" xfId="842" xr:uid="{5C8FF4B9-DDCD-45F3-80AE-F49864084677}"/>
    <cellStyle name="Separador de milhares 2 3 2 2 3 4 3" xfId="1392" xr:uid="{D86F8206-4E8F-43A2-A588-CA1EC4432C78}"/>
    <cellStyle name="Separador de milhares 2 3 2 2 3 5" xfId="369" xr:uid="{C6642625-A07C-43B9-84B6-66B04829FF13}"/>
    <cellStyle name="Separador de milhares 2 3 2 2 3 5 2" xfId="920" xr:uid="{5FC51A2B-C75F-4C90-A6DC-5DB1C8550619}"/>
    <cellStyle name="Separador de milhares 2 3 2 2 3 5 3" xfId="1470" xr:uid="{EAAA63EF-049F-40E2-B135-20F2E65851BA}"/>
    <cellStyle name="Separador de milhares 2 3 2 2 3 6" xfId="448" xr:uid="{9668C6FB-566E-42AE-AF8B-772C990F5B8A}"/>
    <cellStyle name="Separador de milhares 2 3 2 2 3 6 2" xfId="999" xr:uid="{44C80C51-4FCC-463D-A056-9301AD29BA4C}"/>
    <cellStyle name="Separador de milhares 2 3 2 2 3 6 3" xfId="1549" xr:uid="{EFD07B87-A414-4274-BCA8-030BE1E78068}"/>
    <cellStyle name="Separador de milhares 2 3 2 2 3 7" xfId="526" xr:uid="{BBBE2BFE-C4BC-4B93-AD75-7FC13027448D}"/>
    <cellStyle name="Separador de milhares 2 3 2 2 3 7 2" xfId="1077" xr:uid="{B6740C0E-6A77-4333-86B4-46BF7EAA5584}"/>
    <cellStyle name="Separador de milhares 2 3 2 2 3 7 3" xfId="1627" xr:uid="{271F710A-12BE-499B-AF31-37CBAEB8D99C}"/>
    <cellStyle name="Separador de milhares 2 3 2 2 3 8" xfId="605" xr:uid="{3F2F55B6-CBD4-432E-BBFB-7CD83158634E}"/>
    <cellStyle name="Separador de milhares 2 3 2 2 3 9" xfId="1156" xr:uid="{3271A24D-DF60-4A20-8767-F566DA505674}"/>
    <cellStyle name="Separador de milhares 2 3 2 2 4" xfId="84" xr:uid="{BC18CDF5-5DAE-495E-A0D2-A0E84AD05594}"/>
    <cellStyle name="Separador de milhares 2 3 2 2 4 2" xfId="163" xr:uid="{B2D5B8FA-235A-430B-A288-5F7C5BC1C59A}"/>
    <cellStyle name="Separador de milhares 2 3 2 2 4 2 2" xfId="714" xr:uid="{B1EBCED5-F697-4301-9924-197657584258}"/>
    <cellStyle name="Separador de milhares 2 3 2 2 4 2 3" xfId="1265" xr:uid="{E83C6CA9-3308-494C-A31B-233AF37F71DC}"/>
    <cellStyle name="Separador de milhares 2 3 2 2 4 3" xfId="242" xr:uid="{40099A7B-81A4-48DC-8A57-4550BDCC44C3}"/>
    <cellStyle name="Separador de milhares 2 3 2 2 4 3 2" xfId="793" xr:uid="{D268A570-2A16-4BAC-AE45-16138D1E1715}"/>
    <cellStyle name="Separador de milhares 2 3 2 2 4 3 3" xfId="1344" xr:uid="{FEB6CE38-D8E0-47AC-8D04-A6B4B926A439}"/>
    <cellStyle name="Separador de milhares 2 3 2 2 4 4" xfId="322" xr:uid="{84CC8D4C-673E-4062-894A-81D8555D3AF2}"/>
    <cellStyle name="Separador de milhares 2 3 2 2 4 4 2" xfId="873" xr:uid="{A69E2BBF-F2C9-43F8-8469-2927F5BCB3BB}"/>
    <cellStyle name="Separador de milhares 2 3 2 2 4 4 3" xfId="1423" xr:uid="{A9038B6C-0E2F-4A55-8DB5-237CE037DE9C}"/>
    <cellStyle name="Separador de milhares 2 3 2 2 4 5" xfId="400" xr:uid="{75889450-3069-490B-958E-4E9DE7FC562E}"/>
    <cellStyle name="Separador de milhares 2 3 2 2 4 5 2" xfId="951" xr:uid="{F18A39AF-5707-48BF-AA3C-E65E6D1C5676}"/>
    <cellStyle name="Separador de milhares 2 3 2 2 4 5 3" xfId="1501" xr:uid="{4870BBDE-DD3A-4D3B-ADCA-94D4289EA7CB}"/>
    <cellStyle name="Separador de milhares 2 3 2 2 4 6" xfId="479" xr:uid="{E52EF81B-2DA0-485B-899F-EDEB60AF653D}"/>
    <cellStyle name="Separador de milhares 2 3 2 2 4 6 2" xfId="1030" xr:uid="{F123916C-A6B3-48AF-B916-A5AF715BA008}"/>
    <cellStyle name="Separador de milhares 2 3 2 2 4 6 3" xfId="1580" xr:uid="{C95F29BF-708B-4277-98E7-767937177709}"/>
    <cellStyle name="Separador de milhares 2 3 2 2 4 7" xfId="557" xr:uid="{5386A834-92D2-41B0-A099-25E3FEEC8509}"/>
    <cellStyle name="Separador de milhares 2 3 2 2 4 7 2" xfId="1108" xr:uid="{D1AD912C-21FB-4222-8A8C-B2CA4A0C9682}"/>
    <cellStyle name="Separador de milhares 2 3 2 2 4 7 3" xfId="1658" xr:uid="{C9550154-255B-44D2-AF37-C618785A0A5D}"/>
    <cellStyle name="Separador de milhares 2 3 2 2 4 8" xfId="636" xr:uid="{CBBEDA3D-98C3-4C50-B5F1-77D55F1BA083}"/>
    <cellStyle name="Separador de milhares 2 3 2 2 4 9" xfId="1187" xr:uid="{D8D7CF98-AA3C-46BB-B71B-910560F272F3}"/>
    <cellStyle name="Separador de milhares 2 3 2 2 5" xfId="100" xr:uid="{0DFEAD34-F844-4D4F-892E-A1E89484C7C4}"/>
    <cellStyle name="Separador de milhares 2 3 2 2 5 2" xfId="651" xr:uid="{4279BBAC-4F5B-4876-ABB8-27AA3B0CDE39}"/>
    <cellStyle name="Separador de milhares 2 3 2 2 5 3" xfId="1202" xr:uid="{B22EEDF5-7813-4858-9ABE-5C354903A49E}"/>
    <cellStyle name="Separador de milhares 2 3 2 2 6" xfId="179" xr:uid="{71B7A20E-73DD-4EFD-87A1-EF7D2EF00103}"/>
    <cellStyle name="Separador de milhares 2 3 2 2 6 2" xfId="730" xr:uid="{58FAEC78-4359-4767-AF65-145F730C9E6E}"/>
    <cellStyle name="Separador de milhares 2 3 2 2 6 3" xfId="1281" xr:uid="{8FF921ED-5B89-49A3-8751-DB5A96C22D21}"/>
    <cellStyle name="Separador de milhares 2 3 2 2 7" xfId="258" xr:uid="{7B00D2ED-AB78-48ED-A3EC-9F5C5714AD78}"/>
    <cellStyle name="Separador de milhares 2 3 2 2 7 2" xfId="809" xr:uid="{156F0279-3B29-4E31-A1A7-835724021F67}"/>
    <cellStyle name="Separador de milhares 2 3 2 2 7 3" xfId="1360" xr:uid="{3D47A7F8-BA16-447B-9FC2-96DFED5BD269}"/>
    <cellStyle name="Separador de milhares 2 3 2 2 8" xfId="337" xr:uid="{F3EF51FE-40FE-49E6-B283-9312D9CD3312}"/>
    <cellStyle name="Separador de milhares 2 3 2 2 8 2" xfId="888" xr:uid="{D6211CF0-4062-4C53-BC34-EEA595474913}"/>
    <cellStyle name="Separador de milhares 2 3 2 2 8 3" xfId="1438" xr:uid="{01BD48E8-E1E7-4293-90EA-F868A00E2295}"/>
    <cellStyle name="Separador de milhares 2 3 2 2 9" xfId="416" xr:uid="{C2D0C568-7EF6-40E9-B75E-990ABFCA22B1}"/>
    <cellStyle name="Separador de milhares 2 3 2 2 9 2" xfId="967" xr:uid="{62096928-6BE7-46CF-A138-10DF2122052C}"/>
    <cellStyle name="Separador de milhares 2 3 2 2 9 3" xfId="1517" xr:uid="{52F29716-EE8D-4136-A9FE-8DDDDE485DCC}"/>
    <cellStyle name="Separador de milhares 2 3 2 3" xfId="30" xr:uid="{F0026CFA-1211-4993-A7F3-956A77067EC0}"/>
    <cellStyle name="Separador de milhares 2 3 2 3 10" xfId="1133" xr:uid="{41DDA619-02A9-4AD2-B83A-3BDFF846F648}"/>
    <cellStyle name="Separador de milhares 2 3 2 3 2" xfId="62" xr:uid="{4FA3403C-AA8E-4112-B239-BD322915456A}"/>
    <cellStyle name="Separador de milhares 2 3 2 3 2 2" xfId="141" xr:uid="{71867C52-341C-4FDF-83AA-3723CA42CACC}"/>
    <cellStyle name="Separador de milhares 2 3 2 3 2 2 2" xfId="692" xr:uid="{F29EF5E6-39E8-4803-8CA8-D6A2F6DB81E2}"/>
    <cellStyle name="Separador de milhares 2 3 2 3 2 2 3" xfId="1243" xr:uid="{F0BE8A90-0123-49B2-AD52-4A816C5C3428}"/>
    <cellStyle name="Separador de milhares 2 3 2 3 2 3" xfId="220" xr:uid="{AEBCA64E-85C4-4F04-B9DA-0DBDDEDA19DC}"/>
    <cellStyle name="Separador de milhares 2 3 2 3 2 3 2" xfId="771" xr:uid="{86CE1D44-5134-4BBD-8158-D9CE9446DBF0}"/>
    <cellStyle name="Separador de milhares 2 3 2 3 2 3 3" xfId="1322" xr:uid="{535FCB8F-E4F6-4C2F-8B54-12FDA695734B}"/>
    <cellStyle name="Separador de milhares 2 3 2 3 2 4" xfId="300" xr:uid="{853CE0E7-DDB4-4B66-A0A3-7B63742827FA}"/>
    <cellStyle name="Separador de milhares 2 3 2 3 2 4 2" xfId="851" xr:uid="{5410B058-394B-49E1-99D7-5BDCDD2BA1D1}"/>
    <cellStyle name="Separador de milhares 2 3 2 3 2 4 3" xfId="1401" xr:uid="{AF1A2BFB-5CB5-4413-8C95-4D8915C87F75}"/>
    <cellStyle name="Separador de milhares 2 3 2 3 2 5" xfId="378" xr:uid="{48D2D6E0-0692-45B5-994F-B7B6A85A68BD}"/>
    <cellStyle name="Separador de milhares 2 3 2 3 2 5 2" xfId="929" xr:uid="{B1C9DFBE-AD58-4830-B21B-8A5E000A16D7}"/>
    <cellStyle name="Separador de milhares 2 3 2 3 2 5 3" xfId="1479" xr:uid="{14C1497E-1B64-4E61-A114-59CAF3086926}"/>
    <cellStyle name="Separador de milhares 2 3 2 3 2 6" xfId="457" xr:uid="{22378D7C-D675-45CE-AE18-E21F42B85CBA}"/>
    <cellStyle name="Separador de milhares 2 3 2 3 2 6 2" xfId="1008" xr:uid="{6EB415F6-F982-4BF7-8432-B75E915F13C5}"/>
    <cellStyle name="Separador de milhares 2 3 2 3 2 6 3" xfId="1558" xr:uid="{A2C1C6A8-7415-4DB2-8384-E931282A1089}"/>
    <cellStyle name="Separador de milhares 2 3 2 3 2 7" xfId="535" xr:uid="{30EDCA44-B065-4E67-872D-4239497B5896}"/>
    <cellStyle name="Separador de milhares 2 3 2 3 2 7 2" xfId="1086" xr:uid="{AA717A22-D3DA-463C-BDA0-B96E4F121512}"/>
    <cellStyle name="Separador de milhares 2 3 2 3 2 7 3" xfId="1636" xr:uid="{E777AA9C-ECFA-4766-9BB4-9A47E87B94FE}"/>
    <cellStyle name="Separador de milhares 2 3 2 3 2 8" xfId="614" xr:uid="{78456D1D-C10E-441C-9CD7-4EEFDEC2ACE7}"/>
    <cellStyle name="Separador de milhares 2 3 2 3 2 9" xfId="1165" xr:uid="{4BCB14FB-39F5-4A6A-A780-80AAF9974E75}"/>
    <cellStyle name="Separador de milhares 2 3 2 3 3" xfId="109" xr:uid="{F4170299-F13F-4358-B468-7B2F9E8C2C81}"/>
    <cellStyle name="Separador de milhares 2 3 2 3 3 2" xfId="660" xr:uid="{BBADA6A3-36FD-4E46-8B65-136235C67BD2}"/>
    <cellStyle name="Separador de milhares 2 3 2 3 3 3" xfId="1211" xr:uid="{E43E3D90-4477-4945-9BB3-896ECE7D6944}"/>
    <cellStyle name="Separador de milhares 2 3 2 3 4" xfId="188" xr:uid="{D9AD615D-097B-4756-83E0-72B791FCC9CB}"/>
    <cellStyle name="Separador de milhares 2 3 2 3 4 2" xfId="739" xr:uid="{5FBE9587-AD6B-4FCB-8825-D5FFBE84BCEB}"/>
    <cellStyle name="Separador de milhares 2 3 2 3 4 3" xfId="1290" xr:uid="{D27C1336-6469-4C47-BFD9-6FEE2340672D}"/>
    <cellStyle name="Separador de milhares 2 3 2 3 5" xfId="268" xr:uid="{17FB1DB9-6245-4BCB-B3E1-877E1DFA8CD4}"/>
    <cellStyle name="Separador de milhares 2 3 2 3 5 2" xfId="819" xr:uid="{C72C55AC-E20F-4386-9AAF-DD4613AC45BB}"/>
    <cellStyle name="Separador de milhares 2 3 2 3 5 3" xfId="1369" xr:uid="{3E9F6C1C-BA2E-4A94-B0C7-ED88EEE733C4}"/>
    <cellStyle name="Separador de milhares 2 3 2 3 6" xfId="346" xr:uid="{D4CAE739-EB8A-408A-B30C-196CF6D4C8F1}"/>
    <cellStyle name="Separador de milhares 2 3 2 3 6 2" xfId="897" xr:uid="{B57FAE7E-7CE6-4DBE-B167-483DB5EA13F9}"/>
    <cellStyle name="Separador de milhares 2 3 2 3 6 3" xfId="1447" xr:uid="{D372A8DE-3745-41A4-9543-13EC93DFD17D}"/>
    <cellStyle name="Separador de milhares 2 3 2 3 7" xfId="425" xr:uid="{818184DB-5B26-435B-BCC3-2DADDB3EB5F4}"/>
    <cellStyle name="Separador de milhares 2 3 2 3 7 2" xfId="976" xr:uid="{B63EEFB7-AB69-46F4-AB8D-FC2C96D9D1B6}"/>
    <cellStyle name="Separador de milhares 2 3 2 3 7 3" xfId="1526" xr:uid="{9C9841A9-C004-4308-9B8A-53A80DAEE61E}"/>
    <cellStyle name="Separador de milhares 2 3 2 3 8" xfId="503" xr:uid="{7208494B-80EA-4B97-9D33-797A67DC0143}"/>
    <cellStyle name="Separador de milhares 2 3 2 3 8 2" xfId="1054" xr:uid="{DE338420-EFFF-4187-A6CB-BB59600E9448}"/>
    <cellStyle name="Separador de milhares 2 3 2 3 8 3" xfId="1604" xr:uid="{D55AFCDC-5000-44A7-901D-CF315BA6AFD7}"/>
    <cellStyle name="Separador de milhares 2 3 2 3 9" xfId="582" xr:uid="{6E46E29B-E7C6-4E87-9967-98B00CBFC5B6}"/>
    <cellStyle name="Separador de milhares 2 3 2 4" xfId="46" xr:uid="{AD37888F-D511-47A4-BA3F-B39FDAD821A6}"/>
    <cellStyle name="Separador de milhares 2 3 2 4 2" xfId="125" xr:uid="{75D0E28F-44A9-4362-9220-2A98FAA68807}"/>
    <cellStyle name="Separador de milhares 2 3 2 4 2 2" xfId="676" xr:uid="{9DC7606B-01D9-416F-AF8E-8F9F024FA70F}"/>
    <cellStyle name="Separador de milhares 2 3 2 4 2 3" xfId="1227" xr:uid="{59A182A3-2026-43D7-8F57-2819E02397D7}"/>
    <cellStyle name="Separador de milhares 2 3 2 4 3" xfId="204" xr:uid="{08879803-77BC-454B-8679-CF1E58F5A0BD}"/>
    <cellStyle name="Separador de milhares 2 3 2 4 3 2" xfId="755" xr:uid="{9DE915D3-83AB-4B82-9DC9-27568D5D2E21}"/>
    <cellStyle name="Separador de milhares 2 3 2 4 3 3" xfId="1306" xr:uid="{1F5A3747-1FF4-41FB-8192-E408963B8E9F}"/>
    <cellStyle name="Separador de milhares 2 3 2 4 4" xfId="284" xr:uid="{557392CA-D20E-4E85-84B1-3317E14E8A06}"/>
    <cellStyle name="Separador de milhares 2 3 2 4 4 2" xfId="835" xr:uid="{E0ED2CFB-5303-47AF-81FB-13D27886A25D}"/>
    <cellStyle name="Separador de milhares 2 3 2 4 4 3" xfId="1385" xr:uid="{B6A8FAF2-2A00-4C74-B325-2CC6AF8ACA03}"/>
    <cellStyle name="Separador de milhares 2 3 2 4 5" xfId="362" xr:uid="{F8F2694A-2715-4621-A5EE-84BA48A96D8F}"/>
    <cellStyle name="Separador de milhares 2 3 2 4 5 2" xfId="913" xr:uid="{2B3AEE26-B5B4-4F46-9752-538C205903B7}"/>
    <cellStyle name="Separador de milhares 2 3 2 4 5 3" xfId="1463" xr:uid="{285F7D65-C0B8-4B29-83BD-5B030D7754EC}"/>
    <cellStyle name="Separador de milhares 2 3 2 4 6" xfId="441" xr:uid="{C582E914-8CAD-4473-AE86-EBB41DA79C8B}"/>
    <cellStyle name="Separador de milhares 2 3 2 4 6 2" xfId="992" xr:uid="{B25893B9-91A8-4B1B-BF6F-9A2B7A6E0926}"/>
    <cellStyle name="Separador de milhares 2 3 2 4 6 3" xfId="1542" xr:uid="{4BEDB14E-C1AB-49DC-AAAF-0F01394B5350}"/>
    <cellStyle name="Separador de milhares 2 3 2 4 7" xfId="519" xr:uid="{D89F4180-6C73-47ED-A935-5E8FC42CFD15}"/>
    <cellStyle name="Separador de milhares 2 3 2 4 7 2" xfId="1070" xr:uid="{A9E4FF88-634E-4592-A70B-90DCF076C3E0}"/>
    <cellStyle name="Separador de milhares 2 3 2 4 7 3" xfId="1620" xr:uid="{70A88CD3-80FF-49EE-B010-AFC3A086D1C5}"/>
    <cellStyle name="Separador de milhares 2 3 2 4 8" xfId="598" xr:uid="{E04069C1-DF50-47E0-B1A3-3F548672F6E8}"/>
    <cellStyle name="Separador de milhares 2 3 2 4 9" xfId="1149" xr:uid="{8D9500CC-3A43-430C-A911-0E864E1F27EB}"/>
    <cellStyle name="Separador de milhares 2 3 2 5" xfId="78" xr:uid="{03B93AB9-4B57-42C7-9E58-3A977D78E764}"/>
    <cellStyle name="Separador de milhares 2 3 2 5 2" xfId="157" xr:uid="{C13300ED-2F2B-452D-9ABA-556C9470A133}"/>
    <cellStyle name="Separador de milhares 2 3 2 5 2 2" xfId="708" xr:uid="{930F249D-08C9-4857-9695-01894FDD6E93}"/>
    <cellStyle name="Separador de milhares 2 3 2 5 2 3" xfId="1259" xr:uid="{D8C31A64-FF82-4F3B-8DB2-5408D9A039AF}"/>
    <cellStyle name="Separador de milhares 2 3 2 5 3" xfId="236" xr:uid="{FAE5A397-5829-4834-9C1C-4C9F4059FC67}"/>
    <cellStyle name="Separador de milhares 2 3 2 5 3 2" xfId="787" xr:uid="{625F37B4-47F8-496E-B051-7D88659FE0D8}"/>
    <cellStyle name="Separador de milhares 2 3 2 5 3 3" xfId="1338" xr:uid="{2E6F0EEF-D5E4-43F8-9BC5-7D12AF1F70B8}"/>
    <cellStyle name="Separador de milhares 2 3 2 5 4" xfId="316" xr:uid="{5D820E03-98D4-449F-B394-FB80B9ACC3C9}"/>
    <cellStyle name="Separador de milhares 2 3 2 5 4 2" xfId="867" xr:uid="{63446A52-8769-4EEB-AEFA-F75E623AD640}"/>
    <cellStyle name="Separador de milhares 2 3 2 5 4 3" xfId="1417" xr:uid="{C6A42860-00FE-45EE-8245-11CB6F5D35D8}"/>
    <cellStyle name="Separador de milhares 2 3 2 5 5" xfId="394" xr:uid="{65FD69AC-9CDB-4E3E-9E6D-B20056978974}"/>
    <cellStyle name="Separador de milhares 2 3 2 5 5 2" xfId="945" xr:uid="{A10B6469-4005-45F7-8EC7-2AA15EDFC42E}"/>
    <cellStyle name="Separador de milhares 2 3 2 5 5 3" xfId="1495" xr:uid="{425EDE38-2253-4AEF-BC69-EBCAF74900DF}"/>
    <cellStyle name="Separador de milhares 2 3 2 5 6" xfId="473" xr:uid="{13C3411A-670C-4096-8CFC-FD6D8048C219}"/>
    <cellStyle name="Separador de milhares 2 3 2 5 6 2" xfId="1024" xr:uid="{31720B43-35FE-4106-A48F-6ADCD1146181}"/>
    <cellStyle name="Separador de milhares 2 3 2 5 6 3" xfId="1574" xr:uid="{456EDA1F-3DD7-4D2E-BF85-B457882FDD14}"/>
    <cellStyle name="Separador de milhares 2 3 2 5 7" xfId="551" xr:uid="{05CB2099-B78D-4A8B-B107-190AF253F804}"/>
    <cellStyle name="Separador de milhares 2 3 2 5 7 2" xfId="1102" xr:uid="{3F469DD8-3CBF-44D7-9BAD-310A62F839A6}"/>
    <cellStyle name="Separador de milhares 2 3 2 5 7 3" xfId="1652" xr:uid="{D1CFA67B-631B-43B2-8ABD-372FC28BBEB7}"/>
    <cellStyle name="Separador de milhares 2 3 2 5 8" xfId="630" xr:uid="{47AC8388-06DA-46DB-8161-289F5C29CDB6}"/>
    <cellStyle name="Separador de milhares 2 3 2 5 9" xfId="1181" xr:uid="{2496EA77-80D1-407B-B227-BE5E2B2C678B}"/>
    <cellStyle name="Separador de milhares 2 3 2 6" xfId="94" xr:uid="{C283DF18-62B4-4F20-ABFA-4393B9576B9A}"/>
    <cellStyle name="Separador de milhares 2 3 2 6 2" xfId="645" xr:uid="{6047B79A-76C1-46CA-9B4D-F964DDFEBC75}"/>
    <cellStyle name="Separador de milhares 2 3 2 6 3" xfId="1196" xr:uid="{2DD97DAE-216D-43DD-B77D-D79D5054DA01}"/>
    <cellStyle name="Separador de milhares 2 3 2 7" xfId="172" xr:uid="{DF746689-7220-4E88-9C53-BA0486F02626}"/>
    <cellStyle name="Separador de milhares 2 3 2 7 2" xfId="723" xr:uid="{47584314-8E0F-4F22-BCB4-F8501A184419}"/>
    <cellStyle name="Separador de milhares 2 3 2 7 3" xfId="1274" xr:uid="{3A60D6F6-62DC-445C-BF34-A90580677709}"/>
    <cellStyle name="Separador de milhares 2 3 2 8" xfId="251" xr:uid="{5A79BF28-F022-4756-8FC8-5AC4E884764C}"/>
    <cellStyle name="Separador de milhares 2 3 2 8 2" xfId="802" xr:uid="{F32C2345-D42B-4B4B-BC10-2A987D9E4A96}"/>
    <cellStyle name="Separador de milhares 2 3 2 8 3" xfId="1353" xr:uid="{6D9336E1-A3AE-4105-8C92-D601CFF5F77D}"/>
    <cellStyle name="Separador de milhares 2 3 2 9" xfId="331" xr:uid="{94476CED-C1C2-4FBA-9216-56D7C083CCDD}"/>
    <cellStyle name="Separador de milhares 2 3 2 9 2" xfId="882" xr:uid="{1C11A598-46AE-4A32-8CBE-466D867389B8}"/>
    <cellStyle name="Separador de milhares 2 3 2 9 3" xfId="1432" xr:uid="{95EE9F84-6B51-4C31-A2B4-A72F1A44C376}"/>
    <cellStyle name="Separador de milhares 2 3 3" xfId="25" xr:uid="{E14C57B0-FA60-4688-A0B7-2F87EA5EBD91}"/>
    <cellStyle name="Separador de milhares 2 3 3 10" xfId="498" xr:uid="{B894D97A-D377-4A97-B78D-782557E361A3}"/>
    <cellStyle name="Separador de milhares 2 3 3 10 2" xfId="1049" xr:uid="{EE83FC14-C7F5-4ED2-A4C0-4368065385DD}"/>
    <cellStyle name="Separador de milhares 2 3 3 10 3" xfId="1599" xr:uid="{285CCF48-989B-48FE-9638-3C105711E786}"/>
    <cellStyle name="Separador de milhares 2 3 3 11" xfId="577" xr:uid="{415B4112-EAD5-4ED5-8276-6090AB179781}"/>
    <cellStyle name="Separador de milhares 2 3 3 12" xfId="1128" xr:uid="{080A7B95-DB88-457F-BB4A-95641C4B88CA}"/>
    <cellStyle name="Separador de milhares 2 3 3 2" xfId="41" xr:uid="{2369EF60-0314-4005-8E71-0CB23181C004}"/>
    <cellStyle name="Separador de milhares 2 3 3 2 10" xfId="1144" xr:uid="{1E59382A-843D-49DF-964B-3C6DFE8980BC}"/>
    <cellStyle name="Separador de milhares 2 3 3 2 2" xfId="73" xr:uid="{97CA1D13-444F-4AFD-8CBA-C77653EBE82C}"/>
    <cellStyle name="Separador de milhares 2 3 3 2 2 2" xfId="152" xr:uid="{C712ED0C-26B5-4F3C-8417-59825E8FE499}"/>
    <cellStyle name="Separador de milhares 2 3 3 2 2 2 2" xfId="703" xr:uid="{98022660-10CF-4D6B-ABDE-58796A0F4124}"/>
    <cellStyle name="Separador de milhares 2 3 3 2 2 2 3" xfId="1254" xr:uid="{F14CBAB5-F6B7-46C6-B86D-A21066CCA688}"/>
    <cellStyle name="Separador de milhares 2 3 3 2 2 3" xfId="231" xr:uid="{B1FC8BD5-1C1B-46C1-88F9-4CA2AC6B66DF}"/>
    <cellStyle name="Separador de milhares 2 3 3 2 2 3 2" xfId="782" xr:uid="{5DFF59A1-2F09-4932-A17B-749727386471}"/>
    <cellStyle name="Separador de milhares 2 3 3 2 2 3 3" xfId="1333" xr:uid="{B935F223-FC90-406E-8890-A69CA2136B8E}"/>
    <cellStyle name="Separador de milhares 2 3 3 2 2 4" xfId="311" xr:uid="{CA73B950-831E-4BD8-B90B-C8B8834C3062}"/>
    <cellStyle name="Separador de milhares 2 3 3 2 2 4 2" xfId="862" xr:uid="{E6DE4EAA-8DBA-4DC3-A9B2-82FC8353AB6E}"/>
    <cellStyle name="Separador de milhares 2 3 3 2 2 4 3" xfId="1412" xr:uid="{094131E8-0921-4751-AAD0-B6516AC1D3DD}"/>
    <cellStyle name="Separador de milhares 2 3 3 2 2 5" xfId="389" xr:uid="{011E4B92-FE31-41DA-AFA1-CC52D246852D}"/>
    <cellStyle name="Separador de milhares 2 3 3 2 2 5 2" xfId="940" xr:uid="{5346EBAA-8770-4157-8F69-99942DFF7BF9}"/>
    <cellStyle name="Separador de milhares 2 3 3 2 2 5 3" xfId="1490" xr:uid="{B95C0D53-A197-459C-988D-DA5465B3FEE7}"/>
    <cellStyle name="Separador de milhares 2 3 3 2 2 6" xfId="468" xr:uid="{2CCCD8F5-6BF4-4838-A4F1-4035422AD9E2}"/>
    <cellStyle name="Separador de milhares 2 3 3 2 2 6 2" xfId="1019" xr:uid="{E48FE44A-12AD-4735-B31E-8A92685D0466}"/>
    <cellStyle name="Separador de milhares 2 3 3 2 2 6 3" xfId="1569" xr:uid="{DD4C3118-F73C-42AD-8645-DB5BAFDA75D6}"/>
    <cellStyle name="Separador de milhares 2 3 3 2 2 7" xfId="546" xr:uid="{6F517D36-BF36-4EBD-8CC6-DA54AF82A423}"/>
    <cellStyle name="Separador de milhares 2 3 3 2 2 7 2" xfId="1097" xr:uid="{6FA66195-8EDF-490F-8181-8BBF7E3516F0}"/>
    <cellStyle name="Separador de milhares 2 3 3 2 2 7 3" xfId="1647" xr:uid="{C1D35EE8-483B-4AAB-A4A5-D58B8D6B7AEB}"/>
    <cellStyle name="Separador de milhares 2 3 3 2 2 8" xfId="625" xr:uid="{BDC08110-FF05-4391-A4E0-69A3E94AD429}"/>
    <cellStyle name="Separador de milhares 2 3 3 2 2 9" xfId="1176" xr:uid="{EBC38BFE-E008-4737-969F-9D83EAE07F79}"/>
    <cellStyle name="Separador de milhares 2 3 3 2 3" xfId="120" xr:uid="{DDE601D4-7A93-4CDD-B3E5-2445448282EB}"/>
    <cellStyle name="Separador de milhares 2 3 3 2 3 2" xfId="671" xr:uid="{7D57B289-7667-477A-B283-6B5E68B8465E}"/>
    <cellStyle name="Separador de milhares 2 3 3 2 3 3" xfId="1222" xr:uid="{CE892D99-4A13-4197-BD69-FCFC1D49B42F}"/>
    <cellStyle name="Separador de milhares 2 3 3 2 4" xfId="199" xr:uid="{4BFB8EE5-58AC-4ADC-BCC8-4C8903A537D7}"/>
    <cellStyle name="Separador de milhares 2 3 3 2 4 2" xfId="750" xr:uid="{B3D7DD2D-A0EB-4E6D-935F-6D394C4380A1}"/>
    <cellStyle name="Separador de milhares 2 3 3 2 4 3" xfId="1301" xr:uid="{D7F4024D-D15A-42D2-ADD0-4AD7B7BDE6C1}"/>
    <cellStyle name="Separador de milhares 2 3 3 2 5" xfId="279" xr:uid="{AFE3A395-EEBE-4F39-ABF7-4744EFA82558}"/>
    <cellStyle name="Separador de milhares 2 3 3 2 5 2" xfId="830" xr:uid="{BDAC8586-F603-429A-9481-44093782398B}"/>
    <cellStyle name="Separador de milhares 2 3 3 2 5 3" xfId="1380" xr:uid="{876FF859-A32B-4614-8A90-2B54AD1D846E}"/>
    <cellStyle name="Separador de milhares 2 3 3 2 6" xfId="357" xr:uid="{BED8BD8C-14D7-48C1-9DC2-ACACA1AEBCBB}"/>
    <cellStyle name="Separador de milhares 2 3 3 2 6 2" xfId="908" xr:uid="{54B87673-1731-4301-87FF-93BA5EC9EC46}"/>
    <cellStyle name="Separador de milhares 2 3 3 2 6 3" xfId="1458" xr:uid="{7331E0B9-2CC7-4BD1-9B93-082DB5CE64F1}"/>
    <cellStyle name="Separador de milhares 2 3 3 2 7" xfId="436" xr:uid="{CEC2BA5B-51C3-4809-9C1B-79A7A5BB19DD}"/>
    <cellStyle name="Separador de milhares 2 3 3 2 7 2" xfId="987" xr:uid="{A1EBB1C5-4519-4DCC-B9B5-CBCE0F2FB926}"/>
    <cellStyle name="Separador de milhares 2 3 3 2 7 3" xfId="1537" xr:uid="{882B33A4-5CF4-4B3E-9578-D2C83BAD23DA}"/>
    <cellStyle name="Separador de milhares 2 3 3 2 8" xfId="514" xr:uid="{5A82CE61-171D-4C05-ADC3-707EE7C1BFC3}"/>
    <cellStyle name="Separador de milhares 2 3 3 2 8 2" xfId="1065" xr:uid="{E7539EE7-5E85-4C11-BECB-BDBA2CF4572E}"/>
    <cellStyle name="Separador de milhares 2 3 3 2 8 3" xfId="1615" xr:uid="{48BCDC7D-2CE8-446B-9C5D-F3AAE860C9B0}"/>
    <cellStyle name="Separador de milhares 2 3 3 2 9" xfId="593" xr:uid="{8AB0C07E-1825-4754-B0C3-99758A0DCA6D}"/>
    <cellStyle name="Separador de milhares 2 3 3 3" xfId="57" xr:uid="{6777D5AB-C36F-4904-8E27-4E1FB788C20D}"/>
    <cellStyle name="Separador de milhares 2 3 3 3 2" xfId="136" xr:uid="{BBB4A8DF-46B6-4B36-9427-A121E811BD87}"/>
    <cellStyle name="Separador de milhares 2 3 3 3 2 2" xfId="687" xr:uid="{D21D1145-EA0A-42C4-B98D-6D5E745362E5}"/>
    <cellStyle name="Separador de milhares 2 3 3 3 2 3" xfId="1238" xr:uid="{53B5C256-F0F0-434B-AD8E-BA2D3845579C}"/>
    <cellStyle name="Separador de milhares 2 3 3 3 3" xfId="215" xr:uid="{EB21AE3B-2D14-4EE6-8334-403B316E38B0}"/>
    <cellStyle name="Separador de milhares 2 3 3 3 3 2" xfId="766" xr:uid="{133D9763-7963-4F13-B617-30EADBB8E4BC}"/>
    <cellStyle name="Separador de milhares 2 3 3 3 3 3" xfId="1317" xr:uid="{C6235ABD-E3F8-426F-B3E6-011ACA3B2AEA}"/>
    <cellStyle name="Separador de milhares 2 3 3 3 4" xfId="295" xr:uid="{B7E8E2BD-36E2-404A-A4B3-9B7FE86AE926}"/>
    <cellStyle name="Separador de milhares 2 3 3 3 4 2" xfId="846" xr:uid="{44AA0CD3-399B-4986-B829-9C2F6575136E}"/>
    <cellStyle name="Separador de milhares 2 3 3 3 4 3" xfId="1396" xr:uid="{8C8C44BD-F125-4BB0-94AC-4726833C2E42}"/>
    <cellStyle name="Separador de milhares 2 3 3 3 5" xfId="373" xr:uid="{9F652FB8-7BC9-4398-B0E5-55D4D8F1523C}"/>
    <cellStyle name="Separador de milhares 2 3 3 3 5 2" xfId="924" xr:uid="{C6DA7963-FDA4-4B2C-A17A-F8DF960F91CA}"/>
    <cellStyle name="Separador de milhares 2 3 3 3 5 3" xfId="1474" xr:uid="{6F577BD0-576D-4A42-B140-1EFD53DE9D91}"/>
    <cellStyle name="Separador de milhares 2 3 3 3 6" xfId="452" xr:uid="{12CEBE23-3C79-4FC8-8D19-E9D037B47CAB}"/>
    <cellStyle name="Separador de milhares 2 3 3 3 6 2" xfId="1003" xr:uid="{833FB039-D088-42EC-AE06-3A84A6DA015B}"/>
    <cellStyle name="Separador de milhares 2 3 3 3 6 3" xfId="1553" xr:uid="{E809F632-4989-4BC0-B384-4DB2E1550C16}"/>
    <cellStyle name="Separador de milhares 2 3 3 3 7" xfId="530" xr:uid="{894730BB-7EF4-46DB-B7CB-1C1118DB15B9}"/>
    <cellStyle name="Separador de milhares 2 3 3 3 7 2" xfId="1081" xr:uid="{4005DBF1-75B1-4249-A0B0-670FCA5F0628}"/>
    <cellStyle name="Separador de milhares 2 3 3 3 7 3" xfId="1631" xr:uid="{725B37CB-E917-4A3B-A887-C64F257E455E}"/>
    <cellStyle name="Separador de milhares 2 3 3 3 8" xfId="609" xr:uid="{244EA23E-7219-400F-BD07-75779C70830B}"/>
    <cellStyle name="Separador de milhares 2 3 3 3 9" xfId="1160" xr:uid="{E9EFC3EA-69F2-4204-9F09-EBEC0C75A82C}"/>
    <cellStyle name="Separador de milhares 2 3 3 4" xfId="88" xr:uid="{FC94E541-8F07-46E3-BD9B-CB675F49990A}"/>
    <cellStyle name="Separador de milhares 2 3 3 4 2" xfId="167" xr:uid="{435FF91F-C2BB-430E-B11F-82E12109CDEA}"/>
    <cellStyle name="Separador de milhares 2 3 3 4 2 2" xfId="718" xr:uid="{275427D7-1EE0-490C-9558-DEBF8D6F5D22}"/>
    <cellStyle name="Separador de milhares 2 3 3 4 2 3" xfId="1269" xr:uid="{4DCF00CB-7D69-485B-8825-E437B072CD39}"/>
    <cellStyle name="Separador de milhares 2 3 3 4 3" xfId="246" xr:uid="{9A92E3BE-907C-4A6E-B26E-AFD65495CDB8}"/>
    <cellStyle name="Separador de milhares 2 3 3 4 3 2" xfId="797" xr:uid="{640540F2-A492-4685-8AB3-6BD850F438C9}"/>
    <cellStyle name="Separador de milhares 2 3 3 4 3 3" xfId="1348" xr:uid="{F68B3696-EE60-426F-901C-26F4B61BFB85}"/>
    <cellStyle name="Separador de milhares 2 3 3 4 4" xfId="326" xr:uid="{A67AA98F-A1CB-4891-A35E-58FA1FA562A2}"/>
    <cellStyle name="Separador de milhares 2 3 3 4 4 2" xfId="877" xr:uid="{2463A8BA-E88C-4708-AB1C-B0D3D09EC52F}"/>
    <cellStyle name="Separador de milhares 2 3 3 4 4 3" xfId="1427" xr:uid="{146F812E-FBE9-4967-AD89-9E4BAF959C28}"/>
    <cellStyle name="Separador de milhares 2 3 3 4 5" xfId="404" xr:uid="{93DE9CFB-1AB6-416A-9DDD-4ED8E2B54E47}"/>
    <cellStyle name="Separador de milhares 2 3 3 4 5 2" xfId="955" xr:uid="{05383C4A-950B-43E7-8216-CB242950D3FF}"/>
    <cellStyle name="Separador de milhares 2 3 3 4 5 3" xfId="1505" xr:uid="{14561108-C922-43B1-A735-31E269C8FCCE}"/>
    <cellStyle name="Separador de milhares 2 3 3 4 6" xfId="483" xr:uid="{BC508037-DF1F-44D9-A10F-ADE199FB47F0}"/>
    <cellStyle name="Separador de milhares 2 3 3 4 6 2" xfId="1034" xr:uid="{357C7984-FC3D-4324-81CA-CB59C716C71D}"/>
    <cellStyle name="Separador de milhares 2 3 3 4 6 3" xfId="1584" xr:uid="{47CF0CE3-43DA-49EA-BB1D-3DA0DAD6AF60}"/>
    <cellStyle name="Separador de milhares 2 3 3 4 7" xfId="561" xr:uid="{7C2A8B78-7CD3-4845-803F-890AE520D4E0}"/>
    <cellStyle name="Separador de milhares 2 3 3 4 7 2" xfId="1112" xr:uid="{B2A6040D-FBC8-443C-AD67-3A8D500D04C2}"/>
    <cellStyle name="Separador de milhares 2 3 3 4 7 3" xfId="1662" xr:uid="{C8259BB6-021E-4EEC-BA9D-F003A382C7F1}"/>
    <cellStyle name="Separador de milhares 2 3 3 4 8" xfId="640" xr:uid="{170CC330-34FC-45F0-BE57-64EF933F0D36}"/>
    <cellStyle name="Separador de milhares 2 3 3 4 9" xfId="1191" xr:uid="{2F95FE78-16E7-40E2-8E6D-AAAF4DF67651}"/>
    <cellStyle name="Separador de milhares 2 3 3 5" xfId="104" xr:uid="{A50153D2-DDF7-4ACE-AD03-9A1713F97FE2}"/>
    <cellStyle name="Separador de milhares 2 3 3 5 2" xfId="655" xr:uid="{49EB647C-73A2-406A-BAEA-29FBACBCF3A5}"/>
    <cellStyle name="Separador de milhares 2 3 3 5 3" xfId="1206" xr:uid="{4F01A4BE-5603-488D-AEC5-A1AFA8B18FF3}"/>
    <cellStyle name="Separador de milhares 2 3 3 6" xfId="183" xr:uid="{278E458C-CC59-48DD-BF41-2B53EB31C43B}"/>
    <cellStyle name="Separador de milhares 2 3 3 6 2" xfId="734" xr:uid="{8DBF3276-E16C-4381-B2E7-A138EA614423}"/>
    <cellStyle name="Separador de milhares 2 3 3 6 3" xfId="1285" xr:uid="{936D3000-530C-4CFC-A8BA-6E90622864AA}"/>
    <cellStyle name="Separador de milhares 2 3 3 7" xfId="262" xr:uid="{B0C8E48D-2883-4952-B1B6-5634C01EBAE1}"/>
    <cellStyle name="Separador de milhares 2 3 3 7 2" xfId="813" xr:uid="{F1505445-F7F8-4CA3-8857-26C006A1B491}"/>
    <cellStyle name="Separador de milhares 2 3 3 7 3" xfId="1364" xr:uid="{BB2F0976-800E-4433-80AE-F79F4EEFB485}"/>
    <cellStyle name="Separador de milhares 2 3 3 8" xfId="341" xr:uid="{4E3C2F68-3D04-4115-9FD6-A31DC23370BE}"/>
    <cellStyle name="Separador de milhares 2 3 3 8 2" xfId="892" xr:uid="{2D190D12-3911-4439-9710-4DF9817B5410}"/>
    <cellStyle name="Separador de milhares 2 3 3 8 3" xfId="1442" xr:uid="{F0FB9038-2088-443C-8BBE-CB8A859BF807}"/>
    <cellStyle name="Separador de milhares 2 3 3 9" xfId="420" xr:uid="{E477446F-0F0E-48FB-9D3B-F29F2B589860}"/>
    <cellStyle name="Separador de milhares 2 3 3 9 2" xfId="971" xr:uid="{F426C840-4318-4C1B-B70F-B307267E5AF8}"/>
    <cellStyle name="Separador de milhares 2 3 3 9 3" xfId="1521" xr:uid="{86BE8BA2-7682-4786-85CF-211BB307C36F}"/>
    <cellStyle name="Separador de milhares 2 3 4" xfId="18" xr:uid="{B60EF54B-982B-4E54-B287-366290E61D60}"/>
    <cellStyle name="Separador de milhares 2 3 4 10" xfId="491" xr:uid="{683D9762-13EC-4D33-8FB4-0396289BFCE9}"/>
    <cellStyle name="Separador de milhares 2 3 4 10 2" xfId="1042" xr:uid="{5747094A-3B65-4B5C-BD63-9DC61400C4A7}"/>
    <cellStyle name="Separador de milhares 2 3 4 10 3" xfId="1592" xr:uid="{311C0789-C642-462B-AF03-F4FBB94CF029}"/>
    <cellStyle name="Separador de milhares 2 3 4 11" xfId="570" xr:uid="{56988D2D-CBC8-4FD3-9319-FD20B2DBF271}"/>
    <cellStyle name="Separador de milhares 2 3 4 12" xfId="1121" xr:uid="{907FBEBC-2090-46B0-802B-815B61D28CCB}"/>
    <cellStyle name="Separador de milhares 2 3 4 2" xfId="34" xr:uid="{99D61A44-5AEF-4212-BE16-22B3F96286F6}"/>
    <cellStyle name="Separador de milhares 2 3 4 2 10" xfId="1137" xr:uid="{C884AB8E-D65A-4953-8546-680FCCACFA5C}"/>
    <cellStyle name="Separador de milhares 2 3 4 2 2" xfId="66" xr:uid="{A64C0E09-CC70-4411-96FB-32343CA64F71}"/>
    <cellStyle name="Separador de milhares 2 3 4 2 2 2" xfId="145" xr:uid="{5B8003FC-C430-44EB-933D-760A4C4FAC92}"/>
    <cellStyle name="Separador de milhares 2 3 4 2 2 2 2" xfId="696" xr:uid="{C3AFAF89-85CC-454D-95D1-BB56E95E7EA3}"/>
    <cellStyle name="Separador de milhares 2 3 4 2 2 2 3" xfId="1247" xr:uid="{3D13D63B-FB8C-48F3-AF55-9C0DA7DF69DB}"/>
    <cellStyle name="Separador de milhares 2 3 4 2 2 3" xfId="224" xr:uid="{D245E5EB-C283-4B36-A790-88A99911078A}"/>
    <cellStyle name="Separador de milhares 2 3 4 2 2 3 2" xfId="775" xr:uid="{0F913440-EB3D-4288-92B5-39B675377948}"/>
    <cellStyle name="Separador de milhares 2 3 4 2 2 3 3" xfId="1326" xr:uid="{5743BB71-47D0-4D47-A4B7-A39AFD6B7D17}"/>
    <cellStyle name="Separador de milhares 2 3 4 2 2 4" xfId="304" xr:uid="{1A04DB09-CE21-44AC-90DF-5204BD205157}"/>
    <cellStyle name="Separador de milhares 2 3 4 2 2 4 2" xfId="855" xr:uid="{073360BE-8EFD-48D5-8AA3-C96BD83BD1BF}"/>
    <cellStyle name="Separador de milhares 2 3 4 2 2 4 3" xfId="1405" xr:uid="{06722C98-0EA9-4ACC-B990-D230F7457FDC}"/>
    <cellStyle name="Separador de milhares 2 3 4 2 2 5" xfId="382" xr:uid="{6C4BF188-05DB-4EE8-AE41-5EE709A76752}"/>
    <cellStyle name="Separador de milhares 2 3 4 2 2 5 2" xfId="933" xr:uid="{1DA599F6-B2D0-49C5-9583-523529FBB062}"/>
    <cellStyle name="Separador de milhares 2 3 4 2 2 5 3" xfId="1483" xr:uid="{4DD28260-A8B1-4878-9E64-2958E307BDB7}"/>
    <cellStyle name="Separador de milhares 2 3 4 2 2 6" xfId="461" xr:uid="{CD192663-7914-457F-8C82-B73C0C491901}"/>
    <cellStyle name="Separador de milhares 2 3 4 2 2 6 2" xfId="1012" xr:uid="{10289744-E532-46EE-A9C1-641927F41D8C}"/>
    <cellStyle name="Separador de milhares 2 3 4 2 2 6 3" xfId="1562" xr:uid="{F4EE277F-A5E6-4724-9587-F401F856281E}"/>
    <cellStyle name="Separador de milhares 2 3 4 2 2 7" xfId="539" xr:uid="{BF489CB6-D790-4657-A66B-A59DBB22D878}"/>
    <cellStyle name="Separador de milhares 2 3 4 2 2 7 2" xfId="1090" xr:uid="{4D5DFC4D-EB16-444A-87B0-D403EC115407}"/>
    <cellStyle name="Separador de milhares 2 3 4 2 2 7 3" xfId="1640" xr:uid="{62198A32-5DF5-4171-B20F-2FD8E66C35DC}"/>
    <cellStyle name="Separador de milhares 2 3 4 2 2 8" xfId="618" xr:uid="{B72D2D2C-DA6B-4CCA-B0DF-09F79F1F149C}"/>
    <cellStyle name="Separador de milhares 2 3 4 2 2 9" xfId="1169" xr:uid="{50E136D1-5672-456F-858B-3046F820C706}"/>
    <cellStyle name="Separador de milhares 2 3 4 2 3" xfId="113" xr:uid="{CAB2F670-F06B-4F75-83E9-00A33BD6FDDD}"/>
    <cellStyle name="Separador de milhares 2 3 4 2 3 2" xfId="664" xr:uid="{DBA62BFF-D5AD-404B-9240-4EFD0CFA9E4F}"/>
    <cellStyle name="Separador de milhares 2 3 4 2 3 3" xfId="1215" xr:uid="{50DBD81B-4B7B-4F3A-848F-4A653FAD01B4}"/>
    <cellStyle name="Separador de milhares 2 3 4 2 4" xfId="192" xr:uid="{155DED5B-703C-45E1-95C0-CDE0F6BFAC2C}"/>
    <cellStyle name="Separador de milhares 2 3 4 2 4 2" xfId="743" xr:uid="{0B739175-6EFE-4896-B850-3ED2030D9885}"/>
    <cellStyle name="Separador de milhares 2 3 4 2 4 3" xfId="1294" xr:uid="{3DE76322-F0F0-4B86-8EE7-7068865E3197}"/>
    <cellStyle name="Separador de milhares 2 3 4 2 5" xfId="272" xr:uid="{953344FC-84BF-4D62-B7F9-8B5CA9AD993B}"/>
    <cellStyle name="Separador de milhares 2 3 4 2 5 2" xfId="823" xr:uid="{A6C5D3A6-324C-4DEC-8565-02E4D5A1F2E4}"/>
    <cellStyle name="Separador de milhares 2 3 4 2 5 3" xfId="1373" xr:uid="{F9C2D751-A676-4C89-A4D1-F4E1CAF60AE5}"/>
    <cellStyle name="Separador de milhares 2 3 4 2 6" xfId="350" xr:uid="{8BFDD67A-2C6F-47A2-BF23-7054B57F193F}"/>
    <cellStyle name="Separador de milhares 2 3 4 2 6 2" xfId="901" xr:uid="{B08693DD-E671-4995-991F-28BE26111E8F}"/>
    <cellStyle name="Separador de milhares 2 3 4 2 6 3" xfId="1451" xr:uid="{2AE7E509-0D98-47DA-8356-DDC8E872A012}"/>
    <cellStyle name="Separador de milhares 2 3 4 2 7" xfId="429" xr:uid="{41E822DE-660F-475E-A260-4C4B4D95F1EC}"/>
    <cellStyle name="Separador de milhares 2 3 4 2 7 2" xfId="980" xr:uid="{7E51C345-0F3E-417C-875E-44431330C53E}"/>
    <cellStyle name="Separador de milhares 2 3 4 2 7 3" xfId="1530" xr:uid="{51BB976E-A777-494F-AFA1-58173A718BB5}"/>
    <cellStyle name="Separador de milhares 2 3 4 2 8" xfId="507" xr:uid="{7F6C847E-63CB-42E6-BD95-25F4E508C53A}"/>
    <cellStyle name="Separador de milhares 2 3 4 2 8 2" xfId="1058" xr:uid="{800A4C58-0677-4E7B-BF8D-6E331D156CA3}"/>
    <cellStyle name="Separador de milhares 2 3 4 2 8 3" xfId="1608" xr:uid="{5ADA0AA2-7612-40C2-982E-A7AA879BE11B}"/>
    <cellStyle name="Separador de milhares 2 3 4 2 9" xfId="586" xr:uid="{BCAB5588-9A68-4710-BA95-B00031A6D661}"/>
    <cellStyle name="Separador de milhares 2 3 4 3" xfId="50" xr:uid="{FB5EE741-7C6D-4E2D-BC84-F64D3FBF6222}"/>
    <cellStyle name="Separador de milhares 2 3 4 3 2" xfId="129" xr:uid="{BBAF13BE-F73F-4F58-8FCF-90C45ACC1E31}"/>
    <cellStyle name="Separador de milhares 2 3 4 3 2 2" xfId="680" xr:uid="{E87FEF34-91E9-4D72-A079-0D1C20155795}"/>
    <cellStyle name="Separador de milhares 2 3 4 3 2 3" xfId="1231" xr:uid="{811B7854-3912-42D0-A464-E42647CA4A75}"/>
    <cellStyle name="Separador de milhares 2 3 4 3 3" xfId="208" xr:uid="{A6EA67D7-1841-47BC-A1AD-B6846891D6DF}"/>
    <cellStyle name="Separador de milhares 2 3 4 3 3 2" xfId="759" xr:uid="{F6277BD8-7BEE-46F5-B7A7-8F4865267833}"/>
    <cellStyle name="Separador de milhares 2 3 4 3 3 3" xfId="1310" xr:uid="{B1CAD854-1C38-464D-944A-A47ED55AB79C}"/>
    <cellStyle name="Separador de milhares 2 3 4 3 4" xfId="288" xr:uid="{474AF9D6-97A8-4975-8573-22D4B95145E8}"/>
    <cellStyle name="Separador de milhares 2 3 4 3 4 2" xfId="839" xr:uid="{8B0F123B-F9A4-4FDE-98F6-71A9DFCB43B8}"/>
    <cellStyle name="Separador de milhares 2 3 4 3 4 3" xfId="1389" xr:uid="{77EDAECF-151B-4AC7-A662-0A8718A32A5E}"/>
    <cellStyle name="Separador de milhares 2 3 4 3 5" xfId="366" xr:uid="{8FA34F40-DFBE-45CF-8435-79341EF87CFD}"/>
    <cellStyle name="Separador de milhares 2 3 4 3 5 2" xfId="917" xr:uid="{93A8197B-369A-45EF-8C26-AEE6F93458F2}"/>
    <cellStyle name="Separador de milhares 2 3 4 3 5 3" xfId="1467" xr:uid="{F9F27A20-B71A-4C5C-AF9F-DE4D37F880DD}"/>
    <cellStyle name="Separador de milhares 2 3 4 3 6" xfId="445" xr:uid="{4A0D9FDC-B15F-4B51-B93D-BACF73392526}"/>
    <cellStyle name="Separador de milhares 2 3 4 3 6 2" xfId="996" xr:uid="{699D1858-4912-461B-8EEE-5F1A3B0F8610}"/>
    <cellStyle name="Separador de milhares 2 3 4 3 6 3" xfId="1546" xr:uid="{E5C1A6A0-F99F-4194-B8AF-37FAF2DB21C7}"/>
    <cellStyle name="Separador de milhares 2 3 4 3 7" xfId="523" xr:uid="{BC833EDF-CE5C-4F4D-9AEB-2FEE9B4DE9CE}"/>
    <cellStyle name="Separador de milhares 2 3 4 3 7 2" xfId="1074" xr:uid="{9EEC2B60-DAF3-4391-A9B6-BF5491CE92AA}"/>
    <cellStyle name="Separador de milhares 2 3 4 3 7 3" xfId="1624" xr:uid="{ECB69C2C-B0D4-4E1E-8362-354944B8226B}"/>
    <cellStyle name="Separador de milhares 2 3 4 3 8" xfId="602" xr:uid="{81CE18C7-154A-42B7-B5EF-0A5883429B7C}"/>
    <cellStyle name="Separador de milhares 2 3 4 3 9" xfId="1153" xr:uid="{743E50D1-E55D-4001-8C03-0231E7E85F28}"/>
    <cellStyle name="Separador de milhares 2 3 4 4" xfId="81" xr:uid="{07F78362-0964-48AC-A54C-716E37D5E1A5}"/>
    <cellStyle name="Separador de milhares 2 3 4 4 2" xfId="160" xr:uid="{7199C1C0-2319-43E8-8FA3-D74D980EA08A}"/>
    <cellStyle name="Separador de milhares 2 3 4 4 2 2" xfId="711" xr:uid="{C93AD1DA-EF55-4FFA-8386-664EDF1F0684}"/>
    <cellStyle name="Separador de milhares 2 3 4 4 2 3" xfId="1262" xr:uid="{57789D0A-2B9E-422D-90DE-5DF8A0DB1F4F}"/>
    <cellStyle name="Separador de milhares 2 3 4 4 3" xfId="239" xr:uid="{1A0D07F9-4E5D-41E3-A0A9-480C790C6DAF}"/>
    <cellStyle name="Separador de milhares 2 3 4 4 3 2" xfId="790" xr:uid="{21A79414-434B-4372-B10F-53578D172395}"/>
    <cellStyle name="Separador de milhares 2 3 4 4 3 3" xfId="1341" xr:uid="{A41DEC7D-5603-43BD-8BE5-7CEB86484888}"/>
    <cellStyle name="Separador de milhares 2 3 4 4 4" xfId="319" xr:uid="{7CFBC42E-BDFD-4162-AB7F-87024071138B}"/>
    <cellStyle name="Separador de milhares 2 3 4 4 4 2" xfId="870" xr:uid="{778D8ADE-51B8-43F5-A130-A8B62ADAB227}"/>
    <cellStyle name="Separador de milhares 2 3 4 4 4 3" xfId="1420" xr:uid="{6AFA1396-01D9-4109-8D7F-A2FE88AF8DD3}"/>
    <cellStyle name="Separador de milhares 2 3 4 4 5" xfId="397" xr:uid="{378AD355-5FD5-4D0B-B470-95513A070EBE}"/>
    <cellStyle name="Separador de milhares 2 3 4 4 5 2" xfId="948" xr:uid="{81124CF9-4D87-4ACF-995D-9CBBDB59BF94}"/>
    <cellStyle name="Separador de milhares 2 3 4 4 5 3" xfId="1498" xr:uid="{840E1F22-EB0A-4AB4-BDF7-3225C2DFA83B}"/>
    <cellStyle name="Separador de milhares 2 3 4 4 6" xfId="476" xr:uid="{32088BCE-532F-4D85-861A-95EF88695568}"/>
    <cellStyle name="Separador de milhares 2 3 4 4 6 2" xfId="1027" xr:uid="{320CB5F2-789C-43A5-8584-931933BDFFF1}"/>
    <cellStyle name="Separador de milhares 2 3 4 4 6 3" xfId="1577" xr:uid="{E5B4191D-617D-4661-9059-A0779F503786}"/>
    <cellStyle name="Separador de milhares 2 3 4 4 7" xfId="554" xr:uid="{EAD9137A-A93D-49B9-91D6-C20AAC943ACE}"/>
    <cellStyle name="Separador de milhares 2 3 4 4 7 2" xfId="1105" xr:uid="{D55994B1-7FB4-4304-976A-0B486BD44C72}"/>
    <cellStyle name="Separador de milhares 2 3 4 4 7 3" xfId="1655" xr:uid="{66D9452C-A1CD-41D0-B503-50CA5F7646FA}"/>
    <cellStyle name="Separador de milhares 2 3 4 4 8" xfId="633" xr:uid="{3AFCE443-6E01-48F2-908E-8126BB357EDB}"/>
    <cellStyle name="Separador de milhares 2 3 4 4 9" xfId="1184" xr:uid="{06F01773-B24E-4035-9F88-CCC17E1C2AD1}"/>
    <cellStyle name="Separador de milhares 2 3 4 5" xfId="97" xr:uid="{CE7BB6F6-A0AD-481D-BBBF-C2EA65D68CD0}"/>
    <cellStyle name="Separador de milhares 2 3 4 5 2" xfId="648" xr:uid="{6DF284FB-C571-4C39-AF29-C275F4BE45BD}"/>
    <cellStyle name="Separador de milhares 2 3 4 5 3" xfId="1199" xr:uid="{6CF52514-624E-45EA-88FD-F03473388C0D}"/>
    <cellStyle name="Separador de milhares 2 3 4 6" xfId="176" xr:uid="{54C55A10-55EC-422D-9CAA-CC51F45A55D4}"/>
    <cellStyle name="Separador de milhares 2 3 4 6 2" xfId="727" xr:uid="{9371728F-82A8-4812-B394-335A949D0314}"/>
    <cellStyle name="Separador de milhares 2 3 4 6 3" xfId="1278" xr:uid="{C72CA57C-17BF-4085-A352-0898ABE7D5FB}"/>
    <cellStyle name="Separador de milhares 2 3 4 7" xfId="255" xr:uid="{A8F65A22-2D22-4298-AB5F-D888DA814B02}"/>
    <cellStyle name="Separador de milhares 2 3 4 7 2" xfId="806" xr:uid="{3D73F659-EF86-46E1-9FE7-93A50D20972E}"/>
    <cellStyle name="Separador de milhares 2 3 4 7 3" xfId="1357" xr:uid="{0DFA5600-A459-47EC-9ADC-E03F1FF7407D}"/>
    <cellStyle name="Separador de milhares 2 3 4 8" xfId="334" xr:uid="{2FB5D822-4EBC-4199-BFB9-1F35CD496F7C}"/>
    <cellStyle name="Separador de milhares 2 3 4 8 2" xfId="885" xr:uid="{8174E1C6-DB82-4773-B245-239FDA4ABEA5}"/>
    <cellStyle name="Separador de milhares 2 3 4 8 3" xfId="1435" xr:uid="{86897328-B59B-4EA8-BB18-2241412AAEAA}"/>
    <cellStyle name="Separador de milhares 2 3 4 9" xfId="413" xr:uid="{369C63FD-CBBA-4D6E-80CA-A70E7D396671}"/>
    <cellStyle name="Separador de milhares 2 3 4 9 2" xfId="964" xr:uid="{EA55EB24-81E2-461C-A4FC-8C56C0F87242}"/>
    <cellStyle name="Separador de milhares 2 3 4 9 3" xfId="1514" xr:uid="{EA15000A-1CFA-407E-879B-B3955E9BD123}"/>
    <cellStyle name="Separador de milhares 2 3 5" xfId="27" xr:uid="{AD8D2023-C35A-4065-B082-52ACC533B3F1}"/>
    <cellStyle name="Separador de milhares 2 3 5 10" xfId="1130" xr:uid="{726D57B6-ACAF-43F6-911A-E2844CADDDE4}"/>
    <cellStyle name="Separador de milhares 2 3 5 2" xfId="59" xr:uid="{6E1F11FC-E319-4EB7-AE7B-23DE8908EF60}"/>
    <cellStyle name="Separador de milhares 2 3 5 2 2" xfId="138" xr:uid="{62B4BF24-B764-4801-B49E-1B893ABAFB60}"/>
    <cellStyle name="Separador de milhares 2 3 5 2 2 2" xfId="689" xr:uid="{843CA727-0F2D-4013-9A9E-0A02C90B3BB8}"/>
    <cellStyle name="Separador de milhares 2 3 5 2 2 3" xfId="1240" xr:uid="{9B1C1A53-955F-41D7-A356-9A5ED110BD79}"/>
    <cellStyle name="Separador de milhares 2 3 5 2 3" xfId="217" xr:uid="{70A6D95F-2B5A-4D72-BB9E-C15146FE75DD}"/>
    <cellStyle name="Separador de milhares 2 3 5 2 3 2" xfId="768" xr:uid="{0D9F67B0-4849-4414-9693-6F08A6255456}"/>
    <cellStyle name="Separador de milhares 2 3 5 2 3 3" xfId="1319" xr:uid="{5C65CEC5-F0A5-4991-A00F-08D1B4E07A7C}"/>
    <cellStyle name="Separador de milhares 2 3 5 2 4" xfId="297" xr:uid="{A7C15248-7D08-44F1-91BC-8015488DB616}"/>
    <cellStyle name="Separador de milhares 2 3 5 2 4 2" xfId="848" xr:uid="{9F5D9C84-9BDB-4D29-8D4F-08FA82945001}"/>
    <cellStyle name="Separador de milhares 2 3 5 2 4 3" xfId="1398" xr:uid="{CAC475F6-FE70-4E9E-B4BA-E92E64CFACB1}"/>
    <cellStyle name="Separador de milhares 2 3 5 2 5" xfId="375" xr:uid="{714CB70E-7A16-42CD-A7BF-BAB1C6F2CB24}"/>
    <cellStyle name="Separador de milhares 2 3 5 2 5 2" xfId="926" xr:uid="{D78280A6-1DD1-4743-B65B-4A268F50BACE}"/>
    <cellStyle name="Separador de milhares 2 3 5 2 5 3" xfId="1476" xr:uid="{A23717B1-152A-4CFD-8655-B539ABB800FE}"/>
    <cellStyle name="Separador de milhares 2 3 5 2 6" xfId="454" xr:uid="{676E8383-7233-4BD0-BA11-95CEE459559A}"/>
    <cellStyle name="Separador de milhares 2 3 5 2 6 2" xfId="1005" xr:uid="{FEE3CA08-6C78-48D9-86D7-DCD5C193A04D}"/>
    <cellStyle name="Separador de milhares 2 3 5 2 6 3" xfId="1555" xr:uid="{A60E345D-B37C-4EE7-88BD-FF432DFD7D4C}"/>
    <cellStyle name="Separador de milhares 2 3 5 2 7" xfId="532" xr:uid="{473A65BA-331B-450A-84AC-382A6198EF25}"/>
    <cellStyle name="Separador de milhares 2 3 5 2 7 2" xfId="1083" xr:uid="{21F2116E-A9EA-4E3C-8893-FE670B723F4E}"/>
    <cellStyle name="Separador de milhares 2 3 5 2 7 3" xfId="1633" xr:uid="{5EC0B1D8-08B3-4A58-8A54-00411FB6E8D7}"/>
    <cellStyle name="Separador de milhares 2 3 5 2 8" xfId="611" xr:uid="{A9EADAF2-90DC-43CD-B906-6BB617824176}"/>
    <cellStyle name="Separador de milhares 2 3 5 2 9" xfId="1162" xr:uid="{3C4F6C17-0E2D-49BD-8EFE-47DF93F54D6C}"/>
    <cellStyle name="Separador de milhares 2 3 5 3" xfId="106" xr:uid="{0E755C6E-2B85-43F8-B79C-F57A2E4ECCA9}"/>
    <cellStyle name="Separador de milhares 2 3 5 3 2" xfId="657" xr:uid="{140920CC-5233-4805-BD79-EEEA487AD452}"/>
    <cellStyle name="Separador de milhares 2 3 5 3 3" xfId="1208" xr:uid="{AAC9891B-1F5C-4C9C-8DE1-43C473DEB800}"/>
    <cellStyle name="Separador de milhares 2 3 5 4" xfId="185" xr:uid="{23B10C1B-389D-49B3-9FFE-44DBBDA150B7}"/>
    <cellStyle name="Separador de milhares 2 3 5 4 2" xfId="736" xr:uid="{A53B5DA3-3021-4933-AE4C-2AA90E440B30}"/>
    <cellStyle name="Separador de milhares 2 3 5 4 3" xfId="1287" xr:uid="{04B25E87-E071-451B-B125-1D1BED7C0646}"/>
    <cellStyle name="Separador de milhares 2 3 5 5" xfId="265" xr:uid="{7DFA7DA0-8BF4-4FBF-A719-15AA118A2D9D}"/>
    <cellStyle name="Separador de milhares 2 3 5 5 2" xfId="816" xr:uid="{CD30AF4D-C198-47AF-8685-5EF6BEE686C0}"/>
    <cellStyle name="Separador de milhares 2 3 5 5 3" xfId="1366" xr:uid="{36A6A76B-0E3E-4B61-8053-C631AF1CFDA7}"/>
    <cellStyle name="Separador de milhares 2 3 5 6" xfId="343" xr:uid="{C3167544-FC3E-4749-A04A-1EA0719497DC}"/>
    <cellStyle name="Separador de milhares 2 3 5 6 2" xfId="894" xr:uid="{C41CCC9E-E1F0-4757-8F82-2F5C48AB6BD8}"/>
    <cellStyle name="Separador de milhares 2 3 5 6 3" xfId="1444" xr:uid="{526F5F58-3810-40D1-BB8A-52BD30CC2635}"/>
    <cellStyle name="Separador de milhares 2 3 5 7" xfId="422" xr:uid="{0BBCCE78-8102-4A04-ADDB-D0C01FC11452}"/>
    <cellStyle name="Separador de milhares 2 3 5 7 2" xfId="973" xr:uid="{E569BAE2-3A5E-4636-B941-21ABE9D113E9}"/>
    <cellStyle name="Separador de milhares 2 3 5 7 3" xfId="1523" xr:uid="{12C4EC61-9D82-4273-BCC9-497A7D24EE17}"/>
    <cellStyle name="Separador de milhares 2 3 5 8" xfId="500" xr:uid="{AAE856C6-C2E4-46F0-B9CB-5AA4737977AA}"/>
    <cellStyle name="Separador de milhares 2 3 5 8 2" xfId="1051" xr:uid="{6EB51CA1-344A-44D2-BE90-2848F40B4B5A}"/>
    <cellStyle name="Separador de milhares 2 3 5 8 3" xfId="1601" xr:uid="{7BED35E7-499A-42C4-9F6A-DC2039A37499}"/>
    <cellStyle name="Separador de milhares 2 3 5 9" xfId="579" xr:uid="{6989447B-9623-4306-9F13-6BC31F225547}"/>
    <cellStyle name="Separador de milhares 2 3 6" xfId="43" xr:uid="{81F9E63D-DE1B-4A9E-9FA1-7F3634022664}"/>
    <cellStyle name="Separador de milhares 2 3 6 2" xfId="122" xr:uid="{F901DC54-9CC7-4288-86B8-DEBB02ED426F}"/>
    <cellStyle name="Separador de milhares 2 3 6 2 2" xfId="673" xr:uid="{6E0BD106-72B8-4764-AD13-14740D5B7E6B}"/>
    <cellStyle name="Separador de milhares 2 3 6 2 3" xfId="1224" xr:uid="{243216C8-003C-4693-BA8C-CBC050DAEEEB}"/>
    <cellStyle name="Separador de milhares 2 3 6 3" xfId="201" xr:uid="{228EE626-5A4A-440E-8119-0FACE94EB07D}"/>
    <cellStyle name="Separador de milhares 2 3 6 3 2" xfId="752" xr:uid="{60706798-3BB2-4130-8CFA-7139066A44D9}"/>
    <cellStyle name="Separador de milhares 2 3 6 3 3" xfId="1303" xr:uid="{3E755654-FDF6-40B2-8FCE-459223C6C932}"/>
    <cellStyle name="Separador de milhares 2 3 6 4" xfId="281" xr:uid="{CDFB19F3-6593-4721-9779-DC03D1D6F685}"/>
    <cellStyle name="Separador de milhares 2 3 6 4 2" xfId="832" xr:uid="{677F3808-C556-425E-B3CE-3F915E57C992}"/>
    <cellStyle name="Separador de milhares 2 3 6 4 3" xfId="1382" xr:uid="{03A4A4B5-5096-4A98-AE25-E41B57ED0321}"/>
    <cellStyle name="Separador de milhares 2 3 6 5" xfId="359" xr:uid="{345A0492-52D2-48C2-881C-8BB18B03FB37}"/>
    <cellStyle name="Separador de milhares 2 3 6 5 2" xfId="910" xr:uid="{BA44B3A4-437D-4012-8744-0933F3E29D33}"/>
    <cellStyle name="Separador de milhares 2 3 6 5 3" xfId="1460" xr:uid="{8A8D575A-A67D-44CF-B348-192539AAA781}"/>
    <cellStyle name="Separador de milhares 2 3 6 6" xfId="438" xr:uid="{DEFB7BD1-9EFA-47F8-AD0D-9672746258C7}"/>
    <cellStyle name="Separador de milhares 2 3 6 6 2" xfId="989" xr:uid="{BC94C5E8-8FB3-4248-85BD-BFDD101153DB}"/>
    <cellStyle name="Separador de milhares 2 3 6 6 3" xfId="1539" xr:uid="{8E2F7ECF-ADEF-4EC2-9CED-5C072E5B547D}"/>
    <cellStyle name="Separador de milhares 2 3 6 7" xfId="516" xr:uid="{08D33987-1586-42AC-A371-D2E1BFC4E617}"/>
    <cellStyle name="Separador de milhares 2 3 6 7 2" xfId="1067" xr:uid="{99EAD6E0-E21E-4B0C-A337-2B5044BB85ED}"/>
    <cellStyle name="Separador de milhares 2 3 6 7 3" xfId="1617" xr:uid="{13D85B50-74F9-403B-98C0-B0A0D1C31F60}"/>
    <cellStyle name="Separador de milhares 2 3 6 8" xfId="595" xr:uid="{A9F55DB5-29AA-4BCD-9CF1-549CA79B4E34}"/>
    <cellStyle name="Separador de milhares 2 3 6 9" xfId="1146" xr:uid="{0C0A893D-93DD-4092-B38C-9AD73D8A0CA0}"/>
    <cellStyle name="Separador de milhares 2 3 7" xfId="75" xr:uid="{0F7503C4-D03B-471A-A378-F581C7473C43}"/>
    <cellStyle name="Separador de milhares 2 3 7 2" xfId="154" xr:uid="{6BD51808-B0BC-4F30-BFA4-5E77DBF1AB68}"/>
    <cellStyle name="Separador de milhares 2 3 7 2 2" xfId="705" xr:uid="{A4D8F524-A9DB-40C7-AD8C-AC95D492A572}"/>
    <cellStyle name="Separador de milhares 2 3 7 2 3" xfId="1256" xr:uid="{B8AA97BF-C42F-431B-9048-F2FAFED56BE1}"/>
    <cellStyle name="Separador de milhares 2 3 7 3" xfId="233" xr:uid="{D4B42F74-D001-47C5-9BFA-5DC748393054}"/>
    <cellStyle name="Separador de milhares 2 3 7 3 2" xfId="784" xr:uid="{AC322A43-4555-4CCA-A03D-608D20810843}"/>
    <cellStyle name="Separador de milhares 2 3 7 3 3" xfId="1335" xr:uid="{1C01C562-03AB-4C8B-97D8-2805AC3CBE0A}"/>
    <cellStyle name="Separador de milhares 2 3 7 4" xfId="313" xr:uid="{DF0E9196-FF00-4F7F-9EAD-16870CC1F3A4}"/>
    <cellStyle name="Separador de milhares 2 3 7 4 2" xfId="864" xr:uid="{22716FD3-2E05-404B-AF6E-4E5ADE4C8CEA}"/>
    <cellStyle name="Separador de milhares 2 3 7 4 3" xfId="1414" xr:uid="{A857533B-31EF-4A99-998E-EEA1164981BB}"/>
    <cellStyle name="Separador de milhares 2 3 7 5" xfId="391" xr:uid="{BBAE1696-DE52-497A-BFE5-B92307B7CBD7}"/>
    <cellStyle name="Separador de milhares 2 3 7 5 2" xfId="942" xr:uid="{AA2D6FC9-1F4E-40CD-AE0B-07C723274E79}"/>
    <cellStyle name="Separador de milhares 2 3 7 5 3" xfId="1492" xr:uid="{818697AE-2CB7-4A6C-B802-11FC05EE89EB}"/>
    <cellStyle name="Separador de milhares 2 3 7 6" xfId="470" xr:uid="{D8FDA7E7-B5E8-430E-8A57-BF12928BC8EA}"/>
    <cellStyle name="Separador de milhares 2 3 7 6 2" xfId="1021" xr:uid="{82BCBBB2-0A84-4FDB-A21D-1787FE8A4BD4}"/>
    <cellStyle name="Separador de milhares 2 3 7 6 3" xfId="1571" xr:uid="{64A3AF9B-A90E-4A7E-B474-4E89FE463416}"/>
    <cellStyle name="Separador de milhares 2 3 7 7" xfId="548" xr:uid="{8CDE9AF1-EE1D-449D-828B-EEB17105FF90}"/>
    <cellStyle name="Separador de milhares 2 3 7 7 2" xfId="1099" xr:uid="{AF70C979-D98E-4FFC-9D9F-3E6F13823443}"/>
    <cellStyle name="Separador de milhares 2 3 7 7 3" xfId="1649" xr:uid="{B6C586C3-CBB5-40F2-B57B-21F66775194A}"/>
    <cellStyle name="Separador de milhares 2 3 7 8" xfId="627" xr:uid="{01BAF5DB-9741-4247-A8B7-17B2B827E636}"/>
    <cellStyle name="Separador de milhares 2 3 7 9" xfId="1178" xr:uid="{5C546E78-12B9-4882-8B0B-2EA1E3D4EA5A}"/>
    <cellStyle name="Separador de milhares 2 3 8" xfId="91" xr:uid="{BCB587F3-78D8-446B-9DF2-3429AB3E9B64}"/>
    <cellStyle name="Separador de milhares 2 3 8 2" xfId="642" xr:uid="{BE8466FC-BCEC-4697-B094-6FA4C8DD512B}"/>
    <cellStyle name="Separador de milhares 2 3 8 3" xfId="1193" xr:uid="{F892B759-2448-410C-8FC5-3B34459B8D17}"/>
    <cellStyle name="Separador de milhares 2 3 9" xfId="169" xr:uid="{61F04DB4-74D4-4093-9E78-5AAC74F03A5D}"/>
    <cellStyle name="Separador de milhares 2 3 9 2" xfId="720" xr:uid="{B6CA8739-5F8A-49FB-9D8E-0624B7C87E93}"/>
    <cellStyle name="Separador de milhares 2 3 9 3" xfId="1271" xr:uid="{BE0F1FD9-B168-4988-A5B1-21FE83324253}"/>
    <cellStyle name="Separador de milhares 3" xfId="3" xr:uid="{95B97DCB-6EBE-482B-A733-C55E737D12AD}"/>
    <cellStyle name="Título 5" xfId="8" xr:uid="{802F1055-E1E5-4C19-85D0-CB0EFFFD02B1}"/>
    <cellStyle name="Vírgula 10" xfId="490" xr:uid="{6AFAC7AD-0BB5-4E96-B943-9C3793317ED1}"/>
    <cellStyle name="Vírgula 10 2" xfId="1041" xr:uid="{DC4F8153-EAB4-4515-A088-4A914EE3EA01}"/>
    <cellStyle name="Vírgula 10 3" xfId="1591" xr:uid="{5663FF55-153E-4A3C-BC16-CBB01AC8930B}"/>
    <cellStyle name="Vírgula 11" xfId="568" xr:uid="{0BDC3570-9E8A-4CFF-B1C4-E0D113E667CC}"/>
    <cellStyle name="Vírgula 12" xfId="1119" xr:uid="{F91A10FF-B9DE-403B-BEB6-355F41C7A223}"/>
    <cellStyle name="Vírgula 13" xfId="16" xr:uid="{0B6282B1-87D4-40C9-AF04-28B65606EE48}"/>
    <cellStyle name="Vírgula 2" xfId="32" xr:uid="{7D23EB2C-F509-4DE4-AD08-1B6DC950DF00}"/>
    <cellStyle name="Vírgula 2 10" xfId="1135" xr:uid="{88BA1A69-0E77-433C-BC1E-2A9C1A191B02}"/>
    <cellStyle name="Vírgula 2 2" xfId="64" xr:uid="{A76C6B14-ABE1-4858-8D3A-34A78117206F}"/>
    <cellStyle name="Vírgula 2 2 2" xfId="143" xr:uid="{111BF704-0A8D-4632-8E1B-70C27069951A}"/>
    <cellStyle name="Vírgula 2 2 2 2" xfId="694" xr:uid="{B39BC676-7949-4C2C-B505-E27458458740}"/>
    <cellStyle name="Vírgula 2 2 2 3" xfId="1245" xr:uid="{FEE4035D-D46D-40EB-8B54-517A622897C3}"/>
    <cellStyle name="Vírgula 2 2 3" xfId="222" xr:uid="{620CB18F-E8F7-423F-9585-AAA7A7B4DD31}"/>
    <cellStyle name="Vírgula 2 2 3 2" xfId="773" xr:uid="{C47352A4-5455-470E-91AD-CCF62EC3487A}"/>
    <cellStyle name="Vírgula 2 2 3 3" xfId="1324" xr:uid="{D993DEAE-8FC2-4671-97F1-23BC3B4C1227}"/>
    <cellStyle name="Vírgula 2 2 4" xfId="302" xr:uid="{232360E9-45D7-460E-838B-117D7DEDE961}"/>
    <cellStyle name="Vírgula 2 2 4 2" xfId="853" xr:uid="{D1196A50-186B-4CFE-8A7F-3C73095B06BF}"/>
    <cellStyle name="Vírgula 2 2 4 3" xfId="1403" xr:uid="{3FD94FB4-BE5F-4AE6-B3FA-98AF73E530CB}"/>
    <cellStyle name="Vírgula 2 2 5" xfId="380" xr:uid="{1C334732-9016-40E7-A239-E671977C5F2A}"/>
    <cellStyle name="Vírgula 2 2 5 2" xfId="931" xr:uid="{44649E92-508F-45BC-BFE2-B013690F44BE}"/>
    <cellStyle name="Vírgula 2 2 5 3" xfId="1481" xr:uid="{13276862-273C-4042-ADAF-0DD8C8BAB57C}"/>
    <cellStyle name="Vírgula 2 2 6" xfId="459" xr:uid="{A5FF271C-A47E-4EDA-98C2-44A29EC8B4B4}"/>
    <cellStyle name="Vírgula 2 2 6 2" xfId="1010" xr:uid="{48CF6387-99D0-4F94-840C-DD0E0BD94338}"/>
    <cellStyle name="Vírgula 2 2 6 3" xfId="1560" xr:uid="{0C6239FF-04C0-401C-9FD4-A81D7EE19C40}"/>
    <cellStyle name="Vírgula 2 2 7" xfId="537" xr:uid="{B1D546B6-A04E-47AA-8E6E-C2A2B87CDEDE}"/>
    <cellStyle name="Vírgula 2 2 7 2" xfId="1088" xr:uid="{E39F7064-22D9-4AFE-B496-930CBCBB976B}"/>
    <cellStyle name="Vírgula 2 2 7 3" xfId="1638" xr:uid="{9313E124-00AE-4445-9416-3A897EA2651F}"/>
    <cellStyle name="Vírgula 2 2 8" xfId="616" xr:uid="{707077CB-EC9E-4A7B-8E88-CFDAF91C3DC7}"/>
    <cellStyle name="Vírgula 2 2 9" xfId="1167" xr:uid="{6DCDC31C-5E97-4119-905E-F4AAC3EF47D0}"/>
    <cellStyle name="Vírgula 2 3" xfId="111" xr:uid="{9043DC3D-8795-41D0-A8F5-27E9BDF94D30}"/>
    <cellStyle name="Vírgula 2 3 2" xfId="662" xr:uid="{DF5075CD-C7A6-4C38-81E7-DBA1AA6A0395}"/>
    <cellStyle name="Vírgula 2 3 3" xfId="1213" xr:uid="{70DE0380-0ECD-4CF7-B4F4-60E82BA9D465}"/>
    <cellStyle name="Vírgula 2 4" xfId="190" xr:uid="{F793D3F1-97E4-43D4-80CC-9A80FCC2E6C1}"/>
    <cellStyle name="Vírgula 2 4 2" xfId="741" xr:uid="{C0AFF082-3E14-4C3A-9490-189EF37E0535}"/>
    <cellStyle name="Vírgula 2 4 3" xfId="1292" xr:uid="{203A8182-27CA-49BF-A4B9-D8B89EB982C6}"/>
    <cellStyle name="Vírgula 2 5" xfId="270" xr:uid="{E5238FB1-74B3-4962-BA9F-5B6643C3D2FA}"/>
    <cellStyle name="Vírgula 2 5 2" xfId="821" xr:uid="{F19E3636-92C2-428D-AC77-54AA3872EA66}"/>
    <cellStyle name="Vírgula 2 5 3" xfId="1371" xr:uid="{756F1041-C0B3-42C9-92C5-E8D2758D783B}"/>
    <cellStyle name="Vírgula 2 6" xfId="348" xr:uid="{33AA5735-1606-47AD-98EB-CA197049B773}"/>
    <cellStyle name="Vírgula 2 6 2" xfId="899" xr:uid="{BCBD87BE-4BA7-4D86-9C0B-9CB988703370}"/>
    <cellStyle name="Vírgula 2 6 3" xfId="1449" xr:uid="{8320AE9C-52D5-4641-98F0-534D249E0CF8}"/>
    <cellStyle name="Vírgula 2 7" xfId="427" xr:uid="{0EC0B9A6-2FF3-4112-BB7B-85DB6081D4F0}"/>
    <cellStyle name="Vírgula 2 7 2" xfId="978" xr:uid="{F8E1A22C-4AB6-4A01-A6E3-F4F4008D3BCE}"/>
    <cellStyle name="Vírgula 2 7 3" xfId="1528" xr:uid="{B9AF55AF-00DB-4C58-8D3F-16A48EAE49E2}"/>
    <cellStyle name="Vírgula 2 8" xfId="505" xr:uid="{FAC6BC0E-9C06-4673-A856-A96377BA6865}"/>
    <cellStyle name="Vírgula 2 8 2" xfId="1056" xr:uid="{E5AB391A-7912-48CA-87D1-1E32AA090779}"/>
    <cellStyle name="Vírgula 2 8 3" xfId="1606" xr:uid="{CC61A8F1-7EC5-480B-BEED-31AED37E8B0A}"/>
    <cellStyle name="Vírgula 2 9" xfId="584" xr:uid="{5893CC4B-5A61-4E91-8EA9-FA7739A747AE}"/>
    <cellStyle name="Vírgula 3" xfId="48" xr:uid="{158372E3-0F5F-44A4-8BC4-32F51E6EBAD7}"/>
    <cellStyle name="Vírgula 3 2" xfId="127" xr:uid="{84B31CDD-3640-4BF0-AC75-6183F03A4F41}"/>
    <cellStyle name="Vírgula 3 2 2" xfId="678" xr:uid="{8E04BE76-CD14-4ACD-900B-5C375C869ED0}"/>
    <cellStyle name="Vírgula 3 2 3" xfId="1229" xr:uid="{3F8BFD16-8ED9-4948-A32B-CD604001EFCF}"/>
    <cellStyle name="Vírgula 3 3" xfId="206" xr:uid="{A5609CDF-A9AB-4168-A724-7AF0189AD8C8}"/>
    <cellStyle name="Vírgula 3 3 2" xfId="757" xr:uid="{F90BC039-19BF-44D0-97D6-1C3C43139E70}"/>
    <cellStyle name="Vírgula 3 3 3" xfId="1308" xr:uid="{17875B07-81EB-43F8-AD7D-4B0B84F2E3A4}"/>
    <cellStyle name="Vírgula 3 4" xfId="286" xr:uid="{53BD8E64-5126-4417-980D-20C462DE86FC}"/>
    <cellStyle name="Vírgula 3 4 2" xfId="837" xr:uid="{34E7560C-49BA-4891-B10C-E42D8B2B2E75}"/>
    <cellStyle name="Vírgula 3 4 3" xfId="1387" xr:uid="{33D808BC-9737-40E5-ABD4-E4C913D6B2F7}"/>
    <cellStyle name="Vírgula 3 5" xfId="364" xr:uid="{2A6FCEA7-977B-4CEB-9027-ACA26DDAD33E}"/>
    <cellStyle name="Vírgula 3 5 2" xfId="915" xr:uid="{63C959C5-ADEC-4015-927D-8ECC7DF8C2E2}"/>
    <cellStyle name="Vírgula 3 5 3" xfId="1465" xr:uid="{E99950C4-2190-4B6B-A569-8FB09847B023}"/>
    <cellStyle name="Vírgula 3 6" xfId="443" xr:uid="{CF1A442A-44DD-481E-9C9C-808B0BD60787}"/>
    <cellStyle name="Vírgula 3 6 2" xfId="994" xr:uid="{95EE46E7-E257-412E-AB60-667492EC012D}"/>
    <cellStyle name="Vírgula 3 6 3" xfId="1544" xr:uid="{370F5191-94D4-4DE1-A22A-58D9D4D25C93}"/>
    <cellStyle name="Vírgula 3 7" xfId="521" xr:uid="{1969533F-4144-4E6D-8093-E1FC06FFD5EB}"/>
    <cellStyle name="Vírgula 3 7 2" xfId="1072" xr:uid="{B5A12675-85AC-4348-BB3A-56A2B75E38A6}"/>
    <cellStyle name="Vírgula 3 7 3" xfId="1622" xr:uid="{C0E50A9C-D6E1-4CC8-86F0-4CFD8961B298}"/>
    <cellStyle name="Vírgula 3 8" xfId="600" xr:uid="{53939DD5-0651-466A-83B5-238D50CC55A0}"/>
    <cellStyle name="Vírgula 3 9" xfId="1151" xr:uid="{275AEB37-8D83-4C28-AE85-C355520C3D98}"/>
    <cellStyle name="Vírgula 4" xfId="80" xr:uid="{C4E968C2-922F-4087-8A8B-7DB43319845D}"/>
    <cellStyle name="Vírgula 4 2" xfId="159" xr:uid="{1E878E90-D1A9-4757-8748-48047519F732}"/>
    <cellStyle name="Vírgula 4 2 2" xfId="710" xr:uid="{09CC93C9-79FC-4759-9F6A-BD261D5284ED}"/>
    <cellStyle name="Vírgula 4 2 3" xfId="1261" xr:uid="{FCAF64E0-0B82-4602-AF82-5B44F7F47723}"/>
    <cellStyle name="Vírgula 4 3" xfId="238" xr:uid="{706326CC-C53E-45C6-9B1E-CC97BAC017DC}"/>
    <cellStyle name="Vírgula 4 3 2" xfId="789" xr:uid="{F22EBEC8-0DC6-4F19-8B1C-0AAFBC8147BB}"/>
    <cellStyle name="Vírgula 4 3 3" xfId="1340" xr:uid="{DF5626DD-C2C0-43E5-913A-FFD475919CDA}"/>
    <cellStyle name="Vírgula 4 4" xfId="318" xr:uid="{7A974368-AFE9-4C25-949A-DAF91D98B050}"/>
    <cellStyle name="Vírgula 4 4 2" xfId="869" xr:uid="{66A6B9BC-0C1F-4384-A943-F966B6CB0E9D}"/>
    <cellStyle name="Vírgula 4 4 3" xfId="1419" xr:uid="{4512E33E-551D-4595-9FDC-528C59564C9D}"/>
    <cellStyle name="Vírgula 4 5" xfId="396" xr:uid="{92CC93E6-9103-4899-A226-467A9E1A94BF}"/>
    <cellStyle name="Vírgula 4 5 2" xfId="947" xr:uid="{99A0B866-3DDB-4932-8988-73C7FAA2EC04}"/>
    <cellStyle name="Vírgula 4 5 3" xfId="1497" xr:uid="{98D9E0E7-4904-4F85-B8DC-462F8E248421}"/>
    <cellStyle name="Vírgula 4 6" xfId="475" xr:uid="{F209B6B2-08E6-49DA-86F2-82F2CBD40052}"/>
    <cellStyle name="Vírgula 4 6 2" xfId="1026" xr:uid="{3AF01A69-D1D8-455E-80E7-1BF7F2A352C8}"/>
    <cellStyle name="Vírgula 4 6 3" xfId="1576" xr:uid="{B2F21C5F-13A4-4C76-9677-068059D2D0D8}"/>
    <cellStyle name="Vírgula 4 7" xfId="553" xr:uid="{11EE3173-740B-4362-AA52-ED3C5BDE86D0}"/>
    <cellStyle name="Vírgula 4 7 2" xfId="1104" xr:uid="{1A22F4B0-1B9B-430D-A0AC-19BB6C3D1BB1}"/>
    <cellStyle name="Vírgula 4 7 3" xfId="1654" xr:uid="{C07BA132-CBA9-4400-B1DD-69396ABA838D}"/>
    <cellStyle name="Vírgula 4 8" xfId="632" xr:uid="{B05A39AA-7C6B-425B-93FC-93F9571891F5}"/>
    <cellStyle name="Vírgula 4 9" xfId="1183" xr:uid="{92D8AF22-6BCC-4E49-A096-F7E13E147BFA}"/>
    <cellStyle name="Vírgula 5" xfId="96" xr:uid="{CF357A0B-A145-40E4-861E-6B35708E4643}"/>
    <cellStyle name="Vírgula 5 2" xfId="647" xr:uid="{AA63EED0-D733-4DC4-8A75-0AB93152B9E2}"/>
    <cellStyle name="Vírgula 5 3" xfId="1198" xr:uid="{7BEB8DB6-2C6B-43E7-B195-2E566B80A442}"/>
    <cellStyle name="Vírgula 6" xfId="174" xr:uid="{A5995717-8DF6-49AC-82A9-EAA3569B8158}"/>
    <cellStyle name="Vírgula 6 2" xfId="725" xr:uid="{BD7D661E-FA48-40F5-B09A-813E661DF740}"/>
    <cellStyle name="Vírgula 6 3" xfId="1276" xr:uid="{07E8084B-E7FF-42FC-8024-00A1DAC9EB08}"/>
    <cellStyle name="Vírgula 7" xfId="253" xr:uid="{142F89BD-6957-40C2-B08F-3813EDC2DADD}"/>
    <cellStyle name="Vírgula 7 2" xfId="804" xr:uid="{70AAEC15-A915-46C2-878F-0DA6B108AE07}"/>
    <cellStyle name="Vírgula 7 3" xfId="1355" xr:uid="{08049666-01BD-49F5-ABB5-77945348FECA}"/>
    <cellStyle name="Vírgula 8" xfId="333" xr:uid="{54CD7E5B-007E-4C9D-A5CB-22A3ADF76E8C}"/>
    <cellStyle name="Vírgula 8 2" xfId="884" xr:uid="{2EF28A20-311B-489C-91C2-98AEEA8CEF41}"/>
    <cellStyle name="Vírgula 8 3" xfId="1434" xr:uid="{25E36C72-732D-4F76-84AA-A09F1D2BB5E4}"/>
    <cellStyle name="Vírgula 9" xfId="411" xr:uid="{FF7E25EA-4773-4EE6-920D-A82636F6BDCE}"/>
    <cellStyle name="Vírgula 9 2" xfId="962" xr:uid="{56CD9915-AC7E-4AC7-819C-C570270E1783}"/>
    <cellStyle name="Vírgula 9 3" xfId="1512" xr:uid="{8790156C-4AD2-4584-9B4F-1ECA71D46892}"/>
  </cellStyles>
  <dxfs count="32">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s>
  <tableStyles count="1" defaultTableStyle="TableStyleMedium2" defaultPivotStyle="PivotStyleLight16">
    <tableStyle name="Invisible" pivot="0" table="0" count="0" xr9:uid="{AEB5EF82-6F6B-4EC1-9E09-413395492CCF}"/>
  </tableStyles>
  <colors>
    <mruColors>
      <color rgb="FF78A1FC"/>
      <color rgb="FFFDBDBB"/>
      <color rgb="FFF90D07"/>
      <color rgb="FFCCFF99"/>
      <color rgb="FFCCFFFF"/>
      <color rgb="FF9999FF"/>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EGECON/2.%20Atas%20SRP/1.%20Atas%20UDESC/VIG&#202;NCIA%20EXPIRADA/PE%201025.2024%20SRP%20SGPE%2031860.2024%20-%20Eventos%202%20-%20VIG.%2020.09.2025/Controle%20ARP%20PE%201025.2024%20-%20Semest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ITORIA-PROEX"/>
      <sheetName val="ESAG"/>
      <sheetName val="CEART"/>
      <sheetName val="FAED"/>
      <sheetName val="CEAD"/>
      <sheetName val="CEFID"/>
      <sheetName val="CERES"/>
      <sheetName val="CESFI"/>
      <sheetName val="CCT"/>
      <sheetName val="CEPLAN"/>
      <sheetName val="CEAVI"/>
      <sheetName val="CAV"/>
      <sheetName val="CEO"/>
      <sheetName val="CESMO"/>
      <sheetName val="GESTOR"/>
      <sheetName val="(CARONA)"/>
    </sheetNames>
    <sheetDataSet>
      <sheetData sheetId="0">
        <row r="4">
          <cell r="P4"/>
          <cell r="R4"/>
        </row>
        <row r="5">
          <cell r="P5"/>
          <cell r="R5"/>
        </row>
        <row r="6">
          <cell r="P6"/>
          <cell r="R6"/>
        </row>
        <row r="7">
          <cell r="P7"/>
          <cell r="R7"/>
        </row>
        <row r="8">
          <cell r="P8"/>
          <cell r="R8"/>
        </row>
        <row r="9">
          <cell r="P9"/>
          <cell r="R9"/>
        </row>
        <row r="10">
          <cell r="P10"/>
          <cell r="R10"/>
        </row>
        <row r="11">
          <cell r="P11"/>
          <cell r="R11"/>
        </row>
        <row r="12">
          <cell r="P12"/>
          <cell r="R12"/>
        </row>
        <row r="13">
          <cell r="P13"/>
          <cell r="R13"/>
        </row>
        <row r="14">
          <cell r="P14"/>
          <cell r="R14"/>
        </row>
        <row r="15">
          <cell r="P15"/>
          <cell r="R15"/>
        </row>
        <row r="16">
          <cell r="P16"/>
          <cell r="R16"/>
        </row>
        <row r="17">
          <cell r="P17"/>
          <cell r="R17"/>
        </row>
        <row r="18">
          <cell r="P18"/>
          <cell r="R18"/>
        </row>
        <row r="19">
          <cell r="P19"/>
          <cell r="R19"/>
        </row>
        <row r="20">
          <cell r="P20"/>
          <cell r="R20"/>
        </row>
        <row r="21">
          <cell r="P21"/>
          <cell r="R21"/>
        </row>
        <row r="22">
          <cell r="P22"/>
          <cell r="R22"/>
        </row>
        <row r="23">
          <cell r="P23"/>
          <cell r="R23"/>
        </row>
        <row r="24">
          <cell r="P24"/>
          <cell r="R24"/>
        </row>
        <row r="25">
          <cell r="P25"/>
          <cell r="R25"/>
        </row>
        <row r="26">
          <cell r="P26"/>
          <cell r="R26"/>
        </row>
        <row r="27">
          <cell r="P27"/>
          <cell r="R27"/>
        </row>
        <row r="28">
          <cell r="P28"/>
          <cell r="R28"/>
        </row>
        <row r="29">
          <cell r="P29"/>
          <cell r="R29"/>
        </row>
        <row r="30">
          <cell r="P30"/>
          <cell r="R30"/>
        </row>
      </sheetData>
      <sheetData sheetId="1">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2">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3">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4">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5">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6">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7">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8">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9">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0">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1">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2">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3">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AU818"/>
  <sheetViews>
    <sheetView topLeftCell="Y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v>10</v>
      </c>
      <c r="L4" s="8">
        <f>IF(SUM(U4:AT4)&gt;K4+N4,K4+N4,SUM(U4:AT4))</f>
        <v>0</v>
      </c>
      <c r="M4" s="9">
        <f>(SUM(U4:AT4))</f>
        <v>0</v>
      </c>
      <c r="N4" s="64"/>
      <c r="O4" s="10">
        <f>ROUND(IF(K4*0.25-0.5&lt;0,0,K4*0.25-0.5),0)-R4-P4</f>
        <v>2</v>
      </c>
      <c r="P4" s="64"/>
      <c r="Q4" s="64"/>
      <c r="R4" s="64"/>
      <c r="S4" s="11">
        <f t="shared" ref="S4:S30" si="0">K4-(SUM(U4:AT4))+N4+P4+Q4-R4</f>
        <v>10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25</v>
      </c>
      <c r="L7" s="8">
        <f t="shared" si="1"/>
        <v>0</v>
      </c>
      <c r="M7" s="9">
        <f t="shared" si="2"/>
        <v>0</v>
      </c>
      <c r="N7" s="64"/>
      <c r="O7" s="10">
        <f t="shared" si="3"/>
        <v>6</v>
      </c>
      <c r="P7" s="64"/>
      <c r="Q7" s="64"/>
      <c r="R7" s="64"/>
      <c r="S7" s="11">
        <f t="shared" si="0"/>
        <v>25</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50</v>
      </c>
      <c r="L10" s="8">
        <f t="shared" si="1"/>
        <v>0</v>
      </c>
      <c r="M10" s="9">
        <f t="shared" si="2"/>
        <v>0</v>
      </c>
      <c r="N10" s="64"/>
      <c r="O10" s="10">
        <f t="shared" si="3"/>
        <v>12</v>
      </c>
      <c r="P10" s="64"/>
      <c r="Q10" s="64"/>
      <c r="R10" s="64"/>
      <c r="S10" s="11">
        <f t="shared" si="0"/>
        <v>50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260</v>
      </c>
      <c r="L12" s="8">
        <f t="shared" si="1"/>
        <v>0</v>
      </c>
      <c r="M12" s="9">
        <f t="shared" si="2"/>
        <v>0</v>
      </c>
      <c r="N12" s="64"/>
      <c r="O12" s="10">
        <f t="shared" si="3"/>
        <v>65</v>
      </c>
      <c r="P12" s="64"/>
      <c r="Q12" s="64"/>
      <c r="R12" s="64"/>
      <c r="S12" s="11">
        <f t="shared" si="0"/>
        <v>260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260</v>
      </c>
      <c r="L16" s="8">
        <f t="shared" si="1"/>
        <v>0</v>
      </c>
      <c r="M16" s="9">
        <f t="shared" si="2"/>
        <v>0</v>
      </c>
      <c r="N16" s="64"/>
      <c r="O16" s="10">
        <f t="shared" si="3"/>
        <v>65</v>
      </c>
      <c r="P16" s="64"/>
      <c r="Q16" s="64"/>
      <c r="R16" s="64"/>
      <c r="S16" s="11">
        <f t="shared" si="0"/>
        <v>260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12</v>
      </c>
      <c r="L22" s="8">
        <f t="shared" si="1"/>
        <v>0</v>
      </c>
      <c r="M22" s="9">
        <f t="shared" si="2"/>
        <v>0</v>
      </c>
      <c r="N22" s="64"/>
      <c r="O22" s="10">
        <f t="shared" si="3"/>
        <v>3</v>
      </c>
      <c r="P22" s="64"/>
      <c r="Q22" s="64"/>
      <c r="R22" s="64"/>
      <c r="S22" s="11">
        <f t="shared" si="0"/>
        <v>12</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v>20</v>
      </c>
      <c r="L30" s="99">
        <f t="shared" si="1"/>
        <v>0</v>
      </c>
      <c r="M30" s="100">
        <f t="shared" si="2"/>
        <v>0</v>
      </c>
      <c r="N30" s="101"/>
      <c r="O30" s="102">
        <f t="shared" si="3"/>
        <v>5</v>
      </c>
      <c r="P30" s="101"/>
      <c r="Q30" s="101"/>
      <c r="R30" s="101"/>
      <c r="S30" s="103">
        <f t="shared" si="0"/>
        <v>20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949</v>
      </c>
      <c r="N31" s="24"/>
      <c r="O31" s="24"/>
      <c r="P31" s="24"/>
      <c r="Q31" s="24"/>
      <c r="R31" s="24"/>
      <c r="S31" s="24">
        <f>SUM(S4:S30)</f>
        <v>949</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6">
        <f t="shared" si="5"/>
        <v>0</v>
      </c>
      <c r="AM31" s="26">
        <f t="shared" si="5"/>
        <v>0</v>
      </c>
      <c r="AN31" s="26">
        <f t="shared" si="5"/>
        <v>0</v>
      </c>
      <c r="AO31" s="26">
        <f t="shared" si="5"/>
        <v>0</v>
      </c>
      <c r="AP31" s="26">
        <f t="shared" si="5"/>
        <v>0</v>
      </c>
      <c r="AQ31" s="26">
        <f t="shared" si="5"/>
        <v>0</v>
      </c>
      <c r="AR31" s="26">
        <f t="shared" si="5"/>
        <v>0</v>
      </c>
      <c r="AS31" s="26">
        <f t="shared" si="5"/>
        <v>0</v>
      </c>
      <c r="AT31" s="26">
        <f t="shared" si="5"/>
        <v>0</v>
      </c>
      <c r="AU31" s="13"/>
    </row>
    <row r="32" spans="1:47" ht="26.45" customHeight="1" x14ac:dyDescent="0.25">
      <c r="K32" s="28">
        <f t="shared" ref="K32:S32" si="6">SUMPRODUCT($J$4:$J$30,K4:K30)</f>
        <v>56663.600000000006</v>
      </c>
      <c r="L32" s="28">
        <f t="shared" si="6"/>
        <v>0</v>
      </c>
      <c r="M32" s="28">
        <f t="shared" si="6"/>
        <v>0</v>
      </c>
      <c r="N32" s="28">
        <f t="shared" si="6"/>
        <v>0</v>
      </c>
      <c r="O32" s="28">
        <f t="shared" si="6"/>
        <v>14037.880000000001</v>
      </c>
      <c r="P32" s="28">
        <f t="shared" si="6"/>
        <v>0</v>
      </c>
      <c r="Q32" s="28">
        <f t="shared" si="6"/>
        <v>0</v>
      </c>
      <c r="R32" s="28">
        <f t="shared" si="6"/>
        <v>0</v>
      </c>
      <c r="S32" s="28">
        <f t="shared" si="6"/>
        <v>56663.600000000006</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C1:AC2"/>
    <mergeCell ref="A1:C1"/>
    <mergeCell ref="D1:J1"/>
    <mergeCell ref="K1:T1"/>
    <mergeCell ref="U1:U2"/>
    <mergeCell ref="V1:V2"/>
    <mergeCell ref="W1:W2"/>
    <mergeCell ref="X1:X2"/>
    <mergeCell ref="Y1:Y2"/>
    <mergeCell ref="Z1:Z2"/>
    <mergeCell ref="AA1:AA2"/>
    <mergeCell ref="AB1:AB2"/>
    <mergeCell ref="AO1:AO2"/>
    <mergeCell ref="AD1:AD2"/>
    <mergeCell ref="AE1:AE2"/>
    <mergeCell ref="AF1:AF2"/>
    <mergeCell ref="AG1:AG2"/>
    <mergeCell ref="AH1:AH2"/>
    <mergeCell ref="AI1:AI2"/>
    <mergeCell ref="AJ1:AJ2"/>
    <mergeCell ref="AK1:AK2"/>
    <mergeCell ref="AL1:AL2"/>
    <mergeCell ref="AM1:AM2"/>
    <mergeCell ref="AN1:AN2"/>
    <mergeCell ref="AP1:AP2"/>
    <mergeCell ref="AQ1:AQ2"/>
    <mergeCell ref="AR1:AR2"/>
    <mergeCell ref="AS1:AS2"/>
    <mergeCell ref="AT1:AT2"/>
    <mergeCell ref="A29:A30"/>
    <mergeCell ref="C29:C30"/>
    <mergeCell ref="A2:C2"/>
    <mergeCell ref="E2:T2"/>
    <mergeCell ref="A4:A7"/>
    <mergeCell ref="C4:C7"/>
    <mergeCell ref="A8:A9"/>
    <mergeCell ref="C8:C9"/>
    <mergeCell ref="A13:A20"/>
    <mergeCell ref="C13:C20"/>
    <mergeCell ref="A21:A28"/>
    <mergeCell ref="C21:C28"/>
  </mergeCells>
  <conditionalFormatting sqref="S4:S30">
    <cfRule type="cellIs" dxfId="31" priority="1" operator="lessThan">
      <formula>0</formula>
    </cfRule>
  </conditionalFormatting>
  <conditionalFormatting sqref="U4:AD30 AF4:AT30">
    <cfRule type="cellIs" dxfId="30" priority="2" operator="greaterThan">
      <formula>0</formula>
    </cfRule>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78597-8768-4FDF-8348-BD8210A60841}">
  <sheetPr codeName="Planilha11"/>
  <dimension ref="A1:AU818"/>
  <sheetViews>
    <sheetView topLeftCell="A20"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v>12</v>
      </c>
      <c r="L5" s="8">
        <f t="shared" ref="L5:L30" si="1">IF(SUM(U5:AT5)&gt;K5+N5,K5+N5,SUM(U5:AT5))</f>
        <v>0</v>
      </c>
      <c r="M5" s="9">
        <f t="shared" ref="M5:M30" si="2">(SUM(U5:AT5))</f>
        <v>0</v>
      </c>
      <c r="N5" s="64"/>
      <c r="O5" s="10">
        <f t="shared" ref="O5:O30" si="3">ROUND(IF(K5*0.25-0.5&lt;0,0,K5*0.25-0.5),0)-R5-P5</f>
        <v>3</v>
      </c>
      <c r="P5" s="64"/>
      <c r="Q5" s="64"/>
      <c r="R5" s="64"/>
      <c r="S5" s="11">
        <f t="shared" si="0"/>
        <v>12</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12</v>
      </c>
      <c r="L6" s="8">
        <f t="shared" si="1"/>
        <v>0</v>
      </c>
      <c r="M6" s="9">
        <f t="shared" si="2"/>
        <v>0</v>
      </c>
      <c r="N6" s="64"/>
      <c r="O6" s="10">
        <f t="shared" si="3"/>
        <v>3</v>
      </c>
      <c r="P6" s="64"/>
      <c r="Q6" s="64"/>
      <c r="R6" s="64"/>
      <c r="S6" s="11">
        <f t="shared" si="0"/>
        <v>12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24</v>
      </c>
      <c r="L7" s="8">
        <f t="shared" si="1"/>
        <v>0</v>
      </c>
      <c r="M7" s="9">
        <f t="shared" si="2"/>
        <v>0</v>
      </c>
      <c r="N7" s="64"/>
      <c r="O7" s="10">
        <f t="shared" si="3"/>
        <v>6</v>
      </c>
      <c r="P7" s="64"/>
      <c r="Q7" s="64"/>
      <c r="R7" s="64"/>
      <c r="S7" s="11">
        <f t="shared" si="0"/>
        <v>24</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250</v>
      </c>
      <c r="L8" s="8">
        <f t="shared" si="1"/>
        <v>0</v>
      </c>
      <c r="M8" s="9">
        <f t="shared" si="2"/>
        <v>0</v>
      </c>
      <c r="N8" s="64"/>
      <c r="O8" s="10">
        <f t="shared" si="3"/>
        <v>62</v>
      </c>
      <c r="P8" s="64"/>
      <c r="Q8" s="64"/>
      <c r="R8" s="64"/>
      <c r="S8" s="11">
        <f t="shared" si="0"/>
        <v>250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250</v>
      </c>
      <c r="L9" s="8">
        <f t="shared" si="1"/>
        <v>0</v>
      </c>
      <c r="M9" s="9">
        <f t="shared" si="2"/>
        <v>0</v>
      </c>
      <c r="N9" s="64"/>
      <c r="O9" s="10">
        <f t="shared" si="3"/>
        <v>62</v>
      </c>
      <c r="P9" s="64"/>
      <c r="Q9" s="64"/>
      <c r="R9" s="64"/>
      <c r="S9" s="11">
        <f t="shared" si="0"/>
        <v>250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120</v>
      </c>
      <c r="L10" s="8">
        <f t="shared" si="1"/>
        <v>0</v>
      </c>
      <c r="M10" s="9">
        <f t="shared" si="2"/>
        <v>0</v>
      </c>
      <c r="N10" s="64"/>
      <c r="O10" s="10">
        <f t="shared" si="3"/>
        <v>30</v>
      </c>
      <c r="P10" s="64"/>
      <c r="Q10" s="64"/>
      <c r="R10" s="64"/>
      <c r="S10" s="11">
        <f t="shared" si="0"/>
        <v>120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v>
      </c>
      <c r="L11" s="8">
        <f t="shared" si="1"/>
        <v>0</v>
      </c>
      <c r="M11" s="9">
        <f t="shared" si="2"/>
        <v>0</v>
      </c>
      <c r="N11" s="64"/>
      <c r="O11" s="10">
        <f t="shared" si="3"/>
        <v>2</v>
      </c>
      <c r="P11" s="64"/>
      <c r="Q11" s="64"/>
      <c r="R11" s="64"/>
      <c r="S11" s="11">
        <f t="shared" si="0"/>
        <v>10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200</v>
      </c>
      <c r="L12" s="8">
        <f t="shared" si="1"/>
        <v>0</v>
      </c>
      <c r="M12" s="9">
        <f t="shared" si="2"/>
        <v>0</v>
      </c>
      <c r="N12" s="64"/>
      <c r="O12" s="10">
        <f t="shared" si="3"/>
        <v>50</v>
      </c>
      <c r="P12" s="64"/>
      <c r="Q12" s="64"/>
      <c r="R12" s="64"/>
      <c r="S12" s="11">
        <f t="shared" si="0"/>
        <v>200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10</v>
      </c>
      <c r="L14" s="8">
        <f t="shared" si="1"/>
        <v>0</v>
      </c>
      <c r="M14" s="9">
        <f t="shared" si="2"/>
        <v>0</v>
      </c>
      <c r="N14" s="64"/>
      <c r="O14" s="10">
        <f t="shared" si="3"/>
        <v>2</v>
      </c>
      <c r="P14" s="64"/>
      <c r="Q14" s="64"/>
      <c r="R14" s="64"/>
      <c r="S14" s="11">
        <f t="shared" si="0"/>
        <v>10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20</v>
      </c>
      <c r="L15" s="8">
        <f t="shared" si="1"/>
        <v>0</v>
      </c>
      <c r="M15" s="9">
        <f t="shared" si="2"/>
        <v>0</v>
      </c>
      <c r="N15" s="64"/>
      <c r="O15" s="10">
        <f t="shared" si="3"/>
        <v>5</v>
      </c>
      <c r="P15" s="64"/>
      <c r="Q15" s="64"/>
      <c r="R15" s="64"/>
      <c r="S15" s="11">
        <f t="shared" si="0"/>
        <v>20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v>10</v>
      </c>
      <c r="L20" s="8">
        <f t="shared" si="1"/>
        <v>0</v>
      </c>
      <c r="M20" s="9">
        <f t="shared" si="2"/>
        <v>0</v>
      </c>
      <c r="N20" s="64"/>
      <c r="O20" s="10">
        <f t="shared" si="3"/>
        <v>2</v>
      </c>
      <c r="P20" s="64"/>
      <c r="Q20" s="64"/>
      <c r="R20" s="64"/>
      <c r="S20" s="11">
        <f t="shared" si="0"/>
        <v>10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v>6</v>
      </c>
      <c r="L21" s="8">
        <f t="shared" si="1"/>
        <v>0</v>
      </c>
      <c r="M21" s="9">
        <f t="shared" si="2"/>
        <v>0</v>
      </c>
      <c r="N21" s="64"/>
      <c r="O21" s="10">
        <f t="shared" si="3"/>
        <v>1</v>
      </c>
      <c r="P21" s="64"/>
      <c r="Q21" s="64"/>
      <c r="R21" s="64"/>
      <c r="S21" s="11">
        <f t="shared" si="0"/>
        <v>6</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5</v>
      </c>
      <c r="L22" s="8">
        <f t="shared" si="1"/>
        <v>0</v>
      </c>
      <c r="M22" s="9">
        <f t="shared" si="2"/>
        <v>0</v>
      </c>
      <c r="N22" s="64"/>
      <c r="O22" s="10">
        <f t="shared" si="3"/>
        <v>1</v>
      </c>
      <c r="P22" s="64"/>
      <c r="Q22" s="64"/>
      <c r="R22" s="64"/>
      <c r="S22" s="11">
        <f t="shared" si="0"/>
        <v>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v>5</v>
      </c>
      <c r="L23" s="8">
        <f t="shared" si="1"/>
        <v>0</v>
      </c>
      <c r="M23" s="9">
        <f t="shared" si="2"/>
        <v>0</v>
      </c>
      <c r="N23" s="64"/>
      <c r="O23" s="10">
        <f t="shared" si="3"/>
        <v>1</v>
      </c>
      <c r="P23" s="64"/>
      <c r="Q23" s="64"/>
      <c r="R23" s="64"/>
      <c r="S23" s="11">
        <f t="shared" si="0"/>
        <v>5</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v>5</v>
      </c>
      <c r="L24" s="8">
        <f t="shared" si="1"/>
        <v>0</v>
      </c>
      <c r="M24" s="9">
        <f t="shared" si="2"/>
        <v>0</v>
      </c>
      <c r="N24" s="64"/>
      <c r="O24" s="10">
        <f t="shared" si="3"/>
        <v>1</v>
      </c>
      <c r="P24" s="64"/>
      <c r="Q24" s="64"/>
      <c r="R24" s="64"/>
      <c r="S24" s="11">
        <f t="shared" si="0"/>
        <v>5</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v>5</v>
      </c>
      <c r="L25" s="8">
        <f t="shared" si="1"/>
        <v>0</v>
      </c>
      <c r="M25" s="9">
        <f t="shared" si="2"/>
        <v>0</v>
      </c>
      <c r="N25" s="64"/>
      <c r="O25" s="10">
        <f t="shared" si="3"/>
        <v>1</v>
      </c>
      <c r="P25" s="64"/>
      <c r="Q25" s="64"/>
      <c r="R25" s="64"/>
      <c r="S25" s="11">
        <f t="shared" si="0"/>
        <v>5</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v>5</v>
      </c>
      <c r="L26" s="8">
        <f t="shared" si="1"/>
        <v>0</v>
      </c>
      <c r="M26" s="9">
        <f t="shared" si="2"/>
        <v>0</v>
      </c>
      <c r="N26" s="64"/>
      <c r="O26" s="10">
        <f t="shared" si="3"/>
        <v>1</v>
      </c>
      <c r="P26" s="64"/>
      <c r="Q26" s="64"/>
      <c r="R26" s="64"/>
      <c r="S26" s="11">
        <f t="shared" si="0"/>
        <v>5</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v>5</v>
      </c>
      <c r="L27" s="8">
        <f t="shared" si="1"/>
        <v>0</v>
      </c>
      <c r="M27" s="9">
        <f t="shared" si="2"/>
        <v>0</v>
      </c>
      <c r="N27" s="64"/>
      <c r="O27" s="10">
        <f t="shared" si="3"/>
        <v>1</v>
      </c>
      <c r="P27" s="64"/>
      <c r="Q27" s="64"/>
      <c r="R27" s="64"/>
      <c r="S27" s="11">
        <f t="shared" si="0"/>
        <v>5</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v>10</v>
      </c>
      <c r="L29" s="8">
        <f t="shared" si="1"/>
        <v>0</v>
      </c>
      <c r="M29" s="9">
        <f t="shared" si="2"/>
        <v>0</v>
      </c>
      <c r="N29" s="64"/>
      <c r="O29" s="10">
        <f t="shared" si="3"/>
        <v>2</v>
      </c>
      <c r="P29" s="64"/>
      <c r="Q29" s="64"/>
      <c r="R29" s="64"/>
      <c r="S29" s="11">
        <f t="shared" si="0"/>
        <v>10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1164</v>
      </c>
      <c r="N31" s="24"/>
      <c r="O31" s="24"/>
      <c r="P31" s="24"/>
      <c r="Q31" s="24"/>
      <c r="R31" s="24"/>
      <c r="S31" s="24">
        <f>SUM(S4:S30)</f>
        <v>1164</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89745.849999999991</v>
      </c>
      <c r="L32" s="28">
        <f t="shared" si="6"/>
        <v>0</v>
      </c>
      <c r="M32" s="28">
        <f t="shared" si="6"/>
        <v>0</v>
      </c>
      <c r="N32" s="28">
        <f t="shared" si="6"/>
        <v>0</v>
      </c>
      <c r="O32" s="28">
        <f t="shared" si="6"/>
        <v>21886.899999999998</v>
      </c>
      <c r="P32" s="28">
        <f t="shared" si="6"/>
        <v>0</v>
      </c>
      <c r="Q32" s="28">
        <f t="shared" si="6"/>
        <v>0</v>
      </c>
      <c r="R32" s="28">
        <f t="shared" si="6"/>
        <v>0</v>
      </c>
      <c r="S32" s="28">
        <f t="shared" si="6"/>
        <v>89745.849999999991</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3" priority="1" operator="lessThan">
      <formula>0</formula>
    </cfRule>
  </conditionalFormatting>
  <conditionalFormatting sqref="U4:AD30 AF4:AT30">
    <cfRule type="cellIs" dxfId="1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7CC14-7795-4476-96B8-72D2C1330A92}">
  <sheetPr codeName="Planilha12"/>
  <dimension ref="A1:AU818"/>
  <sheetViews>
    <sheetView topLeftCell="A13"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30</v>
      </c>
      <c r="L6" s="8">
        <f t="shared" si="1"/>
        <v>0</v>
      </c>
      <c r="M6" s="9">
        <f t="shared" si="2"/>
        <v>0</v>
      </c>
      <c r="N6" s="64"/>
      <c r="O6" s="10">
        <f t="shared" si="3"/>
        <v>7</v>
      </c>
      <c r="P6" s="64"/>
      <c r="Q6" s="64"/>
      <c r="R6" s="64"/>
      <c r="S6" s="11">
        <f t="shared" si="0"/>
        <v>30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50</v>
      </c>
      <c r="L8" s="8">
        <f t="shared" si="1"/>
        <v>0</v>
      </c>
      <c r="M8" s="9">
        <f t="shared" si="2"/>
        <v>0</v>
      </c>
      <c r="N8" s="64"/>
      <c r="O8" s="10">
        <f t="shared" si="3"/>
        <v>12</v>
      </c>
      <c r="P8" s="64"/>
      <c r="Q8" s="64"/>
      <c r="R8" s="64"/>
      <c r="S8" s="11">
        <f t="shared" si="0"/>
        <v>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50</v>
      </c>
      <c r="L9" s="8">
        <f t="shared" si="1"/>
        <v>0</v>
      </c>
      <c r="M9" s="9">
        <f t="shared" si="2"/>
        <v>0</v>
      </c>
      <c r="N9" s="64"/>
      <c r="O9" s="10">
        <f t="shared" si="3"/>
        <v>12</v>
      </c>
      <c r="P9" s="64"/>
      <c r="Q9" s="64"/>
      <c r="R9" s="64"/>
      <c r="S9" s="11">
        <f t="shared" si="0"/>
        <v>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v>150</v>
      </c>
      <c r="L19" s="8">
        <f t="shared" si="1"/>
        <v>0</v>
      </c>
      <c r="M19" s="9">
        <f t="shared" si="2"/>
        <v>0</v>
      </c>
      <c r="N19" s="64"/>
      <c r="O19" s="10">
        <f t="shared" si="3"/>
        <v>37</v>
      </c>
      <c r="P19" s="64"/>
      <c r="Q19" s="64"/>
      <c r="R19" s="64"/>
      <c r="S19" s="11">
        <f t="shared" si="0"/>
        <v>150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6</v>
      </c>
      <c r="L22" s="8">
        <f t="shared" si="1"/>
        <v>0</v>
      </c>
      <c r="M22" s="9">
        <f t="shared" si="2"/>
        <v>0</v>
      </c>
      <c r="N22" s="64"/>
      <c r="O22" s="10">
        <f t="shared" si="3"/>
        <v>1</v>
      </c>
      <c r="P22" s="64"/>
      <c r="Q22" s="64"/>
      <c r="R22" s="64"/>
      <c r="S22" s="11">
        <f t="shared" si="0"/>
        <v>6</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v>12</v>
      </c>
      <c r="L24" s="8">
        <f t="shared" si="1"/>
        <v>0</v>
      </c>
      <c r="M24" s="9">
        <f t="shared" si="2"/>
        <v>0</v>
      </c>
      <c r="N24" s="64"/>
      <c r="O24" s="10">
        <f t="shared" si="3"/>
        <v>3</v>
      </c>
      <c r="P24" s="64"/>
      <c r="Q24" s="64"/>
      <c r="R24" s="64"/>
      <c r="S24" s="11">
        <f t="shared" si="0"/>
        <v>12</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v>9</v>
      </c>
      <c r="L25" s="8">
        <f t="shared" si="1"/>
        <v>0</v>
      </c>
      <c r="M25" s="9">
        <f t="shared" si="2"/>
        <v>0</v>
      </c>
      <c r="N25" s="64"/>
      <c r="O25" s="10">
        <f t="shared" si="3"/>
        <v>2</v>
      </c>
      <c r="P25" s="64"/>
      <c r="Q25" s="64"/>
      <c r="R25" s="64"/>
      <c r="S25" s="11">
        <f t="shared" si="0"/>
        <v>9</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v>9</v>
      </c>
      <c r="L26" s="8">
        <f t="shared" si="1"/>
        <v>0</v>
      </c>
      <c r="M26" s="9">
        <f t="shared" si="2"/>
        <v>0</v>
      </c>
      <c r="N26" s="64"/>
      <c r="O26" s="10">
        <f t="shared" si="3"/>
        <v>2</v>
      </c>
      <c r="P26" s="64"/>
      <c r="Q26" s="64"/>
      <c r="R26" s="64"/>
      <c r="S26" s="11">
        <f t="shared" si="0"/>
        <v>9</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v>1</v>
      </c>
      <c r="L28" s="8">
        <f t="shared" si="1"/>
        <v>0</v>
      </c>
      <c r="M28" s="9">
        <f t="shared" si="2"/>
        <v>0</v>
      </c>
      <c r="N28" s="64"/>
      <c r="O28" s="10">
        <f t="shared" si="3"/>
        <v>0</v>
      </c>
      <c r="P28" s="64"/>
      <c r="Q28" s="64"/>
      <c r="R28" s="64"/>
      <c r="S28" s="11">
        <f t="shared" si="0"/>
        <v>1</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517</v>
      </c>
      <c r="N31" s="24"/>
      <c r="O31" s="24"/>
      <c r="P31" s="24"/>
      <c r="Q31" s="24"/>
      <c r="R31" s="24"/>
      <c r="S31" s="24">
        <f>SUM(S4:S30)</f>
        <v>517</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32510.959999999999</v>
      </c>
      <c r="L32" s="28">
        <f t="shared" si="6"/>
        <v>0</v>
      </c>
      <c r="M32" s="28">
        <f t="shared" si="6"/>
        <v>0</v>
      </c>
      <c r="N32" s="28">
        <f t="shared" si="6"/>
        <v>0</v>
      </c>
      <c r="O32" s="28">
        <f t="shared" si="6"/>
        <v>7236.1200000000008</v>
      </c>
      <c r="P32" s="28">
        <f t="shared" si="6"/>
        <v>0</v>
      </c>
      <c r="Q32" s="28">
        <f t="shared" si="6"/>
        <v>0</v>
      </c>
      <c r="R32" s="28">
        <f t="shared" si="6"/>
        <v>0</v>
      </c>
      <c r="S32" s="28">
        <f t="shared" si="6"/>
        <v>32510.959999999999</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1" priority="1" operator="lessThan">
      <formula>0</formula>
    </cfRule>
  </conditionalFormatting>
  <conditionalFormatting sqref="U4:AD30 AF4:AT30">
    <cfRule type="cellIs" dxfId="1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5A617-3F3E-4A40-9898-84D677B45F06}">
  <sheetPr codeName="Planilha13"/>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80</v>
      </c>
      <c r="L7" s="8">
        <f t="shared" si="1"/>
        <v>0</v>
      </c>
      <c r="M7" s="9">
        <f t="shared" si="2"/>
        <v>0</v>
      </c>
      <c r="N7" s="64"/>
      <c r="O7" s="10">
        <f t="shared" si="3"/>
        <v>20</v>
      </c>
      <c r="P7" s="64"/>
      <c r="Q7" s="64"/>
      <c r="R7" s="64"/>
      <c r="S7" s="11">
        <f t="shared" si="0"/>
        <v>80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6</v>
      </c>
      <c r="L8" s="8">
        <f t="shared" si="1"/>
        <v>0</v>
      </c>
      <c r="M8" s="9">
        <f t="shared" si="2"/>
        <v>0</v>
      </c>
      <c r="N8" s="64"/>
      <c r="O8" s="10">
        <f t="shared" si="3"/>
        <v>1</v>
      </c>
      <c r="P8" s="64"/>
      <c r="Q8" s="64"/>
      <c r="R8" s="64"/>
      <c r="S8" s="11">
        <f t="shared" si="0"/>
        <v>6</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6</v>
      </c>
      <c r="L9" s="8">
        <f t="shared" si="1"/>
        <v>0</v>
      </c>
      <c r="M9" s="9">
        <f t="shared" si="2"/>
        <v>0</v>
      </c>
      <c r="N9" s="64"/>
      <c r="O9" s="10">
        <f t="shared" si="3"/>
        <v>1</v>
      </c>
      <c r="P9" s="64"/>
      <c r="Q9" s="64"/>
      <c r="R9" s="64"/>
      <c r="S9" s="11">
        <f t="shared" si="0"/>
        <v>6</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30</v>
      </c>
      <c r="L10" s="8">
        <f t="shared" si="1"/>
        <v>0</v>
      </c>
      <c r="M10" s="9">
        <f t="shared" si="2"/>
        <v>0</v>
      </c>
      <c r="N10" s="64"/>
      <c r="O10" s="10">
        <f t="shared" si="3"/>
        <v>7</v>
      </c>
      <c r="P10" s="64"/>
      <c r="Q10" s="64"/>
      <c r="R10" s="64"/>
      <c r="S10" s="11">
        <f t="shared" si="0"/>
        <v>30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40</v>
      </c>
      <c r="L12" s="8">
        <f t="shared" si="1"/>
        <v>0</v>
      </c>
      <c r="M12" s="9">
        <f t="shared" si="2"/>
        <v>0</v>
      </c>
      <c r="N12" s="64"/>
      <c r="O12" s="10">
        <f t="shared" si="3"/>
        <v>10</v>
      </c>
      <c r="P12" s="64"/>
      <c r="Q12" s="64"/>
      <c r="R12" s="64"/>
      <c r="S12" s="11">
        <f t="shared" si="0"/>
        <v>40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v>15</v>
      </c>
      <c r="L13" s="8">
        <f t="shared" si="1"/>
        <v>0</v>
      </c>
      <c r="M13" s="9">
        <f t="shared" si="2"/>
        <v>0</v>
      </c>
      <c r="N13" s="64"/>
      <c r="O13" s="10">
        <f t="shared" si="3"/>
        <v>3</v>
      </c>
      <c r="P13" s="64"/>
      <c r="Q13" s="64"/>
      <c r="R13" s="64"/>
      <c r="S13" s="11">
        <f t="shared" si="0"/>
        <v>15</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15</v>
      </c>
      <c r="L14" s="8">
        <f t="shared" si="1"/>
        <v>0</v>
      </c>
      <c r="M14" s="9">
        <f t="shared" si="2"/>
        <v>0</v>
      </c>
      <c r="N14" s="64"/>
      <c r="O14" s="10">
        <f t="shared" si="3"/>
        <v>3</v>
      </c>
      <c r="P14" s="64"/>
      <c r="Q14" s="64"/>
      <c r="R14" s="64"/>
      <c r="S14" s="11">
        <f t="shared" si="0"/>
        <v>15</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15</v>
      </c>
      <c r="L15" s="8">
        <f t="shared" si="1"/>
        <v>0</v>
      </c>
      <c r="M15" s="9">
        <f t="shared" si="2"/>
        <v>0</v>
      </c>
      <c r="N15" s="64"/>
      <c r="O15" s="10">
        <f t="shared" si="3"/>
        <v>3</v>
      </c>
      <c r="P15" s="64"/>
      <c r="Q15" s="64"/>
      <c r="R15" s="64"/>
      <c r="S15" s="11">
        <f t="shared" si="0"/>
        <v>15</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200</v>
      </c>
      <c r="L16" s="8">
        <f t="shared" si="1"/>
        <v>0</v>
      </c>
      <c r="M16" s="9">
        <f t="shared" si="2"/>
        <v>0</v>
      </c>
      <c r="N16" s="64"/>
      <c r="O16" s="10">
        <f t="shared" si="3"/>
        <v>50</v>
      </c>
      <c r="P16" s="64"/>
      <c r="Q16" s="64"/>
      <c r="R16" s="64"/>
      <c r="S16" s="11">
        <f t="shared" si="0"/>
        <v>200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v>15</v>
      </c>
      <c r="L17" s="8">
        <f t="shared" si="1"/>
        <v>0</v>
      </c>
      <c r="M17" s="9">
        <f t="shared" si="2"/>
        <v>0</v>
      </c>
      <c r="N17" s="64"/>
      <c r="O17" s="10">
        <f t="shared" si="3"/>
        <v>3</v>
      </c>
      <c r="P17" s="64"/>
      <c r="Q17" s="64"/>
      <c r="R17" s="64"/>
      <c r="S17" s="11">
        <f t="shared" si="0"/>
        <v>15</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v>25</v>
      </c>
      <c r="L18" s="8">
        <f t="shared" si="1"/>
        <v>0</v>
      </c>
      <c r="M18" s="9">
        <f t="shared" si="2"/>
        <v>0</v>
      </c>
      <c r="N18" s="64"/>
      <c r="O18" s="10">
        <f t="shared" si="3"/>
        <v>6</v>
      </c>
      <c r="P18" s="64"/>
      <c r="Q18" s="64"/>
      <c r="R18" s="64"/>
      <c r="S18" s="11">
        <f t="shared" si="0"/>
        <v>25</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v>20</v>
      </c>
      <c r="L20" s="8">
        <f t="shared" si="1"/>
        <v>0</v>
      </c>
      <c r="M20" s="9">
        <f t="shared" si="2"/>
        <v>0</v>
      </c>
      <c r="N20" s="64"/>
      <c r="O20" s="10">
        <f t="shared" si="3"/>
        <v>5</v>
      </c>
      <c r="P20" s="64"/>
      <c r="Q20" s="64"/>
      <c r="R20" s="64"/>
      <c r="S20" s="11">
        <f t="shared" si="0"/>
        <v>20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v>12</v>
      </c>
      <c r="L21" s="8">
        <f t="shared" si="1"/>
        <v>0</v>
      </c>
      <c r="M21" s="9">
        <f t="shared" si="2"/>
        <v>0</v>
      </c>
      <c r="N21" s="64"/>
      <c r="O21" s="10">
        <f t="shared" si="3"/>
        <v>3</v>
      </c>
      <c r="P21" s="64"/>
      <c r="Q21" s="64"/>
      <c r="R21" s="64"/>
      <c r="S21" s="11">
        <f t="shared" si="0"/>
        <v>12</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2</v>
      </c>
      <c r="L22" s="8">
        <f t="shared" si="1"/>
        <v>0</v>
      </c>
      <c r="M22" s="9">
        <f t="shared" si="2"/>
        <v>0</v>
      </c>
      <c r="N22" s="64"/>
      <c r="O22" s="10">
        <f t="shared" si="3"/>
        <v>0</v>
      </c>
      <c r="P22" s="64"/>
      <c r="Q22" s="64"/>
      <c r="R22" s="64"/>
      <c r="S22" s="11">
        <f t="shared" si="0"/>
        <v>2</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v>1</v>
      </c>
      <c r="L24" s="8">
        <f t="shared" si="1"/>
        <v>0</v>
      </c>
      <c r="M24" s="9">
        <f t="shared" si="2"/>
        <v>0</v>
      </c>
      <c r="N24" s="64"/>
      <c r="O24" s="10">
        <f t="shared" si="3"/>
        <v>0</v>
      </c>
      <c r="P24" s="64"/>
      <c r="Q24" s="64"/>
      <c r="R24" s="64"/>
      <c r="S24" s="11">
        <f t="shared" si="0"/>
        <v>1</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v>0</v>
      </c>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v>1</v>
      </c>
      <c r="L26" s="8">
        <f t="shared" si="1"/>
        <v>0</v>
      </c>
      <c r="M26" s="9">
        <f t="shared" si="2"/>
        <v>0</v>
      </c>
      <c r="N26" s="64"/>
      <c r="O26" s="10">
        <f t="shared" si="3"/>
        <v>0</v>
      </c>
      <c r="P26" s="64"/>
      <c r="Q26" s="64"/>
      <c r="R26" s="64"/>
      <c r="S26" s="11">
        <f t="shared" si="0"/>
        <v>1</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v>40</v>
      </c>
      <c r="L29" s="8">
        <f t="shared" si="1"/>
        <v>0</v>
      </c>
      <c r="M29" s="9">
        <f t="shared" si="2"/>
        <v>0</v>
      </c>
      <c r="N29" s="64"/>
      <c r="O29" s="10">
        <f t="shared" si="3"/>
        <v>10</v>
      </c>
      <c r="P29" s="64"/>
      <c r="Q29" s="64"/>
      <c r="R29" s="64"/>
      <c r="S29" s="11">
        <f t="shared" si="0"/>
        <v>40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523</v>
      </c>
      <c r="N31" s="24"/>
      <c r="O31" s="24"/>
      <c r="P31" s="24"/>
      <c r="Q31" s="24"/>
      <c r="R31" s="24"/>
      <c r="S31" s="24">
        <f>SUM(S4:S30)</f>
        <v>523</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22304.539999999997</v>
      </c>
      <c r="L32" s="28">
        <f t="shared" si="6"/>
        <v>0</v>
      </c>
      <c r="M32" s="28">
        <f t="shared" si="6"/>
        <v>0</v>
      </c>
      <c r="N32" s="28">
        <f t="shared" si="6"/>
        <v>0</v>
      </c>
      <c r="O32" s="28">
        <f t="shared" si="6"/>
        <v>5161.63</v>
      </c>
      <c r="P32" s="28">
        <f t="shared" si="6"/>
        <v>0</v>
      </c>
      <c r="Q32" s="28">
        <f t="shared" si="6"/>
        <v>0</v>
      </c>
      <c r="R32" s="28">
        <f t="shared" si="6"/>
        <v>0</v>
      </c>
      <c r="S32" s="28">
        <f t="shared" si="6"/>
        <v>22304.539999999997</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9" priority="1" operator="lessThan">
      <formula>0</formula>
    </cfRule>
  </conditionalFormatting>
  <conditionalFormatting sqref="U4:AD30 AF4:AT30">
    <cfRule type="cellIs" dxfId="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05C5-D18A-4550-BB8F-1AB69CD12B88}">
  <sheetPr codeName="Planilha14"/>
  <dimension ref="A1:AU818"/>
  <sheetViews>
    <sheetView topLeftCell="A9" zoomScale="70" zoomScaleNormal="70" workbookViewId="0">
      <selection activeCell="H4" sqref="H4:H30"/>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v>4</v>
      </c>
      <c r="L5" s="8">
        <f t="shared" ref="L5:L30" si="1">IF(SUM(U5:AT5)&gt;K5+N5,K5+N5,SUM(U5:AT5))</f>
        <v>0</v>
      </c>
      <c r="M5" s="9">
        <f t="shared" ref="M5:M30" si="2">(SUM(U5:AT5))</f>
        <v>0</v>
      </c>
      <c r="N5" s="64"/>
      <c r="O5" s="10">
        <f t="shared" ref="O5:O30" si="3">ROUND(IF(K5*0.25-0.5&lt;0,0,K5*0.25-0.5),0)-R5-P5</f>
        <v>1</v>
      </c>
      <c r="P5" s="64"/>
      <c r="Q5" s="64"/>
      <c r="R5" s="64"/>
      <c r="S5" s="11">
        <f t="shared" si="0"/>
        <v>4</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4</v>
      </c>
      <c r="L6" s="8">
        <f t="shared" si="1"/>
        <v>0</v>
      </c>
      <c r="M6" s="9">
        <f t="shared" si="2"/>
        <v>0</v>
      </c>
      <c r="N6" s="64"/>
      <c r="O6" s="10">
        <f t="shared" si="3"/>
        <v>1</v>
      </c>
      <c r="P6" s="64"/>
      <c r="Q6" s="64"/>
      <c r="R6" s="64"/>
      <c r="S6" s="11">
        <f t="shared" si="0"/>
        <v>4</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0</v>
      </c>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102</v>
      </c>
      <c r="L12" s="8">
        <f t="shared" si="1"/>
        <v>0</v>
      </c>
      <c r="M12" s="9">
        <f t="shared" si="2"/>
        <v>0</v>
      </c>
      <c r="N12" s="64"/>
      <c r="O12" s="10">
        <f t="shared" si="3"/>
        <v>25</v>
      </c>
      <c r="P12" s="64"/>
      <c r="Q12" s="64"/>
      <c r="R12" s="64"/>
      <c r="S12" s="11">
        <f t="shared" si="0"/>
        <v>102</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50</v>
      </c>
      <c r="L15" s="8">
        <f t="shared" si="1"/>
        <v>0</v>
      </c>
      <c r="M15" s="9">
        <f t="shared" si="2"/>
        <v>0</v>
      </c>
      <c r="N15" s="64"/>
      <c r="O15" s="10">
        <f t="shared" si="3"/>
        <v>12</v>
      </c>
      <c r="P15" s="64"/>
      <c r="Q15" s="64"/>
      <c r="R15" s="64"/>
      <c r="S15" s="11">
        <f t="shared" si="0"/>
        <v>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v>50</v>
      </c>
      <c r="L17" s="8">
        <f t="shared" si="1"/>
        <v>0</v>
      </c>
      <c r="M17" s="9">
        <f t="shared" si="2"/>
        <v>0</v>
      </c>
      <c r="N17" s="64"/>
      <c r="O17" s="10">
        <f t="shared" si="3"/>
        <v>12</v>
      </c>
      <c r="P17" s="64"/>
      <c r="Q17" s="64"/>
      <c r="R17" s="64"/>
      <c r="S17" s="11">
        <f t="shared" si="0"/>
        <v>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v>50</v>
      </c>
      <c r="L18" s="8">
        <f t="shared" si="1"/>
        <v>0</v>
      </c>
      <c r="M18" s="9">
        <f t="shared" si="2"/>
        <v>0</v>
      </c>
      <c r="N18" s="64"/>
      <c r="O18" s="10">
        <f t="shared" si="3"/>
        <v>12</v>
      </c>
      <c r="P18" s="64"/>
      <c r="Q18" s="64"/>
      <c r="R18" s="64"/>
      <c r="S18" s="11">
        <f t="shared" si="0"/>
        <v>50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v>50</v>
      </c>
      <c r="L19" s="8">
        <f t="shared" si="1"/>
        <v>0</v>
      </c>
      <c r="M19" s="9">
        <f t="shared" si="2"/>
        <v>0</v>
      </c>
      <c r="N19" s="64"/>
      <c r="O19" s="10">
        <f t="shared" si="3"/>
        <v>12</v>
      </c>
      <c r="P19" s="64"/>
      <c r="Q19" s="64"/>
      <c r="R19" s="64"/>
      <c r="S19" s="11">
        <f t="shared" si="0"/>
        <v>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v>50</v>
      </c>
      <c r="L20" s="8">
        <f t="shared" si="1"/>
        <v>0</v>
      </c>
      <c r="M20" s="9">
        <f t="shared" si="2"/>
        <v>0</v>
      </c>
      <c r="N20" s="64"/>
      <c r="O20" s="10">
        <f t="shared" si="3"/>
        <v>12</v>
      </c>
      <c r="P20" s="64"/>
      <c r="Q20" s="64"/>
      <c r="R20" s="64"/>
      <c r="S20" s="11">
        <f t="shared" si="0"/>
        <v>50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v>4</v>
      </c>
      <c r="L21" s="8">
        <f t="shared" si="1"/>
        <v>0</v>
      </c>
      <c r="M21" s="9">
        <f t="shared" si="2"/>
        <v>0</v>
      </c>
      <c r="N21" s="64"/>
      <c r="O21" s="10">
        <f t="shared" si="3"/>
        <v>1</v>
      </c>
      <c r="P21" s="64"/>
      <c r="Q21" s="64"/>
      <c r="R21" s="64"/>
      <c r="S21" s="11">
        <f t="shared" si="0"/>
        <v>4</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4</v>
      </c>
      <c r="L22" s="8">
        <f t="shared" si="1"/>
        <v>0</v>
      </c>
      <c r="M22" s="9">
        <f t="shared" si="2"/>
        <v>0</v>
      </c>
      <c r="N22" s="64"/>
      <c r="O22" s="10">
        <f t="shared" si="3"/>
        <v>1</v>
      </c>
      <c r="P22" s="64"/>
      <c r="Q22" s="64"/>
      <c r="R22" s="64"/>
      <c r="S22" s="11">
        <f t="shared" si="0"/>
        <v>4</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v>4</v>
      </c>
      <c r="L23" s="8">
        <f t="shared" si="1"/>
        <v>0</v>
      </c>
      <c r="M23" s="9">
        <f t="shared" si="2"/>
        <v>0</v>
      </c>
      <c r="N23" s="64"/>
      <c r="O23" s="10">
        <f t="shared" si="3"/>
        <v>1</v>
      </c>
      <c r="P23" s="64"/>
      <c r="Q23" s="64"/>
      <c r="R23" s="64"/>
      <c r="S23" s="11">
        <f t="shared" si="0"/>
        <v>4</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v>4</v>
      </c>
      <c r="L24" s="8">
        <f t="shared" si="1"/>
        <v>0</v>
      </c>
      <c r="M24" s="9">
        <f t="shared" si="2"/>
        <v>0</v>
      </c>
      <c r="N24" s="64"/>
      <c r="O24" s="10">
        <f t="shared" si="3"/>
        <v>1</v>
      </c>
      <c r="P24" s="64"/>
      <c r="Q24" s="64"/>
      <c r="R24" s="64"/>
      <c r="S24" s="11">
        <f t="shared" si="0"/>
        <v>4</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v>4</v>
      </c>
      <c r="L25" s="8">
        <f t="shared" si="1"/>
        <v>0</v>
      </c>
      <c r="M25" s="9">
        <f t="shared" si="2"/>
        <v>0</v>
      </c>
      <c r="N25" s="64"/>
      <c r="O25" s="10">
        <f t="shared" si="3"/>
        <v>1</v>
      </c>
      <c r="P25" s="64"/>
      <c r="Q25" s="64"/>
      <c r="R25" s="64"/>
      <c r="S25" s="11">
        <f t="shared" si="0"/>
        <v>4</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v>4</v>
      </c>
      <c r="L26" s="8">
        <f t="shared" si="1"/>
        <v>0</v>
      </c>
      <c r="M26" s="9">
        <f t="shared" si="2"/>
        <v>0</v>
      </c>
      <c r="N26" s="64"/>
      <c r="O26" s="10">
        <f t="shared" si="3"/>
        <v>1</v>
      </c>
      <c r="P26" s="64"/>
      <c r="Q26" s="64"/>
      <c r="R26" s="64"/>
      <c r="S26" s="11">
        <f t="shared" si="0"/>
        <v>4</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v>4</v>
      </c>
      <c r="L27" s="8">
        <f t="shared" si="1"/>
        <v>0</v>
      </c>
      <c r="M27" s="9">
        <f t="shared" si="2"/>
        <v>0</v>
      </c>
      <c r="N27" s="64"/>
      <c r="O27" s="10">
        <f t="shared" si="3"/>
        <v>1</v>
      </c>
      <c r="P27" s="64"/>
      <c r="Q27" s="64"/>
      <c r="R27" s="64"/>
      <c r="S27" s="11">
        <f t="shared" si="0"/>
        <v>4</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v>50</v>
      </c>
      <c r="L29" s="8">
        <f t="shared" si="1"/>
        <v>0</v>
      </c>
      <c r="M29" s="9">
        <f t="shared" si="2"/>
        <v>0</v>
      </c>
      <c r="N29" s="64"/>
      <c r="O29" s="10">
        <f t="shared" si="3"/>
        <v>12</v>
      </c>
      <c r="P29" s="64"/>
      <c r="Q29" s="64"/>
      <c r="R29" s="64"/>
      <c r="S29" s="11">
        <f t="shared" si="0"/>
        <v>50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v>30</v>
      </c>
      <c r="L30" s="99">
        <f t="shared" si="1"/>
        <v>0</v>
      </c>
      <c r="M30" s="100">
        <f t="shared" si="2"/>
        <v>0</v>
      </c>
      <c r="N30" s="101"/>
      <c r="O30" s="102">
        <f t="shared" si="3"/>
        <v>7</v>
      </c>
      <c r="P30" s="101"/>
      <c r="Q30" s="101"/>
      <c r="R30" s="101"/>
      <c r="S30" s="103">
        <f t="shared" si="0"/>
        <v>30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868</v>
      </c>
      <c r="N31" s="24"/>
      <c r="O31" s="24"/>
      <c r="P31" s="24"/>
      <c r="Q31" s="24"/>
      <c r="R31" s="24"/>
      <c r="S31" s="24">
        <f>SUM(S4:S30)</f>
        <v>868</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50166.780000000006</v>
      </c>
      <c r="L32" s="28">
        <f t="shared" si="6"/>
        <v>0</v>
      </c>
      <c r="M32" s="28">
        <f t="shared" si="6"/>
        <v>0</v>
      </c>
      <c r="N32" s="28">
        <f t="shared" si="6"/>
        <v>0</v>
      </c>
      <c r="O32" s="28">
        <f t="shared" si="6"/>
        <v>12141.32</v>
      </c>
      <c r="P32" s="28">
        <f t="shared" si="6"/>
        <v>0</v>
      </c>
      <c r="Q32" s="28">
        <f t="shared" si="6"/>
        <v>0</v>
      </c>
      <c r="R32" s="28">
        <f t="shared" si="6"/>
        <v>0</v>
      </c>
      <c r="S32" s="28">
        <f t="shared" si="6"/>
        <v>50166.780000000006</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7" priority="1" operator="lessThan">
      <formula>0</formula>
    </cfRule>
  </conditionalFormatting>
  <conditionalFormatting sqref="U4:AD30 AF4:AT30">
    <cfRule type="cellIs" dxfId="6"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FA92-0174-489B-9380-B1CF4132AF39}">
  <sheetPr codeName="Planilha16"/>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10</v>
      </c>
      <c r="L6" s="8">
        <f t="shared" si="1"/>
        <v>0</v>
      </c>
      <c r="M6" s="9">
        <f t="shared" si="2"/>
        <v>0</v>
      </c>
      <c r="N6" s="64"/>
      <c r="O6" s="10">
        <f t="shared" si="3"/>
        <v>2</v>
      </c>
      <c r="P6" s="64"/>
      <c r="Q6" s="64"/>
      <c r="R6" s="64"/>
      <c r="S6" s="11">
        <f t="shared" si="0"/>
        <v>10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32</v>
      </c>
      <c r="L8" s="8">
        <f t="shared" si="1"/>
        <v>0</v>
      </c>
      <c r="M8" s="9">
        <f t="shared" si="2"/>
        <v>0</v>
      </c>
      <c r="N8" s="64"/>
      <c r="O8" s="10">
        <f t="shared" si="3"/>
        <v>8</v>
      </c>
      <c r="P8" s="64"/>
      <c r="Q8" s="64"/>
      <c r="R8" s="64"/>
      <c r="S8" s="11">
        <f t="shared" si="0"/>
        <v>32</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38</v>
      </c>
      <c r="L9" s="8">
        <f t="shared" si="1"/>
        <v>0</v>
      </c>
      <c r="M9" s="9">
        <f t="shared" si="2"/>
        <v>0</v>
      </c>
      <c r="N9" s="64"/>
      <c r="O9" s="10">
        <f t="shared" si="3"/>
        <v>9</v>
      </c>
      <c r="P9" s="64"/>
      <c r="Q9" s="64"/>
      <c r="R9" s="64"/>
      <c r="S9" s="11">
        <f t="shared" si="0"/>
        <v>38</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20</v>
      </c>
      <c r="L14" s="8">
        <f t="shared" si="1"/>
        <v>0</v>
      </c>
      <c r="M14" s="9">
        <f t="shared" si="2"/>
        <v>0</v>
      </c>
      <c r="N14" s="64"/>
      <c r="O14" s="10">
        <f t="shared" si="3"/>
        <v>5</v>
      </c>
      <c r="P14" s="64"/>
      <c r="Q14" s="64"/>
      <c r="R14" s="64"/>
      <c r="S14" s="11">
        <f t="shared" si="0"/>
        <v>20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30</v>
      </c>
      <c r="L15" s="8">
        <f t="shared" si="1"/>
        <v>0</v>
      </c>
      <c r="M15" s="9">
        <f t="shared" si="2"/>
        <v>0</v>
      </c>
      <c r="N15" s="64"/>
      <c r="O15" s="10">
        <f t="shared" si="3"/>
        <v>7</v>
      </c>
      <c r="P15" s="64"/>
      <c r="Q15" s="64"/>
      <c r="R15" s="64"/>
      <c r="S15" s="11">
        <f t="shared" si="0"/>
        <v>30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30</v>
      </c>
      <c r="L16" s="8">
        <f t="shared" si="1"/>
        <v>0</v>
      </c>
      <c r="M16" s="9">
        <f t="shared" si="2"/>
        <v>0</v>
      </c>
      <c r="N16" s="64"/>
      <c r="O16" s="10">
        <f t="shared" si="3"/>
        <v>7</v>
      </c>
      <c r="P16" s="64"/>
      <c r="Q16" s="64"/>
      <c r="R16" s="64"/>
      <c r="S16" s="11">
        <f t="shared" si="0"/>
        <v>30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270</v>
      </c>
      <c r="N31" s="24"/>
      <c r="O31" s="24"/>
      <c r="P31" s="24"/>
      <c r="Q31" s="24"/>
      <c r="R31" s="24"/>
      <c r="S31" s="24">
        <f>SUM(S4:S30)</f>
        <v>270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13158.599999999999</v>
      </c>
      <c r="L32" s="28">
        <f t="shared" si="6"/>
        <v>0</v>
      </c>
      <c r="M32" s="28">
        <f t="shared" si="6"/>
        <v>0</v>
      </c>
      <c r="N32" s="28">
        <f t="shared" si="6"/>
        <v>0</v>
      </c>
      <c r="O32" s="28">
        <f t="shared" si="6"/>
        <v>3147.02</v>
      </c>
      <c r="P32" s="28">
        <f t="shared" si="6"/>
        <v>0</v>
      </c>
      <c r="Q32" s="28">
        <f t="shared" si="6"/>
        <v>0</v>
      </c>
      <c r="R32" s="28">
        <f t="shared" si="6"/>
        <v>0</v>
      </c>
      <c r="S32" s="28">
        <f t="shared" si="6"/>
        <v>13158.599999999999</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5" priority="1" operator="lessThan">
      <formula>0</formula>
    </cfRule>
  </conditionalFormatting>
  <conditionalFormatting sqref="U4:AD30 AF4:AT30">
    <cfRule type="cellIs" dxfId="4"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10966-83D7-4A9A-9ACC-16E3D8E4ED5A}">
  <sheetPr codeName="Planilha17"/>
  <dimension ref="A1:AU818"/>
  <sheetViews>
    <sheetView topLeftCell="A18"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80</v>
      </c>
      <c r="L8" s="8">
        <f t="shared" si="1"/>
        <v>0</v>
      </c>
      <c r="M8" s="9">
        <f t="shared" si="2"/>
        <v>0</v>
      </c>
      <c r="N8" s="64"/>
      <c r="O8" s="10">
        <f t="shared" si="3"/>
        <v>20</v>
      </c>
      <c r="P8" s="64"/>
      <c r="Q8" s="64"/>
      <c r="R8" s="64"/>
      <c r="S8" s="11">
        <f t="shared" si="0"/>
        <v>80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80</v>
      </c>
      <c r="L9" s="8">
        <f t="shared" si="1"/>
        <v>0</v>
      </c>
      <c r="M9" s="9">
        <f t="shared" si="2"/>
        <v>0</v>
      </c>
      <c r="N9" s="64"/>
      <c r="O9" s="10">
        <f t="shared" si="3"/>
        <v>20</v>
      </c>
      <c r="P9" s="64"/>
      <c r="Q9" s="64"/>
      <c r="R9" s="64"/>
      <c r="S9" s="11">
        <f t="shared" si="0"/>
        <v>80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160</v>
      </c>
      <c r="L10" s="8">
        <f t="shared" si="1"/>
        <v>0</v>
      </c>
      <c r="M10" s="9">
        <f t="shared" si="2"/>
        <v>0</v>
      </c>
      <c r="N10" s="64"/>
      <c r="O10" s="10">
        <f t="shared" si="3"/>
        <v>40</v>
      </c>
      <c r="P10" s="64"/>
      <c r="Q10" s="64"/>
      <c r="R10" s="64"/>
      <c r="S10" s="11">
        <f t="shared" si="0"/>
        <v>160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80</v>
      </c>
      <c r="L12" s="8">
        <f t="shared" si="1"/>
        <v>0</v>
      </c>
      <c r="M12" s="9">
        <f t="shared" si="2"/>
        <v>0</v>
      </c>
      <c r="N12" s="64"/>
      <c r="O12" s="10">
        <f t="shared" si="3"/>
        <v>20</v>
      </c>
      <c r="P12" s="64"/>
      <c r="Q12" s="64"/>
      <c r="R12" s="64"/>
      <c r="S12" s="11">
        <f t="shared" si="0"/>
        <v>80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v>80</v>
      </c>
      <c r="L13" s="8">
        <f t="shared" si="1"/>
        <v>0</v>
      </c>
      <c r="M13" s="9">
        <f t="shared" si="2"/>
        <v>0</v>
      </c>
      <c r="N13" s="64"/>
      <c r="O13" s="10">
        <f t="shared" si="3"/>
        <v>20</v>
      </c>
      <c r="P13" s="64"/>
      <c r="Q13" s="64"/>
      <c r="R13" s="64"/>
      <c r="S13" s="11">
        <f t="shared" si="0"/>
        <v>80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80</v>
      </c>
      <c r="L14" s="8">
        <f t="shared" si="1"/>
        <v>0</v>
      </c>
      <c r="M14" s="9">
        <f t="shared" si="2"/>
        <v>0</v>
      </c>
      <c r="N14" s="64"/>
      <c r="O14" s="10">
        <f t="shared" si="3"/>
        <v>20</v>
      </c>
      <c r="P14" s="64"/>
      <c r="Q14" s="64"/>
      <c r="R14" s="64"/>
      <c r="S14" s="11">
        <f t="shared" si="0"/>
        <v>80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80</v>
      </c>
      <c r="L15" s="8">
        <f t="shared" si="1"/>
        <v>0</v>
      </c>
      <c r="M15" s="9">
        <f t="shared" si="2"/>
        <v>0</v>
      </c>
      <c r="N15" s="64"/>
      <c r="O15" s="10">
        <f t="shared" si="3"/>
        <v>20</v>
      </c>
      <c r="P15" s="64"/>
      <c r="Q15" s="64"/>
      <c r="R15" s="64"/>
      <c r="S15" s="11">
        <f t="shared" si="0"/>
        <v>80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80</v>
      </c>
      <c r="L16" s="8">
        <f t="shared" si="1"/>
        <v>0</v>
      </c>
      <c r="M16" s="9">
        <f t="shared" si="2"/>
        <v>0</v>
      </c>
      <c r="N16" s="64"/>
      <c r="O16" s="10">
        <f t="shared" si="3"/>
        <v>20</v>
      </c>
      <c r="P16" s="64"/>
      <c r="Q16" s="64"/>
      <c r="R16" s="64"/>
      <c r="S16" s="11">
        <f t="shared" si="0"/>
        <v>80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v>80</v>
      </c>
      <c r="L17" s="8">
        <f t="shared" si="1"/>
        <v>0</v>
      </c>
      <c r="M17" s="9">
        <f t="shared" si="2"/>
        <v>0</v>
      </c>
      <c r="N17" s="64"/>
      <c r="O17" s="10">
        <f t="shared" si="3"/>
        <v>20</v>
      </c>
      <c r="P17" s="64"/>
      <c r="Q17" s="64"/>
      <c r="R17" s="64"/>
      <c r="S17" s="11">
        <f t="shared" si="0"/>
        <v>80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v>80</v>
      </c>
      <c r="L18" s="8">
        <f t="shared" si="1"/>
        <v>0</v>
      </c>
      <c r="M18" s="9">
        <f t="shared" si="2"/>
        <v>0</v>
      </c>
      <c r="N18" s="64"/>
      <c r="O18" s="10">
        <f t="shared" si="3"/>
        <v>20</v>
      </c>
      <c r="P18" s="64"/>
      <c r="Q18" s="64"/>
      <c r="R18" s="64"/>
      <c r="S18" s="11">
        <f t="shared" si="0"/>
        <v>80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v>80</v>
      </c>
      <c r="L19" s="8">
        <f t="shared" si="1"/>
        <v>0</v>
      </c>
      <c r="M19" s="9">
        <f t="shared" si="2"/>
        <v>0</v>
      </c>
      <c r="N19" s="64"/>
      <c r="O19" s="10">
        <f t="shared" si="3"/>
        <v>20</v>
      </c>
      <c r="P19" s="64"/>
      <c r="Q19" s="64"/>
      <c r="R19" s="64"/>
      <c r="S19" s="11">
        <f t="shared" si="0"/>
        <v>80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v>80</v>
      </c>
      <c r="L20" s="8">
        <f t="shared" si="1"/>
        <v>0</v>
      </c>
      <c r="M20" s="9">
        <f t="shared" si="2"/>
        <v>0</v>
      </c>
      <c r="N20" s="64"/>
      <c r="O20" s="10">
        <f t="shared" si="3"/>
        <v>20</v>
      </c>
      <c r="P20" s="64"/>
      <c r="Q20" s="64"/>
      <c r="R20" s="64"/>
      <c r="S20" s="11">
        <f t="shared" si="0"/>
        <v>80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v>80</v>
      </c>
      <c r="L29" s="8">
        <f t="shared" si="1"/>
        <v>0</v>
      </c>
      <c r="M29" s="9">
        <f t="shared" si="2"/>
        <v>0</v>
      </c>
      <c r="N29" s="64"/>
      <c r="O29" s="10">
        <f t="shared" si="3"/>
        <v>20</v>
      </c>
      <c r="P29" s="64"/>
      <c r="Q29" s="64"/>
      <c r="R29" s="64"/>
      <c r="S29" s="11">
        <f t="shared" si="0"/>
        <v>80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v>30</v>
      </c>
      <c r="L30" s="99">
        <f t="shared" si="1"/>
        <v>0</v>
      </c>
      <c r="M30" s="100">
        <f t="shared" si="2"/>
        <v>0</v>
      </c>
      <c r="N30" s="101"/>
      <c r="O30" s="102">
        <f t="shared" si="3"/>
        <v>7</v>
      </c>
      <c r="P30" s="101"/>
      <c r="Q30" s="101"/>
      <c r="R30" s="101"/>
      <c r="S30" s="103">
        <f t="shared" si="0"/>
        <v>30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1150</v>
      </c>
      <c r="N31" s="24"/>
      <c r="O31" s="24"/>
      <c r="P31" s="24"/>
      <c r="Q31" s="24"/>
      <c r="R31" s="24"/>
      <c r="S31" s="24">
        <f>SUM(S4:S30)</f>
        <v>1150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64427.5</v>
      </c>
      <c r="L32" s="28">
        <f t="shared" si="6"/>
        <v>0</v>
      </c>
      <c r="M32" s="28">
        <f t="shared" si="6"/>
        <v>0</v>
      </c>
      <c r="N32" s="28">
        <f t="shared" si="6"/>
        <v>0</v>
      </c>
      <c r="O32" s="28">
        <f t="shared" si="6"/>
        <v>15897.83</v>
      </c>
      <c r="P32" s="28">
        <f t="shared" si="6"/>
        <v>0</v>
      </c>
      <c r="Q32" s="28">
        <f t="shared" si="6"/>
        <v>0</v>
      </c>
      <c r="R32" s="28">
        <f t="shared" si="6"/>
        <v>0</v>
      </c>
      <c r="S32" s="28">
        <f t="shared" si="6"/>
        <v>64427.5</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3" priority="1" operator="lessThan">
      <formula>0</formula>
    </cfRule>
  </conditionalFormatting>
  <conditionalFormatting sqref="U4:AD30 AF4:AT30">
    <cfRule type="cellIs" dxfId="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5378D-D71B-4D00-B238-550FD1D981C4}">
  <sheetPr codeName="Planilha18"/>
  <dimension ref="A1:AU818"/>
  <sheetViews>
    <sheetView zoomScale="70" zoomScaleNormal="70" workbookViewId="0">
      <selection activeCell="I6" sqref="I6"/>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v>1</v>
      </c>
      <c r="L5" s="8">
        <f t="shared" ref="L5:L30" si="1">IF(SUM(U5:AT5)&gt;K5+N5,K5+N5,SUM(U5:AT5))</f>
        <v>0</v>
      </c>
      <c r="M5" s="9">
        <f t="shared" ref="M5:M30" si="2">(SUM(U5:AT5))</f>
        <v>0</v>
      </c>
      <c r="N5" s="64"/>
      <c r="O5" s="10">
        <f t="shared" ref="O5:O30" si="3">ROUND(IF(K5*0.25-0.5&lt;0,0,K5*0.25-0.5),0)-R5-P5</f>
        <v>0</v>
      </c>
      <c r="P5" s="64"/>
      <c r="Q5" s="64"/>
      <c r="R5" s="64"/>
      <c r="S5" s="11">
        <f t="shared" si="0"/>
        <v>1</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1</v>
      </c>
      <c r="L6" s="8">
        <f t="shared" si="1"/>
        <v>0</v>
      </c>
      <c r="M6" s="9">
        <f t="shared" si="2"/>
        <v>0</v>
      </c>
      <c r="N6" s="64"/>
      <c r="O6" s="10">
        <f t="shared" si="3"/>
        <v>0</v>
      </c>
      <c r="P6" s="64"/>
      <c r="Q6" s="64"/>
      <c r="R6" s="64"/>
      <c r="S6" s="11">
        <f t="shared" si="0"/>
        <v>1</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50</v>
      </c>
      <c r="L7" s="8">
        <f t="shared" si="1"/>
        <v>0</v>
      </c>
      <c r="M7" s="9">
        <f t="shared" si="2"/>
        <v>0</v>
      </c>
      <c r="N7" s="64"/>
      <c r="O7" s="10">
        <f t="shared" si="3"/>
        <v>12</v>
      </c>
      <c r="P7" s="64"/>
      <c r="Q7" s="64"/>
      <c r="R7" s="64"/>
      <c r="S7" s="11">
        <f t="shared" si="0"/>
        <v>50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25</v>
      </c>
      <c r="L8" s="8">
        <f t="shared" si="1"/>
        <v>0</v>
      </c>
      <c r="M8" s="9">
        <f t="shared" si="2"/>
        <v>0</v>
      </c>
      <c r="N8" s="64"/>
      <c r="O8" s="10">
        <f t="shared" si="3"/>
        <v>6</v>
      </c>
      <c r="P8" s="64"/>
      <c r="Q8" s="64"/>
      <c r="R8" s="64"/>
      <c r="S8" s="11">
        <f t="shared" si="0"/>
        <v>25</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25</v>
      </c>
      <c r="L9" s="8">
        <f t="shared" si="1"/>
        <v>0</v>
      </c>
      <c r="M9" s="9">
        <f t="shared" si="2"/>
        <v>0</v>
      </c>
      <c r="N9" s="64"/>
      <c r="O9" s="10">
        <f t="shared" si="3"/>
        <v>6</v>
      </c>
      <c r="P9" s="64"/>
      <c r="Q9" s="64"/>
      <c r="R9" s="64"/>
      <c r="S9" s="11">
        <f t="shared" si="0"/>
        <v>25</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v>5</v>
      </c>
      <c r="L21" s="8">
        <f t="shared" si="1"/>
        <v>0</v>
      </c>
      <c r="M21" s="9">
        <f t="shared" si="2"/>
        <v>0</v>
      </c>
      <c r="N21" s="64"/>
      <c r="O21" s="10">
        <f t="shared" si="3"/>
        <v>1</v>
      </c>
      <c r="P21" s="64"/>
      <c r="Q21" s="64"/>
      <c r="R21" s="64"/>
      <c r="S21" s="11">
        <f t="shared" si="0"/>
        <v>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107</v>
      </c>
      <c r="N31" s="24"/>
      <c r="O31" s="24"/>
      <c r="P31" s="24"/>
      <c r="Q31" s="24"/>
      <c r="R31" s="24"/>
      <c r="S31" s="24">
        <f>SUM(S4:S30)</f>
        <v>107</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6896.25</v>
      </c>
      <c r="L32" s="28">
        <f t="shared" si="6"/>
        <v>0</v>
      </c>
      <c r="M32" s="28">
        <f t="shared" si="6"/>
        <v>0</v>
      </c>
      <c r="N32" s="28">
        <f t="shared" si="6"/>
        <v>0</v>
      </c>
      <c r="O32" s="28">
        <f t="shared" si="6"/>
        <v>1595.0700000000002</v>
      </c>
      <c r="P32" s="28">
        <f t="shared" si="6"/>
        <v>0</v>
      </c>
      <c r="Q32" s="28">
        <f t="shared" si="6"/>
        <v>0</v>
      </c>
      <c r="R32" s="28">
        <f t="shared" si="6"/>
        <v>0</v>
      </c>
      <c r="S32" s="28">
        <f t="shared" si="6"/>
        <v>6896.25</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 priority="1" operator="lessThan">
      <formula>0</formula>
    </cfRule>
  </conditionalFormatting>
  <conditionalFormatting sqref="U4:AD30 AF4:AT30">
    <cfRule type="cellIs" dxfId="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09EF5-7B4D-4F4D-92F5-7E0DD194EF47}">
  <sheetPr codeName="Planilha10">
    <tabColor rgb="FFFFC000"/>
  </sheetPr>
  <dimension ref="A1:N54"/>
  <sheetViews>
    <sheetView zoomScale="70" zoomScaleNormal="70" workbookViewId="0">
      <selection sqref="A1:XFD1048576"/>
    </sheetView>
  </sheetViews>
  <sheetFormatPr defaultRowHeight="15" x14ac:dyDescent="0.25"/>
  <cols>
    <col min="3" max="3" width="18.28515625" customWidth="1"/>
    <col min="4" max="4" width="15.28515625" customWidth="1"/>
    <col min="5" max="5" width="15.85546875" bestFit="1" customWidth="1"/>
    <col min="6" max="7" width="19.7109375" bestFit="1" customWidth="1"/>
    <col min="8" max="8" width="15.85546875" customWidth="1"/>
    <col min="9" max="9" width="23.28515625" customWidth="1"/>
    <col min="10" max="10" width="17.85546875" customWidth="1"/>
    <col min="11" max="11" width="15.28515625" customWidth="1"/>
    <col min="12" max="12" width="20.28515625" bestFit="1" customWidth="1"/>
    <col min="13" max="13" width="25.85546875" customWidth="1"/>
    <col min="14" max="14" width="30.42578125" customWidth="1"/>
  </cols>
  <sheetData>
    <row r="1" spans="1:14" ht="56.25" customHeight="1" x14ac:dyDescent="0.25">
      <c r="A1" s="210" t="s">
        <v>73</v>
      </c>
      <c r="B1" s="211"/>
      <c r="C1" s="211"/>
      <c r="D1" s="215" t="s">
        <v>74</v>
      </c>
      <c r="E1" s="216"/>
      <c r="F1" s="216"/>
      <c r="G1" s="216"/>
      <c r="H1" s="216"/>
      <c r="I1" s="217"/>
      <c r="J1" s="215" t="s">
        <v>71</v>
      </c>
      <c r="K1" s="216"/>
      <c r="L1" s="216"/>
      <c r="M1" s="216"/>
      <c r="N1" s="218"/>
    </row>
    <row r="2" spans="1:14" ht="30" customHeight="1" x14ac:dyDescent="0.25">
      <c r="A2" s="219" t="s">
        <v>84</v>
      </c>
      <c r="B2" s="220"/>
      <c r="C2" s="220"/>
      <c r="D2" s="220"/>
      <c r="E2" s="220"/>
      <c r="F2" s="220"/>
      <c r="G2" s="220"/>
      <c r="H2" s="220"/>
      <c r="I2" s="220"/>
      <c r="J2" s="220"/>
      <c r="K2" s="220"/>
      <c r="L2" s="220"/>
      <c r="M2" s="220"/>
      <c r="N2" s="221"/>
    </row>
    <row r="3" spans="1:14" ht="51.75" customHeight="1" x14ac:dyDescent="0.25">
      <c r="A3" s="105" t="s">
        <v>0</v>
      </c>
      <c r="B3" s="73" t="s">
        <v>1</v>
      </c>
      <c r="C3" s="73" t="s">
        <v>2</v>
      </c>
      <c r="D3" s="73" t="s">
        <v>3</v>
      </c>
      <c r="E3" s="74" t="s">
        <v>7</v>
      </c>
      <c r="F3" s="75" t="s">
        <v>8</v>
      </c>
      <c r="G3" s="76" t="s">
        <v>76</v>
      </c>
      <c r="H3" s="77" t="s">
        <v>77</v>
      </c>
      <c r="I3" s="77" t="s">
        <v>78</v>
      </c>
      <c r="J3" s="77" t="s">
        <v>79</v>
      </c>
      <c r="K3" s="78" t="s">
        <v>80</v>
      </c>
      <c r="L3" s="79" t="s">
        <v>81</v>
      </c>
      <c r="M3" s="80" t="s">
        <v>82</v>
      </c>
      <c r="N3" s="106" t="s">
        <v>83</v>
      </c>
    </row>
    <row r="4" spans="1:14" ht="39" customHeight="1" x14ac:dyDescent="0.25">
      <c r="A4" s="197">
        <v>1</v>
      </c>
      <c r="B4" s="40">
        <v>1</v>
      </c>
      <c r="C4" s="198" t="s">
        <v>19</v>
      </c>
      <c r="D4" s="41" t="s">
        <v>20</v>
      </c>
      <c r="E4" s="65">
        <v>31.2</v>
      </c>
      <c r="F4" s="81">
        <f>CEART!K4+PROEN!K4+PROEX!K4+CESFI!K4+CAV!K4+CEPLAN!K4+CEFID!K4+CESMO!K4+CEAD!K4+CCT!K4+CEAVI!K4+ESAG!K4+CERES!K4+CEO!K4+FAED!K4+CIPI!K4</f>
        <v>10</v>
      </c>
      <c r="G4" s="82">
        <f>CEART!L4+PROEN!L4+PROEX!L4+CESFI!L4+CAV!L4+CEPLAN!L4+CEFID!L4+CESMO!L4+CEAD!L4+CCT!L4+CEAVI!L4+ESAG!L4+CERES!L4+CEO!L4+FAED!L4+CIPI!L4</f>
        <v>0</v>
      </c>
      <c r="H4" s="82">
        <f>CEART!M4+PROEN!M4+PROEX!M4+CESFI!M4+CAV!M4+CEPLAN!M4+CEFID!M4+CESMO!M4+CEAD!M4+CCT!M4+CEAVI!M4+ESAG!M4+CERES!M4+CEO!M4+FAED!M4+CIPI!M4</f>
        <v>0</v>
      </c>
      <c r="I4" s="107">
        <f>CEART!O4+PROEN!O4+PROEX!O4+CESFI!O4+CAV!O4+CEPLAN!O4+CEFID!O4+CESMO!O4+CEAD!O4+CCT!O4+CEAVI!O4+ESAG!O4+CERES!O4+CEO!O4+FAED!O4+CIPI!O4</f>
        <v>2</v>
      </c>
      <c r="J4" s="108">
        <f>'[1]REITORIA-PROEX'!P4+'[1]REITORIA-PROEX'!R4+[1]ESAG!O4+[1]ESAG!Q4+[1]CEART!O4+[1]CEART!Q4+[1]FAED!O4+[1]FAED!Q4+[1]CEAD!O4+[1]CEAD!Q4+[1]CEFID!O4+[1]CEFID!Q4+[1]CERES!O4+[1]CERES!Q4+[1]CESFI!O4+[1]CESFI!Q4+[1]CCT!O4+[1]CCT!Q4+[1]CEPLAN!O4+[1]CEPLAN!Q4+[1]CEAVI!O4+[1]CEAVI!Q4+[1]CAV!O4+[1]CAV!Q4+[1]CEO!O4+[1]CEO!Q4+[1]CESMO!O4+[1]CESMO!Q4</f>
        <v>0</v>
      </c>
      <c r="K4" s="83">
        <f t="shared" ref="K4:K30" si="0">F4-H4+J4</f>
        <v>10</v>
      </c>
      <c r="L4" s="109">
        <f t="shared" ref="L4:L30" si="1">F4*E4</f>
        <v>312</v>
      </c>
      <c r="M4" s="109">
        <f>J4*E4</f>
        <v>0</v>
      </c>
      <c r="N4" s="110">
        <f>H4*E4</f>
        <v>0</v>
      </c>
    </row>
    <row r="5" spans="1:14" ht="39" customHeight="1" x14ac:dyDescent="0.25">
      <c r="A5" s="197"/>
      <c r="B5" s="40">
        <v>2</v>
      </c>
      <c r="C5" s="199"/>
      <c r="D5" s="41" t="s">
        <v>25</v>
      </c>
      <c r="E5" s="65">
        <v>57</v>
      </c>
      <c r="F5" s="81">
        <f>CEART!K5+PROEN!K5+PROEX!K5+CESFI!K5+CAV!K5+CEPLAN!K5+CEFID!K5+CESMO!K5+CEAD!K5+CCT!K5+CEAVI!K5+ESAG!K5+CERES!K5+CEO!K5+FAED!K5+CIPI!K5</f>
        <v>79</v>
      </c>
      <c r="G5" s="82">
        <f>CEART!L5+PROEN!L5+PROEX!L5+CESFI!L5+CAV!L5+CEPLAN!L5+CEFID!L5+CESMO!L5+CEAD!L5+CCT!L5+CEAVI!L5+ESAG!L5+CERES!L5+CEO!L5+FAED!L5+CIPI!L5</f>
        <v>0</v>
      </c>
      <c r="H5" s="82">
        <f>CEART!M5+PROEN!M5+PROEX!M5+CESFI!M5+CAV!M5+CEPLAN!M5+CEFID!M5+CESMO!M5+CEAD!M5+CCT!M5+CEAVI!M5+ESAG!M5+CERES!M5+CEO!M5+FAED!M5+CIPI!M5</f>
        <v>0</v>
      </c>
      <c r="I5" s="107">
        <f>CEART!O5+PROEN!O5+PROEX!O5+CESFI!O5+CAV!O5+CEPLAN!O5+CEFID!O5+CESMO!O5+CEAD!O5+CCT!O5+CEAVI!O5+ESAG!O5+CERES!O5+CEO!O5+FAED!O5+CIPI!O5</f>
        <v>18</v>
      </c>
      <c r="J5" s="108">
        <f>'[1]REITORIA-PROEX'!P5+'[1]REITORIA-PROEX'!R5+[1]ESAG!O5+[1]ESAG!Q5+[1]CEART!O5+[1]CEART!Q5+[1]FAED!O5+[1]FAED!Q5+[1]CEAD!O5+[1]CEAD!Q5+[1]CEFID!O5+[1]CEFID!Q5+[1]CERES!O5+[1]CERES!Q5+[1]CESFI!O5+[1]CESFI!Q5+[1]CCT!O5+[1]CCT!Q5+[1]CEPLAN!O5+[1]CEPLAN!Q5+[1]CEAVI!O5+[1]CEAVI!Q5+[1]CAV!O5+[1]CAV!Q5+[1]CEO!O5+[1]CEO!Q5+[1]CESMO!O5+[1]CESMO!Q5</f>
        <v>0</v>
      </c>
      <c r="K5" s="83">
        <f t="shared" si="0"/>
        <v>79</v>
      </c>
      <c r="L5" s="109">
        <f t="shared" si="1"/>
        <v>4503</v>
      </c>
      <c r="M5" s="109">
        <f t="shared" ref="M5:M30" si="2">J5*E5</f>
        <v>0</v>
      </c>
      <c r="N5" s="110">
        <f t="shared" ref="N5:N30" si="3">H5*E5</f>
        <v>0</v>
      </c>
    </row>
    <row r="6" spans="1:14" ht="39" customHeight="1" x14ac:dyDescent="0.25">
      <c r="A6" s="197"/>
      <c r="B6" s="40">
        <v>3</v>
      </c>
      <c r="C6" s="199"/>
      <c r="D6" s="41" t="s">
        <v>27</v>
      </c>
      <c r="E6" s="65">
        <v>65</v>
      </c>
      <c r="F6" s="81">
        <f>CEART!K6+PROEN!K6+PROEX!K6+CESFI!K6+CAV!K6+CEPLAN!K6+CEFID!K6+CESMO!K6+CEAD!K6+CCT!K6+CEAVI!K6+ESAG!K6+CERES!K6+CEO!K6+FAED!K6+CIPI!K6</f>
        <v>117</v>
      </c>
      <c r="G6" s="82">
        <f>CEART!L6+PROEN!L6+PROEX!L6+CESFI!L6+CAV!L6+CEPLAN!L6+CEFID!L6+CESMO!L6+CEAD!L6+CCT!L6+CEAVI!L6+ESAG!L6+CERES!L6+CEO!L6+FAED!L6+CIPI!L6</f>
        <v>0</v>
      </c>
      <c r="H6" s="82">
        <f>CEART!M6+PROEN!M6+PROEX!M6+CESFI!M6+CAV!M6+CEPLAN!M6+CEFID!M6+CESMO!M6+CEAD!M6+CCT!M6+CEAVI!M6+ESAG!M6+CERES!M6+CEO!M6+FAED!M6+CIPI!M6</f>
        <v>0</v>
      </c>
      <c r="I6" s="107">
        <f>CEART!O6+PROEN!O6+PROEX!O6+CESFI!O6+CAV!O6+CEPLAN!O6+CEFID!O6+CESMO!O6+CEAD!O6+CCT!O6+CEAVI!O6+ESAG!O6+CERES!O6+CEO!O6+FAED!O6+CIPI!O6</f>
        <v>26</v>
      </c>
      <c r="J6" s="108">
        <f>'[1]REITORIA-PROEX'!P6+'[1]REITORIA-PROEX'!R6+[1]ESAG!O6+[1]ESAG!Q6+[1]CEART!O6+[1]CEART!Q6+[1]FAED!O6+[1]FAED!Q6+[1]CEAD!O6+[1]CEAD!Q6+[1]CEFID!O6+[1]CEFID!Q6+[1]CERES!O6+[1]CERES!Q6+[1]CESFI!O6+[1]CESFI!Q6+[1]CCT!O6+[1]CCT!Q6+[1]CEPLAN!O6+[1]CEPLAN!Q6+[1]CEAVI!O6+[1]CEAVI!Q6+[1]CAV!O6+[1]CAV!Q6+[1]CEO!O6+[1]CEO!Q6+[1]CESMO!O6+[1]CESMO!Q6</f>
        <v>0</v>
      </c>
      <c r="K6" s="83">
        <f t="shared" si="0"/>
        <v>117</v>
      </c>
      <c r="L6" s="109">
        <f t="shared" si="1"/>
        <v>7605</v>
      </c>
      <c r="M6" s="109">
        <f t="shared" si="2"/>
        <v>0</v>
      </c>
      <c r="N6" s="110">
        <f t="shared" si="3"/>
        <v>0</v>
      </c>
    </row>
    <row r="7" spans="1:14" ht="39" customHeight="1" x14ac:dyDescent="0.25">
      <c r="A7" s="197"/>
      <c r="B7" s="40">
        <v>4</v>
      </c>
      <c r="C7" s="200"/>
      <c r="D7" s="41" t="s">
        <v>28</v>
      </c>
      <c r="E7" s="65">
        <v>20</v>
      </c>
      <c r="F7" s="81">
        <f>CEART!K7+PROEN!K7+PROEX!K7+CESFI!K7+CAV!K7+CEPLAN!K7+CEFID!K7+CESMO!K7+CEAD!K7+CCT!K7+CEAVI!K7+ESAG!K7+CERES!K7+CEO!K7+FAED!K7+CIPI!K7</f>
        <v>1039</v>
      </c>
      <c r="G7" s="82">
        <f>CEART!L7+PROEN!L7+PROEX!L7+CESFI!L7+CAV!L7+CEPLAN!L7+CEFID!L7+CESMO!L7+CEAD!L7+CCT!L7+CEAVI!L7+ESAG!L7+CERES!L7+CEO!L7+FAED!L7+CIPI!L7</f>
        <v>0</v>
      </c>
      <c r="H7" s="82">
        <f>CEART!M7+PROEN!M7+PROEX!M7+CESFI!M7+CAV!M7+CEPLAN!M7+CEFID!M7+CESMO!M7+CEAD!M7+CCT!M7+CEAVI!M7+ESAG!M7+CERES!M7+CEO!M7+FAED!M7+CIPI!M7</f>
        <v>0</v>
      </c>
      <c r="I7" s="107">
        <f>CEART!O7+PROEN!O7+PROEX!O7+CESFI!O7+CAV!O7+CEPLAN!O7+CEFID!O7+CESMO!O7+CEAD!O7+CCT!O7+CEAVI!O7+ESAG!O7+CERES!O7+CEO!O7+FAED!O7+CIPI!O7</f>
        <v>258</v>
      </c>
      <c r="J7" s="108">
        <f>'[1]REITORIA-PROEX'!P7+'[1]REITORIA-PROEX'!R7+[1]ESAG!O7+[1]ESAG!Q7+[1]CEART!O7+[1]CEART!Q7+[1]FAED!O7+[1]FAED!Q7+[1]CEAD!O7+[1]CEAD!Q7+[1]CEFID!O7+[1]CEFID!Q7+[1]CERES!O7+[1]CERES!Q7+[1]CESFI!O7+[1]CESFI!Q7+[1]CCT!O7+[1]CCT!Q7+[1]CEPLAN!O7+[1]CEPLAN!Q7+[1]CEAVI!O7+[1]CEAVI!Q7+[1]CAV!O7+[1]CAV!Q7+[1]CEO!O7+[1]CEO!Q7+[1]CESMO!O7+[1]CESMO!Q7</f>
        <v>0</v>
      </c>
      <c r="K7" s="83">
        <f t="shared" si="0"/>
        <v>1039</v>
      </c>
      <c r="L7" s="109">
        <f t="shared" si="1"/>
        <v>20780</v>
      </c>
      <c r="M7" s="109">
        <f t="shared" si="2"/>
        <v>0</v>
      </c>
      <c r="N7" s="110">
        <f t="shared" si="3"/>
        <v>0</v>
      </c>
    </row>
    <row r="8" spans="1:14" ht="39" customHeight="1" x14ac:dyDescent="0.25">
      <c r="A8" s="189">
        <v>2</v>
      </c>
      <c r="B8" s="47">
        <v>5</v>
      </c>
      <c r="C8" s="191" t="s">
        <v>29</v>
      </c>
      <c r="D8" s="48" t="s">
        <v>30</v>
      </c>
      <c r="E8" s="66">
        <v>109.96</v>
      </c>
      <c r="F8" s="81">
        <f>CEART!K8+PROEN!K8+PROEX!K8+CESFI!K8+CAV!K8+CEPLAN!K8+CEFID!K8+CESMO!K8+CEAD!K8+CCT!K8+CEAVI!K8+ESAG!K8+CERES!K8+CEO!K8+FAED!K8+CIPI!K8</f>
        <v>1055</v>
      </c>
      <c r="G8" s="82">
        <f>CEART!L8+PROEN!L8+PROEX!L8+CESFI!L8+CAV!L8+CEPLAN!L8+CEFID!L8+CESMO!L8+CEAD!L8+CCT!L8+CEAVI!L8+ESAG!L8+CERES!L8+CEO!L8+FAED!L8+CIPI!L8</f>
        <v>0</v>
      </c>
      <c r="H8" s="82">
        <f>CEART!M8+PROEN!M8+PROEX!M8+CESFI!M8+CAV!M8+CEPLAN!M8+CEFID!M8+CESMO!M8+CEAD!M8+CCT!M8+CEAVI!M8+ESAG!M8+CERES!M8+CEO!M8+FAED!M8+CIPI!M8</f>
        <v>0</v>
      </c>
      <c r="I8" s="107">
        <f>CEART!O8+PROEN!O8+PROEX!O8+CESFI!O8+CAV!O8+CEPLAN!O8+CEFID!O8+CESMO!O8+CEAD!O8+CCT!O8+CEAVI!O8+ESAG!O8+CERES!O8+CEO!O8+FAED!O8+CIPI!O8</f>
        <v>261</v>
      </c>
      <c r="J8" s="108">
        <f>'[1]REITORIA-PROEX'!P8+'[1]REITORIA-PROEX'!R8+[1]ESAG!O8+[1]ESAG!Q8+[1]CEART!O8+[1]CEART!Q8+[1]FAED!O8+[1]FAED!Q8+[1]CEAD!O8+[1]CEAD!Q8+[1]CEFID!O8+[1]CEFID!Q8+[1]CERES!O8+[1]CERES!Q8+[1]CESFI!O8+[1]CESFI!Q8+[1]CCT!O8+[1]CCT!Q8+[1]CEPLAN!O8+[1]CEPLAN!Q8+[1]CEAVI!O8+[1]CEAVI!Q8+[1]CAV!O8+[1]CAV!Q8+[1]CEO!O8+[1]CEO!Q8+[1]CESMO!O8+[1]CESMO!Q8</f>
        <v>0</v>
      </c>
      <c r="K8" s="83">
        <f t="shared" si="0"/>
        <v>1055</v>
      </c>
      <c r="L8" s="109">
        <f t="shared" si="1"/>
        <v>116007.79999999999</v>
      </c>
      <c r="M8" s="109">
        <f t="shared" si="2"/>
        <v>0</v>
      </c>
      <c r="N8" s="110">
        <f t="shared" si="3"/>
        <v>0</v>
      </c>
    </row>
    <row r="9" spans="1:14" ht="39" customHeight="1" x14ac:dyDescent="0.25">
      <c r="A9" s="189"/>
      <c r="B9" s="47">
        <v>6</v>
      </c>
      <c r="C9" s="201"/>
      <c r="D9" s="48" t="s">
        <v>34</v>
      </c>
      <c r="E9" s="66">
        <v>90.26</v>
      </c>
      <c r="F9" s="81">
        <f>CEART!K9+PROEN!K9+PROEX!K9+CESFI!K9+CAV!K9+CEPLAN!K9+CEFID!K9+CESMO!K9+CEAD!K9+CCT!K9+CEAVI!K9+ESAG!K9+CERES!K9+CEO!K9+FAED!K9+CIPI!K9</f>
        <v>1079</v>
      </c>
      <c r="G9" s="82">
        <f>CEART!L9+PROEN!L9+PROEX!L9+CESFI!L9+CAV!L9+CEPLAN!L9+CEFID!L9+CESMO!L9+CEAD!L9+CCT!L9+CEAVI!L9+ESAG!L9+CERES!L9+CEO!L9+FAED!L9+CIPI!L9</f>
        <v>0</v>
      </c>
      <c r="H9" s="82">
        <f>CEART!M9+PROEN!M9+PROEX!M9+CESFI!M9+CAV!M9+CEPLAN!M9+CEFID!M9+CESMO!M9+CEAD!M9+CCT!M9+CEAVI!M9+ESAG!M9+CERES!M9+CEO!M9+FAED!M9+CIPI!M9</f>
        <v>0</v>
      </c>
      <c r="I9" s="107">
        <f>CEART!O9+PROEN!O9+PROEX!O9+CESFI!O9+CAV!O9+CEPLAN!O9+CEFID!O9+CESMO!O9+CEAD!O9+CCT!O9+CEAVI!O9+ESAG!O9+CERES!O9+CEO!O9+FAED!O9+CIPI!O9</f>
        <v>266</v>
      </c>
      <c r="J9" s="108">
        <f>'[1]REITORIA-PROEX'!P9+'[1]REITORIA-PROEX'!R9+[1]ESAG!O9+[1]ESAG!Q9+[1]CEART!O9+[1]CEART!Q9+[1]FAED!O9+[1]FAED!Q9+[1]CEAD!O9+[1]CEAD!Q9+[1]CEFID!O9+[1]CEFID!Q9+[1]CERES!O9+[1]CERES!Q9+[1]CESFI!O9+[1]CESFI!Q9+[1]CCT!O9+[1]CCT!Q9+[1]CEPLAN!O9+[1]CEPLAN!Q9+[1]CEAVI!O9+[1]CEAVI!Q9+[1]CAV!O9+[1]CAV!Q9+[1]CEO!O9+[1]CEO!Q9+[1]CESMO!O9+[1]CESMO!Q9</f>
        <v>0</v>
      </c>
      <c r="K9" s="83">
        <f t="shared" si="0"/>
        <v>1079</v>
      </c>
      <c r="L9" s="109">
        <f t="shared" si="1"/>
        <v>97390.540000000008</v>
      </c>
      <c r="M9" s="109">
        <f t="shared" si="2"/>
        <v>0</v>
      </c>
      <c r="N9" s="110">
        <f t="shared" si="3"/>
        <v>0</v>
      </c>
    </row>
    <row r="10" spans="1:14" ht="39" customHeight="1" x14ac:dyDescent="0.25">
      <c r="A10" s="89">
        <v>3</v>
      </c>
      <c r="B10" s="40">
        <v>7</v>
      </c>
      <c r="C10" s="54" t="s">
        <v>35</v>
      </c>
      <c r="D10" s="41" t="s">
        <v>36</v>
      </c>
      <c r="E10" s="65">
        <v>14.84</v>
      </c>
      <c r="F10" s="81">
        <f>CEART!K10+PROEN!K10+PROEX!K10+CESFI!K10+CAV!K10+CEPLAN!K10+CEFID!K10+CESMO!K10+CEAD!K10+CCT!K10+CEAVI!K10+ESAG!K10+CERES!K10+CEO!K10+FAED!K10+CIPI!K10</f>
        <v>512</v>
      </c>
      <c r="G10" s="82">
        <f>CEART!L10+PROEN!L10+PROEX!L10+CESFI!L10+CAV!L10+CEPLAN!L10+CEFID!L10+CESMO!L10+CEAD!L10+CCT!L10+CEAVI!L10+ESAG!L10+CERES!L10+CEO!L10+FAED!L10+CIPI!L10</f>
        <v>0</v>
      </c>
      <c r="H10" s="82">
        <f>CEART!M10+PROEN!M10+PROEX!M10+CESFI!M10+CAV!M10+CEPLAN!M10+CEFID!M10+CESMO!M10+CEAD!M10+CCT!M10+CEAVI!M10+ESAG!M10+CERES!M10+CEO!M10+FAED!M10+CIPI!M10</f>
        <v>0</v>
      </c>
      <c r="I10" s="107">
        <f>CEART!O10+PROEN!O10+PROEX!O10+CESFI!O10+CAV!O10+CEPLAN!O10+CEFID!O10+CESMO!O10+CEAD!O10+CCT!O10+CEAVI!O10+ESAG!O10+CERES!O10+CEO!O10+FAED!O10+CIPI!O10</f>
        <v>127</v>
      </c>
      <c r="J10" s="108">
        <f>'[1]REITORIA-PROEX'!P10+'[1]REITORIA-PROEX'!R10+[1]ESAG!O10+[1]ESAG!Q10+[1]CEART!O10+[1]CEART!Q10+[1]FAED!O10+[1]FAED!Q10+[1]CEAD!O10+[1]CEAD!Q10+[1]CEFID!O10+[1]CEFID!Q10+[1]CERES!O10+[1]CERES!Q10+[1]CESFI!O10+[1]CESFI!Q10+[1]CCT!O10+[1]CCT!Q10+[1]CEPLAN!O10+[1]CEPLAN!Q10+[1]CEAVI!O10+[1]CEAVI!Q10+[1]CAV!O10+[1]CAV!Q10+[1]CEO!O10+[1]CEO!Q10+[1]CESMO!O10+[1]CESMO!Q10</f>
        <v>0</v>
      </c>
      <c r="K10" s="83">
        <f t="shared" si="0"/>
        <v>512</v>
      </c>
      <c r="L10" s="109">
        <f t="shared" si="1"/>
        <v>7598.08</v>
      </c>
      <c r="M10" s="109">
        <f t="shared" si="2"/>
        <v>0</v>
      </c>
      <c r="N10" s="110">
        <f t="shared" si="3"/>
        <v>0</v>
      </c>
    </row>
    <row r="11" spans="1:14" ht="39" customHeight="1" x14ac:dyDescent="0.25">
      <c r="A11" s="90">
        <v>4</v>
      </c>
      <c r="B11" s="47">
        <v>8</v>
      </c>
      <c r="C11" s="55" t="s">
        <v>39</v>
      </c>
      <c r="D11" s="48" t="s">
        <v>40</v>
      </c>
      <c r="E11" s="66">
        <v>18.89</v>
      </c>
      <c r="F11" s="81">
        <f>CEART!K11+PROEN!K11+PROEX!K11+CESFI!K11+CAV!K11+CEPLAN!K11+CEFID!K11+CESMO!K11+CEAD!K11+CCT!K11+CEAVI!K11+ESAG!K11+CERES!K11+CEO!K11+FAED!K11+CIPI!K11</f>
        <v>444</v>
      </c>
      <c r="G11" s="82">
        <f>CEART!L11+PROEN!L11+PROEX!L11+CESFI!L11+CAV!L11+CEPLAN!L11+CEFID!L11+CESMO!L11+CEAD!L11+CCT!L11+CEAVI!L11+ESAG!L11+CERES!L11+CEO!L11+FAED!L11+CIPI!L11</f>
        <v>0</v>
      </c>
      <c r="H11" s="82">
        <f>CEART!M11+PROEN!M11+PROEX!M11+CESFI!M11+CAV!M11+CEPLAN!M11+CEFID!M11+CESMO!M11+CEAD!M11+CCT!M11+CEAVI!M11+ESAG!M11+CERES!M11+CEO!M11+FAED!M11+CIPI!M11</f>
        <v>0</v>
      </c>
      <c r="I11" s="107">
        <f>CEART!O11+PROEN!O11+PROEX!O11+CESFI!O11+CAV!O11+CEPLAN!O11+CEFID!O11+CESMO!O11+CEAD!O11+CCT!O11+CEAVI!O11+ESAG!O11+CERES!O11+CEO!O11+FAED!O11+CIPI!O11</f>
        <v>110</v>
      </c>
      <c r="J11" s="108">
        <f>'[1]REITORIA-PROEX'!P11+'[1]REITORIA-PROEX'!R11+[1]ESAG!O11+[1]ESAG!Q11+[1]CEART!O11+[1]CEART!Q11+[1]FAED!O11+[1]FAED!Q11+[1]CEAD!O11+[1]CEAD!Q11+[1]CEFID!O11+[1]CEFID!Q11+[1]CERES!O11+[1]CERES!Q11+[1]CESFI!O11+[1]CESFI!Q11+[1]CCT!O11+[1]CCT!Q11+[1]CEPLAN!O11+[1]CEPLAN!Q11+[1]CEAVI!O11+[1]CEAVI!Q11+[1]CAV!O11+[1]CAV!Q11+[1]CEO!O11+[1]CEO!Q11+[1]CESMO!O11+[1]CESMO!Q11</f>
        <v>0</v>
      </c>
      <c r="K11" s="83">
        <f t="shared" si="0"/>
        <v>444</v>
      </c>
      <c r="L11" s="109">
        <f t="shared" si="1"/>
        <v>8387.16</v>
      </c>
      <c r="M11" s="109">
        <f t="shared" si="2"/>
        <v>0</v>
      </c>
      <c r="N11" s="110">
        <f t="shared" si="3"/>
        <v>0</v>
      </c>
    </row>
    <row r="12" spans="1:14" ht="39" customHeight="1" x14ac:dyDescent="0.25">
      <c r="A12" s="89">
        <v>5</v>
      </c>
      <c r="B12" s="40">
        <v>9</v>
      </c>
      <c r="C12" s="54" t="s">
        <v>43</v>
      </c>
      <c r="D12" s="41" t="s">
        <v>44</v>
      </c>
      <c r="E12" s="65">
        <v>96.76</v>
      </c>
      <c r="F12" s="81">
        <f>CEART!K12+PROEN!K12+PROEX!K12+CESFI!K12+CAV!K12+CEPLAN!K12+CEFID!K12+CESMO!K12+CEAD!K12+CCT!K12+CEAVI!K12+ESAG!K12+CERES!K12+CEO!K12+FAED!K12+CIPI!K12</f>
        <v>1393</v>
      </c>
      <c r="G12" s="82">
        <f>CEART!L12+PROEN!L12+PROEX!L12+CESFI!L12+CAV!L12+CEPLAN!L12+CEFID!L12+CESMO!L12+CEAD!L12+CCT!L12+CEAVI!L12+ESAG!L12+CERES!L12+CEO!L12+FAED!L12+CIPI!L12</f>
        <v>0</v>
      </c>
      <c r="H12" s="82">
        <f>CEART!M12+PROEN!M12+PROEX!M12+CESFI!M12+CAV!M12+CEPLAN!M12+CEFID!M12+CESMO!M12+CEAD!M12+CCT!M12+CEAVI!M12+ESAG!M12+CERES!M12+CEO!M12+FAED!M12+CIPI!M12</f>
        <v>0</v>
      </c>
      <c r="I12" s="107">
        <f>CEART!O12+PROEN!O12+PROEX!O12+CESFI!O12+CAV!O12+CEPLAN!O12+CEFID!O12+CESMO!O12+CEAD!O12+CCT!O12+CEAVI!O12+ESAG!O12+CERES!O12+CEO!O12+FAED!O12+CIPI!O12</f>
        <v>346</v>
      </c>
      <c r="J12" s="108">
        <f>'[1]REITORIA-PROEX'!P12+'[1]REITORIA-PROEX'!R12+[1]ESAG!O12+[1]ESAG!Q12+[1]CEART!O12+[1]CEART!Q12+[1]FAED!O12+[1]FAED!Q12+[1]CEAD!O12+[1]CEAD!Q12+[1]CEFID!O12+[1]CEFID!Q12+[1]CERES!O12+[1]CERES!Q12+[1]CESFI!O12+[1]CESFI!Q12+[1]CCT!O12+[1]CCT!Q12+[1]CEPLAN!O12+[1]CEPLAN!Q12+[1]CEAVI!O12+[1]CEAVI!Q12+[1]CAV!O12+[1]CAV!Q12+[1]CEO!O12+[1]CEO!Q12+[1]CESMO!O12+[1]CESMO!Q12</f>
        <v>0</v>
      </c>
      <c r="K12" s="83">
        <f t="shared" si="0"/>
        <v>1393</v>
      </c>
      <c r="L12" s="109">
        <f t="shared" si="1"/>
        <v>134786.68</v>
      </c>
      <c r="M12" s="109">
        <f t="shared" si="2"/>
        <v>0</v>
      </c>
      <c r="N12" s="110">
        <f t="shared" si="3"/>
        <v>0</v>
      </c>
    </row>
    <row r="13" spans="1:14" ht="39" customHeight="1" x14ac:dyDescent="0.25">
      <c r="A13" s="189">
        <v>6</v>
      </c>
      <c r="B13" s="47">
        <v>10</v>
      </c>
      <c r="C13" s="191" t="s">
        <v>19</v>
      </c>
      <c r="D13" s="56" t="s">
        <v>46</v>
      </c>
      <c r="E13" s="66">
        <v>38</v>
      </c>
      <c r="F13" s="81">
        <f>CEART!K13+PROEN!K13+PROEX!K13+CESFI!K13+CAV!K13+CEPLAN!K13+CEFID!K13+CESMO!K13+CEAD!K13+CCT!K13+CEAVI!K13+ESAG!K13+CERES!K13+CEO!K13+FAED!K13+CIPI!K13</f>
        <v>665</v>
      </c>
      <c r="G13" s="82">
        <f>CEART!L13+PROEN!L13+PROEX!L13+CESFI!L13+CAV!L13+CEPLAN!L13+CEFID!L13+CESMO!L13+CEAD!L13+CCT!L13+CEAVI!L13+ESAG!L13+CERES!L13+CEO!L13+FAED!L13+CIPI!L13</f>
        <v>0</v>
      </c>
      <c r="H13" s="82">
        <f>CEART!M13+PROEN!M13+PROEX!M13+CESFI!M13+CAV!M13+CEPLAN!M13+CEFID!M13+CESMO!M13+CEAD!M13+CCT!M13+CEAVI!M13+ESAG!M13+CERES!M13+CEO!M13+FAED!M13+CIPI!M13</f>
        <v>0</v>
      </c>
      <c r="I13" s="107">
        <f>CEART!O13+PROEN!O13+PROEX!O13+CESFI!O13+CAV!O13+CEPLAN!O13+CEFID!O13+CESMO!O13+CEAD!O13+CCT!O13+CEAVI!O13+ESAG!O13+CERES!O13+CEO!O13+FAED!O13+CIPI!O13</f>
        <v>163</v>
      </c>
      <c r="J13" s="108">
        <f>'[1]REITORIA-PROEX'!P13+'[1]REITORIA-PROEX'!R13+[1]ESAG!O13+[1]ESAG!Q13+[1]CEART!O13+[1]CEART!Q13+[1]FAED!O13+[1]FAED!Q13+[1]CEAD!O13+[1]CEAD!Q13+[1]CEFID!O13+[1]CEFID!Q13+[1]CERES!O13+[1]CERES!Q13+[1]CESFI!O13+[1]CESFI!Q13+[1]CCT!O13+[1]CCT!Q13+[1]CEPLAN!O13+[1]CEPLAN!Q13+[1]CEAVI!O13+[1]CEAVI!Q13+[1]CAV!O13+[1]CAV!Q13+[1]CEO!O13+[1]CEO!Q13+[1]CESMO!O13+[1]CESMO!Q13</f>
        <v>0</v>
      </c>
      <c r="K13" s="83">
        <f t="shared" si="0"/>
        <v>665</v>
      </c>
      <c r="L13" s="109">
        <f t="shared" si="1"/>
        <v>25270</v>
      </c>
      <c r="M13" s="109">
        <f t="shared" si="2"/>
        <v>0</v>
      </c>
      <c r="N13" s="110">
        <f t="shared" si="3"/>
        <v>0</v>
      </c>
    </row>
    <row r="14" spans="1:14" ht="39" customHeight="1" x14ac:dyDescent="0.25">
      <c r="A14" s="189"/>
      <c r="B14" s="47">
        <v>11</v>
      </c>
      <c r="C14" s="202"/>
      <c r="D14" s="56" t="s">
        <v>48</v>
      </c>
      <c r="E14" s="66">
        <v>40</v>
      </c>
      <c r="F14" s="81">
        <f>CEART!K14+PROEN!K14+PROEX!K14+CESFI!K14+CAV!K14+CEPLAN!K14+CEFID!K14+CESMO!K14+CEAD!K14+CCT!K14+CEAVI!K14+ESAG!K14+CERES!K14+CEO!K14+FAED!K14+CIPI!K14</f>
        <v>569</v>
      </c>
      <c r="G14" s="82">
        <f>CEART!L14+PROEN!L14+PROEX!L14+CESFI!L14+CAV!L14+CEPLAN!L14+CEFID!L14+CESMO!L14+CEAD!L14+CCT!L14+CEAVI!L14+ESAG!L14+CERES!L14+CEO!L14+FAED!L14+CIPI!L14</f>
        <v>0</v>
      </c>
      <c r="H14" s="82">
        <f>CEART!M14+PROEN!M14+PROEX!M14+CESFI!M14+CAV!M14+CEPLAN!M14+CEFID!M14+CESMO!M14+CEAD!M14+CCT!M14+CEAVI!M14+ESAG!M14+CERES!M14+CEO!M14+FAED!M14+CIPI!M14</f>
        <v>0</v>
      </c>
      <c r="I14" s="107">
        <f>CEART!O14+PROEN!O14+PROEX!O14+CESFI!O14+CAV!O14+CEPLAN!O14+CEFID!O14+CESMO!O14+CEAD!O14+CCT!O14+CEAVI!O14+ESAG!O14+CERES!O14+CEO!O14+FAED!O14+CIPI!O14</f>
        <v>139</v>
      </c>
      <c r="J14" s="108">
        <f>'[1]REITORIA-PROEX'!P14+'[1]REITORIA-PROEX'!R14+[1]ESAG!O14+[1]ESAG!Q14+[1]CEART!O14+[1]CEART!Q14+[1]FAED!O14+[1]FAED!Q14+[1]CEAD!O14+[1]CEAD!Q14+[1]CEFID!O14+[1]CEFID!Q14+[1]CERES!O14+[1]CERES!Q14+[1]CESFI!O14+[1]CESFI!Q14+[1]CCT!O14+[1]CCT!Q14+[1]CEPLAN!O14+[1]CEPLAN!Q14+[1]CEAVI!O14+[1]CEAVI!Q14+[1]CAV!O14+[1]CAV!Q14+[1]CEO!O14+[1]CEO!Q14+[1]CESMO!O14+[1]CESMO!Q14</f>
        <v>0</v>
      </c>
      <c r="K14" s="83">
        <f t="shared" si="0"/>
        <v>569</v>
      </c>
      <c r="L14" s="109">
        <f t="shared" si="1"/>
        <v>22760</v>
      </c>
      <c r="M14" s="109">
        <f t="shared" si="2"/>
        <v>0</v>
      </c>
      <c r="N14" s="110">
        <f t="shared" si="3"/>
        <v>0</v>
      </c>
    </row>
    <row r="15" spans="1:14" ht="39" customHeight="1" x14ac:dyDescent="0.25">
      <c r="A15" s="189"/>
      <c r="B15" s="47">
        <v>12</v>
      </c>
      <c r="C15" s="202"/>
      <c r="D15" s="56" t="s">
        <v>49</v>
      </c>
      <c r="E15" s="66">
        <v>37</v>
      </c>
      <c r="F15" s="81">
        <f>CEART!K15+PROEN!K15+PROEX!K15+CESFI!K15+CAV!K15+CEPLAN!K15+CEFID!K15+CESMO!K15+CEAD!K15+CCT!K15+CEAVI!K15+ESAG!K15+CERES!K15+CEO!K15+FAED!K15+CIPI!K15</f>
        <v>873</v>
      </c>
      <c r="G15" s="82">
        <f>CEART!L15+PROEN!L15+PROEX!L15+CESFI!L15+CAV!L15+CEPLAN!L15+CEFID!L15+CESMO!L15+CEAD!L15+CCT!L15+CEAVI!L15+ESAG!L15+CERES!L15+CEO!L15+FAED!L15+CIPI!L15</f>
        <v>0</v>
      </c>
      <c r="H15" s="82">
        <f>CEART!M15+PROEN!M15+PROEX!M15+CESFI!M15+CAV!M15+CEPLAN!M15+CEFID!M15+CESMO!M15+CEAD!M15+CCT!M15+CEAVI!M15+ESAG!M15+CERES!M15+CEO!M15+FAED!M15+CIPI!M15</f>
        <v>0</v>
      </c>
      <c r="I15" s="107">
        <f>CEART!O15+PROEN!O15+PROEX!O15+CESFI!O15+CAV!O15+CEPLAN!O15+CEFID!O15+CESMO!O15+CEAD!O15+CCT!O15+CEAVI!O15+ESAG!O15+CERES!O15+CEO!O15+FAED!O15+CIPI!O15</f>
        <v>215</v>
      </c>
      <c r="J15" s="108">
        <f>'[1]REITORIA-PROEX'!P15+'[1]REITORIA-PROEX'!R15+[1]ESAG!O15+[1]ESAG!Q15+[1]CEART!O15+[1]CEART!Q15+[1]FAED!O15+[1]FAED!Q15+[1]CEAD!O15+[1]CEAD!Q15+[1]CEFID!O15+[1]CEFID!Q15+[1]CERES!O15+[1]CERES!Q15+[1]CESFI!O15+[1]CESFI!Q15+[1]CCT!O15+[1]CCT!Q15+[1]CEPLAN!O15+[1]CEPLAN!Q15+[1]CEAVI!O15+[1]CEAVI!Q15+[1]CAV!O15+[1]CAV!Q15+[1]CEO!O15+[1]CEO!Q15+[1]CESMO!O15+[1]CESMO!Q15</f>
        <v>0</v>
      </c>
      <c r="K15" s="83">
        <f t="shared" si="0"/>
        <v>873</v>
      </c>
      <c r="L15" s="109">
        <f t="shared" si="1"/>
        <v>32301</v>
      </c>
      <c r="M15" s="109">
        <f t="shared" si="2"/>
        <v>0</v>
      </c>
      <c r="N15" s="110">
        <f t="shared" si="3"/>
        <v>0</v>
      </c>
    </row>
    <row r="16" spans="1:14" ht="39" customHeight="1" x14ac:dyDescent="0.25">
      <c r="A16" s="189"/>
      <c r="B16" s="47">
        <v>13</v>
      </c>
      <c r="C16" s="202"/>
      <c r="D16" s="56" t="s">
        <v>50</v>
      </c>
      <c r="E16" s="66">
        <v>36</v>
      </c>
      <c r="F16" s="81">
        <f>CEART!K16+PROEN!K16+PROEX!K16+CESFI!K16+CAV!K16+CEPLAN!K16+CEFID!K16+CESMO!K16+CEAD!K16+CCT!K16+CEAVI!K16+ESAG!K16+CERES!K16+CEO!K16+FAED!K16+CIPI!K16</f>
        <v>1270</v>
      </c>
      <c r="G16" s="82">
        <f>CEART!L16+PROEN!L16+PROEX!L16+CESFI!L16+CAV!L16+CEPLAN!L16+CEFID!L16+CESMO!L16+CEAD!L16+CCT!L16+CEAVI!L16+ESAG!L16+CERES!L16+CEO!L16+FAED!L16+CIPI!L16</f>
        <v>0</v>
      </c>
      <c r="H16" s="82">
        <f>CEART!M16+PROEN!M16+PROEX!M16+CESFI!M16+CAV!M16+CEPLAN!M16+CEFID!M16+CESMO!M16+CEAD!M16+CCT!M16+CEAVI!M16+ESAG!M16+CERES!M16+CEO!M16+FAED!M16+CIPI!M16</f>
        <v>0</v>
      </c>
      <c r="I16" s="107">
        <f>CEART!O16+PROEN!O16+PROEX!O16+CESFI!O16+CAV!O16+CEPLAN!O16+CEFID!O16+CESMO!O16+CEAD!O16+CCT!O16+CEAVI!O16+ESAG!O16+CERES!O16+CEO!O16+FAED!O16+CIPI!O16</f>
        <v>316</v>
      </c>
      <c r="J16" s="108">
        <f>'[1]REITORIA-PROEX'!P16+'[1]REITORIA-PROEX'!R16+[1]ESAG!O16+[1]ESAG!Q16+[1]CEART!O16+[1]CEART!Q16+[1]FAED!O16+[1]FAED!Q16+[1]CEAD!O16+[1]CEAD!Q16+[1]CEFID!O16+[1]CEFID!Q16+[1]CERES!O16+[1]CERES!Q16+[1]CESFI!O16+[1]CESFI!Q16+[1]CCT!O16+[1]CCT!Q16+[1]CEPLAN!O16+[1]CEPLAN!Q16+[1]CEAVI!O16+[1]CEAVI!Q16+[1]CAV!O16+[1]CAV!Q16+[1]CEO!O16+[1]CEO!Q16+[1]CESMO!O16+[1]CESMO!Q16</f>
        <v>0</v>
      </c>
      <c r="K16" s="83">
        <f t="shared" si="0"/>
        <v>1270</v>
      </c>
      <c r="L16" s="109">
        <f t="shared" si="1"/>
        <v>45720</v>
      </c>
      <c r="M16" s="109">
        <f t="shared" si="2"/>
        <v>0</v>
      </c>
      <c r="N16" s="110">
        <f t="shared" si="3"/>
        <v>0</v>
      </c>
    </row>
    <row r="17" spans="1:14" ht="39" customHeight="1" x14ac:dyDescent="0.25">
      <c r="A17" s="189"/>
      <c r="B17" s="47">
        <v>14</v>
      </c>
      <c r="C17" s="202"/>
      <c r="D17" s="56" t="s">
        <v>51</v>
      </c>
      <c r="E17" s="66">
        <v>28</v>
      </c>
      <c r="F17" s="81">
        <f>CEART!K17+PROEN!K17+PROEX!K17+CESFI!K17+CAV!K17+CEPLAN!K17+CEFID!K17+CESMO!K17+CEAD!K17+CCT!K17+CEAVI!K17+ESAG!K17+CERES!K17+CEO!K17+FAED!K17+CIPI!K17</f>
        <v>685</v>
      </c>
      <c r="G17" s="82">
        <f>CEART!L17+PROEN!L17+PROEX!L17+CESFI!L17+CAV!L17+CEPLAN!L17+CEFID!L17+CESMO!L17+CEAD!L17+CCT!L17+CEAVI!L17+ESAG!L17+CERES!L17+CEO!L17+FAED!L17+CIPI!L17</f>
        <v>0</v>
      </c>
      <c r="H17" s="82">
        <f>CEART!M17+PROEN!M17+PROEX!M17+CESFI!M17+CAV!M17+CEPLAN!M17+CEFID!M17+CESMO!M17+CEAD!M17+CCT!M17+CEAVI!M17+ESAG!M17+CERES!M17+CEO!M17+FAED!M17+CIPI!M17</f>
        <v>0</v>
      </c>
      <c r="I17" s="107">
        <f>CEART!O17+PROEN!O17+PROEX!O17+CESFI!O17+CAV!O17+CEPLAN!O17+CEFID!O17+CESMO!O17+CEAD!O17+CCT!O17+CEAVI!O17+ESAG!O17+CERES!O17+CEO!O17+FAED!O17+CIPI!O17</f>
        <v>169</v>
      </c>
      <c r="J17" s="108">
        <f>'[1]REITORIA-PROEX'!P17+'[1]REITORIA-PROEX'!R17+[1]ESAG!O17+[1]ESAG!Q17+[1]CEART!O17+[1]CEART!Q17+[1]FAED!O17+[1]FAED!Q17+[1]CEAD!O17+[1]CEAD!Q17+[1]CEFID!O17+[1]CEFID!Q17+[1]CERES!O17+[1]CERES!Q17+[1]CESFI!O17+[1]CESFI!Q17+[1]CCT!O17+[1]CCT!Q17+[1]CEPLAN!O17+[1]CEPLAN!Q17+[1]CEAVI!O17+[1]CEAVI!Q17+[1]CAV!O17+[1]CAV!Q17+[1]CEO!O17+[1]CEO!Q17+[1]CESMO!O17+[1]CESMO!Q17</f>
        <v>0</v>
      </c>
      <c r="K17" s="83">
        <f t="shared" si="0"/>
        <v>685</v>
      </c>
      <c r="L17" s="109">
        <f t="shared" si="1"/>
        <v>19180</v>
      </c>
      <c r="M17" s="109">
        <f t="shared" si="2"/>
        <v>0</v>
      </c>
      <c r="N17" s="110">
        <f t="shared" si="3"/>
        <v>0</v>
      </c>
    </row>
    <row r="18" spans="1:14" ht="39" customHeight="1" x14ac:dyDescent="0.25">
      <c r="A18" s="189"/>
      <c r="B18" s="47">
        <v>15</v>
      </c>
      <c r="C18" s="202"/>
      <c r="D18" s="56" t="s">
        <v>52</v>
      </c>
      <c r="E18" s="66">
        <v>26.08</v>
      </c>
      <c r="F18" s="81">
        <f>CEART!K18+PROEN!K18+PROEX!K18+CESFI!K18+CAV!K18+CEPLAN!K18+CEFID!K18+CESMO!K18+CEAD!K18+CCT!K18+CEAVI!K18+ESAG!K18+CERES!K18+CEO!K18+FAED!K18+CIPI!K18</f>
        <v>345</v>
      </c>
      <c r="G18" s="82">
        <f>CEART!L18+PROEN!L18+PROEX!L18+CESFI!L18+CAV!L18+CEPLAN!L18+CEFID!L18+CESMO!L18+CEAD!L18+CCT!L18+CEAVI!L18+ESAG!L18+CERES!L18+CEO!L18+FAED!L18+CIPI!L18</f>
        <v>0</v>
      </c>
      <c r="H18" s="82">
        <f>CEART!M18+PROEN!M18+PROEX!M18+CESFI!M18+CAV!M18+CEPLAN!M18+CEFID!M18+CESMO!M18+CEAD!M18+CCT!M18+CEAVI!M18+ESAG!M18+CERES!M18+CEO!M18+FAED!M18+CIPI!M18</f>
        <v>0</v>
      </c>
      <c r="I18" s="107">
        <f>CEART!O18+PROEN!O18+PROEX!O18+CESFI!O18+CAV!O18+CEPLAN!O18+CEFID!O18+CESMO!O18+CEAD!O18+CCT!O18+CEAVI!O18+ESAG!O18+CERES!O18+CEO!O18+FAED!O18+CIPI!O18</f>
        <v>85</v>
      </c>
      <c r="J18" s="108">
        <f>'[1]REITORIA-PROEX'!P18+'[1]REITORIA-PROEX'!R18+[1]ESAG!O18+[1]ESAG!Q18+[1]CEART!O18+[1]CEART!Q18+[1]FAED!O18+[1]FAED!Q18+[1]CEAD!O18+[1]CEAD!Q18+[1]CEFID!O18+[1]CEFID!Q18+[1]CERES!O18+[1]CERES!Q18+[1]CESFI!O18+[1]CESFI!Q18+[1]CCT!O18+[1]CCT!Q18+[1]CEPLAN!O18+[1]CEPLAN!Q18+[1]CEAVI!O18+[1]CEAVI!Q18+[1]CAV!O18+[1]CAV!Q18+[1]CEO!O18+[1]CEO!Q18+[1]CESMO!O18+[1]CESMO!Q18</f>
        <v>0</v>
      </c>
      <c r="K18" s="83">
        <f t="shared" si="0"/>
        <v>345</v>
      </c>
      <c r="L18" s="109">
        <f t="shared" si="1"/>
        <v>8997.5999999999985</v>
      </c>
      <c r="M18" s="109">
        <f t="shared" si="2"/>
        <v>0</v>
      </c>
      <c r="N18" s="110">
        <f t="shared" si="3"/>
        <v>0</v>
      </c>
    </row>
    <row r="19" spans="1:14" ht="39" customHeight="1" x14ac:dyDescent="0.25">
      <c r="A19" s="189"/>
      <c r="B19" s="47">
        <v>16</v>
      </c>
      <c r="C19" s="202"/>
      <c r="D19" s="56" t="s">
        <v>53</v>
      </c>
      <c r="E19" s="66">
        <v>39</v>
      </c>
      <c r="F19" s="81">
        <f>CEART!K19+PROEN!K19+PROEX!K19+CESFI!K19+CAV!K19+CEPLAN!K19+CEFID!K19+CESMO!K19+CEAD!K19+CCT!K19+CEAVI!K19+ESAG!K19+CERES!K19+CEO!K19+FAED!K19+CIPI!K19</f>
        <v>2128</v>
      </c>
      <c r="G19" s="82">
        <f>CEART!L19+PROEN!L19+PROEX!L19+CESFI!L19+CAV!L19+CEPLAN!L19+CEFID!L19+CESMO!L19+CEAD!L19+CCT!L19+CEAVI!L19+ESAG!L19+CERES!L19+CEO!L19+FAED!L19+CIPI!L19</f>
        <v>0</v>
      </c>
      <c r="H19" s="82">
        <f>CEART!M19+PROEN!M19+PROEX!M19+CESFI!M19+CAV!M19+CEPLAN!M19+CEFID!M19+CESMO!M19+CEAD!M19+CCT!M19+CEAVI!M19+ESAG!M19+CERES!M19+CEO!M19+FAED!M19+CIPI!M19</f>
        <v>0</v>
      </c>
      <c r="I19" s="107">
        <f>CEART!O19+PROEN!O19+PROEX!O19+CESFI!O19+CAV!O19+CEPLAN!O19+CEFID!O19+CESMO!O19+CEAD!O19+CCT!O19+CEAVI!O19+ESAG!O19+CERES!O19+CEO!O19+FAED!O19+CIPI!O19</f>
        <v>530</v>
      </c>
      <c r="J19" s="108">
        <f>'[1]REITORIA-PROEX'!P19+'[1]REITORIA-PROEX'!R19+[1]ESAG!O19+[1]ESAG!Q19+[1]CEART!O19+[1]CEART!Q19+[1]FAED!O19+[1]FAED!Q19+[1]CEAD!O19+[1]CEAD!Q19+[1]CEFID!O19+[1]CEFID!Q19+[1]CERES!O19+[1]CERES!Q19+[1]CESFI!O19+[1]CESFI!Q19+[1]CCT!O19+[1]CCT!Q19+[1]CEPLAN!O19+[1]CEPLAN!Q19+[1]CEAVI!O19+[1]CEAVI!Q19+[1]CAV!O19+[1]CAV!Q19+[1]CEO!O19+[1]CEO!Q19+[1]CESMO!O19+[1]CESMO!Q19</f>
        <v>0</v>
      </c>
      <c r="K19" s="83">
        <f t="shared" si="0"/>
        <v>2128</v>
      </c>
      <c r="L19" s="109">
        <f t="shared" si="1"/>
        <v>82992</v>
      </c>
      <c r="M19" s="109">
        <f t="shared" si="2"/>
        <v>0</v>
      </c>
      <c r="N19" s="110">
        <f t="shared" si="3"/>
        <v>0</v>
      </c>
    </row>
    <row r="20" spans="1:14" ht="39" customHeight="1" x14ac:dyDescent="0.25">
      <c r="A20" s="189"/>
      <c r="B20" s="47">
        <v>17</v>
      </c>
      <c r="C20" s="201"/>
      <c r="D20" s="56" t="s">
        <v>54</v>
      </c>
      <c r="E20" s="66">
        <v>27</v>
      </c>
      <c r="F20" s="81">
        <f>CEART!K20+PROEN!K20+PROEX!K20+CESFI!K20+CAV!K20+CEPLAN!K20+CEFID!K20+CESMO!K20+CEAD!K20+CCT!K20+CEAVI!K20+ESAG!K20+CERES!K20+CEO!K20+FAED!K20+CIPI!K20</f>
        <v>688</v>
      </c>
      <c r="G20" s="82">
        <f>CEART!L20+PROEN!L20+PROEX!L20+CESFI!L20+CAV!L20+CEPLAN!L20+CEFID!L20+CESMO!L20+CEAD!L20+CCT!L20+CEAVI!L20+ESAG!L20+CERES!L20+CEO!L20+FAED!L20+CIPI!L20</f>
        <v>0</v>
      </c>
      <c r="H20" s="82">
        <f>CEART!M20+PROEN!M20+PROEX!M20+CESFI!M20+CAV!M20+CEPLAN!M20+CEFID!M20+CESMO!M20+CEAD!M20+CCT!M20+CEAVI!M20+ESAG!M20+CERES!M20+CEO!M20+FAED!M20+CIPI!M20</f>
        <v>0</v>
      </c>
      <c r="I20" s="107">
        <f>CEART!O20+PROEN!O20+PROEX!O20+CESFI!O20+CAV!O20+CEPLAN!O20+CEFID!O20+CESMO!O20+CEAD!O20+CCT!O20+CEAVI!O20+ESAG!O20+CERES!O20+CEO!O20+FAED!O20+CIPI!O20</f>
        <v>170</v>
      </c>
      <c r="J20" s="108">
        <f>'[1]REITORIA-PROEX'!P20+'[1]REITORIA-PROEX'!R20+[1]ESAG!O20+[1]ESAG!Q20+[1]CEART!O20+[1]CEART!Q20+[1]FAED!O20+[1]FAED!Q20+[1]CEAD!O20+[1]CEAD!Q20+[1]CEFID!O20+[1]CEFID!Q20+[1]CERES!O20+[1]CERES!Q20+[1]CESFI!O20+[1]CESFI!Q20+[1]CCT!O20+[1]CCT!Q20+[1]CEPLAN!O20+[1]CEPLAN!Q20+[1]CEAVI!O20+[1]CEAVI!Q20+[1]CAV!O20+[1]CAV!Q20+[1]CEO!O20+[1]CEO!Q20+[1]CESMO!O20+[1]CESMO!Q20</f>
        <v>0</v>
      </c>
      <c r="K20" s="83">
        <f t="shared" si="0"/>
        <v>688</v>
      </c>
      <c r="L20" s="109">
        <f t="shared" si="1"/>
        <v>18576</v>
      </c>
      <c r="M20" s="109">
        <f t="shared" si="2"/>
        <v>0</v>
      </c>
      <c r="N20" s="110">
        <f t="shared" si="3"/>
        <v>0</v>
      </c>
    </row>
    <row r="21" spans="1:14" ht="39" customHeight="1" x14ac:dyDescent="0.25">
      <c r="A21" s="197">
        <v>7</v>
      </c>
      <c r="B21" s="40">
        <v>18</v>
      </c>
      <c r="C21" s="198" t="s">
        <v>43</v>
      </c>
      <c r="D21" s="41" t="s">
        <v>55</v>
      </c>
      <c r="E21" s="65">
        <v>153.75</v>
      </c>
      <c r="F21" s="81">
        <f>CEART!K21+PROEN!K21+PROEX!K21+CESFI!K21+CAV!K21+CEPLAN!K21+CEFID!K21+CESMO!K21+CEAD!K21+CCT!K21+CEAVI!K21+ESAG!K21+CERES!K21+CEO!K21+FAED!K21+CIPI!K21</f>
        <v>101</v>
      </c>
      <c r="G21" s="82">
        <f>CEART!L21+PROEN!L21+PROEX!L21+CESFI!L21+CAV!L21+CEPLAN!L21+CEFID!L21+CESMO!L21+CEAD!L21+CCT!L21+CEAVI!L21+ESAG!L21+CERES!L21+CEO!L21+FAED!L21+CIPI!L21</f>
        <v>0</v>
      </c>
      <c r="H21" s="82">
        <f>CEART!M21+PROEN!M21+PROEX!M21+CESFI!M21+CAV!M21+CEPLAN!M21+CEFID!M21+CESMO!M21+CEAD!M21+CCT!M21+CEAVI!M21+ESAG!M21+CERES!M21+CEO!M21+FAED!M21+CIPI!M21</f>
        <v>0</v>
      </c>
      <c r="I21" s="107">
        <f>CEART!O21+PROEN!O21+PROEX!O21+CESFI!O21+CAV!O21+CEPLAN!O21+CEFID!O21+CESMO!O21+CEAD!O21+CCT!O21+CEAVI!O21+ESAG!O21+CERES!O21+CEO!O21+FAED!O21+CIPI!O21</f>
        <v>22</v>
      </c>
      <c r="J21" s="108">
        <f>'[1]REITORIA-PROEX'!P21+'[1]REITORIA-PROEX'!R21+[1]ESAG!O21+[1]ESAG!Q21+[1]CEART!O21+[1]CEART!Q21+[1]FAED!O21+[1]FAED!Q21+[1]CEAD!O21+[1]CEAD!Q21+[1]CEFID!O21+[1]CEFID!Q21+[1]CERES!O21+[1]CERES!Q21+[1]CESFI!O21+[1]CESFI!Q21+[1]CCT!O21+[1]CCT!Q21+[1]CEPLAN!O21+[1]CEPLAN!Q21+[1]CEAVI!O21+[1]CEAVI!Q21+[1]CAV!O21+[1]CAV!Q21+[1]CEO!O21+[1]CEO!Q21+[1]CESMO!O21+[1]CESMO!Q21</f>
        <v>0</v>
      </c>
      <c r="K21" s="83">
        <f t="shared" si="0"/>
        <v>101</v>
      </c>
      <c r="L21" s="109">
        <f t="shared" si="1"/>
        <v>15528.75</v>
      </c>
      <c r="M21" s="109">
        <f t="shared" si="2"/>
        <v>0</v>
      </c>
      <c r="N21" s="110">
        <f t="shared" si="3"/>
        <v>0</v>
      </c>
    </row>
    <row r="22" spans="1:14" ht="39" customHeight="1" x14ac:dyDescent="0.25">
      <c r="A22" s="197"/>
      <c r="B22" s="40">
        <v>19</v>
      </c>
      <c r="C22" s="199"/>
      <c r="D22" s="41" t="s">
        <v>58</v>
      </c>
      <c r="E22" s="65">
        <v>170.1</v>
      </c>
      <c r="F22" s="81">
        <f>CEART!K22+PROEN!K22+PROEX!K22+CESFI!K22+CAV!K22+CEPLAN!K22+CEFID!K22+CESMO!K22+CEAD!K22+CCT!K22+CEAVI!K22+ESAG!K22+CERES!K22+CEO!K22+FAED!K22+CIPI!K22</f>
        <v>105</v>
      </c>
      <c r="G22" s="82">
        <f>CEART!L22+PROEN!L22+PROEX!L22+CESFI!L22+CAV!L22+CEPLAN!L22+CEFID!L22+CESMO!L22+CEAD!L22+CCT!L22+CEAVI!L22+ESAG!L22+CERES!L22+CEO!L22+FAED!L22+CIPI!L22</f>
        <v>0</v>
      </c>
      <c r="H22" s="82">
        <f>CEART!M22+PROEN!M22+PROEX!M22+CESFI!M22+CAV!M22+CEPLAN!M22+CEFID!M22+CESMO!M22+CEAD!M22+CCT!M22+CEAVI!M22+ESAG!M22+CERES!M22+CEO!M22+FAED!M22+CIPI!M22</f>
        <v>0</v>
      </c>
      <c r="I22" s="107">
        <f>CEART!O22+PROEN!O22+PROEX!O22+CESFI!O22+CAV!O22+CEPLAN!O22+CEFID!O22+CESMO!O22+CEAD!O22+CCT!O22+CEAVI!O22+ESAG!O22+CERES!O22+CEO!O22+FAED!O22+CIPI!O22</f>
        <v>23</v>
      </c>
      <c r="J22" s="108">
        <f>'[1]REITORIA-PROEX'!P22+'[1]REITORIA-PROEX'!R22+[1]ESAG!O22+[1]ESAG!Q22+[1]CEART!O22+[1]CEART!Q22+[1]FAED!O22+[1]FAED!Q22+[1]CEAD!O22+[1]CEAD!Q22+[1]CEFID!O22+[1]CEFID!Q22+[1]CERES!O22+[1]CERES!Q22+[1]CESFI!O22+[1]CESFI!Q22+[1]CCT!O22+[1]CCT!Q22+[1]CEPLAN!O22+[1]CEPLAN!Q22+[1]CEAVI!O22+[1]CEAVI!Q22+[1]CAV!O22+[1]CAV!Q22+[1]CEO!O22+[1]CEO!Q22+[1]CESMO!O22+[1]CESMO!Q22</f>
        <v>0</v>
      </c>
      <c r="K22" s="83">
        <f t="shared" si="0"/>
        <v>105</v>
      </c>
      <c r="L22" s="109">
        <f t="shared" si="1"/>
        <v>17860.5</v>
      </c>
      <c r="M22" s="109">
        <f t="shared" si="2"/>
        <v>0</v>
      </c>
      <c r="N22" s="110">
        <f t="shared" si="3"/>
        <v>0</v>
      </c>
    </row>
    <row r="23" spans="1:14" ht="39" customHeight="1" x14ac:dyDescent="0.25">
      <c r="A23" s="197"/>
      <c r="B23" s="40">
        <v>20</v>
      </c>
      <c r="C23" s="199"/>
      <c r="D23" s="41" t="s">
        <v>59</v>
      </c>
      <c r="E23" s="65">
        <v>286.23</v>
      </c>
      <c r="F23" s="81">
        <f>CEART!K23+PROEN!K23+PROEX!K23+CESFI!K23+CAV!K23+CEPLAN!K23+CEFID!K23+CESMO!K23+CEAD!K23+CCT!K23+CEAVI!K23+ESAG!K23+CERES!K23+CEO!K23+FAED!K23+CIPI!K23</f>
        <v>32</v>
      </c>
      <c r="G23" s="82">
        <f>CEART!L23+PROEN!L23+PROEX!L23+CESFI!L23+CAV!L23+CEPLAN!L23+CEFID!L23+CESMO!L23+CEAD!L23+CCT!L23+CEAVI!L23+ESAG!L23+CERES!L23+CEO!L23+FAED!L23+CIPI!L23</f>
        <v>0</v>
      </c>
      <c r="H23" s="82">
        <f>CEART!M23+PROEN!M23+PROEX!M23+CESFI!M23+CAV!M23+CEPLAN!M23+CEFID!M23+CESMO!M23+CEAD!M23+CCT!M23+CEAVI!M23+ESAG!M23+CERES!M23+CEO!M23+FAED!M23+CIPI!M23</f>
        <v>0</v>
      </c>
      <c r="I23" s="107">
        <f>CEART!O23+PROEN!O23+PROEX!O23+CESFI!O23+CAV!O23+CEPLAN!O23+CEFID!O23+CESMO!O23+CEAD!O23+CCT!O23+CEAVI!O23+ESAG!O23+CERES!O23+CEO!O23+FAED!O23+CIPI!O23</f>
        <v>6</v>
      </c>
      <c r="J23" s="108">
        <f>'[1]REITORIA-PROEX'!P23+'[1]REITORIA-PROEX'!R23+[1]ESAG!O23+[1]ESAG!Q23+[1]CEART!O23+[1]CEART!Q23+[1]FAED!O23+[1]FAED!Q23+[1]CEAD!O23+[1]CEAD!Q23+[1]CEFID!O23+[1]CEFID!Q23+[1]CERES!O23+[1]CERES!Q23+[1]CESFI!O23+[1]CESFI!Q23+[1]CCT!O23+[1]CCT!Q23+[1]CEPLAN!O23+[1]CEPLAN!Q23+[1]CEAVI!O23+[1]CEAVI!Q23+[1]CAV!O23+[1]CAV!Q23+[1]CEO!O23+[1]CEO!Q23+[1]CESMO!O23+[1]CESMO!Q23</f>
        <v>0</v>
      </c>
      <c r="K23" s="83">
        <f t="shared" si="0"/>
        <v>32</v>
      </c>
      <c r="L23" s="109">
        <f t="shared" si="1"/>
        <v>9159.36</v>
      </c>
      <c r="M23" s="109">
        <f t="shared" si="2"/>
        <v>0</v>
      </c>
      <c r="N23" s="110">
        <f t="shared" si="3"/>
        <v>0</v>
      </c>
    </row>
    <row r="24" spans="1:14" ht="39" customHeight="1" x14ac:dyDescent="0.25">
      <c r="A24" s="197"/>
      <c r="B24" s="40">
        <v>21</v>
      </c>
      <c r="C24" s="199"/>
      <c r="D24" s="41" t="s">
        <v>60</v>
      </c>
      <c r="E24" s="65">
        <v>187.28</v>
      </c>
      <c r="F24" s="81">
        <f>CEART!K24+PROEN!K24+PROEX!K24+CESFI!K24+CAV!K24+CEPLAN!K24+CEFID!K24+CESMO!K24+CEAD!K24+CCT!K24+CEAVI!K24+ESAG!K24+CERES!K24+CEO!K24+FAED!K24+CIPI!K24</f>
        <v>42</v>
      </c>
      <c r="G24" s="82">
        <f>CEART!L24+PROEN!L24+PROEX!L24+CESFI!L24+CAV!L24+CEPLAN!L24+CEFID!L24+CESMO!L24+CEAD!L24+CCT!L24+CEAVI!L24+ESAG!L24+CERES!L24+CEO!L24+FAED!L24+CIPI!L24</f>
        <v>0</v>
      </c>
      <c r="H24" s="82">
        <f>CEART!M24+PROEN!M24+PROEX!M24+CESFI!M24+CAV!M24+CEPLAN!M24+CEFID!M24+CESMO!M24+CEAD!M24+CCT!M24+CEAVI!M24+ESAG!M24+CERES!M24+CEO!M24+FAED!M24+CIPI!M24</f>
        <v>0</v>
      </c>
      <c r="I24" s="107">
        <f>CEART!O24+PROEN!O24+PROEX!O24+CESFI!O24+CAV!O24+CEPLAN!O24+CEFID!O24+CESMO!O24+CEAD!O24+CCT!O24+CEAVI!O24+ESAG!O24+CERES!O24+CEO!O24+FAED!O24+CIPI!O24</f>
        <v>8</v>
      </c>
      <c r="J24" s="108">
        <f>'[1]REITORIA-PROEX'!P24+'[1]REITORIA-PROEX'!R24+[1]ESAG!O24+[1]ESAG!Q24+[1]CEART!O24+[1]CEART!Q24+[1]FAED!O24+[1]FAED!Q24+[1]CEAD!O24+[1]CEAD!Q24+[1]CEFID!O24+[1]CEFID!Q24+[1]CERES!O24+[1]CERES!Q24+[1]CESFI!O24+[1]CESFI!Q24+[1]CCT!O24+[1]CCT!Q24+[1]CEPLAN!O24+[1]CEPLAN!Q24+[1]CEAVI!O24+[1]CEAVI!Q24+[1]CAV!O24+[1]CAV!Q24+[1]CEO!O24+[1]CEO!Q24+[1]CESMO!O24+[1]CESMO!Q24</f>
        <v>0</v>
      </c>
      <c r="K24" s="83">
        <f t="shared" si="0"/>
        <v>42</v>
      </c>
      <c r="L24" s="109">
        <f t="shared" si="1"/>
        <v>7865.76</v>
      </c>
      <c r="M24" s="109">
        <f t="shared" si="2"/>
        <v>0</v>
      </c>
      <c r="N24" s="110">
        <f t="shared" si="3"/>
        <v>0</v>
      </c>
    </row>
    <row r="25" spans="1:14" ht="39" customHeight="1" x14ac:dyDescent="0.25">
      <c r="A25" s="197"/>
      <c r="B25" s="40">
        <v>22</v>
      </c>
      <c r="C25" s="199"/>
      <c r="D25" s="41" t="s">
        <v>61</v>
      </c>
      <c r="E25" s="65">
        <v>143.93</v>
      </c>
      <c r="F25" s="81">
        <f>CEART!K25+PROEN!K25+PROEX!K25+CESFI!K25+CAV!K25+CEPLAN!K25+CEFID!K25+CESMO!K25+CEAD!K25+CCT!K25+CEAVI!K25+ESAG!K25+CERES!K25+CEO!K25+FAED!K25+CIPI!K25</f>
        <v>40</v>
      </c>
      <c r="G25" s="82">
        <f>CEART!L25+PROEN!L25+PROEX!L25+CESFI!L25+CAV!L25+CEPLAN!L25+CEFID!L25+CESMO!L25+CEAD!L25+CCT!L25+CEAVI!L25+ESAG!L25+CERES!L25+CEO!L25+FAED!L25+CIPI!L25</f>
        <v>0</v>
      </c>
      <c r="H25" s="82">
        <f>CEART!M25+PROEN!M25+PROEX!M25+CESFI!M25+CAV!M25+CEPLAN!M25+CEFID!M25+CESMO!M25+CEAD!M25+CCT!M25+CEAVI!M25+ESAG!M25+CERES!M25+CEO!M25+FAED!M25+CIPI!M25</f>
        <v>0</v>
      </c>
      <c r="I25" s="107">
        <f>CEART!O25+PROEN!O25+PROEX!O25+CESFI!O25+CAV!O25+CEPLAN!O25+CEFID!O25+CESMO!O25+CEAD!O25+CCT!O25+CEAVI!O25+ESAG!O25+CERES!O25+CEO!O25+FAED!O25+CIPI!O25</f>
        <v>7</v>
      </c>
      <c r="J25" s="108">
        <f>'[1]REITORIA-PROEX'!P25+'[1]REITORIA-PROEX'!R25+[1]ESAG!O25+[1]ESAG!Q25+[1]CEART!O25+[1]CEART!Q25+[1]FAED!O25+[1]FAED!Q25+[1]CEAD!O25+[1]CEAD!Q25+[1]CEFID!O25+[1]CEFID!Q25+[1]CERES!O25+[1]CERES!Q25+[1]CESFI!O25+[1]CESFI!Q25+[1]CCT!O25+[1]CCT!Q25+[1]CEPLAN!O25+[1]CEPLAN!Q25+[1]CEAVI!O25+[1]CEAVI!Q25+[1]CAV!O25+[1]CAV!Q25+[1]CEO!O25+[1]CEO!Q25+[1]CESMO!O25+[1]CESMO!Q25</f>
        <v>0</v>
      </c>
      <c r="K25" s="83">
        <f t="shared" si="0"/>
        <v>40</v>
      </c>
      <c r="L25" s="109">
        <f t="shared" si="1"/>
        <v>5757.2000000000007</v>
      </c>
      <c r="M25" s="109">
        <f t="shared" si="2"/>
        <v>0</v>
      </c>
      <c r="N25" s="110">
        <f t="shared" si="3"/>
        <v>0</v>
      </c>
    </row>
    <row r="26" spans="1:14" ht="39" customHeight="1" x14ac:dyDescent="0.25">
      <c r="A26" s="197"/>
      <c r="B26" s="40">
        <v>23</v>
      </c>
      <c r="C26" s="199"/>
      <c r="D26" s="41" t="s">
        <v>62</v>
      </c>
      <c r="E26" s="65">
        <v>245.34</v>
      </c>
      <c r="F26" s="81">
        <f>CEART!K26+PROEN!K26+PROEX!K26+CESFI!K26+CAV!K26+CEPLAN!K26+CEFID!K26+CESMO!K26+CEAD!K26+CCT!K26+CEAVI!K26+ESAG!K26+CERES!K26+CEO!K26+FAED!K26+CIPI!K26</f>
        <v>40</v>
      </c>
      <c r="G26" s="82">
        <f>CEART!L26+PROEN!L26+PROEX!L26+CESFI!L26+CAV!L26+CEPLAN!L26+CEFID!L26+CESMO!L26+CEAD!L26+CCT!L26+CEAVI!L26+ESAG!L26+CERES!L26+CEO!L26+FAED!L26+CIPI!L26</f>
        <v>0</v>
      </c>
      <c r="H26" s="82">
        <f>CEART!M26+PROEN!M26+PROEX!M26+CESFI!M26+CAV!M26+CEPLAN!M26+CEFID!M26+CESMO!M26+CEAD!M26+CCT!M26+CEAVI!M26+ESAG!M26+CERES!M26+CEO!M26+FAED!M26+CIPI!M26</f>
        <v>0</v>
      </c>
      <c r="I26" s="107">
        <f>CEART!O26+PROEN!O26+PROEX!O26+CESFI!O26+CAV!O26+CEPLAN!O26+CEFID!O26+CESMO!O26+CEAD!O26+CCT!O26+CEAVI!O26+ESAG!O26+CERES!O26+CEO!O26+FAED!O26+CIPI!O26</f>
        <v>8</v>
      </c>
      <c r="J26" s="108">
        <f>'[1]REITORIA-PROEX'!P26+'[1]REITORIA-PROEX'!R26+[1]ESAG!O26+[1]ESAG!Q26+[1]CEART!O26+[1]CEART!Q26+[1]FAED!O26+[1]FAED!Q26+[1]CEAD!O26+[1]CEAD!Q26+[1]CEFID!O26+[1]CEFID!Q26+[1]CERES!O26+[1]CERES!Q26+[1]CESFI!O26+[1]CESFI!Q26+[1]CCT!O26+[1]CCT!Q26+[1]CEPLAN!O26+[1]CEPLAN!Q26+[1]CEAVI!O26+[1]CEAVI!Q26+[1]CAV!O26+[1]CAV!Q26+[1]CEO!O26+[1]CEO!Q26+[1]CESMO!O26+[1]CESMO!Q26</f>
        <v>0</v>
      </c>
      <c r="K26" s="83">
        <f t="shared" si="0"/>
        <v>40</v>
      </c>
      <c r="L26" s="109">
        <f t="shared" si="1"/>
        <v>9813.6</v>
      </c>
      <c r="M26" s="109">
        <f t="shared" si="2"/>
        <v>0</v>
      </c>
      <c r="N26" s="110">
        <f t="shared" si="3"/>
        <v>0</v>
      </c>
    </row>
    <row r="27" spans="1:14" ht="39" customHeight="1" x14ac:dyDescent="0.25">
      <c r="A27" s="197"/>
      <c r="B27" s="40">
        <v>24</v>
      </c>
      <c r="C27" s="199"/>
      <c r="D27" s="41" t="s">
        <v>63</v>
      </c>
      <c r="E27" s="65">
        <v>184.01</v>
      </c>
      <c r="F27" s="81">
        <f>CEART!K27+PROEN!K27+PROEX!K27+CESFI!K27+CAV!K27+CEPLAN!K27+CEFID!K27+CESMO!K27+CEAD!K27+CCT!K27+CEAVI!K27+ESAG!K27+CERES!K27+CEO!K27+FAED!K27+CIPI!K27</f>
        <v>26</v>
      </c>
      <c r="G27" s="82">
        <f>CEART!L27+PROEN!L27+PROEX!L27+CESFI!L27+CAV!L27+CEPLAN!L27+CEFID!L27+CESMO!L27+CEAD!L27+CCT!L27+CEAVI!L27+ESAG!L27+CERES!L27+CEO!L27+FAED!L27+CIPI!L27</f>
        <v>0</v>
      </c>
      <c r="H27" s="82">
        <f>CEART!M27+PROEN!M27+PROEX!M27+CESFI!M27+CAV!M27+CEPLAN!M27+CEFID!M27+CESMO!M27+CEAD!M27+CCT!M27+CEAVI!M27+ESAG!M27+CERES!M27+CEO!M27+FAED!M27+CIPI!M27</f>
        <v>0</v>
      </c>
      <c r="I27" s="107">
        <f>CEART!O27+PROEN!O27+PROEX!O27+CESFI!O27+CAV!O27+CEPLAN!O27+CEFID!O27+CESMO!O27+CEAD!O27+CCT!O27+CEAVI!O27+ESAG!O27+CERES!O27+CEO!O27+FAED!O27+CIPI!O27</f>
        <v>5</v>
      </c>
      <c r="J27" s="108">
        <f>'[1]REITORIA-PROEX'!P27+'[1]REITORIA-PROEX'!R27+[1]ESAG!O27+[1]ESAG!Q27+[1]CEART!O27+[1]CEART!Q27+[1]FAED!O27+[1]FAED!Q27+[1]CEAD!O27+[1]CEAD!Q27+[1]CEFID!O27+[1]CEFID!Q27+[1]CERES!O27+[1]CERES!Q27+[1]CESFI!O27+[1]CESFI!Q27+[1]CCT!O27+[1]CCT!Q27+[1]CEPLAN!O27+[1]CEPLAN!Q27+[1]CEAVI!O27+[1]CEAVI!Q27+[1]CAV!O27+[1]CAV!Q27+[1]CEO!O27+[1]CEO!Q27+[1]CESMO!O27+[1]CESMO!Q27</f>
        <v>0</v>
      </c>
      <c r="K27" s="83">
        <f t="shared" si="0"/>
        <v>26</v>
      </c>
      <c r="L27" s="109">
        <f t="shared" si="1"/>
        <v>4784.26</v>
      </c>
      <c r="M27" s="109">
        <f t="shared" si="2"/>
        <v>0</v>
      </c>
      <c r="N27" s="110">
        <f t="shared" si="3"/>
        <v>0</v>
      </c>
    </row>
    <row r="28" spans="1:14" ht="39" customHeight="1" x14ac:dyDescent="0.25">
      <c r="A28" s="197"/>
      <c r="B28" s="40">
        <v>25</v>
      </c>
      <c r="C28" s="200"/>
      <c r="D28" s="41" t="s">
        <v>64</v>
      </c>
      <c r="E28" s="65">
        <v>2228.5700000000002</v>
      </c>
      <c r="F28" s="81">
        <f>CEART!K28+PROEN!K28+PROEX!K28+CESFI!K28+CAV!K28+CEPLAN!K28+CEFID!K28+CESMO!K28+CEAD!K28+CCT!K28+CEAVI!K28+ESAG!K28+CERES!K28+CEO!K28+FAED!K28+CIPI!K28</f>
        <v>1</v>
      </c>
      <c r="G28" s="82">
        <f>CEART!L28+PROEN!L28+PROEX!L28+CESFI!L28+CAV!L28+CEPLAN!L28+CEFID!L28+CESMO!L28+CEAD!L28+CCT!L28+CEAVI!L28+ESAG!L28+CERES!L28+CEO!L28+FAED!L28+CIPI!L28</f>
        <v>0</v>
      </c>
      <c r="H28" s="82">
        <f>CEART!M28+PROEN!M28+PROEX!M28+CESFI!M28+CAV!M28+CEPLAN!M28+CEFID!M28+CESMO!M28+CEAD!M28+CCT!M28+CEAVI!M28+ESAG!M28+CERES!M28+CEO!M28+FAED!M28+CIPI!M28</f>
        <v>0</v>
      </c>
      <c r="I28" s="107">
        <f>CEART!O28+PROEN!O28+PROEX!O28+CESFI!O28+CAV!O28+CEPLAN!O28+CEFID!O28+CESMO!O28+CEAD!O28+CCT!O28+CEAVI!O28+ESAG!O28+CERES!O28+CEO!O28+FAED!O28+CIPI!O28</f>
        <v>0</v>
      </c>
      <c r="J28" s="108">
        <f>'[1]REITORIA-PROEX'!P28+'[1]REITORIA-PROEX'!R28+[1]ESAG!O28+[1]ESAG!Q28+[1]CEART!O28+[1]CEART!Q28+[1]FAED!O28+[1]FAED!Q28+[1]CEAD!O28+[1]CEAD!Q28+[1]CEFID!O28+[1]CEFID!Q28+[1]CERES!O28+[1]CERES!Q28+[1]CESFI!O28+[1]CESFI!Q28+[1]CCT!O28+[1]CCT!Q28+[1]CEPLAN!O28+[1]CEPLAN!Q28+[1]CEAVI!O28+[1]CEAVI!Q28+[1]CAV!O28+[1]CAV!Q28+[1]CEO!O28+[1]CEO!Q28+[1]CESMO!O28+[1]CESMO!Q28</f>
        <v>0</v>
      </c>
      <c r="K28" s="83">
        <f t="shared" si="0"/>
        <v>1</v>
      </c>
      <c r="L28" s="109">
        <f t="shared" si="1"/>
        <v>2228.5700000000002</v>
      </c>
      <c r="M28" s="109">
        <f t="shared" si="2"/>
        <v>0</v>
      </c>
      <c r="N28" s="110">
        <f t="shared" si="3"/>
        <v>0</v>
      </c>
    </row>
    <row r="29" spans="1:14" ht="39" customHeight="1" x14ac:dyDescent="0.25">
      <c r="A29" s="189">
        <v>8</v>
      </c>
      <c r="B29" s="47">
        <v>26</v>
      </c>
      <c r="C29" s="191" t="s">
        <v>43</v>
      </c>
      <c r="D29" s="56" t="s">
        <v>65</v>
      </c>
      <c r="E29" s="66">
        <v>50.82</v>
      </c>
      <c r="F29" s="81">
        <f>CEART!K29+PROEN!K29+PROEX!K29+CESFI!K29+CAV!K29+CEPLAN!K29+CEFID!K29+CESMO!K29+CEAD!K29+CCT!K29+CEAVI!K29+ESAG!K29+CERES!K29+CEO!K29+FAED!K29+CIPI!K29</f>
        <v>340</v>
      </c>
      <c r="G29" s="82">
        <f>CEART!L29+PROEN!L29+PROEX!L29+CESFI!L29+CAV!L29+CEPLAN!L29+CEFID!L29+CESMO!L29+CEAD!L29+CCT!L29+CEAVI!L29+ESAG!L29+CERES!L29+CEO!L29+FAED!L29+CIPI!L29</f>
        <v>0</v>
      </c>
      <c r="H29" s="82">
        <f>CEART!M29+PROEN!M29+PROEX!M29+CESFI!M29+CAV!M29+CEPLAN!M29+CEFID!M29+CESMO!M29+CEAD!M29+CCT!M29+CEAVI!M29+ESAG!M29+CERES!M29+CEO!M29+FAED!M29+CIPI!M29</f>
        <v>0</v>
      </c>
      <c r="I29" s="107">
        <f>CEART!O29+PROEN!O29+PROEX!O29+CESFI!O29+CAV!O29+CEPLAN!O29+CEFID!O29+CESMO!O29+CEAD!O29+CCT!O29+CEAVI!O29+ESAG!O29+CERES!O29+CEO!O29+FAED!O29+CIPI!O29</f>
        <v>83</v>
      </c>
      <c r="J29" s="108">
        <f>'[1]REITORIA-PROEX'!P29+'[1]REITORIA-PROEX'!R29+[1]ESAG!O29+[1]ESAG!Q29+[1]CEART!O29+[1]CEART!Q29+[1]FAED!O29+[1]FAED!Q29+[1]CEAD!O29+[1]CEAD!Q29+[1]CEFID!O29+[1]CEFID!Q29+[1]CERES!O29+[1]CERES!Q29+[1]CESFI!O29+[1]CESFI!Q29+[1]CCT!O29+[1]CCT!Q29+[1]CEPLAN!O29+[1]CEPLAN!Q29+[1]CEAVI!O29+[1]CEAVI!Q29+[1]CAV!O29+[1]CAV!Q29+[1]CEO!O29+[1]CEO!Q29+[1]CESMO!O29+[1]CESMO!Q29</f>
        <v>0</v>
      </c>
      <c r="K29" s="83">
        <f t="shared" si="0"/>
        <v>340</v>
      </c>
      <c r="L29" s="109">
        <f t="shared" si="1"/>
        <v>17278.8</v>
      </c>
      <c r="M29" s="109">
        <f t="shared" si="2"/>
        <v>0</v>
      </c>
      <c r="N29" s="110">
        <f t="shared" si="3"/>
        <v>0</v>
      </c>
    </row>
    <row r="30" spans="1:14" ht="39" customHeight="1" thickBot="1" x14ac:dyDescent="0.3">
      <c r="A30" s="222"/>
      <c r="B30" s="63">
        <v>27</v>
      </c>
      <c r="C30" s="202"/>
      <c r="D30" s="62" t="s">
        <v>66</v>
      </c>
      <c r="E30" s="67">
        <v>418.09</v>
      </c>
      <c r="F30" s="81">
        <f>CEART!K30+PROEN!K30+PROEX!K30+CESFI!K30+CAV!K30+CEPLAN!K30+CEFID!K30+CESMO!K30+CEAD!K30+CCT!K30+CEAVI!K30+ESAG!K30+CERES!K30+CEO!K30+FAED!K30+CIPI!K30</f>
        <v>95</v>
      </c>
      <c r="G30" s="82">
        <f>CEART!L30+PROEN!L30+PROEX!L30+CESFI!L30+CAV!L30+CEPLAN!L30+CEFID!L30+CESMO!L30+CEAD!L30+CCT!L30+CEAVI!L30+ESAG!L30+CERES!L30+CEO!L30+FAED!L30+CIPI!L30</f>
        <v>15</v>
      </c>
      <c r="H30" s="82">
        <f>CEART!M30+PROEN!M30+PROEX!M30+CESFI!M30+CAV!M30+CEPLAN!M30+CEFID!M30+CESMO!M30+CEAD!M30+CCT!M30+CEAVI!M30+ESAG!M30+CERES!M30+CEO!M30+FAED!M30+CIPI!M30</f>
        <v>15</v>
      </c>
      <c r="I30" s="107">
        <f>CEART!O30+PROEN!O30+PROEX!O30+CESFI!O30+CAV!O30+CEPLAN!O30+CEFID!O30+CESMO!O30+CEAD!O30+CCT!O30+CEAVI!O30+ESAG!O30+CERES!O30+CEO!O30+FAED!O30+CIPI!O30</f>
        <v>22</v>
      </c>
      <c r="J30" s="111">
        <f>'[1]REITORIA-PROEX'!P30+'[1]REITORIA-PROEX'!R30+[1]ESAG!O30+[1]ESAG!Q30+[1]CEART!O30+[1]CEART!Q30+[1]FAED!O30+[1]FAED!Q30+[1]CEAD!O30+[1]CEAD!Q30+[1]CEFID!O30+[1]CEFID!Q30+[1]CERES!O30+[1]CERES!Q30+[1]CESFI!O30+[1]CESFI!Q30+[1]CCT!O30+[1]CCT!Q30+[1]CEPLAN!O30+[1]CEPLAN!Q30+[1]CEAVI!O30+[1]CEAVI!Q30+[1]CAV!O30+[1]CAV!Q30+[1]CEO!O30+[1]CEO!Q30+[1]CESMO!O30+[1]CESMO!Q30</f>
        <v>0</v>
      </c>
      <c r="K30" s="112">
        <f t="shared" si="0"/>
        <v>80</v>
      </c>
      <c r="L30" s="113">
        <f t="shared" si="1"/>
        <v>39718.549999999996</v>
      </c>
      <c r="M30" s="113">
        <f t="shared" si="2"/>
        <v>0</v>
      </c>
      <c r="N30" s="114">
        <f t="shared" si="3"/>
        <v>6271.3499999999995</v>
      </c>
    </row>
    <row r="31" spans="1:14" ht="15.75" thickBot="1" x14ac:dyDescent="0.3">
      <c r="A31" s="115"/>
      <c r="B31" s="116"/>
      <c r="C31" s="116"/>
      <c r="D31" s="116"/>
      <c r="E31" s="116"/>
      <c r="F31" s="117">
        <f>SUM(F4:F30)</f>
        <v>13773</v>
      </c>
      <c r="G31" s="117">
        <f t="shared" ref="G31:K31" si="4">SUM(G4:G30)</f>
        <v>15</v>
      </c>
      <c r="H31" s="117">
        <f t="shared" si="4"/>
        <v>15</v>
      </c>
      <c r="I31" s="117">
        <f t="shared" si="4"/>
        <v>3385</v>
      </c>
      <c r="J31" s="117">
        <f t="shared" si="4"/>
        <v>0</v>
      </c>
      <c r="K31" s="117">
        <f t="shared" si="4"/>
        <v>13758</v>
      </c>
      <c r="L31" s="118">
        <f>SUM(L4:L30)</f>
        <v>783162.21</v>
      </c>
      <c r="M31" s="118">
        <f t="shared" ref="M31" si="5">SUM(M4:M30)</f>
        <v>0</v>
      </c>
      <c r="N31" s="119">
        <f t="shared" ref="N31" si="6">SUM(N4:N30)</f>
        <v>6271.3499999999995</v>
      </c>
    </row>
    <row r="33" spans="5:14" x14ac:dyDescent="0.25">
      <c r="E33" s="212" t="str">
        <f>D1</f>
        <v>OBJETO: AQUISIÇÃO DE ROUPARIA PARA A UDESC, conforme especificações constantes do Anexo I e II</v>
      </c>
      <c r="F33" s="213"/>
      <c r="G33" s="213"/>
      <c r="H33" s="213"/>
      <c r="I33" s="213"/>
      <c r="J33" s="213"/>
      <c r="K33" s="213"/>
      <c r="L33" s="213"/>
      <c r="M33" s="213"/>
      <c r="N33" s="214"/>
    </row>
    <row r="34" spans="5:14" x14ac:dyDescent="0.25">
      <c r="E34" s="212" t="str">
        <f>A1</f>
        <v>PE 1500/2025 SRP (SGPE DE ORIGEM: 27467/2025)</v>
      </c>
      <c r="F34" s="213"/>
      <c r="G34" s="213"/>
      <c r="H34" s="213"/>
      <c r="I34" s="213"/>
      <c r="J34" s="213"/>
      <c r="K34" s="213"/>
      <c r="L34" s="213"/>
      <c r="M34" s="213"/>
      <c r="N34" s="214"/>
    </row>
    <row r="35" spans="5:14" x14ac:dyDescent="0.25">
      <c r="E35" s="212" t="str">
        <f>J1</f>
        <v>VIGÊNCIA DA ATA: 20/10/2025 até 20/10/2026</v>
      </c>
      <c r="F35" s="213"/>
      <c r="G35" s="213"/>
      <c r="H35" s="213"/>
      <c r="I35" s="213"/>
      <c r="J35" s="213"/>
      <c r="K35" s="213"/>
      <c r="L35" s="213"/>
      <c r="M35" s="213"/>
      <c r="N35" s="214"/>
    </row>
    <row r="36" spans="5:14" ht="31.5" x14ac:dyDescent="0.25">
      <c r="E36" s="120" t="s">
        <v>85</v>
      </c>
      <c r="F36" s="120" t="s">
        <v>86</v>
      </c>
      <c r="G36" s="120" t="s">
        <v>87</v>
      </c>
      <c r="H36" s="121" t="s">
        <v>88</v>
      </c>
      <c r="I36" s="122" t="s">
        <v>89</v>
      </c>
      <c r="J36" s="120" t="s">
        <v>90</v>
      </c>
      <c r="K36" s="123" t="s">
        <v>91</v>
      </c>
      <c r="L36" s="120" t="s">
        <v>92</v>
      </c>
      <c r="M36" s="120" t="s">
        <v>93</v>
      </c>
      <c r="N36" s="122" t="s">
        <v>94</v>
      </c>
    </row>
    <row r="37" spans="5:14" ht="15.75" x14ac:dyDescent="0.25">
      <c r="E37" s="124" t="s">
        <v>105</v>
      </c>
      <c r="F37" s="125" cm="1">
        <f t="array" aca="1" ref="F37" ca="1">INDIRECT("'"&amp; $E37 &amp; "'!K32")</f>
        <v>56663.600000000006</v>
      </c>
      <c r="G37" s="126" cm="1">
        <f t="array" aca="1" ref="G37" ca="1">INDIRECT("'"&amp; $E37 &amp; "'!L32")</f>
        <v>0</v>
      </c>
      <c r="H37" s="127">
        <f t="shared" ref="H37:H53" ca="1" si="7">G37/F37</f>
        <v>0</v>
      </c>
      <c r="I37" s="128" cm="1">
        <f t="array" aca="1" ref="I37" ca="1">INDIRECT("'"&amp; $E37 &amp; "'!N32")</f>
        <v>0</v>
      </c>
      <c r="J37" s="128" cm="1">
        <f t="array" aca="1" ref="J37" ca="1">INDIRECT("'"&amp; $E37 &amp; "'!P32") + INDIRECT("'"&amp; $E37 &amp; "'!Q32")</f>
        <v>0</v>
      </c>
      <c r="K37" s="129">
        <f t="shared" ref="K37:K52" ca="1" si="8">J37/F37</f>
        <v>0</v>
      </c>
      <c r="L37" s="125" cm="1">
        <f t="array" aca="1" ref="L37" ca="1">INDIRECT("'"&amp; $E37 &amp; "'!M32")</f>
        <v>0</v>
      </c>
      <c r="M37" s="130">
        <f t="shared" ref="M37:M53" ca="1" si="9">L37/F37</f>
        <v>0</v>
      </c>
      <c r="N37" s="131">
        <f t="shared" ref="N37:N53" ca="1" si="10">J37+G37</f>
        <v>0</v>
      </c>
    </row>
    <row r="38" spans="5:14" ht="15.75" x14ac:dyDescent="0.25">
      <c r="E38" s="132" t="s">
        <v>109</v>
      </c>
      <c r="F38" s="133" cm="1">
        <f t="array" aca="1" ref="F38" ca="1">INDIRECT("'"&amp; $E38 &amp; "'!K32")</f>
        <v>130</v>
      </c>
      <c r="G38" s="134" cm="1">
        <f t="array" aca="1" ref="G38" ca="1">INDIRECT("'"&amp; $E38 &amp; "'!L32")</f>
        <v>0</v>
      </c>
      <c r="H38" s="135">
        <f t="shared" ca="1" si="7"/>
        <v>0</v>
      </c>
      <c r="I38" s="136" cm="1">
        <f t="array" aca="1" ref="I38" ca="1">INDIRECT("'"&amp; $E38 &amp; "'!N32")</f>
        <v>0</v>
      </c>
      <c r="J38" s="136" cm="1">
        <f t="array" aca="1" ref="J38" ca="1">INDIRECT("'"&amp; $E38 &amp; "'!P32") + INDIRECT("'"&amp; $E38 &amp; "'!Q32")</f>
        <v>0</v>
      </c>
      <c r="K38" s="137">
        <f t="shared" ca="1" si="8"/>
        <v>0</v>
      </c>
      <c r="L38" s="133" cm="1">
        <f t="array" aca="1" ref="L38" ca="1">INDIRECT("'"&amp; $E38 &amp; "'!M32")</f>
        <v>0</v>
      </c>
      <c r="M38" s="138">
        <f t="shared" ca="1" si="9"/>
        <v>0</v>
      </c>
      <c r="N38" s="139">
        <f t="shared" ca="1" si="10"/>
        <v>0</v>
      </c>
    </row>
    <row r="39" spans="5:14" ht="15.75" x14ac:dyDescent="0.25">
      <c r="E39" s="132" t="s">
        <v>110</v>
      </c>
      <c r="F39" s="133" cm="1">
        <f t="array" aca="1" ref="F39" ca="1">INDIRECT("'"&amp; $E39 &amp; "'!K32")</f>
        <v>120179.85</v>
      </c>
      <c r="G39" s="134" cm="1">
        <f t="array" aca="1" ref="G39" ca="1">INDIRECT("'"&amp; $E39 &amp; "'!L32")</f>
        <v>0</v>
      </c>
      <c r="H39" s="135">
        <f t="shared" ca="1" si="7"/>
        <v>0</v>
      </c>
      <c r="I39" s="136" cm="1">
        <f t="array" aca="1" ref="I39" ca="1">INDIRECT("'"&amp; $E39 &amp; "'!N32")</f>
        <v>0</v>
      </c>
      <c r="J39" s="136" cm="1">
        <f t="array" aca="1" ref="J39" ca="1">INDIRECT("'"&amp; $E39 &amp; "'!P32") + INDIRECT("'"&amp; $E39 &amp; "'!Q32")</f>
        <v>0</v>
      </c>
      <c r="K39" s="137">
        <f t="shared" ca="1" si="8"/>
        <v>0</v>
      </c>
      <c r="L39" s="133" cm="1">
        <f t="array" aca="1" ref="L39" ca="1">INDIRECT("'"&amp; $E39 &amp; "'!M32")</f>
        <v>0</v>
      </c>
      <c r="M39" s="138">
        <f t="shared" ca="1" si="9"/>
        <v>0</v>
      </c>
      <c r="N39" s="139">
        <f t="shared" ca="1" si="10"/>
        <v>0</v>
      </c>
    </row>
    <row r="40" spans="5:14" ht="15.75" x14ac:dyDescent="0.25">
      <c r="E40" s="132" t="s">
        <v>98</v>
      </c>
      <c r="F40" s="133" cm="1">
        <f t="array" aca="1" ref="F40" ca="1">INDIRECT("'"&amp; $E40 &amp; "'!K32")</f>
        <v>78379.350000000006</v>
      </c>
      <c r="G40" s="134" cm="1">
        <f t="array" aca="1" ref="G40" ca="1">INDIRECT("'"&amp; $E40 &amp; "'!L32")</f>
        <v>6271.3499999999995</v>
      </c>
      <c r="H40" s="135">
        <f t="shared" ca="1" si="7"/>
        <v>8.0012783979453758E-2</v>
      </c>
      <c r="I40" s="136" cm="1">
        <f t="array" aca="1" ref="I40" ca="1">INDIRECT("'"&amp; $E40 &amp; "'!N32")</f>
        <v>0</v>
      </c>
      <c r="J40" s="136" cm="1">
        <f t="array" aca="1" ref="J40" ca="1">INDIRECT("'"&amp; $E40 &amp; "'!P32") + INDIRECT("'"&amp; $E40 &amp; "'!Q32")</f>
        <v>0</v>
      </c>
      <c r="K40" s="137">
        <f t="shared" ca="1" si="8"/>
        <v>0</v>
      </c>
      <c r="L40" s="133" cm="1">
        <f t="array" aca="1" ref="L40" ca="1">INDIRECT("'"&amp; $E40 &amp; "'!M32")</f>
        <v>6271.3499999999995</v>
      </c>
      <c r="M40" s="138">
        <f t="shared" ca="1" si="9"/>
        <v>8.0012783979453758E-2</v>
      </c>
      <c r="N40" s="139">
        <f t="shared" ca="1" si="10"/>
        <v>6271.3499999999995</v>
      </c>
    </row>
    <row r="41" spans="5:14" ht="15.75" x14ac:dyDescent="0.25">
      <c r="E41" s="140" t="s">
        <v>104</v>
      </c>
      <c r="F41" s="133" cm="1">
        <f t="array" aca="1" ref="F41" ca="1">INDIRECT("'"&amp; $E41 &amp; "'!K32")</f>
        <v>3681.68</v>
      </c>
      <c r="G41" s="134" cm="1">
        <f t="array" aca="1" ref="G41" ca="1">INDIRECT("'"&amp; $E41 &amp; "'!L32")</f>
        <v>0</v>
      </c>
      <c r="H41" s="135">
        <f t="shared" ca="1" si="7"/>
        <v>0</v>
      </c>
      <c r="I41" s="136" cm="1">
        <f t="array" aca="1" ref="I41" ca="1">INDIRECT("'"&amp; $E41 &amp; "'!N32")</f>
        <v>0</v>
      </c>
      <c r="J41" s="136" cm="1">
        <f t="array" aca="1" ref="J41" ca="1">INDIRECT("'"&amp; $E41 &amp; "'!P32") + INDIRECT("'"&amp; $E41 &amp; "'!Q32")</f>
        <v>0</v>
      </c>
      <c r="K41" s="137">
        <f t="shared" ca="1" si="8"/>
        <v>0</v>
      </c>
      <c r="L41" s="133" cm="1">
        <f t="array" aca="1" ref="L41" ca="1">INDIRECT("'"&amp; $E41 &amp; "'!M32")</f>
        <v>0</v>
      </c>
      <c r="M41" s="138">
        <f t="shared" ca="1" si="9"/>
        <v>0</v>
      </c>
      <c r="N41" s="141">
        <f t="shared" ca="1" si="10"/>
        <v>0</v>
      </c>
    </row>
    <row r="42" spans="5:14" ht="15.75" x14ac:dyDescent="0.25">
      <c r="E42" s="140" t="s">
        <v>101</v>
      </c>
      <c r="F42" s="133" cm="1">
        <f t="array" aca="1" ref="F42" ca="1">INDIRECT("'"&amp; $E42 &amp; "'!K32")</f>
        <v>27840</v>
      </c>
      <c r="G42" s="134" cm="1">
        <f t="array" aca="1" ref="G42" ca="1">INDIRECT("'"&amp; $E42 &amp; "'!L32")</f>
        <v>0</v>
      </c>
      <c r="H42" s="135">
        <f t="shared" ca="1" si="7"/>
        <v>0</v>
      </c>
      <c r="I42" s="136" cm="1">
        <f t="array" aca="1" ref="I42" ca="1">INDIRECT("'"&amp; $E42 &amp; "'!N32")</f>
        <v>0</v>
      </c>
      <c r="J42" s="136" cm="1">
        <f t="array" aca="1" ref="J42" ca="1">INDIRECT("'"&amp; $E42 &amp; "'!P32") + INDIRECT("'"&amp; $E42 &amp; "'!Q32")</f>
        <v>0</v>
      </c>
      <c r="K42" s="137">
        <f t="shared" ca="1" si="8"/>
        <v>0</v>
      </c>
      <c r="L42" s="133" cm="1">
        <f t="array" aca="1" ref="L42" ca="1">INDIRECT("'"&amp; $E42 &amp; "'!M32")</f>
        <v>0</v>
      </c>
      <c r="M42" s="138">
        <f t="shared" ca="1" si="9"/>
        <v>0</v>
      </c>
      <c r="N42" s="139">
        <f t="shared" ca="1" si="10"/>
        <v>0</v>
      </c>
    </row>
    <row r="43" spans="5:14" ht="15.75" x14ac:dyDescent="0.25">
      <c r="E43" s="140" t="s">
        <v>97</v>
      </c>
      <c r="F43" s="133" cm="1">
        <f t="array" aca="1" ref="F43" ca="1">INDIRECT("'"&amp; $E43 &amp; "'!K32")</f>
        <v>78521.739999999991</v>
      </c>
      <c r="G43" s="134" cm="1">
        <f t="array" aca="1" ref="G43" ca="1">INDIRECT("'"&amp; $E43 &amp; "'!L32")</f>
        <v>0</v>
      </c>
      <c r="H43" s="135">
        <f t="shared" ca="1" si="7"/>
        <v>0</v>
      </c>
      <c r="I43" s="136" cm="1">
        <f t="array" aca="1" ref="I43" ca="1">INDIRECT("'"&amp; $E43 &amp; "'!N32")</f>
        <v>0</v>
      </c>
      <c r="J43" s="136" cm="1">
        <f t="array" aca="1" ref="J43" ca="1">INDIRECT("'"&amp; $E43 &amp; "'!P32") + INDIRECT("'"&amp; $E43 &amp; "'!Q32")</f>
        <v>0</v>
      </c>
      <c r="K43" s="137">
        <f t="shared" ca="1" si="8"/>
        <v>0</v>
      </c>
      <c r="L43" s="133" cm="1">
        <f t="array" aca="1" ref="L43" ca="1">INDIRECT("'"&amp; $E43 &amp; "'!M32")</f>
        <v>0</v>
      </c>
      <c r="M43" s="138">
        <f t="shared" ca="1" si="9"/>
        <v>0</v>
      </c>
      <c r="N43" s="139">
        <f t="shared" ca="1" si="10"/>
        <v>0</v>
      </c>
    </row>
    <row r="44" spans="5:14" ht="15.75" x14ac:dyDescent="0.25">
      <c r="E44" s="140" t="s">
        <v>99</v>
      </c>
      <c r="F44" s="133" cm="1">
        <f t="array" aca="1" ref="F44" ca="1">INDIRECT("'"&amp; $E44 &amp; "'!K32")</f>
        <v>62043.700000000004</v>
      </c>
      <c r="G44" s="134" cm="1">
        <f t="array" aca="1" ref="G44" ca="1">INDIRECT("'"&amp; $E44 &amp; "'!L32")</f>
        <v>0</v>
      </c>
      <c r="H44" s="135">
        <f t="shared" ca="1" si="7"/>
        <v>0</v>
      </c>
      <c r="I44" s="136" cm="1">
        <f t="array" aca="1" ref="I44" ca="1">INDIRECT("'"&amp; $E44 &amp; "'!N32")</f>
        <v>0</v>
      </c>
      <c r="J44" s="136" cm="1">
        <f t="array" aca="1" ref="J44" ca="1">INDIRECT("'"&amp; $E44 &amp; "'!P32") + INDIRECT("'"&amp; $E44 &amp; "'!Q32")</f>
        <v>0</v>
      </c>
      <c r="K44" s="137">
        <f t="shared" ca="1" si="8"/>
        <v>0</v>
      </c>
      <c r="L44" s="133" cm="1">
        <f t="array" aca="1" ref="L44" ca="1">INDIRECT("'"&amp; $E44 &amp; "'!M32")</f>
        <v>0</v>
      </c>
      <c r="M44" s="138">
        <f t="shared" ca="1" si="9"/>
        <v>0</v>
      </c>
      <c r="N44" s="139">
        <f t="shared" ca="1" si="10"/>
        <v>0</v>
      </c>
    </row>
    <row r="45" spans="5:14" ht="15.75" x14ac:dyDescent="0.25">
      <c r="E45" s="140" t="s">
        <v>103</v>
      </c>
      <c r="F45" s="133" cm="1">
        <f t="array" aca="1" ref="F45" ca="1">INDIRECT("'"&amp; $E45 &amp; "'!K32")</f>
        <v>76511.81</v>
      </c>
      <c r="G45" s="134" cm="1">
        <f t="array" aca="1" ref="G45" ca="1">INDIRECT("'"&amp; $E45 &amp; "'!L32")</f>
        <v>0</v>
      </c>
      <c r="H45" s="135">
        <f t="shared" ca="1" si="7"/>
        <v>0</v>
      </c>
      <c r="I45" s="136" cm="1">
        <f t="array" aca="1" ref="I45" ca="1">INDIRECT("'"&amp; $E45 &amp; "'!N32")</f>
        <v>0</v>
      </c>
      <c r="J45" s="136" cm="1">
        <f t="array" aca="1" ref="J45" ca="1">INDIRECT("'"&amp; $E45 &amp; "'!P32") + INDIRECT("'"&amp; $E45 &amp; "'!Q32")</f>
        <v>0</v>
      </c>
      <c r="K45" s="137">
        <f t="shared" ca="1" si="8"/>
        <v>0</v>
      </c>
      <c r="L45" s="133" cm="1">
        <f t="array" aca="1" ref="L45" ca="1">INDIRECT("'"&amp; $E45 &amp; "'!M32")</f>
        <v>0</v>
      </c>
      <c r="M45" s="138">
        <f t="shared" ca="1" si="9"/>
        <v>0</v>
      </c>
      <c r="N45" s="139">
        <f t="shared" ca="1" si="10"/>
        <v>0</v>
      </c>
    </row>
    <row r="46" spans="5:14" ht="15.75" x14ac:dyDescent="0.25">
      <c r="E46" s="140" t="s">
        <v>107</v>
      </c>
      <c r="F46" s="133" cm="1">
        <f t="array" aca="1" ref="F46" ca="1">INDIRECT("'"&amp; $E46 &amp; "'!K32")</f>
        <v>89745.849999999991</v>
      </c>
      <c r="G46" s="134" cm="1">
        <f t="array" aca="1" ref="G46" ca="1">INDIRECT("'"&amp; $E46 &amp; "'!L32")</f>
        <v>0</v>
      </c>
      <c r="H46" s="135">
        <f t="shared" ca="1" si="7"/>
        <v>0</v>
      </c>
      <c r="I46" s="136" cm="1">
        <f t="array" aca="1" ref="I46" ca="1">INDIRECT("'"&amp; $E46 &amp; "'!N32")</f>
        <v>0</v>
      </c>
      <c r="J46" s="136" cm="1">
        <f t="array" aca="1" ref="J46" ca="1">INDIRECT("'"&amp; $E46 &amp; "'!P32") + INDIRECT("'"&amp; $E46 &amp; "'!Q32")</f>
        <v>0</v>
      </c>
      <c r="K46" s="137">
        <f t="shared" ca="1" si="8"/>
        <v>0</v>
      </c>
      <c r="L46" s="133" cm="1">
        <f t="array" aca="1" ref="L46" ca="1">INDIRECT("'"&amp; $E46 &amp; "'!M32")</f>
        <v>0</v>
      </c>
      <c r="M46" s="138">
        <f t="shared" ca="1" si="9"/>
        <v>0</v>
      </c>
      <c r="N46" s="139">
        <f t="shared" ca="1" si="10"/>
        <v>0</v>
      </c>
    </row>
    <row r="47" spans="5:14" ht="15.75" x14ac:dyDescent="0.25">
      <c r="E47" s="132" t="s">
        <v>96</v>
      </c>
      <c r="F47" s="133" cm="1">
        <f t="array" aca="1" ref="F47" ca="1">INDIRECT("'"&amp; $E47 &amp; "'!K32")</f>
        <v>32510.959999999999</v>
      </c>
      <c r="G47" s="134" cm="1">
        <f t="array" aca="1" ref="G47" ca="1">INDIRECT("'"&amp; $E47 &amp; "'!L32")</f>
        <v>0</v>
      </c>
      <c r="H47" s="135">
        <f t="shared" ca="1" si="7"/>
        <v>0</v>
      </c>
      <c r="I47" s="136" cm="1">
        <f t="array" aca="1" ref="I47" ca="1">INDIRECT("'"&amp; $E47 &amp; "'!N32")</f>
        <v>0</v>
      </c>
      <c r="J47" s="136" cm="1">
        <f t="array" aca="1" ref="J47" ca="1">INDIRECT("'"&amp; $E47 &amp; "'!P32") + INDIRECT("'"&amp; $E47 &amp; "'!Q32")</f>
        <v>0</v>
      </c>
      <c r="K47" s="137">
        <f t="shared" ca="1" si="8"/>
        <v>0</v>
      </c>
      <c r="L47" s="133" cm="1">
        <f t="array" aca="1" ref="L47" ca="1">INDIRECT("'"&amp; $E47 &amp; "'!M32")</f>
        <v>0</v>
      </c>
      <c r="M47" s="138">
        <f t="shared" ca="1" si="9"/>
        <v>0</v>
      </c>
      <c r="N47" s="139">
        <f t="shared" ca="1" si="10"/>
        <v>0</v>
      </c>
    </row>
    <row r="48" spans="5:14" ht="15.75" x14ac:dyDescent="0.25">
      <c r="E48" s="140" t="s">
        <v>95</v>
      </c>
      <c r="F48" s="133" cm="1">
        <f t="array" aca="1" ref="F48" ca="1">INDIRECT("'"&amp; $E48 &amp; "'!K32")</f>
        <v>22304.539999999997</v>
      </c>
      <c r="G48" s="134" cm="1">
        <f t="array" aca="1" ref="G48" ca="1">INDIRECT("'"&amp; $E48 &amp; "'!L32")</f>
        <v>0</v>
      </c>
      <c r="H48" s="135">
        <f t="shared" ca="1" si="7"/>
        <v>0</v>
      </c>
      <c r="I48" s="136" cm="1">
        <f t="array" aca="1" ref="I48" ca="1">INDIRECT("'"&amp; $E48 &amp; "'!N32")</f>
        <v>0</v>
      </c>
      <c r="J48" s="136" cm="1">
        <f t="array" aca="1" ref="J48" ca="1">INDIRECT("'"&amp; $E48 &amp; "'!P32") + INDIRECT("'"&amp; $E48 &amp; "'!Q32")</f>
        <v>0</v>
      </c>
      <c r="K48" s="137">
        <f t="shared" ca="1" si="8"/>
        <v>0</v>
      </c>
      <c r="L48" s="133" cm="1">
        <f t="array" aca="1" ref="L48" ca="1">INDIRECT("'"&amp; $E48 &amp; "'!M32")</f>
        <v>0</v>
      </c>
      <c r="M48" s="138">
        <f t="shared" ca="1" si="9"/>
        <v>0</v>
      </c>
      <c r="N48" s="139">
        <f t="shared" ca="1" si="10"/>
        <v>0</v>
      </c>
    </row>
    <row r="49" spans="5:14" ht="15.75" x14ac:dyDescent="0.25">
      <c r="E49" s="132" t="s">
        <v>106</v>
      </c>
      <c r="F49" s="133" cm="1">
        <f t="array" aca="1" ref="F49" ca="1">INDIRECT("'"&amp; $E49 &amp; "'!K32")</f>
        <v>50166.780000000006</v>
      </c>
      <c r="G49" s="134" cm="1">
        <f t="array" aca="1" ref="G49" ca="1">INDIRECT("'"&amp; $E49 &amp; "'!L32")</f>
        <v>0</v>
      </c>
      <c r="H49" s="135">
        <f t="shared" ca="1" si="7"/>
        <v>0</v>
      </c>
      <c r="I49" s="136" cm="1">
        <f t="array" aca="1" ref="I49" ca="1">INDIRECT("'"&amp; $E49 &amp; "'!N32")</f>
        <v>0</v>
      </c>
      <c r="J49" s="136" cm="1">
        <f t="array" aca="1" ref="J49" ca="1">INDIRECT("'"&amp; $E49 &amp; "'!P32") + INDIRECT("'"&amp; $E49 &amp; "'!Q32")</f>
        <v>0</v>
      </c>
      <c r="K49" s="137">
        <f t="shared" ca="1" si="8"/>
        <v>0</v>
      </c>
      <c r="L49" s="133" cm="1">
        <f t="array" aca="1" ref="L49" ca="1">INDIRECT("'"&amp; $E49 &amp; "'!M32")</f>
        <v>0</v>
      </c>
      <c r="M49" s="138">
        <f t="shared" ca="1" si="9"/>
        <v>0</v>
      </c>
      <c r="N49" s="139">
        <f t="shared" ca="1" si="10"/>
        <v>0</v>
      </c>
    </row>
    <row r="50" spans="5:14" ht="15.75" x14ac:dyDescent="0.25">
      <c r="E50" s="132" t="s">
        <v>100</v>
      </c>
      <c r="F50" s="133" cm="1">
        <f t="array" aca="1" ref="F50" ca="1">INDIRECT("'"&amp; $E50 &amp; "'!K32")</f>
        <v>13158.599999999999</v>
      </c>
      <c r="G50" s="134" cm="1">
        <f t="array" aca="1" ref="G50" ca="1">INDIRECT("'"&amp; $E50 &amp; "'!L32")</f>
        <v>0</v>
      </c>
      <c r="H50" s="135">
        <f t="shared" ca="1" si="7"/>
        <v>0</v>
      </c>
      <c r="I50" s="136" cm="1">
        <f t="array" aca="1" ref="I50" ca="1">INDIRECT("'"&amp; $E50 &amp; "'!N32")</f>
        <v>0</v>
      </c>
      <c r="J50" s="136" cm="1">
        <f t="array" aca="1" ref="J50" ca="1">INDIRECT("'"&amp; $E50 &amp; "'!P32") + INDIRECT("'"&amp; $E50 &amp; "'!Q32")</f>
        <v>0</v>
      </c>
      <c r="K50" s="137">
        <f t="shared" ca="1" si="8"/>
        <v>0</v>
      </c>
      <c r="L50" s="133" cm="1">
        <f t="array" aca="1" ref="L50" ca="1">INDIRECT("'"&amp; $E50 &amp; "'!M32")</f>
        <v>0</v>
      </c>
      <c r="M50" s="138">
        <f t="shared" ca="1" si="9"/>
        <v>0</v>
      </c>
      <c r="N50" s="139">
        <f t="shared" ca="1" si="10"/>
        <v>0</v>
      </c>
    </row>
    <row r="51" spans="5:14" ht="15.75" x14ac:dyDescent="0.25">
      <c r="E51" s="132" t="s">
        <v>102</v>
      </c>
      <c r="F51" s="133" cm="1">
        <f t="array" aca="1" ref="F51" ca="1">INDIRECT("'"&amp; $E51 &amp; "'!K32")</f>
        <v>64427.5</v>
      </c>
      <c r="G51" s="134" cm="1">
        <f t="array" aca="1" ref="G51" ca="1">INDIRECT("'"&amp; $E51 &amp; "'!L32")</f>
        <v>0</v>
      </c>
      <c r="H51" s="135">
        <f t="shared" ca="1" si="7"/>
        <v>0</v>
      </c>
      <c r="I51" s="136" cm="1">
        <f t="array" aca="1" ref="I51" ca="1">INDIRECT("'"&amp; $E51 &amp; "'!N32")</f>
        <v>0</v>
      </c>
      <c r="J51" s="136" cm="1">
        <f t="array" aca="1" ref="J51" ca="1">INDIRECT("'"&amp; $E51 &amp; "'!P32") + INDIRECT("'"&amp; $E51 &amp; "'!Q32")</f>
        <v>0</v>
      </c>
      <c r="K51" s="137">
        <f t="shared" ca="1" si="8"/>
        <v>0</v>
      </c>
      <c r="L51" s="133" cm="1">
        <f t="array" aca="1" ref="L51" ca="1">INDIRECT("'"&amp; $E51 &amp; "'!M32")</f>
        <v>0</v>
      </c>
      <c r="M51" s="138">
        <f t="shared" ca="1" si="9"/>
        <v>0</v>
      </c>
      <c r="N51" s="139">
        <f t="shared" ca="1" si="10"/>
        <v>0</v>
      </c>
    </row>
    <row r="52" spans="5:14" ht="15.75" x14ac:dyDescent="0.25">
      <c r="E52" s="132" t="s">
        <v>111</v>
      </c>
      <c r="F52" s="133" cm="1">
        <f t="array" aca="1" ref="F52" ca="1">INDIRECT("'"&amp; $E52 &amp; "'!K32")</f>
        <v>6896.25</v>
      </c>
      <c r="G52" s="142" cm="1">
        <f t="array" aca="1" ref="G52" ca="1">INDIRECT("'"&amp; $E52 &amp; "'!L32")</f>
        <v>0</v>
      </c>
      <c r="H52" s="135">
        <f t="shared" ca="1" si="7"/>
        <v>0</v>
      </c>
      <c r="I52" s="136" cm="1">
        <f t="array" aca="1" ref="I52" ca="1">INDIRECT("'"&amp; $E52 &amp; "'!N32")</f>
        <v>0</v>
      </c>
      <c r="J52" s="136">
        <v>0</v>
      </c>
      <c r="K52" s="137">
        <f t="shared" ca="1" si="8"/>
        <v>0</v>
      </c>
      <c r="L52" s="133" cm="1">
        <f t="array" aca="1" ref="L52" ca="1">INDIRECT("'"&amp; $E52 &amp; "'!M32")</f>
        <v>0</v>
      </c>
      <c r="M52" s="138">
        <f t="shared" ca="1" si="9"/>
        <v>0</v>
      </c>
      <c r="N52" s="139">
        <f t="shared" ca="1" si="10"/>
        <v>0</v>
      </c>
    </row>
    <row r="53" spans="5:14" ht="18.75" x14ac:dyDescent="0.25">
      <c r="E53" s="143" t="s">
        <v>108</v>
      </c>
      <c r="F53" s="146">
        <f ca="1">SUM(F37:F52)</f>
        <v>783162.21</v>
      </c>
      <c r="G53" s="144">
        <f ca="1">SUM(G37:G52)</f>
        <v>6271.3499999999995</v>
      </c>
      <c r="H53" s="145">
        <f t="shared" ca="1" si="7"/>
        <v>8.0077280541919916E-3</v>
      </c>
      <c r="I53" s="146">
        <f ca="1">SUM(I37:I52)</f>
        <v>0</v>
      </c>
      <c r="J53" s="147">
        <f ca="1">SUM(J37:J52)</f>
        <v>0</v>
      </c>
      <c r="K53" s="145">
        <f ca="1">J53/F53</f>
        <v>0</v>
      </c>
      <c r="L53" s="147">
        <f ca="1">SUM(L37:L52)</f>
        <v>6271.3499999999995</v>
      </c>
      <c r="M53" s="148">
        <f t="shared" ca="1" si="9"/>
        <v>8.0077280541919916E-3</v>
      </c>
      <c r="N53" s="146">
        <f t="shared" ca="1" si="10"/>
        <v>6271.3499999999995</v>
      </c>
    </row>
    <row r="54" spans="5:14" x14ac:dyDescent="0.25">
      <c r="E54" s="212" t="s">
        <v>112</v>
      </c>
      <c r="F54" s="213"/>
      <c r="G54" s="213"/>
      <c r="H54" s="213"/>
      <c r="I54" s="213"/>
      <c r="J54" s="213"/>
      <c r="K54" s="213"/>
      <c r="L54" s="213"/>
      <c r="M54" s="213"/>
      <c r="N54" s="214"/>
    </row>
  </sheetData>
  <mergeCells count="18">
    <mergeCell ref="A29:A30"/>
    <mergeCell ref="C29:C30"/>
    <mergeCell ref="A1:C1"/>
    <mergeCell ref="A4:A7"/>
    <mergeCell ref="C4:C7"/>
    <mergeCell ref="A8:A9"/>
    <mergeCell ref="E54:N54"/>
    <mergeCell ref="D1:I1"/>
    <mergeCell ref="J1:N1"/>
    <mergeCell ref="A2:N2"/>
    <mergeCell ref="E33:N33"/>
    <mergeCell ref="E34:N34"/>
    <mergeCell ref="E35:N35"/>
    <mergeCell ref="C8:C9"/>
    <mergeCell ref="A13:A20"/>
    <mergeCell ref="C13:C20"/>
    <mergeCell ref="A21:A28"/>
    <mergeCell ref="C21:C28"/>
  </mergeCells>
  <pageMargins left="0.511811024" right="0.511811024" top="0.78740157499999996" bottom="0.78740157499999996" header="0.31496062000000002" footer="0.3149606200000000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38DE3-D88C-44E6-AF53-17E4CEA77D52}">
  <sheetPr codeName="Planilha15">
    <tabColor rgb="FF0070C0"/>
  </sheetPr>
  <dimension ref="A1:AI39"/>
  <sheetViews>
    <sheetView zoomScale="70" zoomScaleNormal="70" workbookViewId="0">
      <selection activeCell="P33" sqref="P33"/>
    </sheetView>
  </sheetViews>
  <sheetFormatPr defaultRowHeight="15" x14ac:dyDescent="0.25"/>
  <cols>
    <col min="3" max="3" width="16.140625" customWidth="1"/>
    <col min="6" max="6" width="8.7109375" bestFit="1" customWidth="1"/>
    <col min="7" max="7" width="9.28515625" customWidth="1"/>
    <col min="8" max="8" width="12.5703125" customWidth="1"/>
    <col min="9" max="9" width="10.7109375" customWidth="1"/>
    <col min="10" max="10" width="9.5703125" customWidth="1"/>
    <col min="11" max="11" width="12.5703125" customWidth="1"/>
    <col min="12" max="12" width="12.42578125" customWidth="1"/>
    <col min="13" max="13" width="9.28515625" customWidth="1"/>
    <col min="14" max="14" width="12.7109375" customWidth="1"/>
    <col min="15" max="15" width="10" customWidth="1"/>
    <col min="16" max="16" width="9.28515625" customWidth="1"/>
    <col min="17" max="17" width="9.7109375" bestFit="1" customWidth="1"/>
    <col min="18" max="18" width="10" customWidth="1"/>
    <col min="19" max="19" width="8.7109375" bestFit="1" customWidth="1"/>
    <col min="20" max="20" width="12.140625" bestFit="1" customWidth="1"/>
    <col min="21" max="21" width="12.42578125" customWidth="1"/>
    <col min="22" max="22" width="10.140625" customWidth="1"/>
    <col min="23" max="23" width="13.85546875" bestFit="1" customWidth="1"/>
    <col min="24" max="24" width="17.85546875" bestFit="1" customWidth="1"/>
    <col min="25" max="35" width="12.140625" bestFit="1" customWidth="1"/>
  </cols>
  <sheetData>
    <row r="1" spans="1:35" ht="112.5" customHeight="1" x14ac:dyDescent="0.25">
      <c r="A1" s="231" t="s">
        <v>135</v>
      </c>
      <c r="B1" s="232"/>
      <c r="C1" s="236" t="s">
        <v>136</v>
      </c>
      <c r="D1" s="236"/>
      <c r="E1" s="236"/>
      <c r="F1" s="236"/>
      <c r="G1" s="236"/>
      <c r="H1" s="236"/>
      <c r="I1" s="236"/>
      <c r="J1" s="236"/>
      <c r="K1" s="236"/>
      <c r="L1" s="236"/>
      <c r="M1" s="249" t="s">
        <v>137</v>
      </c>
      <c r="N1" s="249"/>
      <c r="O1" s="249"/>
      <c r="P1" s="249"/>
      <c r="Q1" s="249"/>
      <c r="R1" s="249"/>
      <c r="S1" s="249"/>
      <c r="T1" s="249"/>
      <c r="U1" s="249"/>
      <c r="V1" s="249"/>
      <c r="W1" s="249"/>
      <c r="X1" s="250"/>
      <c r="Y1" s="152" t="s">
        <v>114</v>
      </c>
      <c r="Z1" s="152" t="s">
        <v>114</v>
      </c>
      <c r="AA1" s="152" t="s">
        <v>114</v>
      </c>
      <c r="AB1" s="152" t="s">
        <v>114</v>
      </c>
      <c r="AC1" s="152" t="s">
        <v>114</v>
      </c>
      <c r="AD1" s="152" t="s">
        <v>114</v>
      </c>
      <c r="AE1" s="152" t="s">
        <v>114</v>
      </c>
      <c r="AF1" s="152" t="s">
        <v>114</v>
      </c>
      <c r="AG1" s="152" t="s">
        <v>114</v>
      </c>
      <c r="AH1" s="152" t="s">
        <v>114</v>
      </c>
      <c r="AI1" s="152" t="s">
        <v>114</v>
      </c>
    </row>
    <row r="2" spans="1:35" ht="70.5" customHeight="1" thickBot="1" x14ac:dyDescent="0.3">
      <c r="A2" s="229" t="s">
        <v>115</v>
      </c>
      <c r="B2" s="229"/>
      <c r="C2" s="229"/>
      <c r="D2" s="229"/>
      <c r="E2" s="229"/>
      <c r="F2" s="230"/>
      <c r="G2" s="233" t="s">
        <v>116</v>
      </c>
      <c r="H2" s="234"/>
      <c r="I2" s="235"/>
      <c r="J2" s="257" t="s">
        <v>117</v>
      </c>
      <c r="K2" s="258"/>
      <c r="L2" s="259"/>
      <c r="M2" s="260" t="s">
        <v>118</v>
      </c>
      <c r="N2" s="261"/>
      <c r="O2" s="262"/>
      <c r="P2" s="263" t="s">
        <v>119</v>
      </c>
      <c r="Q2" s="264"/>
      <c r="R2" s="265"/>
      <c r="S2" s="266" t="s">
        <v>108</v>
      </c>
      <c r="T2" s="267"/>
      <c r="U2" s="267"/>
      <c r="V2" s="268"/>
      <c r="W2" s="269" t="s">
        <v>120</v>
      </c>
      <c r="X2" s="270"/>
      <c r="Y2" s="153" t="s">
        <v>121</v>
      </c>
      <c r="Z2" s="153" t="s">
        <v>121</v>
      </c>
      <c r="AA2" s="153" t="s">
        <v>121</v>
      </c>
      <c r="AB2" s="153" t="s">
        <v>121</v>
      </c>
      <c r="AC2" s="153" t="s">
        <v>121</v>
      </c>
      <c r="AD2" s="153" t="s">
        <v>121</v>
      </c>
      <c r="AE2" s="153" t="s">
        <v>121</v>
      </c>
      <c r="AF2" s="153" t="s">
        <v>121</v>
      </c>
      <c r="AG2" s="153" t="s">
        <v>121</v>
      </c>
      <c r="AH2" s="153" t="s">
        <v>121</v>
      </c>
      <c r="AI2" s="153" t="s">
        <v>121</v>
      </c>
    </row>
    <row r="3" spans="1:35" ht="75.75" customHeight="1" x14ac:dyDescent="0.25">
      <c r="A3" s="154" t="s">
        <v>0</v>
      </c>
      <c r="B3" s="154" t="s">
        <v>1</v>
      </c>
      <c r="C3" s="155" t="s">
        <v>2</v>
      </c>
      <c r="D3" s="154" t="s">
        <v>3</v>
      </c>
      <c r="E3" s="161" t="s">
        <v>122</v>
      </c>
      <c r="F3" s="156" t="s">
        <v>123</v>
      </c>
      <c r="G3" s="184" t="s">
        <v>124</v>
      </c>
      <c r="H3" s="185" t="s">
        <v>125</v>
      </c>
      <c r="I3" s="186" t="s">
        <v>126</v>
      </c>
      <c r="J3" s="162" t="s">
        <v>124</v>
      </c>
      <c r="K3" s="163" t="s">
        <v>125</v>
      </c>
      <c r="L3" s="162" t="s">
        <v>126</v>
      </c>
      <c r="M3" s="166" t="s">
        <v>124</v>
      </c>
      <c r="N3" s="167" t="s">
        <v>125</v>
      </c>
      <c r="O3" s="166" t="s">
        <v>126</v>
      </c>
      <c r="P3" s="169" t="s">
        <v>124</v>
      </c>
      <c r="Q3" s="170" t="s">
        <v>125</v>
      </c>
      <c r="R3" s="171" t="s">
        <v>126</v>
      </c>
      <c r="S3" s="175" t="s">
        <v>124</v>
      </c>
      <c r="T3" s="175" t="s">
        <v>127</v>
      </c>
      <c r="U3" s="176" t="s">
        <v>128</v>
      </c>
      <c r="V3" s="177" t="s">
        <v>126</v>
      </c>
      <c r="W3" s="181" t="s">
        <v>129</v>
      </c>
      <c r="X3" s="182" t="s">
        <v>130</v>
      </c>
      <c r="Y3" s="5" t="s">
        <v>131</v>
      </c>
      <c r="Z3" s="5" t="s">
        <v>131</v>
      </c>
      <c r="AA3" s="5" t="s">
        <v>131</v>
      </c>
      <c r="AB3" s="5" t="s">
        <v>131</v>
      </c>
      <c r="AC3" s="5" t="s">
        <v>131</v>
      </c>
      <c r="AD3" s="5" t="s">
        <v>131</v>
      </c>
      <c r="AE3" s="5" t="s">
        <v>131</v>
      </c>
      <c r="AF3" s="5" t="s">
        <v>131</v>
      </c>
      <c r="AG3" s="5" t="s">
        <v>131</v>
      </c>
      <c r="AH3" s="5" t="s">
        <v>131</v>
      </c>
      <c r="AI3" s="5" t="s">
        <v>131</v>
      </c>
    </row>
    <row r="4" spans="1:35" ht="68.25" customHeight="1" x14ac:dyDescent="0.25">
      <c r="A4" s="197">
        <v>1</v>
      </c>
      <c r="B4" s="40">
        <v>1</v>
      </c>
      <c r="C4" s="198" t="s">
        <v>19</v>
      </c>
      <c r="D4" s="41" t="s">
        <v>20</v>
      </c>
      <c r="E4" s="45" t="s">
        <v>23</v>
      </c>
      <c r="F4" s="157">
        <f>GESTOR!F4</f>
        <v>10</v>
      </c>
      <c r="G4" s="187">
        <f t="shared" ref="G4" si="0">IF(ROUNDDOWN($F4*0.5,0)&gt;$V4,$V4+H4,ROUNDDOWN($F4*0.5,0))</f>
        <v>5</v>
      </c>
      <c r="H4" s="188">
        <f t="shared" ref="H4" si="1">SUMIF($Y$2:$AI$2,$G$2,Y4:AI4)</f>
        <v>0</v>
      </c>
      <c r="I4" s="188">
        <f>G4-H4</f>
        <v>5</v>
      </c>
      <c r="J4" s="164">
        <f t="shared" ref="J4" si="2">IF(ROUNDDOWN($F4*0.5,0)&gt;$V4,$V4+K4,ROUNDDOWN($F4*0.5,0))</f>
        <v>5</v>
      </c>
      <c r="K4" s="165">
        <f t="shared" ref="K4" si="3">SUMIF($Y$2:$AI$2,$J$2,Y4:AI4)</f>
        <v>0</v>
      </c>
      <c r="L4" s="165">
        <f>J4-K4</f>
        <v>5</v>
      </c>
      <c r="M4" s="151">
        <f t="shared" ref="M4" si="4">IF(ROUNDDOWN($F4*0.5,0)&gt;$V4,$V4+N4,ROUNDDOWN($F4*0.5,0))</f>
        <v>5</v>
      </c>
      <c r="N4" s="168">
        <f t="shared" ref="N4" si="5">SUMIF($Y$2:$AI$2,$M$2,Y4:AI4)</f>
        <v>0</v>
      </c>
      <c r="O4" s="168">
        <f>M4-N4</f>
        <v>5</v>
      </c>
      <c r="P4" s="172">
        <f t="shared" ref="P4" si="6">IF(ROUNDDOWN($F4*0.5,0)&gt;$V4,$V4+Q4,ROUNDDOWN($F4*0.5,0))</f>
        <v>5</v>
      </c>
      <c r="Q4" s="173">
        <f t="shared" ref="Q4" si="7">SUMIF($Y$2:$AI$2,$P$2,Y4:AI4)</f>
        <v>0</v>
      </c>
      <c r="R4" s="174">
        <f>P4-Q4</f>
        <v>5</v>
      </c>
      <c r="S4" s="178">
        <f>F4*2</f>
        <v>20</v>
      </c>
      <c r="T4" s="179">
        <f>GESTOR!J4</f>
        <v>0</v>
      </c>
      <c r="U4" s="179">
        <f>(SUM(Y4:AI4))</f>
        <v>0</v>
      </c>
      <c r="V4" s="180">
        <f>S4-U4-T4</f>
        <v>20</v>
      </c>
      <c r="W4" s="183">
        <v>31.2</v>
      </c>
      <c r="X4" s="183">
        <f>F4*W4</f>
        <v>312</v>
      </c>
      <c r="Y4" s="158"/>
      <c r="Z4" s="158"/>
      <c r="AA4" s="158"/>
      <c r="AB4" s="158"/>
      <c r="AC4" s="158"/>
      <c r="AD4" s="158"/>
      <c r="AE4" s="158"/>
      <c r="AF4" s="158"/>
      <c r="AG4" s="158"/>
      <c r="AH4" s="158"/>
      <c r="AI4" s="158"/>
    </row>
    <row r="5" spans="1:35" ht="68.25" customHeight="1" x14ac:dyDescent="0.25">
      <c r="A5" s="197"/>
      <c r="B5" s="40">
        <v>2</v>
      </c>
      <c r="C5" s="199"/>
      <c r="D5" s="41" t="s">
        <v>25</v>
      </c>
      <c r="E5" s="45" t="s">
        <v>23</v>
      </c>
      <c r="F5" s="157">
        <f>GESTOR!F5</f>
        <v>79</v>
      </c>
      <c r="G5" s="187">
        <f t="shared" ref="G5:G30" si="8">IF(ROUNDDOWN($F5*0.5,0)&gt;$V5,$V5+H5,ROUNDDOWN($F5*0.5,0))</f>
        <v>39</v>
      </c>
      <c r="H5" s="188">
        <f t="shared" ref="H5:H30" si="9">SUMIF($Y$2:$AI$2,$G$2,Y5:AI5)</f>
        <v>0</v>
      </c>
      <c r="I5" s="188">
        <f t="shared" ref="I5:I30" si="10">G5-H5</f>
        <v>39</v>
      </c>
      <c r="J5" s="164">
        <f t="shared" ref="J5:J30" si="11">IF(ROUNDDOWN($F5*0.5,0)&gt;$V5,$V5+K5,ROUNDDOWN($F5*0.5,0))</f>
        <v>39</v>
      </c>
      <c r="K5" s="165">
        <f t="shared" ref="K5:K30" si="12">SUMIF($Y$2:$AI$2,$J$2,Y5:AI5)</f>
        <v>0</v>
      </c>
      <c r="L5" s="165">
        <f t="shared" ref="L5:L30" si="13">J5-K5</f>
        <v>39</v>
      </c>
      <c r="M5" s="151">
        <f t="shared" ref="M5:M30" si="14">IF(ROUNDDOWN($F5*0.5,0)&gt;$V5,$V5+N5,ROUNDDOWN($F5*0.5,0))</f>
        <v>39</v>
      </c>
      <c r="N5" s="168">
        <f t="shared" ref="N5:N30" si="15">SUMIF($Y$2:$AI$2,$M$2,Y5:AI5)</f>
        <v>0</v>
      </c>
      <c r="O5" s="168">
        <f t="shared" ref="O5:O30" si="16">M5-N5</f>
        <v>39</v>
      </c>
      <c r="P5" s="172">
        <f t="shared" ref="P5:P30" si="17">IF(ROUNDDOWN($F5*0.5,0)&gt;$V5,$V5+Q5,ROUNDDOWN($F5*0.5,0))</f>
        <v>39</v>
      </c>
      <c r="Q5" s="173">
        <f t="shared" ref="Q5:Q30" si="18">SUMIF($Y$2:$AI$2,$P$2,Y5:AI5)</f>
        <v>0</v>
      </c>
      <c r="R5" s="174">
        <f t="shared" ref="R5:R30" si="19">P5-Q5</f>
        <v>39</v>
      </c>
      <c r="S5" s="178">
        <f t="shared" ref="S5:S30" si="20">F5*2</f>
        <v>158</v>
      </c>
      <c r="T5" s="179">
        <f>GESTOR!J5</f>
        <v>0</v>
      </c>
      <c r="U5" s="179">
        <f t="shared" ref="U5:U30" si="21">(SUM(Y5:AI5))</f>
        <v>0</v>
      </c>
      <c r="V5" s="180">
        <f t="shared" ref="V5:V30" si="22">S5-U5-T5</f>
        <v>158</v>
      </c>
      <c r="W5" s="183">
        <v>57</v>
      </c>
      <c r="X5" s="183">
        <f t="shared" ref="X5:X30" si="23">F5*W5</f>
        <v>4503</v>
      </c>
      <c r="Y5" s="158"/>
      <c r="Z5" s="158"/>
      <c r="AA5" s="158"/>
      <c r="AB5" s="158"/>
      <c r="AC5" s="158"/>
      <c r="AD5" s="158"/>
      <c r="AE5" s="158"/>
      <c r="AF5" s="158"/>
      <c r="AG5" s="158"/>
      <c r="AH5" s="158"/>
      <c r="AI5" s="158"/>
    </row>
    <row r="6" spans="1:35" ht="68.25" customHeight="1" x14ac:dyDescent="0.25">
      <c r="A6" s="197"/>
      <c r="B6" s="40">
        <v>3</v>
      </c>
      <c r="C6" s="199"/>
      <c r="D6" s="41" t="s">
        <v>27</v>
      </c>
      <c r="E6" s="45" t="s">
        <v>23</v>
      </c>
      <c r="F6" s="157">
        <f>GESTOR!F6</f>
        <v>117</v>
      </c>
      <c r="G6" s="187">
        <f t="shared" si="8"/>
        <v>58</v>
      </c>
      <c r="H6" s="188">
        <f t="shared" si="9"/>
        <v>0</v>
      </c>
      <c r="I6" s="188">
        <f t="shared" si="10"/>
        <v>58</v>
      </c>
      <c r="J6" s="164">
        <f t="shared" si="11"/>
        <v>58</v>
      </c>
      <c r="K6" s="165">
        <f t="shared" si="12"/>
        <v>0</v>
      </c>
      <c r="L6" s="165">
        <f t="shared" si="13"/>
        <v>58</v>
      </c>
      <c r="M6" s="151">
        <f t="shared" si="14"/>
        <v>58</v>
      </c>
      <c r="N6" s="168">
        <f t="shared" si="15"/>
        <v>0</v>
      </c>
      <c r="O6" s="168">
        <f t="shared" si="16"/>
        <v>58</v>
      </c>
      <c r="P6" s="172">
        <f t="shared" si="17"/>
        <v>58</v>
      </c>
      <c r="Q6" s="173">
        <f t="shared" si="18"/>
        <v>0</v>
      </c>
      <c r="R6" s="174">
        <f t="shared" si="19"/>
        <v>58</v>
      </c>
      <c r="S6" s="178">
        <f t="shared" si="20"/>
        <v>234</v>
      </c>
      <c r="T6" s="179">
        <f>GESTOR!J6</f>
        <v>0</v>
      </c>
      <c r="U6" s="179">
        <f t="shared" si="21"/>
        <v>0</v>
      </c>
      <c r="V6" s="180">
        <f t="shared" si="22"/>
        <v>234</v>
      </c>
      <c r="W6" s="183">
        <v>65</v>
      </c>
      <c r="X6" s="183">
        <f t="shared" si="23"/>
        <v>7605</v>
      </c>
      <c r="Y6" s="158"/>
      <c r="Z6" s="158"/>
      <c r="AA6" s="158"/>
      <c r="AB6" s="158"/>
      <c r="AC6" s="158"/>
      <c r="AD6" s="158"/>
      <c r="AE6" s="158"/>
      <c r="AF6" s="158"/>
      <c r="AG6" s="158"/>
      <c r="AH6" s="158"/>
      <c r="AI6" s="158"/>
    </row>
    <row r="7" spans="1:35" ht="68.25" customHeight="1" x14ac:dyDescent="0.25">
      <c r="A7" s="197"/>
      <c r="B7" s="40">
        <v>4</v>
      </c>
      <c r="C7" s="200"/>
      <c r="D7" s="41" t="s">
        <v>28</v>
      </c>
      <c r="E7" s="45" t="s">
        <v>23</v>
      </c>
      <c r="F7" s="157">
        <f>GESTOR!F7</f>
        <v>1039</v>
      </c>
      <c r="G7" s="187">
        <f t="shared" si="8"/>
        <v>519</v>
      </c>
      <c r="H7" s="188">
        <f t="shared" si="9"/>
        <v>0</v>
      </c>
      <c r="I7" s="188">
        <f t="shared" si="10"/>
        <v>519</v>
      </c>
      <c r="J7" s="164">
        <f t="shared" si="11"/>
        <v>519</v>
      </c>
      <c r="K7" s="165">
        <f t="shared" si="12"/>
        <v>0</v>
      </c>
      <c r="L7" s="165">
        <f t="shared" si="13"/>
        <v>519</v>
      </c>
      <c r="M7" s="151">
        <f t="shared" si="14"/>
        <v>519</v>
      </c>
      <c r="N7" s="168">
        <f t="shared" si="15"/>
        <v>0</v>
      </c>
      <c r="O7" s="168">
        <f t="shared" si="16"/>
        <v>519</v>
      </c>
      <c r="P7" s="172">
        <f t="shared" si="17"/>
        <v>519</v>
      </c>
      <c r="Q7" s="173">
        <f t="shared" si="18"/>
        <v>0</v>
      </c>
      <c r="R7" s="174">
        <f t="shared" si="19"/>
        <v>519</v>
      </c>
      <c r="S7" s="178">
        <f t="shared" si="20"/>
        <v>2078</v>
      </c>
      <c r="T7" s="179">
        <f>GESTOR!J7</f>
        <v>0</v>
      </c>
      <c r="U7" s="179">
        <f t="shared" si="21"/>
        <v>0</v>
      </c>
      <c r="V7" s="180">
        <f t="shared" si="22"/>
        <v>2078</v>
      </c>
      <c r="W7" s="183">
        <v>20</v>
      </c>
      <c r="X7" s="183">
        <f t="shared" si="23"/>
        <v>20780</v>
      </c>
      <c r="Y7" s="158"/>
      <c r="Z7" s="158"/>
      <c r="AA7" s="158"/>
      <c r="AB7" s="158"/>
      <c r="AC7" s="158"/>
      <c r="AD7" s="158"/>
      <c r="AE7" s="158"/>
      <c r="AF7" s="158"/>
      <c r="AG7" s="158"/>
      <c r="AH7" s="158"/>
      <c r="AI7" s="158"/>
    </row>
    <row r="8" spans="1:35" ht="68.25" customHeight="1" x14ac:dyDescent="0.25">
      <c r="A8" s="189">
        <v>2</v>
      </c>
      <c r="B8" s="47">
        <v>5</v>
      </c>
      <c r="C8" s="191" t="s">
        <v>29</v>
      </c>
      <c r="D8" s="48" t="s">
        <v>30</v>
      </c>
      <c r="E8" s="52" t="s">
        <v>23</v>
      </c>
      <c r="F8" s="157">
        <f>GESTOR!F8</f>
        <v>1055</v>
      </c>
      <c r="G8" s="187">
        <f t="shared" si="8"/>
        <v>527</v>
      </c>
      <c r="H8" s="188">
        <f t="shared" si="9"/>
        <v>0</v>
      </c>
      <c r="I8" s="188">
        <f t="shared" si="10"/>
        <v>527</v>
      </c>
      <c r="J8" s="164">
        <f t="shared" si="11"/>
        <v>527</v>
      </c>
      <c r="K8" s="165">
        <f t="shared" si="12"/>
        <v>0</v>
      </c>
      <c r="L8" s="165">
        <f t="shared" si="13"/>
        <v>527</v>
      </c>
      <c r="M8" s="151">
        <f t="shared" si="14"/>
        <v>527</v>
      </c>
      <c r="N8" s="168">
        <f t="shared" si="15"/>
        <v>0</v>
      </c>
      <c r="O8" s="168">
        <f t="shared" si="16"/>
        <v>527</v>
      </c>
      <c r="P8" s="172">
        <f t="shared" si="17"/>
        <v>527</v>
      </c>
      <c r="Q8" s="173">
        <f t="shared" si="18"/>
        <v>0</v>
      </c>
      <c r="R8" s="174">
        <f t="shared" si="19"/>
        <v>527</v>
      </c>
      <c r="S8" s="178">
        <f t="shared" si="20"/>
        <v>2110</v>
      </c>
      <c r="T8" s="179">
        <f>GESTOR!J8</f>
        <v>0</v>
      </c>
      <c r="U8" s="179">
        <f t="shared" si="21"/>
        <v>0</v>
      </c>
      <c r="V8" s="180">
        <f t="shared" si="22"/>
        <v>2110</v>
      </c>
      <c r="W8" s="183">
        <v>109.96</v>
      </c>
      <c r="X8" s="183">
        <f t="shared" si="23"/>
        <v>116007.79999999999</v>
      </c>
      <c r="Y8" s="158"/>
      <c r="Z8" s="158"/>
      <c r="AA8" s="158"/>
      <c r="AB8" s="158"/>
      <c r="AC8" s="158"/>
      <c r="AD8" s="158"/>
      <c r="AE8" s="158"/>
      <c r="AF8" s="158"/>
      <c r="AG8" s="158"/>
      <c r="AH8" s="158"/>
      <c r="AI8" s="158"/>
    </row>
    <row r="9" spans="1:35" ht="68.25" customHeight="1" x14ac:dyDescent="0.25">
      <c r="A9" s="189"/>
      <c r="B9" s="47">
        <v>6</v>
      </c>
      <c r="C9" s="201"/>
      <c r="D9" s="48" t="s">
        <v>34</v>
      </c>
      <c r="E9" s="52" t="s">
        <v>23</v>
      </c>
      <c r="F9" s="157">
        <f>GESTOR!F9</f>
        <v>1079</v>
      </c>
      <c r="G9" s="187">
        <f t="shared" si="8"/>
        <v>539</v>
      </c>
      <c r="H9" s="188">
        <f t="shared" si="9"/>
        <v>0</v>
      </c>
      <c r="I9" s="188">
        <f t="shared" si="10"/>
        <v>539</v>
      </c>
      <c r="J9" s="164">
        <f t="shared" si="11"/>
        <v>539</v>
      </c>
      <c r="K9" s="165">
        <f t="shared" si="12"/>
        <v>0</v>
      </c>
      <c r="L9" s="165">
        <f t="shared" si="13"/>
        <v>539</v>
      </c>
      <c r="M9" s="151">
        <f t="shared" si="14"/>
        <v>539</v>
      </c>
      <c r="N9" s="168">
        <f t="shared" si="15"/>
        <v>0</v>
      </c>
      <c r="O9" s="168">
        <f t="shared" si="16"/>
        <v>539</v>
      </c>
      <c r="P9" s="172">
        <f t="shared" si="17"/>
        <v>539</v>
      </c>
      <c r="Q9" s="173">
        <f t="shared" si="18"/>
        <v>0</v>
      </c>
      <c r="R9" s="174">
        <f t="shared" si="19"/>
        <v>539</v>
      </c>
      <c r="S9" s="178">
        <f t="shared" si="20"/>
        <v>2158</v>
      </c>
      <c r="T9" s="179">
        <f>GESTOR!J9</f>
        <v>0</v>
      </c>
      <c r="U9" s="179">
        <f t="shared" si="21"/>
        <v>0</v>
      </c>
      <c r="V9" s="180">
        <f t="shared" si="22"/>
        <v>2158</v>
      </c>
      <c r="W9" s="183">
        <v>90.26</v>
      </c>
      <c r="X9" s="183">
        <f t="shared" si="23"/>
        <v>97390.540000000008</v>
      </c>
      <c r="Y9" s="158"/>
      <c r="Z9" s="158"/>
      <c r="AA9" s="158"/>
      <c r="AB9" s="158"/>
      <c r="AC9" s="158"/>
      <c r="AD9" s="158"/>
      <c r="AE9" s="158"/>
      <c r="AF9" s="158"/>
      <c r="AG9" s="158"/>
      <c r="AH9" s="158"/>
      <c r="AI9" s="158"/>
    </row>
    <row r="10" spans="1:35" ht="68.25" customHeight="1" x14ac:dyDescent="0.25">
      <c r="A10" s="89">
        <v>3</v>
      </c>
      <c r="B10" s="40">
        <v>7</v>
      </c>
      <c r="C10" s="54" t="s">
        <v>35</v>
      </c>
      <c r="D10" s="41" t="s">
        <v>36</v>
      </c>
      <c r="E10" s="45" t="s">
        <v>23</v>
      </c>
      <c r="F10" s="157">
        <f>GESTOR!F10</f>
        <v>512</v>
      </c>
      <c r="G10" s="187">
        <f t="shared" si="8"/>
        <v>256</v>
      </c>
      <c r="H10" s="188">
        <f t="shared" si="9"/>
        <v>0</v>
      </c>
      <c r="I10" s="188">
        <f t="shared" si="10"/>
        <v>256</v>
      </c>
      <c r="J10" s="164">
        <f t="shared" si="11"/>
        <v>256</v>
      </c>
      <c r="K10" s="165">
        <f t="shared" si="12"/>
        <v>0</v>
      </c>
      <c r="L10" s="165">
        <f t="shared" si="13"/>
        <v>256</v>
      </c>
      <c r="M10" s="151">
        <f t="shared" si="14"/>
        <v>256</v>
      </c>
      <c r="N10" s="168">
        <f t="shared" si="15"/>
        <v>0</v>
      </c>
      <c r="O10" s="168">
        <f t="shared" si="16"/>
        <v>256</v>
      </c>
      <c r="P10" s="172">
        <f t="shared" si="17"/>
        <v>256</v>
      </c>
      <c r="Q10" s="173">
        <f t="shared" si="18"/>
        <v>0</v>
      </c>
      <c r="R10" s="174">
        <f t="shared" si="19"/>
        <v>256</v>
      </c>
      <c r="S10" s="178">
        <f t="shared" si="20"/>
        <v>1024</v>
      </c>
      <c r="T10" s="179">
        <f>GESTOR!J10</f>
        <v>0</v>
      </c>
      <c r="U10" s="179">
        <f t="shared" si="21"/>
        <v>0</v>
      </c>
      <c r="V10" s="180">
        <f t="shared" si="22"/>
        <v>1024</v>
      </c>
      <c r="W10" s="183">
        <v>14.84</v>
      </c>
      <c r="X10" s="183">
        <f t="shared" si="23"/>
        <v>7598.08</v>
      </c>
      <c r="Y10" s="158"/>
      <c r="Z10" s="158"/>
      <c r="AA10" s="158"/>
      <c r="AB10" s="158"/>
      <c r="AC10" s="158"/>
      <c r="AD10" s="158"/>
      <c r="AE10" s="158"/>
      <c r="AF10" s="158"/>
      <c r="AG10" s="158"/>
      <c r="AH10" s="158"/>
      <c r="AI10" s="158"/>
    </row>
    <row r="11" spans="1:35" ht="68.25" customHeight="1" x14ac:dyDescent="0.25">
      <c r="A11" s="90">
        <v>4</v>
      </c>
      <c r="B11" s="47">
        <v>8</v>
      </c>
      <c r="C11" s="55" t="s">
        <v>39</v>
      </c>
      <c r="D11" s="48" t="s">
        <v>40</v>
      </c>
      <c r="E11" s="52" t="s">
        <v>23</v>
      </c>
      <c r="F11" s="157">
        <f>GESTOR!F11</f>
        <v>444</v>
      </c>
      <c r="G11" s="187">
        <f t="shared" si="8"/>
        <v>222</v>
      </c>
      <c r="H11" s="188">
        <f t="shared" si="9"/>
        <v>0</v>
      </c>
      <c r="I11" s="188">
        <f t="shared" si="10"/>
        <v>222</v>
      </c>
      <c r="J11" s="164">
        <f t="shared" si="11"/>
        <v>222</v>
      </c>
      <c r="K11" s="165">
        <f t="shared" si="12"/>
        <v>0</v>
      </c>
      <c r="L11" s="165">
        <f t="shared" si="13"/>
        <v>222</v>
      </c>
      <c r="M11" s="151">
        <f t="shared" si="14"/>
        <v>222</v>
      </c>
      <c r="N11" s="168">
        <f t="shared" si="15"/>
        <v>0</v>
      </c>
      <c r="O11" s="168">
        <f t="shared" si="16"/>
        <v>222</v>
      </c>
      <c r="P11" s="172">
        <f t="shared" si="17"/>
        <v>222</v>
      </c>
      <c r="Q11" s="173">
        <f t="shared" si="18"/>
        <v>0</v>
      </c>
      <c r="R11" s="174">
        <f t="shared" si="19"/>
        <v>222</v>
      </c>
      <c r="S11" s="178">
        <f t="shared" si="20"/>
        <v>888</v>
      </c>
      <c r="T11" s="179">
        <f>GESTOR!J11</f>
        <v>0</v>
      </c>
      <c r="U11" s="179">
        <f t="shared" si="21"/>
        <v>0</v>
      </c>
      <c r="V11" s="180">
        <f t="shared" si="22"/>
        <v>888</v>
      </c>
      <c r="W11" s="183">
        <v>18.89</v>
      </c>
      <c r="X11" s="183">
        <f t="shared" si="23"/>
        <v>8387.16</v>
      </c>
      <c r="Y11" s="158"/>
      <c r="Z11" s="158"/>
      <c r="AA11" s="158"/>
      <c r="AB11" s="158"/>
      <c r="AC11" s="158"/>
      <c r="AD11" s="158"/>
      <c r="AE11" s="158"/>
      <c r="AF11" s="158"/>
      <c r="AG11" s="158"/>
      <c r="AH11" s="158"/>
      <c r="AI11" s="158"/>
    </row>
    <row r="12" spans="1:35" ht="68.25" customHeight="1" x14ac:dyDescent="0.25">
      <c r="A12" s="89">
        <v>5</v>
      </c>
      <c r="B12" s="40">
        <v>9</v>
      </c>
      <c r="C12" s="54" t="s">
        <v>43</v>
      </c>
      <c r="D12" s="41" t="s">
        <v>44</v>
      </c>
      <c r="E12" s="45" t="s">
        <v>23</v>
      </c>
      <c r="F12" s="157">
        <f>GESTOR!F12</f>
        <v>1393</v>
      </c>
      <c r="G12" s="187">
        <f t="shared" si="8"/>
        <v>696</v>
      </c>
      <c r="H12" s="188">
        <f t="shared" si="9"/>
        <v>0</v>
      </c>
      <c r="I12" s="188">
        <f t="shared" si="10"/>
        <v>696</v>
      </c>
      <c r="J12" s="164">
        <f t="shared" si="11"/>
        <v>696</v>
      </c>
      <c r="K12" s="165">
        <f t="shared" si="12"/>
        <v>0</v>
      </c>
      <c r="L12" s="165">
        <f t="shared" si="13"/>
        <v>696</v>
      </c>
      <c r="M12" s="151">
        <f t="shared" si="14"/>
        <v>696</v>
      </c>
      <c r="N12" s="168">
        <f t="shared" si="15"/>
        <v>0</v>
      </c>
      <c r="O12" s="168">
        <f t="shared" si="16"/>
        <v>696</v>
      </c>
      <c r="P12" s="172">
        <f t="shared" si="17"/>
        <v>696</v>
      </c>
      <c r="Q12" s="173">
        <f t="shared" si="18"/>
        <v>0</v>
      </c>
      <c r="R12" s="174">
        <f t="shared" si="19"/>
        <v>696</v>
      </c>
      <c r="S12" s="178">
        <f t="shared" si="20"/>
        <v>2786</v>
      </c>
      <c r="T12" s="179">
        <f>GESTOR!J12</f>
        <v>0</v>
      </c>
      <c r="U12" s="179">
        <f t="shared" si="21"/>
        <v>0</v>
      </c>
      <c r="V12" s="180">
        <f t="shared" si="22"/>
        <v>2786</v>
      </c>
      <c r="W12" s="183">
        <v>96.76</v>
      </c>
      <c r="X12" s="183">
        <f t="shared" si="23"/>
        <v>134786.68</v>
      </c>
      <c r="Y12" s="158"/>
      <c r="Z12" s="158"/>
      <c r="AA12" s="158"/>
      <c r="AB12" s="158"/>
      <c r="AC12" s="158"/>
      <c r="AD12" s="158"/>
      <c r="AE12" s="158"/>
      <c r="AF12" s="158"/>
      <c r="AG12" s="158"/>
      <c r="AH12" s="158"/>
      <c r="AI12" s="158"/>
    </row>
    <row r="13" spans="1:35" ht="68.25" customHeight="1" x14ac:dyDescent="0.25">
      <c r="A13" s="189">
        <v>6</v>
      </c>
      <c r="B13" s="47">
        <v>10</v>
      </c>
      <c r="C13" s="191" t="s">
        <v>19</v>
      </c>
      <c r="D13" s="56" t="s">
        <v>46</v>
      </c>
      <c r="E13" s="59" t="s">
        <v>23</v>
      </c>
      <c r="F13" s="157">
        <f>GESTOR!F13</f>
        <v>665</v>
      </c>
      <c r="G13" s="187">
        <f t="shared" si="8"/>
        <v>332</v>
      </c>
      <c r="H13" s="188">
        <f t="shared" si="9"/>
        <v>0</v>
      </c>
      <c r="I13" s="188">
        <f t="shared" si="10"/>
        <v>332</v>
      </c>
      <c r="J13" s="164">
        <f t="shared" si="11"/>
        <v>332</v>
      </c>
      <c r="K13" s="165">
        <f t="shared" si="12"/>
        <v>0</v>
      </c>
      <c r="L13" s="165">
        <f t="shared" si="13"/>
        <v>332</v>
      </c>
      <c r="M13" s="151">
        <f t="shared" si="14"/>
        <v>332</v>
      </c>
      <c r="N13" s="168">
        <f t="shared" si="15"/>
        <v>0</v>
      </c>
      <c r="O13" s="168">
        <f t="shared" si="16"/>
        <v>332</v>
      </c>
      <c r="P13" s="172">
        <f t="shared" si="17"/>
        <v>332</v>
      </c>
      <c r="Q13" s="173">
        <f t="shared" si="18"/>
        <v>0</v>
      </c>
      <c r="R13" s="174">
        <f t="shared" si="19"/>
        <v>332</v>
      </c>
      <c r="S13" s="178">
        <f t="shared" si="20"/>
        <v>1330</v>
      </c>
      <c r="T13" s="179">
        <f>GESTOR!J13</f>
        <v>0</v>
      </c>
      <c r="U13" s="179">
        <f t="shared" si="21"/>
        <v>0</v>
      </c>
      <c r="V13" s="180">
        <f t="shared" si="22"/>
        <v>1330</v>
      </c>
      <c r="W13" s="183">
        <v>38</v>
      </c>
      <c r="X13" s="183">
        <f t="shared" si="23"/>
        <v>25270</v>
      </c>
      <c r="Y13" s="158"/>
      <c r="Z13" s="158"/>
      <c r="AA13" s="158"/>
      <c r="AB13" s="158"/>
      <c r="AC13" s="158"/>
      <c r="AD13" s="158"/>
      <c r="AE13" s="158"/>
      <c r="AF13" s="158"/>
      <c r="AG13" s="158"/>
      <c r="AH13" s="158"/>
      <c r="AI13" s="158"/>
    </row>
    <row r="14" spans="1:35" ht="68.25" customHeight="1" x14ac:dyDescent="0.25">
      <c r="A14" s="189"/>
      <c r="B14" s="47">
        <v>11</v>
      </c>
      <c r="C14" s="202"/>
      <c r="D14" s="56" t="s">
        <v>48</v>
      </c>
      <c r="E14" s="59" t="s">
        <v>23</v>
      </c>
      <c r="F14" s="157">
        <f>GESTOR!F14</f>
        <v>569</v>
      </c>
      <c r="G14" s="187">
        <f t="shared" si="8"/>
        <v>284</v>
      </c>
      <c r="H14" s="188">
        <f t="shared" si="9"/>
        <v>0</v>
      </c>
      <c r="I14" s="188">
        <f t="shared" si="10"/>
        <v>284</v>
      </c>
      <c r="J14" s="164">
        <f t="shared" si="11"/>
        <v>284</v>
      </c>
      <c r="K14" s="165">
        <f t="shared" si="12"/>
        <v>0</v>
      </c>
      <c r="L14" s="165">
        <f t="shared" si="13"/>
        <v>284</v>
      </c>
      <c r="M14" s="151">
        <f t="shared" si="14"/>
        <v>284</v>
      </c>
      <c r="N14" s="168">
        <f t="shared" si="15"/>
        <v>0</v>
      </c>
      <c r="O14" s="168">
        <f t="shared" si="16"/>
        <v>284</v>
      </c>
      <c r="P14" s="172">
        <f t="shared" si="17"/>
        <v>284</v>
      </c>
      <c r="Q14" s="173">
        <f t="shared" si="18"/>
        <v>0</v>
      </c>
      <c r="R14" s="174">
        <f t="shared" si="19"/>
        <v>284</v>
      </c>
      <c r="S14" s="178">
        <f t="shared" si="20"/>
        <v>1138</v>
      </c>
      <c r="T14" s="179">
        <f>GESTOR!J14</f>
        <v>0</v>
      </c>
      <c r="U14" s="179">
        <f t="shared" si="21"/>
        <v>0</v>
      </c>
      <c r="V14" s="180">
        <f t="shared" si="22"/>
        <v>1138</v>
      </c>
      <c r="W14" s="183">
        <v>40</v>
      </c>
      <c r="X14" s="183">
        <f t="shared" si="23"/>
        <v>22760</v>
      </c>
      <c r="Y14" s="158"/>
      <c r="Z14" s="158"/>
      <c r="AA14" s="158"/>
      <c r="AB14" s="158"/>
      <c r="AC14" s="158"/>
      <c r="AD14" s="158"/>
      <c r="AE14" s="158"/>
      <c r="AF14" s="158"/>
      <c r="AG14" s="158"/>
      <c r="AH14" s="158"/>
      <c r="AI14" s="158"/>
    </row>
    <row r="15" spans="1:35" ht="68.25" customHeight="1" x14ac:dyDescent="0.25">
      <c r="A15" s="189"/>
      <c r="B15" s="47">
        <v>12</v>
      </c>
      <c r="C15" s="202"/>
      <c r="D15" s="56" t="s">
        <v>49</v>
      </c>
      <c r="E15" s="59" t="s">
        <v>23</v>
      </c>
      <c r="F15" s="157">
        <f>GESTOR!F15</f>
        <v>873</v>
      </c>
      <c r="G15" s="187">
        <f t="shared" si="8"/>
        <v>436</v>
      </c>
      <c r="H15" s="188">
        <f t="shared" si="9"/>
        <v>0</v>
      </c>
      <c r="I15" s="188">
        <f t="shared" si="10"/>
        <v>436</v>
      </c>
      <c r="J15" s="164">
        <f t="shared" si="11"/>
        <v>436</v>
      </c>
      <c r="K15" s="165">
        <f t="shared" si="12"/>
        <v>0</v>
      </c>
      <c r="L15" s="165">
        <f t="shared" si="13"/>
        <v>436</v>
      </c>
      <c r="M15" s="151">
        <f t="shared" si="14"/>
        <v>436</v>
      </c>
      <c r="N15" s="168">
        <f t="shared" si="15"/>
        <v>0</v>
      </c>
      <c r="O15" s="168">
        <f t="shared" si="16"/>
        <v>436</v>
      </c>
      <c r="P15" s="172">
        <f t="shared" si="17"/>
        <v>436</v>
      </c>
      <c r="Q15" s="173">
        <f t="shared" si="18"/>
        <v>0</v>
      </c>
      <c r="R15" s="174">
        <f t="shared" si="19"/>
        <v>436</v>
      </c>
      <c r="S15" s="178">
        <f t="shared" si="20"/>
        <v>1746</v>
      </c>
      <c r="T15" s="179">
        <f>GESTOR!J15</f>
        <v>0</v>
      </c>
      <c r="U15" s="179">
        <f t="shared" si="21"/>
        <v>0</v>
      </c>
      <c r="V15" s="180">
        <f t="shared" si="22"/>
        <v>1746</v>
      </c>
      <c r="W15" s="183">
        <v>37</v>
      </c>
      <c r="X15" s="183">
        <f t="shared" si="23"/>
        <v>32301</v>
      </c>
      <c r="Y15" s="158"/>
      <c r="Z15" s="158"/>
      <c r="AA15" s="158"/>
      <c r="AB15" s="158"/>
      <c r="AC15" s="158"/>
      <c r="AD15" s="158"/>
      <c r="AE15" s="158"/>
      <c r="AF15" s="158"/>
      <c r="AG15" s="158"/>
      <c r="AH15" s="158"/>
      <c r="AI15" s="158"/>
    </row>
    <row r="16" spans="1:35" ht="68.25" customHeight="1" x14ac:dyDescent="0.25">
      <c r="A16" s="189"/>
      <c r="B16" s="47">
        <v>13</v>
      </c>
      <c r="C16" s="202"/>
      <c r="D16" s="56" t="s">
        <v>50</v>
      </c>
      <c r="E16" s="59" t="s">
        <v>23</v>
      </c>
      <c r="F16" s="157">
        <f>GESTOR!F16</f>
        <v>1270</v>
      </c>
      <c r="G16" s="187">
        <f t="shared" si="8"/>
        <v>635</v>
      </c>
      <c r="H16" s="188">
        <f t="shared" si="9"/>
        <v>0</v>
      </c>
      <c r="I16" s="188">
        <f t="shared" si="10"/>
        <v>635</v>
      </c>
      <c r="J16" s="164">
        <f t="shared" si="11"/>
        <v>635</v>
      </c>
      <c r="K16" s="165">
        <f t="shared" si="12"/>
        <v>0</v>
      </c>
      <c r="L16" s="165">
        <f t="shared" si="13"/>
        <v>635</v>
      </c>
      <c r="M16" s="151">
        <f t="shared" si="14"/>
        <v>635</v>
      </c>
      <c r="N16" s="168">
        <f t="shared" si="15"/>
        <v>0</v>
      </c>
      <c r="O16" s="168">
        <f t="shared" si="16"/>
        <v>635</v>
      </c>
      <c r="P16" s="172">
        <f t="shared" si="17"/>
        <v>635</v>
      </c>
      <c r="Q16" s="173">
        <f t="shared" si="18"/>
        <v>0</v>
      </c>
      <c r="R16" s="174">
        <f t="shared" si="19"/>
        <v>635</v>
      </c>
      <c r="S16" s="178">
        <f t="shared" si="20"/>
        <v>2540</v>
      </c>
      <c r="T16" s="179">
        <f>GESTOR!J16</f>
        <v>0</v>
      </c>
      <c r="U16" s="179">
        <f t="shared" si="21"/>
        <v>0</v>
      </c>
      <c r="V16" s="180">
        <f t="shared" si="22"/>
        <v>2540</v>
      </c>
      <c r="W16" s="183">
        <v>36</v>
      </c>
      <c r="X16" s="183">
        <f t="shared" si="23"/>
        <v>45720</v>
      </c>
      <c r="Y16" s="158"/>
      <c r="Z16" s="158"/>
      <c r="AA16" s="158"/>
      <c r="AB16" s="158"/>
      <c r="AC16" s="158"/>
      <c r="AD16" s="158"/>
      <c r="AE16" s="158"/>
      <c r="AF16" s="158"/>
      <c r="AG16" s="158"/>
      <c r="AH16" s="158"/>
      <c r="AI16" s="158"/>
    </row>
    <row r="17" spans="1:35" ht="68.25" customHeight="1" x14ac:dyDescent="0.25">
      <c r="A17" s="189"/>
      <c r="B17" s="47">
        <v>14</v>
      </c>
      <c r="C17" s="202"/>
      <c r="D17" s="56" t="s">
        <v>51</v>
      </c>
      <c r="E17" s="59" t="s">
        <v>23</v>
      </c>
      <c r="F17" s="157">
        <f>GESTOR!F17</f>
        <v>685</v>
      </c>
      <c r="G17" s="187">
        <f t="shared" si="8"/>
        <v>342</v>
      </c>
      <c r="H17" s="188">
        <f t="shared" si="9"/>
        <v>0</v>
      </c>
      <c r="I17" s="188">
        <f t="shared" si="10"/>
        <v>342</v>
      </c>
      <c r="J17" s="164">
        <f t="shared" si="11"/>
        <v>342</v>
      </c>
      <c r="K17" s="165">
        <f t="shared" si="12"/>
        <v>0</v>
      </c>
      <c r="L17" s="165">
        <f t="shared" si="13"/>
        <v>342</v>
      </c>
      <c r="M17" s="151">
        <f t="shared" si="14"/>
        <v>342</v>
      </c>
      <c r="N17" s="168">
        <f t="shared" si="15"/>
        <v>0</v>
      </c>
      <c r="O17" s="168">
        <f t="shared" si="16"/>
        <v>342</v>
      </c>
      <c r="P17" s="172">
        <f t="shared" si="17"/>
        <v>342</v>
      </c>
      <c r="Q17" s="173">
        <f t="shared" si="18"/>
        <v>0</v>
      </c>
      <c r="R17" s="174">
        <f t="shared" si="19"/>
        <v>342</v>
      </c>
      <c r="S17" s="178">
        <f t="shared" si="20"/>
        <v>1370</v>
      </c>
      <c r="T17" s="179">
        <f>GESTOR!J17</f>
        <v>0</v>
      </c>
      <c r="U17" s="179">
        <f t="shared" si="21"/>
        <v>0</v>
      </c>
      <c r="V17" s="180">
        <f t="shared" si="22"/>
        <v>1370</v>
      </c>
      <c r="W17" s="183">
        <v>28</v>
      </c>
      <c r="X17" s="183">
        <f t="shared" si="23"/>
        <v>19180</v>
      </c>
      <c r="Y17" s="158"/>
      <c r="Z17" s="158"/>
      <c r="AA17" s="158"/>
      <c r="AB17" s="158"/>
      <c r="AC17" s="158"/>
      <c r="AD17" s="158"/>
      <c r="AE17" s="158"/>
      <c r="AF17" s="158"/>
      <c r="AG17" s="158"/>
      <c r="AH17" s="158"/>
      <c r="AI17" s="158"/>
    </row>
    <row r="18" spans="1:35" ht="68.25" customHeight="1" x14ac:dyDescent="0.25">
      <c r="A18" s="189"/>
      <c r="B18" s="47">
        <v>15</v>
      </c>
      <c r="C18" s="202"/>
      <c r="D18" s="56" t="s">
        <v>52</v>
      </c>
      <c r="E18" s="59" t="s">
        <v>23</v>
      </c>
      <c r="F18" s="157">
        <f>GESTOR!F18</f>
        <v>345</v>
      </c>
      <c r="G18" s="187">
        <f t="shared" si="8"/>
        <v>172</v>
      </c>
      <c r="H18" s="188">
        <f t="shared" si="9"/>
        <v>0</v>
      </c>
      <c r="I18" s="188">
        <f t="shared" si="10"/>
        <v>172</v>
      </c>
      <c r="J18" s="164">
        <f t="shared" si="11"/>
        <v>172</v>
      </c>
      <c r="K18" s="165">
        <f t="shared" si="12"/>
        <v>0</v>
      </c>
      <c r="L18" s="165">
        <f t="shared" si="13"/>
        <v>172</v>
      </c>
      <c r="M18" s="151">
        <f t="shared" si="14"/>
        <v>172</v>
      </c>
      <c r="N18" s="168">
        <f t="shared" si="15"/>
        <v>0</v>
      </c>
      <c r="O18" s="168">
        <f t="shared" si="16"/>
        <v>172</v>
      </c>
      <c r="P18" s="172">
        <f t="shared" si="17"/>
        <v>172</v>
      </c>
      <c r="Q18" s="173">
        <f t="shared" si="18"/>
        <v>0</v>
      </c>
      <c r="R18" s="174">
        <f t="shared" si="19"/>
        <v>172</v>
      </c>
      <c r="S18" s="178">
        <f t="shared" si="20"/>
        <v>690</v>
      </c>
      <c r="T18" s="179">
        <f>GESTOR!J18</f>
        <v>0</v>
      </c>
      <c r="U18" s="179">
        <f t="shared" si="21"/>
        <v>0</v>
      </c>
      <c r="V18" s="180">
        <f t="shared" si="22"/>
        <v>690</v>
      </c>
      <c r="W18" s="183">
        <v>26.08</v>
      </c>
      <c r="X18" s="183">
        <f t="shared" si="23"/>
        <v>8997.5999999999985</v>
      </c>
      <c r="Y18" s="158"/>
      <c r="Z18" s="158"/>
      <c r="AA18" s="158"/>
      <c r="AB18" s="158"/>
      <c r="AC18" s="158"/>
      <c r="AD18" s="158"/>
      <c r="AE18" s="158"/>
      <c r="AF18" s="158"/>
      <c r="AG18" s="158"/>
      <c r="AH18" s="158"/>
      <c r="AI18" s="158"/>
    </row>
    <row r="19" spans="1:35" ht="68.25" customHeight="1" x14ac:dyDescent="0.25">
      <c r="A19" s="189"/>
      <c r="B19" s="47">
        <v>16</v>
      </c>
      <c r="C19" s="202"/>
      <c r="D19" s="56" t="s">
        <v>53</v>
      </c>
      <c r="E19" s="59" t="s">
        <v>23</v>
      </c>
      <c r="F19" s="157">
        <f>GESTOR!F19</f>
        <v>2128</v>
      </c>
      <c r="G19" s="187">
        <f t="shared" si="8"/>
        <v>1064</v>
      </c>
      <c r="H19" s="188">
        <f t="shared" si="9"/>
        <v>0</v>
      </c>
      <c r="I19" s="188">
        <f t="shared" si="10"/>
        <v>1064</v>
      </c>
      <c r="J19" s="164">
        <f t="shared" si="11"/>
        <v>1064</v>
      </c>
      <c r="K19" s="165">
        <f t="shared" si="12"/>
        <v>0</v>
      </c>
      <c r="L19" s="165">
        <f t="shared" si="13"/>
        <v>1064</v>
      </c>
      <c r="M19" s="151">
        <f t="shared" si="14"/>
        <v>1064</v>
      </c>
      <c r="N19" s="168">
        <f t="shared" si="15"/>
        <v>0</v>
      </c>
      <c r="O19" s="168">
        <f t="shared" si="16"/>
        <v>1064</v>
      </c>
      <c r="P19" s="172">
        <f t="shared" si="17"/>
        <v>1064</v>
      </c>
      <c r="Q19" s="173">
        <f t="shared" si="18"/>
        <v>0</v>
      </c>
      <c r="R19" s="174">
        <f t="shared" si="19"/>
        <v>1064</v>
      </c>
      <c r="S19" s="178">
        <f t="shared" si="20"/>
        <v>4256</v>
      </c>
      <c r="T19" s="179">
        <f>GESTOR!J19</f>
        <v>0</v>
      </c>
      <c r="U19" s="179">
        <f t="shared" si="21"/>
        <v>0</v>
      </c>
      <c r="V19" s="180">
        <f t="shared" si="22"/>
        <v>4256</v>
      </c>
      <c r="W19" s="183">
        <v>39</v>
      </c>
      <c r="X19" s="183">
        <f t="shared" si="23"/>
        <v>82992</v>
      </c>
      <c r="Y19" s="158"/>
      <c r="Z19" s="158"/>
      <c r="AA19" s="158"/>
      <c r="AB19" s="158"/>
      <c r="AC19" s="158"/>
      <c r="AD19" s="158"/>
      <c r="AE19" s="158"/>
      <c r="AF19" s="158"/>
      <c r="AG19" s="158"/>
      <c r="AH19" s="158"/>
      <c r="AI19" s="158"/>
    </row>
    <row r="20" spans="1:35" ht="68.25" customHeight="1" x14ac:dyDescent="0.25">
      <c r="A20" s="189"/>
      <c r="B20" s="47">
        <v>17</v>
      </c>
      <c r="C20" s="201"/>
      <c r="D20" s="56" t="s">
        <v>54</v>
      </c>
      <c r="E20" s="59" t="s">
        <v>23</v>
      </c>
      <c r="F20" s="157">
        <f>GESTOR!F20</f>
        <v>688</v>
      </c>
      <c r="G20" s="187">
        <f t="shared" si="8"/>
        <v>344</v>
      </c>
      <c r="H20" s="188">
        <f t="shared" si="9"/>
        <v>0</v>
      </c>
      <c r="I20" s="188">
        <f t="shared" si="10"/>
        <v>344</v>
      </c>
      <c r="J20" s="164">
        <f t="shared" si="11"/>
        <v>344</v>
      </c>
      <c r="K20" s="165">
        <f t="shared" si="12"/>
        <v>0</v>
      </c>
      <c r="L20" s="165">
        <f t="shared" si="13"/>
        <v>344</v>
      </c>
      <c r="M20" s="151">
        <f t="shared" si="14"/>
        <v>344</v>
      </c>
      <c r="N20" s="168">
        <f t="shared" si="15"/>
        <v>0</v>
      </c>
      <c r="O20" s="168">
        <f t="shared" si="16"/>
        <v>344</v>
      </c>
      <c r="P20" s="172">
        <f t="shared" si="17"/>
        <v>344</v>
      </c>
      <c r="Q20" s="173">
        <f t="shared" si="18"/>
        <v>0</v>
      </c>
      <c r="R20" s="174">
        <f t="shared" si="19"/>
        <v>344</v>
      </c>
      <c r="S20" s="178">
        <f t="shared" si="20"/>
        <v>1376</v>
      </c>
      <c r="T20" s="179">
        <f>GESTOR!J20</f>
        <v>0</v>
      </c>
      <c r="U20" s="179">
        <f t="shared" si="21"/>
        <v>0</v>
      </c>
      <c r="V20" s="180">
        <f t="shared" si="22"/>
        <v>1376</v>
      </c>
      <c r="W20" s="183">
        <v>27</v>
      </c>
      <c r="X20" s="183">
        <f t="shared" si="23"/>
        <v>18576</v>
      </c>
      <c r="Y20" s="158"/>
      <c r="Z20" s="158"/>
      <c r="AA20" s="158"/>
      <c r="AB20" s="158"/>
      <c r="AC20" s="158"/>
      <c r="AD20" s="158"/>
      <c r="AE20" s="158"/>
      <c r="AF20" s="158"/>
      <c r="AG20" s="158"/>
      <c r="AH20" s="158"/>
      <c r="AI20" s="158"/>
    </row>
    <row r="21" spans="1:35" ht="68.25" customHeight="1" x14ac:dyDescent="0.25">
      <c r="A21" s="197">
        <v>7</v>
      </c>
      <c r="B21" s="40">
        <v>18</v>
      </c>
      <c r="C21" s="198" t="s">
        <v>43</v>
      </c>
      <c r="D21" s="41" t="s">
        <v>55</v>
      </c>
      <c r="E21" s="45" t="s">
        <v>23</v>
      </c>
      <c r="F21" s="157">
        <f>GESTOR!F21</f>
        <v>101</v>
      </c>
      <c r="G21" s="187">
        <f t="shared" si="8"/>
        <v>50</v>
      </c>
      <c r="H21" s="188">
        <f t="shared" si="9"/>
        <v>0</v>
      </c>
      <c r="I21" s="188">
        <f t="shared" si="10"/>
        <v>50</v>
      </c>
      <c r="J21" s="164">
        <f t="shared" si="11"/>
        <v>50</v>
      </c>
      <c r="K21" s="165">
        <f t="shared" si="12"/>
        <v>0</v>
      </c>
      <c r="L21" s="165">
        <f t="shared" si="13"/>
        <v>50</v>
      </c>
      <c r="M21" s="151">
        <f t="shared" si="14"/>
        <v>50</v>
      </c>
      <c r="N21" s="168">
        <f t="shared" si="15"/>
        <v>0</v>
      </c>
      <c r="O21" s="168">
        <f t="shared" si="16"/>
        <v>50</v>
      </c>
      <c r="P21" s="172">
        <f t="shared" si="17"/>
        <v>50</v>
      </c>
      <c r="Q21" s="173">
        <f t="shared" si="18"/>
        <v>0</v>
      </c>
      <c r="R21" s="174">
        <f t="shared" si="19"/>
        <v>50</v>
      </c>
      <c r="S21" s="178">
        <f t="shared" si="20"/>
        <v>202</v>
      </c>
      <c r="T21" s="179">
        <f>GESTOR!J21</f>
        <v>0</v>
      </c>
      <c r="U21" s="179">
        <f t="shared" si="21"/>
        <v>0</v>
      </c>
      <c r="V21" s="180">
        <f t="shared" si="22"/>
        <v>202</v>
      </c>
      <c r="W21" s="183">
        <v>153.75</v>
      </c>
      <c r="X21" s="183">
        <f t="shared" si="23"/>
        <v>15528.75</v>
      </c>
      <c r="Y21" s="158"/>
      <c r="Z21" s="158"/>
      <c r="AA21" s="158"/>
      <c r="AB21" s="158"/>
      <c r="AC21" s="158"/>
      <c r="AD21" s="158"/>
      <c r="AE21" s="158"/>
      <c r="AF21" s="158"/>
      <c r="AG21" s="158"/>
      <c r="AH21" s="158"/>
      <c r="AI21" s="158"/>
    </row>
    <row r="22" spans="1:35" ht="68.25" customHeight="1" x14ac:dyDescent="0.25">
      <c r="A22" s="197"/>
      <c r="B22" s="40">
        <v>19</v>
      </c>
      <c r="C22" s="199"/>
      <c r="D22" s="41" t="s">
        <v>58</v>
      </c>
      <c r="E22" s="45" t="s">
        <v>23</v>
      </c>
      <c r="F22" s="157">
        <f>GESTOR!F22</f>
        <v>105</v>
      </c>
      <c r="G22" s="187">
        <f t="shared" si="8"/>
        <v>52</v>
      </c>
      <c r="H22" s="188">
        <f t="shared" si="9"/>
        <v>0</v>
      </c>
      <c r="I22" s="188">
        <f t="shared" si="10"/>
        <v>52</v>
      </c>
      <c r="J22" s="164">
        <f t="shared" si="11"/>
        <v>52</v>
      </c>
      <c r="K22" s="165">
        <f t="shared" si="12"/>
        <v>0</v>
      </c>
      <c r="L22" s="165">
        <f t="shared" si="13"/>
        <v>52</v>
      </c>
      <c r="M22" s="151">
        <f t="shared" si="14"/>
        <v>52</v>
      </c>
      <c r="N22" s="168">
        <f t="shared" si="15"/>
        <v>0</v>
      </c>
      <c r="O22" s="168">
        <f t="shared" si="16"/>
        <v>52</v>
      </c>
      <c r="P22" s="172">
        <f t="shared" si="17"/>
        <v>52</v>
      </c>
      <c r="Q22" s="173">
        <f t="shared" si="18"/>
        <v>0</v>
      </c>
      <c r="R22" s="174">
        <f t="shared" si="19"/>
        <v>52</v>
      </c>
      <c r="S22" s="178">
        <f t="shared" si="20"/>
        <v>210</v>
      </c>
      <c r="T22" s="179">
        <f>GESTOR!J22</f>
        <v>0</v>
      </c>
      <c r="U22" s="179">
        <f t="shared" si="21"/>
        <v>0</v>
      </c>
      <c r="V22" s="180">
        <f t="shared" si="22"/>
        <v>210</v>
      </c>
      <c r="W22" s="183">
        <v>170.1</v>
      </c>
      <c r="X22" s="183">
        <f t="shared" si="23"/>
        <v>17860.5</v>
      </c>
      <c r="Y22" s="158"/>
      <c r="Z22" s="158"/>
      <c r="AA22" s="158"/>
      <c r="AB22" s="158"/>
      <c r="AC22" s="158"/>
      <c r="AD22" s="158"/>
      <c r="AE22" s="158"/>
      <c r="AF22" s="158"/>
      <c r="AG22" s="158"/>
      <c r="AH22" s="158"/>
      <c r="AI22" s="158"/>
    </row>
    <row r="23" spans="1:35" ht="68.25" customHeight="1" x14ac:dyDescent="0.25">
      <c r="A23" s="197"/>
      <c r="B23" s="40">
        <v>20</v>
      </c>
      <c r="C23" s="199"/>
      <c r="D23" s="41" t="s">
        <v>59</v>
      </c>
      <c r="E23" s="45" t="s">
        <v>23</v>
      </c>
      <c r="F23" s="157">
        <f>GESTOR!F23</f>
        <v>32</v>
      </c>
      <c r="G23" s="187">
        <f t="shared" si="8"/>
        <v>16</v>
      </c>
      <c r="H23" s="188">
        <f t="shared" si="9"/>
        <v>0</v>
      </c>
      <c r="I23" s="188">
        <f t="shared" si="10"/>
        <v>16</v>
      </c>
      <c r="J23" s="164">
        <f t="shared" si="11"/>
        <v>16</v>
      </c>
      <c r="K23" s="165">
        <f t="shared" si="12"/>
        <v>0</v>
      </c>
      <c r="L23" s="165">
        <f t="shared" si="13"/>
        <v>16</v>
      </c>
      <c r="M23" s="151">
        <f t="shared" si="14"/>
        <v>16</v>
      </c>
      <c r="N23" s="168">
        <f t="shared" si="15"/>
        <v>0</v>
      </c>
      <c r="O23" s="168">
        <f t="shared" si="16"/>
        <v>16</v>
      </c>
      <c r="P23" s="172">
        <f t="shared" si="17"/>
        <v>16</v>
      </c>
      <c r="Q23" s="173">
        <f t="shared" si="18"/>
        <v>0</v>
      </c>
      <c r="R23" s="174">
        <f t="shared" si="19"/>
        <v>16</v>
      </c>
      <c r="S23" s="178">
        <f t="shared" si="20"/>
        <v>64</v>
      </c>
      <c r="T23" s="179">
        <f>GESTOR!J23</f>
        <v>0</v>
      </c>
      <c r="U23" s="179">
        <f t="shared" si="21"/>
        <v>0</v>
      </c>
      <c r="V23" s="180">
        <f t="shared" si="22"/>
        <v>64</v>
      </c>
      <c r="W23" s="183">
        <v>286.23</v>
      </c>
      <c r="X23" s="183">
        <f t="shared" si="23"/>
        <v>9159.36</v>
      </c>
      <c r="Y23" s="158"/>
      <c r="Z23" s="158"/>
      <c r="AA23" s="158"/>
      <c r="AB23" s="158"/>
      <c r="AC23" s="158"/>
      <c r="AD23" s="158"/>
      <c r="AE23" s="158"/>
      <c r="AF23" s="158"/>
      <c r="AG23" s="158"/>
      <c r="AH23" s="158"/>
      <c r="AI23" s="158"/>
    </row>
    <row r="24" spans="1:35" ht="68.25" customHeight="1" x14ac:dyDescent="0.25">
      <c r="A24" s="197"/>
      <c r="B24" s="40">
        <v>21</v>
      </c>
      <c r="C24" s="199"/>
      <c r="D24" s="41" t="s">
        <v>60</v>
      </c>
      <c r="E24" s="45" t="s">
        <v>23</v>
      </c>
      <c r="F24" s="157">
        <f>GESTOR!F24</f>
        <v>42</v>
      </c>
      <c r="G24" s="187">
        <f t="shared" si="8"/>
        <v>21</v>
      </c>
      <c r="H24" s="188">
        <f t="shared" si="9"/>
        <v>0</v>
      </c>
      <c r="I24" s="188">
        <f t="shared" si="10"/>
        <v>21</v>
      </c>
      <c r="J24" s="164">
        <f t="shared" si="11"/>
        <v>21</v>
      </c>
      <c r="K24" s="165">
        <f t="shared" si="12"/>
        <v>0</v>
      </c>
      <c r="L24" s="165">
        <f t="shared" si="13"/>
        <v>21</v>
      </c>
      <c r="M24" s="151">
        <f t="shared" si="14"/>
        <v>21</v>
      </c>
      <c r="N24" s="168">
        <f t="shared" si="15"/>
        <v>0</v>
      </c>
      <c r="O24" s="168">
        <f t="shared" si="16"/>
        <v>21</v>
      </c>
      <c r="P24" s="172">
        <f t="shared" si="17"/>
        <v>21</v>
      </c>
      <c r="Q24" s="173">
        <f t="shared" si="18"/>
        <v>0</v>
      </c>
      <c r="R24" s="174">
        <f t="shared" si="19"/>
        <v>21</v>
      </c>
      <c r="S24" s="178">
        <f t="shared" si="20"/>
        <v>84</v>
      </c>
      <c r="T24" s="179">
        <f>GESTOR!J24</f>
        <v>0</v>
      </c>
      <c r="U24" s="179">
        <f t="shared" si="21"/>
        <v>0</v>
      </c>
      <c r="V24" s="180">
        <f t="shared" si="22"/>
        <v>84</v>
      </c>
      <c r="W24" s="183">
        <v>187.28</v>
      </c>
      <c r="X24" s="183">
        <f t="shared" si="23"/>
        <v>7865.76</v>
      </c>
      <c r="Y24" s="158"/>
      <c r="Z24" s="158"/>
      <c r="AA24" s="158"/>
      <c r="AB24" s="158"/>
      <c r="AC24" s="158"/>
      <c r="AD24" s="158"/>
      <c r="AE24" s="158"/>
      <c r="AF24" s="158"/>
      <c r="AG24" s="158"/>
      <c r="AH24" s="158"/>
      <c r="AI24" s="158"/>
    </row>
    <row r="25" spans="1:35" ht="68.25" customHeight="1" x14ac:dyDescent="0.25">
      <c r="A25" s="197"/>
      <c r="B25" s="40">
        <v>22</v>
      </c>
      <c r="C25" s="199"/>
      <c r="D25" s="41" t="s">
        <v>61</v>
      </c>
      <c r="E25" s="45" t="s">
        <v>23</v>
      </c>
      <c r="F25" s="157">
        <f>GESTOR!F25</f>
        <v>40</v>
      </c>
      <c r="G25" s="187">
        <f t="shared" si="8"/>
        <v>20</v>
      </c>
      <c r="H25" s="188">
        <f t="shared" si="9"/>
        <v>0</v>
      </c>
      <c r="I25" s="188">
        <f t="shared" si="10"/>
        <v>20</v>
      </c>
      <c r="J25" s="164">
        <f t="shared" si="11"/>
        <v>20</v>
      </c>
      <c r="K25" s="165">
        <f t="shared" si="12"/>
        <v>0</v>
      </c>
      <c r="L25" s="165">
        <f t="shared" si="13"/>
        <v>20</v>
      </c>
      <c r="M25" s="151">
        <f t="shared" si="14"/>
        <v>20</v>
      </c>
      <c r="N25" s="168">
        <f t="shared" si="15"/>
        <v>0</v>
      </c>
      <c r="O25" s="168">
        <f t="shared" si="16"/>
        <v>20</v>
      </c>
      <c r="P25" s="172">
        <f t="shared" si="17"/>
        <v>20</v>
      </c>
      <c r="Q25" s="173">
        <f t="shared" si="18"/>
        <v>0</v>
      </c>
      <c r="R25" s="174">
        <f t="shared" si="19"/>
        <v>20</v>
      </c>
      <c r="S25" s="178">
        <f t="shared" si="20"/>
        <v>80</v>
      </c>
      <c r="T25" s="179">
        <f>GESTOR!J25</f>
        <v>0</v>
      </c>
      <c r="U25" s="179">
        <f t="shared" si="21"/>
        <v>0</v>
      </c>
      <c r="V25" s="180">
        <f t="shared" si="22"/>
        <v>80</v>
      </c>
      <c r="W25" s="183">
        <v>143.93</v>
      </c>
      <c r="X25" s="183">
        <f t="shared" si="23"/>
        <v>5757.2000000000007</v>
      </c>
      <c r="Y25" s="158"/>
      <c r="Z25" s="158"/>
      <c r="AA25" s="158"/>
      <c r="AB25" s="158"/>
      <c r="AC25" s="158"/>
      <c r="AD25" s="158"/>
      <c r="AE25" s="158"/>
      <c r="AF25" s="158"/>
      <c r="AG25" s="158"/>
      <c r="AH25" s="158"/>
      <c r="AI25" s="158"/>
    </row>
    <row r="26" spans="1:35" ht="68.25" customHeight="1" x14ac:dyDescent="0.25">
      <c r="A26" s="197"/>
      <c r="B26" s="40">
        <v>23</v>
      </c>
      <c r="C26" s="199"/>
      <c r="D26" s="41" t="s">
        <v>62</v>
      </c>
      <c r="E26" s="45" t="s">
        <v>23</v>
      </c>
      <c r="F26" s="157">
        <f>GESTOR!F26</f>
        <v>40</v>
      </c>
      <c r="G26" s="187">
        <f t="shared" si="8"/>
        <v>20</v>
      </c>
      <c r="H26" s="188">
        <f t="shared" si="9"/>
        <v>0</v>
      </c>
      <c r="I26" s="188">
        <f t="shared" si="10"/>
        <v>20</v>
      </c>
      <c r="J26" s="164">
        <f t="shared" si="11"/>
        <v>20</v>
      </c>
      <c r="K26" s="165">
        <f t="shared" si="12"/>
        <v>0</v>
      </c>
      <c r="L26" s="165">
        <f t="shared" si="13"/>
        <v>20</v>
      </c>
      <c r="M26" s="151">
        <f t="shared" si="14"/>
        <v>20</v>
      </c>
      <c r="N26" s="168">
        <f t="shared" si="15"/>
        <v>0</v>
      </c>
      <c r="O26" s="168">
        <f t="shared" si="16"/>
        <v>20</v>
      </c>
      <c r="P26" s="172">
        <f t="shared" si="17"/>
        <v>20</v>
      </c>
      <c r="Q26" s="173">
        <f t="shared" si="18"/>
        <v>0</v>
      </c>
      <c r="R26" s="174">
        <f t="shared" si="19"/>
        <v>20</v>
      </c>
      <c r="S26" s="178">
        <f t="shared" si="20"/>
        <v>80</v>
      </c>
      <c r="T26" s="179">
        <f>GESTOR!J26</f>
        <v>0</v>
      </c>
      <c r="U26" s="179">
        <f t="shared" si="21"/>
        <v>0</v>
      </c>
      <c r="V26" s="180">
        <f t="shared" si="22"/>
        <v>80</v>
      </c>
      <c r="W26" s="183">
        <v>245.34</v>
      </c>
      <c r="X26" s="183">
        <f t="shared" si="23"/>
        <v>9813.6</v>
      </c>
      <c r="Y26" s="158"/>
      <c r="Z26" s="158"/>
      <c r="AA26" s="158"/>
      <c r="AB26" s="158"/>
      <c r="AC26" s="158"/>
      <c r="AD26" s="158"/>
      <c r="AE26" s="158"/>
      <c r="AF26" s="158"/>
      <c r="AG26" s="158"/>
      <c r="AH26" s="158"/>
      <c r="AI26" s="158"/>
    </row>
    <row r="27" spans="1:35" ht="68.25" customHeight="1" x14ac:dyDescent="0.25">
      <c r="A27" s="197"/>
      <c r="B27" s="40">
        <v>24</v>
      </c>
      <c r="C27" s="199"/>
      <c r="D27" s="41" t="s">
        <v>63</v>
      </c>
      <c r="E27" s="45" t="s">
        <v>23</v>
      </c>
      <c r="F27" s="157">
        <f>GESTOR!F27</f>
        <v>26</v>
      </c>
      <c r="G27" s="187">
        <f t="shared" si="8"/>
        <v>13</v>
      </c>
      <c r="H27" s="188">
        <f t="shared" si="9"/>
        <v>0</v>
      </c>
      <c r="I27" s="188">
        <f t="shared" si="10"/>
        <v>13</v>
      </c>
      <c r="J27" s="164">
        <f t="shared" si="11"/>
        <v>13</v>
      </c>
      <c r="K27" s="165">
        <f t="shared" si="12"/>
        <v>0</v>
      </c>
      <c r="L27" s="165">
        <f t="shared" si="13"/>
        <v>13</v>
      </c>
      <c r="M27" s="151">
        <f t="shared" si="14"/>
        <v>13</v>
      </c>
      <c r="N27" s="168">
        <f t="shared" si="15"/>
        <v>0</v>
      </c>
      <c r="O27" s="168">
        <f t="shared" si="16"/>
        <v>13</v>
      </c>
      <c r="P27" s="172">
        <f t="shared" si="17"/>
        <v>13</v>
      </c>
      <c r="Q27" s="173">
        <f t="shared" si="18"/>
        <v>0</v>
      </c>
      <c r="R27" s="174">
        <f t="shared" si="19"/>
        <v>13</v>
      </c>
      <c r="S27" s="178">
        <f t="shared" si="20"/>
        <v>52</v>
      </c>
      <c r="T27" s="179">
        <f>GESTOR!J27</f>
        <v>0</v>
      </c>
      <c r="U27" s="179">
        <f t="shared" si="21"/>
        <v>0</v>
      </c>
      <c r="V27" s="180">
        <f t="shared" si="22"/>
        <v>52</v>
      </c>
      <c r="W27" s="183">
        <v>184.01</v>
      </c>
      <c r="X27" s="183">
        <f t="shared" si="23"/>
        <v>4784.26</v>
      </c>
      <c r="Y27" s="158"/>
      <c r="Z27" s="158"/>
      <c r="AA27" s="158"/>
      <c r="AB27" s="158"/>
      <c r="AC27" s="158"/>
      <c r="AD27" s="158"/>
      <c r="AE27" s="158"/>
      <c r="AF27" s="158"/>
      <c r="AG27" s="158"/>
      <c r="AH27" s="158"/>
      <c r="AI27" s="158"/>
    </row>
    <row r="28" spans="1:35" ht="68.25" customHeight="1" x14ac:dyDescent="0.25">
      <c r="A28" s="197"/>
      <c r="B28" s="40">
        <v>25</v>
      </c>
      <c r="C28" s="200"/>
      <c r="D28" s="41" t="s">
        <v>64</v>
      </c>
      <c r="E28" s="45" t="s">
        <v>23</v>
      </c>
      <c r="F28" s="157">
        <f>GESTOR!F28</f>
        <v>1</v>
      </c>
      <c r="G28" s="187">
        <f t="shared" si="8"/>
        <v>0</v>
      </c>
      <c r="H28" s="188">
        <f t="shared" si="9"/>
        <v>0</v>
      </c>
      <c r="I28" s="188">
        <f t="shared" si="10"/>
        <v>0</v>
      </c>
      <c r="J28" s="164">
        <f t="shared" si="11"/>
        <v>0</v>
      </c>
      <c r="K28" s="165">
        <f t="shared" si="12"/>
        <v>0</v>
      </c>
      <c r="L28" s="165">
        <f t="shared" si="13"/>
        <v>0</v>
      </c>
      <c r="M28" s="151">
        <f t="shared" si="14"/>
        <v>0</v>
      </c>
      <c r="N28" s="168">
        <f t="shared" si="15"/>
        <v>0</v>
      </c>
      <c r="O28" s="168">
        <f t="shared" si="16"/>
        <v>0</v>
      </c>
      <c r="P28" s="172">
        <f t="shared" si="17"/>
        <v>0</v>
      </c>
      <c r="Q28" s="173">
        <f t="shared" si="18"/>
        <v>0</v>
      </c>
      <c r="R28" s="174">
        <f t="shared" si="19"/>
        <v>0</v>
      </c>
      <c r="S28" s="178">
        <f t="shared" si="20"/>
        <v>2</v>
      </c>
      <c r="T28" s="179">
        <f>GESTOR!J28</f>
        <v>0</v>
      </c>
      <c r="U28" s="179">
        <f t="shared" si="21"/>
        <v>0</v>
      </c>
      <c r="V28" s="180">
        <f t="shared" si="22"/>
        <v>2</v>
      </c>
      <c r="W28" s="183">
        <v>2228.5700000000002</v>
      </c>
      <c r="X28" s="183">
        <f t="shared" si="23"/>
        <v>2228.5700000000002</v>
      </c>
      <c r="Y28" s="158"/>
      <c r="Z28" s="158"/>
      <c r="AA28" s="158"/>
      <c r="AB28" s="158"/>
      <c r="AC28" s="158"/>
      <c r="AD28" s="158"/>
      <c r="AE28" s="158"/>
      <c r="AF28" s="158"/>
      <c r="AG28" s="158"/>
      <c r="AH28" s="158"/>
      <c r="AI28" s="158"/>
    </row>
    <row r="29" spans="1:35" ht="68.25" customHeight="1" x14ac:dyDescent="0.25">
      <c r="A29" s="189">
        <v>8</v>
      </c>
      <c r="B29" s="47">
        <v>26</v>
      </c>
      <c r="C29" s="191" t="s">
        <v>43</v>
      </c>
      <c r="D29" s="56" t="s">
        <v>65</v>
      </c>
      <c r="E29" s="59" t="s">
        <v>23</v>
      </c>
      <c r="F29" s="157">
        <f>GESTOR!F29</f>
        <v>340</v>
      </c>
      <c r="G29" s="187">
        <f t="shared" si="8"/>
        <v>170</v>
      </c>
      <c r="H29" s="188">
        <f t="shared" si="9"/>
        <v>0</v>
      </c>
      <c r="I29" s="188">
        <f t="shared" si="10"/>
        <v>170</v>
      </c>
      <c r="J29" s="164">
        <f t="shared" si="11"/>
        <v>170</v>
      </c>
      <c r="K29" s="165">
        <f t="shared" si="12"/>
        <v>0</v>
      </c>
      <c r="L29" s="165">
        <f t="shared" si="13"/>
        <v>170</v>
      </c>
      <c r="M29" s="151">
        <f t="shared" si="14"/>
        <v>170</v>
      </c>
      <c r="N29" s="168">
        <f t="shared" si="15"/>
        <v>0</v>
      </c>
      <c r="O29" s="168">
        <f t="shared" si="16"/>
        <v>170</v>
      </c>
      <c r="P29" s="172">
        <f t="shared" si="17"/>
        <v>170</v>
      </c>
      <c r="Q29" s="173">
        <f t="shared" si="18"/>
        <v>0</v>
      </c>
      <c r="R29" s="174">
        <f t="shared" si="19"/>
        <v>170</v>
      </c>
      <c r="S29" s="178">
        <f t="shared" si="20"/>
        <v>680</v>
      </c>
      <c r="T29" s="179">
        <f>GESTOR!J29</f>
        <v>0</v>
      </c>
      <c r="U29" s="179">
        <f t="shared" si="21"/>
        <v>0</v>
      </c>
      <c r="V29" s="180">
        <f t="shared" si="22"/>
        <v>680</v>
      </c>
      <c r="W29" s="183">
        <v>50.82</v>
      </c>
      <c r="X29" s="183">
        <f t="shared" si="23"/>
        <v>17278.8</v>
      </c>
      <c r="Y29" s="158"/>
      <c r="Z29" s="158"/>
      <c r="AA29" s="158"/>
      <c r="AB29" s="158"/>
      <c r="AC29" s="158"/>
      <c r="AD29" s="158"/>
      <c r="AE29" s="158"/>
      <c r="AF29" s="158"/>
      <c r="AG29" s="158"/>
      <c r="AH29" s="158"/>
      <c r="AI29" s="158"/>
    </row>
    <row r="30" spans="1:35" ht="68.25" customHeight="1" thickBot="1" x14ac:dyDescent="0.3">
      <c r="A30" s="222"/>
      <c r="B30" s="63">
        <v>27</v>
      </c>
      <c r="C30" s="202"/>
      <c r="D30" s="62" t="s">
        <v>66</v>
      </c>
      <c r="E30" s="93" t="s">
        <v>23</v>
      </c>
      <c r="F30" s="157">
        <f>GESTOR!F30</f>
        <v>95</v>
      </c>
      <c r="G30" s="187">
        <f t="shared" si="8"/>
        <v>47</v>
      </c>
      <c r="H30" s="188">
        <f t="shared" si="9"/>
        <v>0</v>
      </c>
      <c r="I30" s="188">
        <f t="shared" si="10"/>
        <v>47</v>
      </c>
      <c r="J30" s="164">
        <f t="shared" si="11"/>
        <v>47</v>
      </c>
      <c r="K30" s="165">
        <f t="shared" si="12"/>
        <v>0</v>
      </c>
      <c r="L30" s="165">
        <f t="shared" si="13"/>
        <v>47</v>
      </c>
      <c r="M30" s="151">
        <f t="shared" si="14"/>
        <v>47</v>
      </c>
      <c r="N30" s="168">
        <f t="shared" si="15"/>
        <v>0</v>
      </c>
      <c r="O30" s="168">
        <f t="shared" si="16"/>
        <v>47</v>
      </c>
      <c r="P30" s="172">
        <f t="shared" si="17"/>
        <v>47</v>
      </c>
      <c r="Q30" s="173">
        <f t="shared" si="18"/>
        <v>0</v>
      </c>
      <c r="R30" s="174">
        <f t="shared" si="19"/>
        <v>47</v>
      </c>
      <c r="S30" s="178">
        <f t="shared" si="20"/>
        <v>190</v>
      </c>
      <c r="T30" s="179">
        <f>GESTOR!J30</f>
        <v>0</v>
      </c>
      <c r="U30" s="179">
        <f t="shared" si="21"/>
        <v>0</v>
      </c>
      <c r="V30" s="180">
        <f t="shared" si="22"/>
        <v>190</v>
      </c>
      <c r="W30" s="183">
        <v>418.09</v>
      </c>
      <c r="X30" s="183">
        <f t="shared" si="23"/>
        <v>39718.549999999996</v>
      </c>
      <c r="Y30" s="158"/>
      <c r="Z30" s="158"/>
      <c r="AA30" s="158"/>
      <c r="AB30" s="158"/>
      <c r="AC30" s="158"/>
      <c r="AD30" s="158"/>
      <c r="AE30" s="158"/>
      <c r="AF30" s="158"/>
      <c r="AG30" s="158"/>
      <c r="AH30" s="158"/>
      <c r="AI30" s="158"/>
    </row>
    <row r="31" spans="1:35" x14ac:dyDescent="0.25">
      <c r="A31" s="149"/>
      <c r="G31" s="150"/>
      <c r="H31" s="149"/>
      <c r="I31" s="149"/>
      <c r="J31" s="149"/>
      <c r="K31" s="149"/>
      <c r="L31" s="149"/>
      <c r="M31" s="149"/>
      <c r="N31" s="149"/>
      <c r="O31" s="149"/>
      <c r="P31" s="149"/>
      <c r="Q31" s="149"/>
      <c r="R31" s="149"/>
      <c r="S31" s="149"/>
      <c r="T31" s="149"/>
      <c r="U31" s="149"/>
      <c r="V31" s="149"/>
      <c r="W31" s="149"/>
      <c r="X31" s="160">
        <f>SUM(X4:X30)</f>
        <v>783162.21</v>
      </c>
      <c r="Y31" s="159">
        <f>SUMPRODUCT(Y4:Y30,$W$4:$W$30)</f>
        <v>0</v>
      </c>
      <c r="Z31" s="159">
        <f t="shared" ref="Z31:AI31" si="24">SUMPRODUCT(Z4:Z30,$W$4:$W$30)</f>
        <v>0</v>
      </c>
      <c r="AA31" s="159">
        <f t="shared" si="24"/>
        <v>0</v>
      </c>
      <c r="AB31" s="159">
        <f t="shared" si="24"/>
        <v>0</v>
      </c>
      <c r="AC31" s="159">
        <f t="shared" si="24"/>
        <v>0</v>
      </c>
      <c r="AD31" s="159">
        <f t="shared" si="24"/>
        <v>0</v>
      </c>
      <c r="AE31" s="159">
        <f t="shared" si="24"/>
        <v>0</v>
      </c>
      <c r="AF31" s="159">
        <f t="shared" si="24"/>
        <v>0</v>
      </c>
      <c r="AG31" s="159">
        <f t="shared" si="24"/>
        <v>0</v>
      </c>
      <c r="AH31" s="159">
        <f t="shared" si="24"/>
        <v>0</v>
      </c>
      <c r="AI31" s="159">
        <f t="shared" si="24"/>
        <v>0</v>
      </c>
    </row>
    <row r="33" spans="2:6" x14ac:dyDescent="0.25">
      <c r="B33" s="237" t="str">
        <f>A1</f>
        <v>PE 1500/2025 SRP (SGPE DE ORIGEM: 27467/2025)</v>
      </c>
      <c r="C33" s="238"/>
      <c r="D33" s="238"/>
      <c r="E33" s="238"/>
      <c r="F33" s="239"/>
    </row>
    <row r="34" spans="2:6" x14ac:dyDescent="0.25">
      <c r="B34" s="240" t="str">
        <f>C1</f>
        <v>OBJETO: AQUISIÇÃO DE ROUPARIA PARA A UDESC, conforme especificações constantes do Anexo I e II</v>
      </c>
      <c r="C34" s="241"/>
      <c r="D34" s="241"/>
      <c r="E34" s="241"/>
      <c r="F34" s="242"/>
    </row>
    <row r="35" spans="2:6" x14ac:dyDescent="0.25">
      <c r="B35" s="237" t="str">
        <f>M1</f>
        <v>VIGÊNCIA DA ATA: 20/10/2025 até 20/10/2026</v>
      </c>
      <c r="C35" s="238"/>
      <c r="D35" s="238"/>
      <c r="E35" s="238"/>
      <c r="F35" s="239"/>
    </row>
    <row r="36" spans="2:6" x14ac:dyDescent="0.25">
      <c r="B36" s="243" t="s">
        <v>132</v>
      </c>
      <c r="C36" s="244"/>
      <c r="D36" s="245"/>
      <c r="E36" s="251">
        <f>X31</f>
        <v>783162.21</v>
      </c>
      <c r="F36" s="252"/>
    </row>
    <row r="37" spans="2:6" x14ac:dyDescent="0.25">
      <c r="B37" s="246" t="s">
        <v>133</v>
      </c>
      <c r="C37" s="247"/>
      <c r="D37" s="248"/>
      <c r="E37" s="253">
        <f>SUM(Y31:AI31)</f>
        <v>0</v>
      </c>
      <c r="F37" s="254"/>
    </row>
    <row r="38" spans="2:6" x14ac:dyDescent="0.25">
      <c r="B38" s="223" t="s">
        <v>134</v>
      </c>
      <c r="C38" s="224"/>
      <c r="D38" s="225"/>
      <c r="E38" s="255">
        <f>E37/E36</f>
        <v>0</v>
      </c>
      <c r="F38" s="256"/>
    </row>
    <row r="39" spans="2:6" x14ac:dyDescent="0.25">
      <c r="B39" s="226" t="s">
        <v>138</v>
      </c>
      <c r="C39" s="227"/>
      <c r="D39" s="227"/>
      <c r="E39" s="227"/>
      <c r="F39" s="228"/>
    </row>
  </sheetData>
  <mergeCells count="30">
    <mergeCell ref="M1:X1"/>
    <mergeCell ref="E36:F36"/>
    <mergeCell ref="E37:F37"/>
    <mergeCell ref="E38:F38"/>
    <mergeCell ref="J2:L2"/>
    <mergeCell ref="M2:O2"/>
    <mergeCell ref="P2:R2"/>
    <mergeCell ref="S2:V2"/>
    <mergeCell ref="W2:X2"/>
    <mergeCell ref="B38:D38"/>
    <mergeCell ref="B39:F39"/>
    <mergeCell ref="A2:F2"/>
    <mergeCell ref="A1:B1"/>
    <mergeCell ref="G2:I2"/>
    <mergeCell ref="C1:L1"/>
    <mergeCell ref="B33:F33"/>
    <mergeCell ref="B34:F34"/>
    <mergeCell ref="B35:F35"/>
    <mergeCell ref="B36:D36"/>
    <mergeCell ref="B37:D37"/>
    <mergeCell ref="A4:A7"/>
    <mergeCell ref="A8:A9"/>
    <mergeCell ref="A13:A20"/>
    <mergeCell ref="A21:A28"/>
    <mergeCell ref="A29:A30"/>
    <mergeCell ref="C4:C7"/>
    <mergeCell ref="C8:C9"/>
    <mergeCell ref="C13:C20"/>
    <mergeCell ref="C21:C28"/>
    <mergeCell ref="C29:C30"/>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F6F32-592F-4AEB-8E94-00049523F41D}">
  <sheetPr codeName="Planilha2"/>
  <dimension ref="A1:AU818"/>
  <sheetViews>
    <sheetView topLeftCell="A23"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2</v>
      </c>
      <c r="N31" s="24"/>
      <c r="O31" s="24"/>
      <c r="P31" s="24"/>
      <c r="Q31" s="24"/>
      <c r="R31" s="24"/>
      <c r="S31" s="24">
        <f>SUM(S4:S30)</f>
        <v>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130</v>
      </c>
      <c r="L32" s="28">
        <f t="shared" si="6"/>
        <v>0</v>
      </c>
      <c r="M32" s="28">
        <f t="shared" si="6"/>
        <v>0</v>
      </c>
      <c r="N32" s="28">
        <f t="shared" si="6"/>
        <v>0</v>
      </c>
      <c r="O32" s="28">
        <f t="shared" si="6"/>
        <v>0</v>
      </c>
      <c r="P32" s="28">
        <f t="shared" si="6"/>
        <v>0</v>
      </c>
      <c r="Q32" s="28">
        <f t="shared" si="6"/>
        <v>0</v>
      </c>
      <c r="R32" s="28">
        <f t="shared" si="6"/>
        <v>0</v>
      </c>
      <c r="S32" s="28">
        <f t="shared" si="6"/>
        <v>130</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29" priority="1" operator="lessThan">
      <formula>0</formula>
    </cfRule>
  </conditionalFormatting>
  <conditionalFormatting sqref="U4:AD30 AF4:AT30">
    <cfRule type="cellIs" dxfId="2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AEC67-B3D5-432A-A8D9-EDAFD15E78E8}">
  <sheetPr codeName="Planilha3"/>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300</v>
      </c>
      <c r="L8" s="8">
        <f t="shared" si="1"/>
        <v>0</v>
      </c>
      <c r="M8" s="9">
        <f t="shared" si="2"/>
        <v>0</v>
      </c>
      <c r="N8" s="64"/>
      <c r="O8" s="10">
        <f t="shared" si="3"/>
        <v>75</v>
      </c>
      <c r="P8" s="64"/>
      <c r="Q8" s="64"/>
      <c r="R8" s="64"/>
      <c r="S8" s="11">
        <f t="shared" si="0"/>
        <v>300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300</v>
      </c>
      <c r="L9" s="8">
        <f t="shared" si="1"/>
        <v>0</v>
      </c>
      <c r="M9" s="9">
        <f t="shared" si="2"/>
        <v>0</v>
      </c>
      <c r="N9" s="64"/>
      <c r="O9" s="10">
        <f t="shared" si="3"/>
        <v>75</v>
      </c>
      <c r="P9" s="64"/>
      <c r="Q9" s="64"/>
      <c r="R9" s="64"/>
      <c r="S9" s="11">
        <f t="shared" si="0"/>
        <v>300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v>200</v>
      </c>
      <c r="L13" s="8">
        <f t="shared" si="1"/>
        <v>0</v>
      </c>
      <c r="M13" s="9">
        <f t="shared" si="2"/>
        <v>0</v>
      </c>
      <c r="N13" s="64"/>
      <c r="O13" s="10">
        <f t="shared" si="3"/>
        <v>50</v>
      </c>
      <c r="P13" s="64"/>
      <c r="Q13" s="64"/>
      <c r="R13" s="64"/>
      <c r="S13" s="11">
        <f t="shared" si="0"/>
        <v>200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100</v>
      </c>
      <c r="L14" s="8">
        <f t="shared" si="1"/>
        <v>0</v>
      </c>
      <c r="M14" s="9">
        <f t="shared" si="2"/>
        <v>0</v>
      </c>
      <c r="N14" s="64"/>
      <c r="O14" s="10">
        <f t="shared" si="3"/>
        <v>25</v>
      </c>
      <c r="P14" s="64"/>
      <c r="Q14" s="64"/>
      <c r="R14" s="64"/>
      <c r="S14" s="11">
        <f t="shared" si="0"/>
        <v>100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150</v>
      </c>
      <c r="L15" s="8">
        <f t="shared" si="1"/>
        <v>0</v>
      </c>
      <c r="M15" s="9">
        <f t="shared" si="2"/>
        <v>0</v>
      </c>
      <c r="N15" s="64"/>
      <c r="O15" s="10">
        <f t="shared" si="3"/>
        <v>37</v>
      </c>
      <c r="P15" s="64"/>
      <c r="Q15" s="64"/>
      <c r="R15" s="64"/>
      <c r="S15" s="11">
        <f t="shared" si="0"/>
        <v>150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200</v>
      </c>
      <c r="L16" s="8">
        <f t="shared" si="1"/>
        <v>0</v>
      </c>
      <c r="M16" s="9">
        <f t="shared" si="2"/>
        <v>0</v>
      </c>
      <c r="N16" s="64"/>
      <c r="O16" s="10">
        <f t="shared" si="3"/>
        <v>50</v>
      </c>
      <c r="P16" s="64"/>
      <c r="Q16" s="64"/>
      <c r="R16" s="64"/>
      <c r="S16" s="11">
        <f t="shared" si="0"/>
        <v>200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v>300</v>
      </c>
      <c r="L19" s="8">
        <f t="shared" si="1"/>
        <v>0</v>
      </c>
      <c r="M19" s="9">
        <f t="shared" si="2"/>
        <v>0</v>
      </c>
      <c r="N19" s="64"/>
      <c r="O19" s="10">
        <f t="shared" si="3"/>
        <v>75</v>
      </c>
      <c r="P19" s="64"/>
      <c r="Q19" s="64"/>
      <c r="R19" s="64"/>
      <c r="S19" s="11">
        <f t="shared" si="0"/>
        <v>300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v>300</v>
      </c>
      <c r="L20" s="8">
        <f t="shared" si="1"/>
        <v>0</v>
      </c>
      <c r="M20" s="9">
        <f t="shared" si="2"/>
        <v>0</v>
      </c>
      <c r="N20" s="64"/>
      <c r="O20" s="10">
        <f t="shared" si="3"/>
        <v>75</v>
      </c>
      <c r="P20" s="64"/>
      <c r="Q20" s="64"/>
      <c r="R20" s="64"/>
      <c r="S20" s="11">
        <f t="shared" si="0"/>
        <v>300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v>15</v>
      </c>
      <c r="L21" s="8">
        <f t="shared" si="1"/>
        <v>0</v>
      </c>
      <c r="M21" s="9">
        <f t="shared" si="2"/>
        <v>0</v>
      </c>
      <c r="N21" s="64"/>
      <c r="O21" s="10">
        <f t="shared" si="3"/>
        <v>3</v>
      </c>
      <c r="P21" s="64"/>
      <c r="Q21" s="64"/>
      <c r="R21" s="64"/>
      <c r="S21" s="11">
        <f t="shared" si="0"/>
        <v>15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15</v>
      </c>
      <c r="L22" s="8">
        <f t="shared" si="1"/>
        <v>0</v>
      </c>
      <c r="M22" s="9">
        <f t="shared" si="2"/>
        <v>0</v>
      </c>
      <c r="N22" s="64"/>
      <c r="O22" s="10">
        <f t="shared" si="3"/>
        <v>3</v>
      </c>
      <c r="P22" s="64"/>
      <c r="Q22" s="64"/>
      <c r="R22" s="64"/>
      <c r="S22" s="11">
        <f t="shared" si="0"/>
        <v>15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v>10</v>
      </c>
      <c r="L23" s="8">
        <f t="shared" si="1"/>
        <v>0</v>
      </c>
      <c r="M23" s="9">
        <f t="shared" si="2"/>
        <v>0</v>
      </c>
      <c r="N23" s="64"/>
      <c r="O23" s="10">
        <f t="shared" si="3"/>
        <v>2</v>
      </c>
      <c r="P23" s="64"/>
      <c r="Q23" s="64"/>
      <c r="R23" s="64"/>
      <c r="S23" s="11">
        <f t="shared" si="0"/>
        <v>10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v>10</v>
      </c>
      <c r="L24" s="8">
        <f t="shared" si="1"/>
        <v>0</v>
      </c>
      <c r="M24" s="9">
        <f t="shared" si="2"/>
        <v>0</v>
      </c>
      <c r="N24" s="64"/>
      <c r="O24" s="10">
        <f t="shared" si="3"/>
        <v>2</v>
      </c>
      <c r="P24" s="64"/>
      <c r="Q24" s="64"/>
      <c r="R24" s="64"/>
      <c r="S24" s="11">
        <f t="shared" si="0"/>
        <v>10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v>10</v>
      </c>
      <c r="L25" s="8">
        <f t="shared" si="1"/>
        <v>0</v>
      </c>
      <c r="M25" s="9">
        <f t="shared" si="2"/>
        <v>0</v>
      </c>
      <c r="N25" s="64"/>
      <c r="O25" s="10">
        <f t="shared" si="3"/>
        <v>2</v>
      </c>
      <c r="P25" s="64"/>
      <c r="Q25" s="64"/>
      <c r="R25" s="64"/>
      <c r="S25" s="11">
        <f t="shared" si="0"/>
        <v>10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v>10</v>
      </c>
      <c r="L26" s="8">
        <f t="shared" si="1"/>
        <v>0</v>
      </c>
      <c r="M26" s="9">
        <f t="shared" si="2"/>
        <v>0</v>
      </c>
      <c r="N26" s="64"/>
      <c r="O26" s="10">
        <f t="shared" si="3"/>
        <v>2</v>
      </c>
      <c r="P26" s="64"/>
      <c r="Q26" s="64"/>
      <c r="R26" s="64"/>
      <c r="S26" s="11">
        <f t="shared" si="0"/>
        <v>10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v>10</v>
      </c>
      <c r="L27" s="8">
        <f t="shared" si="1"/>
        <v>0</v>
      </c>
      <c r="M27" s="9">
        <f t="shared" si="2"/>
        <v>0</v>
      </c>
      <c r="N27" s="64"/>
      <c r="O27" s="10">
        <f t="shared" si="3"/>
        <v>2</v>
      </c>
      <c r="P27" s="64"/>
      <c r="Q27" s="64"/>
      <c r="R27" s="64"/>
      <c r="S27" s="11">
        <f t="shared" si="0"/>
        <v>10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v>10</v>
      </c>
      <c r="L29" s="8">
        <f t="shared" si="1"/>
        <v>0</v>
      </c>
      <c r="M29" s="9">
        <f t="shared" si="2"/>
        <v>0</v>
      </c>
      <c r="N29" s="64"/>
      <c r="O29" s="10">
        <f t="shared" si="3"/>
        <v>2</v>
      </c>
      <c r="P29" s="64"/>
      <c r="Q29" s="64"/>
      <c r="R29" s="64"/>
      <c r="S29" s="11">
        <f t="shared" si="0"/>
        <v>10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1942</v>
      </c>
      <c r="N31" s="24"/>
      <c r="O31" s="24"/>
      <c r="P31" s="24"/>
      <c r="Q31" s="24"/>
      <c r="R31" s="24"/>
      <c r="S31" s="24">
        <f>SUM(S4:S30)</f>
        <v>1942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120179.85</v>
      </c>
      <c r="L32" s="28">
        <f t="shared" si="6"/>
        <v>0</v>
      </c>
      <c r="M32" s="28">
        <f t="shared" si="6"/>
        <v>0</v>
      </c>
      <c r="N32" s="28">
        <f t="shared" si="6"/>
        <v>0</v>
      </c>
      <c r="O32" s="28">
        <f t="shared" si="6"/>
        <v>29202.27</v>
      </c>
      <c r="P32" s="28">
        <f t="shared" si="6"/>
        <v>0</v>
      </c>
      <c r="Q32" s="28">
        <f t="shared" si="6"/>
        <v>0</v>
      </c>
      <c r="R32" s="28">
        <f t="shared" si="6"/>
        <v>0</v>
      </c>
      <c r="S32" s="28">
        <f t="shared" si="6"/>
        <v>120179.85</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27" priority="1" operator="lessThan">
      <formula>0</formula>
    </cfRule>
  </conditionalFormatting>
  <conditionalFormatting sqref="U4:AD30 AF4:AT30">
    <cfRule type="cellIs" dxfId="26" priority="2" operator="greaterThan">
      <formula>0</formula>
    </cfRule>
  </conditionalFormatting>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AD08-837D-4CE5-98A4-0C3309604534}">
  <sheetPr codeName="Planilha4"/>
  <dimension ref="A1:AU818"/>
  <sheetViews>
    <sheetView tabSelected="1" zoomScale="70" zoomScaleNormal="70" workbookViewId="0">
      <selection activeCell="D6" sqref="D6"/>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139</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v>46079</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v>12</v>
      </c>
      <c r="L5" s="8">
        <f t="shared" ref="L5:L30" si="1">IF(SUM(U5:AT5)&gt;K5+N5,K5+N5,SUM(U5:AT5))</f>
        <v>0</v>
      </c>
      <c r="M5" s="9">
        <f t="shared" ref="M5:M30" si="2">(SUM(U5:AT5))</f>
        <v>0</v>
      </c>
      <c r="N5" s="64"/>
      <c r="O5" s="10">
        <f t="shared" ref="O5:O30" si="3">ROUND(IF(K5*0.25-0.5&lt;0,0,K5*0.25-0.5),0)-R5-P5</f>
        <v>3</v>
      </c>
      <c r="P5" s="64"/>
      <c r="Q5" s="64"/>
      <c r="R5" s="64"/>
      <c r="S5" s="11">
        <f t="shared" si="0"/>
        <v>12</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18</v>
      </c>
      <c r="L6" s="8">
        <f t="shared" si="1"/>
        <v>0</v>
      </c>
      <c r="M6" s="9">
        <f t="shared" si="2"/>
        <v>0</v>
      </c>
      <c r="N6" s="64"/>
      <c r="O6" s="10">
        <f t="shared" si="3"/>
        <v>4</v>
      </c>
      <c r="P6" s="64"/>
      <c r="Q6" s="64"/>
      <c r="R6" s="64"/>
      <c r="S6" s="11">
        <f t="shared" si="0"/>
        <v>18</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100</v>
      </c>
      <c r="L8" s="8">
        <f t="shared" si="1"/>
        <v>0</v>
      </c>
      <c r="M8" s="9">
        <f t="shared" si="2"/>
        <v>0</v>
      </c>
      <c r="N8" s="64"/>
      <c r="O8" s="10">
        <f t="shared" si="3"/>
        <v>25</v>
      </c>
      <c r="P8" s="64"/>
      <c r="Q8" s="64"/>
      <c r="R8" s="64"/>
      <c r="S8" s="11">
        <f t="shared" si="0"/>
        <v>100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100</v>
      </c>
      <c r="L9" s="8">
        <f t="shared" si="1"/>
        <v>0</v>
      </c>
      <c r="M9" s="9">
        <f t="shared" si="2"/>
        <v>0</v>
      </c>
      <c r="N9" s="64"/>
      <c r="O9" s="10">
        <f t="shared" si="3"/>
        <v>25</v>
      </c>
      <c r="P9" s="64"/>
      <c r="Q9" s="64"/>
      <c r="R9" s="64"/>
      <c r="S9" s="11">
        <f t="shared" si="0"/>
        <v>100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100</v>
      </c>
      <c r="L12" s="8">
        <f t="shared" si="1"/>
        <v>0</v>
      </c>
      <c r="M12" s="9">
        <f t="shared" si="2"/>
        <v>0</v>
      </c>
      <c r="N12" s="64"/>
      <c r="O12" s="10">
        <f t="shared" si="3"/>
        <v>25</v>
      </c>
      <c r="P12" s="64"/>
      <c r="Q12" s="64"/>
      <c r="R12" s="64"/>
      <c r="S12" s="11">
        <f t="shared" si="0"/>
        <v>100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v>100</v>
      </c>
      <c r="L13" s="8">
        <f t="shared" si="1"/>
        <v>0</v>
      </c>
      <c r="M13" s="9">
        <f t="shared" si="2"/>
        <v>0</v>
      </c>
      <c r="N13" s="64"/>
      <c r="O13" s="10">
        <f t="shared" si="3"/>
        <v>25</v>
      </c>
      <c r="P13" s="64"/>
      <c r="Q13" s="64"/>
      <c r="R13" s="64"/>
      <c r="S13" s="11">
        <f t="shared" si="0"/>
        <v>100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100</v>
      </c>
      <c r="L14" s="8">
        <f t="shared" si="1"/>
        <v>0</v>
      </c>
      <c r="M14" s="9">
        <f t="shared" si="2"/>
        <v>0</v>
      </c>
      <c r="N14" s="64"/>
      <c r="O14" s="10">
        <f t="shared" si="3"/>
        <v>25</v>
      </c>
      <c r="P14" s="64"/>
      <c r="Q14" s="64"/>
      <c r="R14" s="64"/>
      <c r="S14" s="11">
        <f t="shared" si="0"/>
        <v>100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v>100</v>
      </c>
      <c r="L17" s="8">
        <f t="shared" si="1"/>
        <v>0</v>
      </c>
      <c r="M17" s="9">
        <f t="shared" si="2"/>
        <v>0</v>
      </c>
      <c r="N17" s="64"/>
      <c r="O17" s="10">
        <f t="shared" si="3"/>
        <v>25</v>
      </c>
      <c r="P17" s="64"/>
      <c r="Q17" s="64"/>
      <c r="R17" s="64"/>
      <c r="S17" s="11">
        <f t="shared" si="0"/>
        <v>100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v>100</v>
      </c>
      <c r="L18" s="8">
        <f t="shared" si="1"/>
        <v>0</v>
      </c>
      <c r="M18" s="9">
        <f t="shared" si="2"/>
        <v>0</v>
      </c>
      <c r="N18" s="64"/>
      <c r="O18" s="10">
        <f t="shared" si="3"/>
        <v>25</v>
      </c>
      <c r="P18" s="64"/>
      <c r="Q18" s="64"/>
      <c r="R18" s="64"/>
      <c r="S18" s="11">
        <f t="shared" si="0"/>
        <v>100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v>100</v>
      </c>
      <c r="L20" s="8">
        <f t="shared" si="1"/>
        <v>0</v>
      </c>
      <c r="M20" s="9">
        <f t="shared" si="2"/>
        <v>0</v>
      </c>
      <c r="N20" s="64"/>
      <c r="O20" s="10">
        <f t="shared" si="3"/>
        <v>25</v>
      </c>
      <c r="P20" s="64"/>
      <c r="Q20" s="64"/>
      <c r="R20" s="64"/>
      <c r="S20" s="11">
        <f t="shared" si="0"/>
        <v>100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v>20</v>
      </c>
      <c r="L21" s="8">
        <f t="shared" si="1"/>
        <v>0</v>
      </c>
      <c r="M21" s="9">
        <f t="shared" si="2"/>
        <v>0</v>
      </c>
      <c r="N21" s="64"/>
      <c r="O21" s="10">
        <f t="shared" si="3"/>
        <v>5</v>
      </c>
      <c r="P21" s="64"/>
      <c r="Q21" s="64"/>
      <c r="R21" s="64"/>
      <c r="S21" s="11">
        <f t="shared" si="0"/>
        <v>20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20</v>
      </c>
      <c r="L22" s="8">
        <f t="shared" si="1"/>
        <v>0</v>
      </c>
      <c r="M22" s="9">
        <f t="shared" si="2"/>
        <v>0</v>
      </c>
      <c r="N22" s="64"/>
      <c r="O22" s="10">
        <f t="shared" si="3"/>
        <v>5</v>
      </c>
      <c r="P22" s="64"/>
      <c r="Q22" s="64"/>
      <c r="R22" s="64"/>
      <c r="S22" s="11">
        <f t="shared" si="0"/>
        <v>20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157.5" x14ac:dyDescent="0.25">
      <c r="A29" s="189">
        <v>8</v>
      </c>
      <c r="B29" s="47">
        <v>26</v>
      </c>
      <c r="C29" s="191" t="s">
        <v>43</v>
      </c>
      <c r="D29" s="56" t="s">
        <v>65</v>
      </c>
      <c r="E29" s="61" t="s">
        <v>45</v>
      </c>
      <c r="F29" s="57" t="s">
        <v>32</v>
      </c>
      <c r="G29" s="58">
        <v>46779003</v>
      </c>
      <c r="H29" s="59" t="s">
        <v>23</v>
      </c>
      <c r="I29" s="60" t="s">
        <v>42</v>
      </c>
      <c r="J29" s="66">
        <v>50.82</v>
      </c>
      <c r="K29" s="18">
        <v>100</v>
      </c>
      <c r="L29" s="8">
        <f t="shared" si="1"/>
        <v>0</v>
      </c>
      <c r="M29" s="9">
        <f t="shared" si="2"/>
        <v>0</v>
      </c>
      <c r="N29" s="64"/>
      <c r="O29" s="10">
        <f t="shared" si="3"/>
        <v>25</v>
      </c>
      <c r="P29" s="64"/>
      <c r="Q29" s="64"/>
      <c r="R29" s="64"/>
      <c r="S29" s="11">
        <f t="shared" si="0"/>
        <v>100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409.6" thickBot="1" x14ac:dyDescent="0.3">
      <c r="A30" s="190"/>
      <c r="B30" s="91">
        <v>27</v>
      </c>
      <c r="C30" s="192"/>
      <c r="D30" s="92" t="s">
        <v>66</v>
      </c>
      <c r="E30" s="93" t="s">
        <v>45</v>
      </c>
      <c r="F30" s="94" t="s">
        <v>67</v>
      </c>
      <c r="G30" s="95">
        <v>27103012</v>
      </c>
      <c r="H30" s="96" t="s">
        <v>68</v>
      </c>
      <c r="I30" s="96" t="s">
        <v>33</v>
      </c>
      <c r="J30" s="97">
        <v>418.09</v>
      </c>
      <c r="K30" s="98">
        <v>15</v>
      </c>
      <c r="L30" s="99">
        <f t="shared" si="1"/>
        <v>15</v>
      </c>
      <c r="M30" s="100">
        <f t="shared" si="2"/>
        <v>15</v>
      </c>
      <c r="N30" s="101"/>
      <c r="O30" s="102">
        <f t="shared" si="3"/>
        <v>3</v>
      </c>
      <c r="P30" s="101"/>
      <c r="Q30" s="101"/>
      <c r="R30" s="101"/>
      <c r="S30" s="103">
        <f t="shared" si="0"/>
        <v>0</v>
      </c>
      <c r="T30" s="104" t="str">
        <f t="shared" si="4"/>
        <v>OK</v>
      </c>
      <c r="U30" s="85">
        <v>15</v>
      </c>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1385</v>
      </c>
      <c r="N31" s="24"/>
      <c r="O31" s="24"/>
      <c r="P31" s="24"/>
      <c r="Q31" s="24"/>
      <c r="R31" s="24"/>
      <c r="S31" s="24">
        <f>SUM(S4:S30)</f>
        <v>1370</v>
      </c>
      <c r="U31" s="26">
        <f>SUMPRODUCT($J$4:$J$30,U4:U30)</f>
        <v>6271.3499999999995</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78379.350000000006</v>
      </c>
      <c r="L32" s="28">
        <f t="shared" si="6"/>
        <v>6271.3499999999995</v>
      </c>
      <c r="M32" s="28">
        <f t="shared" si="6"/>
        <v>6271.3499999999995</v>
      </c>
      <c r="N32" s="28">
        <f t="shared" si="6"/>
        <v>0</v>
      </c>
      <c r="O32" s="28">
        <f t="shared" si="6"/>
        <v>19248.77</v>
      </c>
      <c r="P32" s="28">
        <f t="shared" si="6"/>
        <v>0</v>
      </c>
      <c r="Q32" s="28">
        <f t="shared" si="6"/>
        <v>0</v>
      </c>
      <c r="R32" s="28">
        <f t="shared" si="6"/>
        <v>0</v>
      </c>
      <c r="S32" s="28">
        <f t="shared" si="6"/>
        <v>72108</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25" priority="1" operator="lessThan">
      <formula>0</formula>
    </cfRule>
  </conditionalFormatting>
  <conditionalFormatting sqref="U4:AD30 AF4:AT30">
    <cfRule type="cellIs" dxfId="24" priority="2" operator="greaterThan">
      <formula>0</formula>
    </cfRule>
  </conditionalFormatting>
  <pageMargins left="0.511811024" right="0.511811024" top="0.78740157499999996" bottom="0.78740157499999996" header="0.31496062000000002" footer="0.31496062000000002"/>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CF91-2584-420C-8CF0-7188DFDF5F14}">
  <sheetPr codeName="Planilha5"/>
  <dimension ref="A1:AU818"/>
  <sheetViews>
    <sheetView topLeftCell="A15"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4</v>
      </c>
      <c r="L6" s="8">
        <f t="shared" si="1"/>
        <v>0</v>
      </c>
      <c r="M6" s="9">
        <f t="shared" si="2"/>
        <v>0</v>
      </c>
      <c r="N6" s="64"/>
      <c r="O6" s="10">
        <f t="shared" si="3"/>
        <v>1</v>
      </c>
      <c r="P6" s="64"/>
      <c r="Q6" s="64"/>
      <c r="R6" s="64"/>
      <c r="S6" s="11">
        <f t="shared" si="0"/>
        <v>4</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v>2</v>
      </c>
      <c r="L21" s="8">
        <f t="shared" si="1"/>
        <v>0</v>
      </c>
      <c r="M21" s="9">
        <f t="shared" si="2"/>
        <v>0</v>
      </c>
      <c r="N21" s="64"/>
      <c r="O21" s="10">
        <f t="shared" si="3"/>
        <v>0</v>
      </c>
      <c r="P21" s="64"/>
      <c r="Q21" s="64"/>
      <c r="R21" s="64"/>
      <c r="S21" s="11">
        <f t="shared" si="0"/>
        <v>2</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6</v>
      </c>
      <c r="L22" s="8">
        <f t="shared" si="1"/>
        <v>0</v>
      </c>
      <c r="M22" s="9">
        <f t="shared" si="2"/>
        <v>0</v>
      </c>
      <c r="N22" s="64"/>
      <c r="O22" s="10">
        <f t="shared" si="3"/>
        <v>1</v>
      </c>
      <c r="P22" s="64"/>
      <c r="Q22" s="64"/>
      <c r="R22" s="64"/>
      <c r="S22" s="11">
        <f t="shared" si="0"/>
        <v>6</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v>2</v>
      </c>
      <c r="L23" s="8">
        <f t="shared" si="1"/>
        <v>0</v>
      </c>
      <c r="M23" s="9">
        <f t="shared" si="2"/>
        <v>0</v>
      </c>
      <c r="N23" s="64"/>
      <c r="O23" s="10">
        <f t="shared" si="3"/>
        <v>0</v>
      </c>
      <c r="P23" s="64"/>
      <c r="Q23" s="64"/>
      <c r="R23" s="64"/>
      <c r="S23" s="11">
        <f t="shared" si="0"/>
        <v>2</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v>2</v>
      </c>
      <c r="L24" s="8">
        <f t="shared" si="1"/>
        <v>0</v>
      </c>
      <c r="M24" s="9">
        <f t="shared" si="2"/>
        <v>0</v>
      </c>
      <c r="N24" s="64"/>
      <c r="O24" s="10">
        <f t="shared" si="3"/>
        <v>0</v>
      </c>
      <c r="P24" s="64"/>
      <c r="Q24" s="64"/>
      <c r="R24" s="64"/>
      <c r="S24" s="11">
        <f t="shared" si="0"/>
        <v>2</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v>2</v>
      </c>
      <c r="L25" s="8">
        <f t="shared" si="1"/>
        <v>0</v>
      </c>
      <c r="M25" s="9">
        <f t="shared" si="2"/>
        <v>0</v>
      </c>
      <c r="N25" s="64"/>
      <c r="O25" s="10">
        <f t="shared" si="3"/>
        <v>0</v>
      </c>
      <c r="P25" s="64"/>
      <c r="Q25" s="64"/>
      <c r="R25" s="64"/>
      <c r="S25" s="11">
        <f t="shared" si="0"/>
        <v>2</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v>2</v>
      </c>
      <c r="L26" s="8">
        <f t="shared" si="1"/>
        <v>0</v>
      </c>
      <c r="M26" s="9">
        <f t="shared" si="2"/>
        <v>0</v>
      </c>
      <c r="N26" s="64"/>
      <c r="O26" s="10">
        <f t="shared" si="3"/>
        <v>0</v>
      </c>
      <c r="P26" s="64"/>
      <c r="Q26" s="64"/>
      <c r="R26" s="64"/>
      <c r="S26" s="11">
        <f t="shared" si="0"/>
        <v>2</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v>2</v>
      </c>
      <c r="L27" s="8">
        <f t="shared" si="1"/>
        <v>0</v>
      </c>
      <c r="M27" s="9">
        <f t="shared" si="2"/>
        <v>0</v>
      </c>
      <c r="N27" s="64"/>
      <c r="O27" s="10">
        <f t="shared" si="3"/>
        <v>0</v>
      </c>
      <c r="P27" s="64"/>
      <c r="Q27" s="64"/>
      <c r="R27" s="64"/>
      <c r="S27" s="11">
        <f t="shared" si="0"/>
        <v>2</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22</v>
      </c>
      <c r="N31" s="24"/>
      <c r="O31" s="24"/>
      <c r="P31" s="24"/>
      <c r="Q31" s="24"/>
      <c r="R31" s="24"/>
      <c r="S31" s="24">
        <f>SUM(S4:S30)</f>
        <v>22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3681.68</v>
      </c>
      <c r="L32" s="28">
        <f t="shared" si="6"/>
        <v>0</v>
      </c>
      <c r="M32" s="28">
        <f t="shared" si="6"/>
        <v>0</v>
      </c>
      <c r="N32" s="28">
        <f t="shared" si="6"/>
        <v>0</v>
      </c>
      <c r="O32" s="28">
        <f t="shared" si="6"/>
        <v>235.1</v>
      </c>
      <c r="P32" s="28">
        <f t="shared" si="6"/>
        <v>0</v>
      </c>
      <c r="Q32" s="28">
        <f t="shared" si="6"/>
        <v>0</v>
      </c>
      <c r="R32" s="28">
        <f t="shared" si="6"/>
        <v>0</v>
      </c>
      <c r="S32" s="28">
        <f t="shared" si="6"/>
        <v>3681.68</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23" priority="1" operator="lessThan">
      <formula>0</formula>
    </cfRule>
  </conditionalFormatting>
  <conditionalFormatting sqref="U4:AD30 AF4:AT30">
    <cfRule type="cellIs" dxfId="2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0942A-D868-448A-B6F9-7D42629BD5E2}">
  <sheetPr codeName="Planilha6"/>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210</v>
      </c>
      <c r="L7" s="8">
        <f t="shared" si="1"/>
        <v>0</v>
      </c>
      <c r="M7" s="9">
        <f t="shared" si="2"/>
        <v>0</v>
      </c>
      <c r="N7" s="64"/>
      <c r="O7" s="10">
        <f t="shared" si="3"/>
        <v>52</v>
      </c>
      <c r="P7" s="64"/>
      <c r="Q7" s="64"/>
      <c r="R7" s="64"/>
      <c r="S7" s="11">
        <f t="shared" si="0"/>
        <v>210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30</v>
      </c>
      <c r="L15" s="8">
        <f t="shared" si="1"/>
        <v>0</v>
      </c>
      <c r="M15" s="9">
        <f t="shared" si="2"/>
        <v>0</v>
      </c>
      <c r="N15" s="64"/>
      <c r="O15" s="10">
        <f t="shared" si="3"/>
        <v>7</v>
      </c>
      <c r="P15" s="64"/>
      <c r="Q15" s="64"/>
      <c r="R15" s="64"/>
      <c r="S15" s="11">
        <f t="shared" si="0"/>
        <v>30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30</v>
      </c>
      <c r="L16" s="8">
        <f t="shared" si="1"/>
        <v>0</v>
      </c>
      <c r="M16" s="9">
        <f t="shared" si="2"/>
        <v>0</v>
      </c>
      <c r="N16" s="64"/>
      <c r="O16" s="10">
        <f t="shared" si="3"/>
        <v>7</v>
      </c>
      <c r="P16" s="64"/>
      <c r="Q16" s="64"/>
      <c r="R16" s="64"/>
      <c r="S16" s="11">
        <f t="shared" si="0"/>
        <v>30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v>550</v>
      </c>
      <c r="L19" s="8">
        <f t="shared" si="1"/>
        <v>0</v>
      </c>
      <c r="M19" s="9">
        <f t="shared" si="2"/>
        <v>0</v>
      </c>
      <c r="N19" s="64"/>
      <c r="O19" s="10">
        <f t="shared" si="3"/>
        <v>137</v>
      </c>
      <c r="P19" s="64"/>
      <c r="Q19" s="64"/>
      <c r="R19" s="64"/>
      <c r="S19" s="11">
        <f t="shared" si="0"/>
        <v>550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820</v>
      </c>
      <c r="N31" s="24"/>
      <c r="O31" s="24"/>
      <c r="P31" s="24"/>
      <c r="Q31" s="24"/>
      <c r="R31" s="24"/>
      <c r="S31" s="24">
        <f>SUM(S4:S30)</f>
        <v>820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27840</v>
      </c>
      <c r="L32" s="28">
        <f t="shared" si="6"/>
        <v>0</v>
      </c>
      <c r="M32" s="28">
        <f t="shared" si="6"/>
        <v>0</v>
      </c>
      <c r="N32" s="28">
        <f t="shared" si="6"/>
        <v>0</v>
      </c>
      <c r="O32" s="28">
        <f t="shared" si="6"/>
        <v>6894</v>
      </c>
      <c r="P32" s="28">
        <f t="shared" si="6"/>
        <v>0</v>
      </c>
      <c r="Q32" s="28">
        <f t="shared" si="6"/>
        <v>0</v>
      </c>
      <c r="R32" s="28">
        <f t="shared" si="6"/>
        <v>0</v>
      </c>
      <c r="S32" s="28">
        <f t="shared" si="6"/>
        <v>27840</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21" priority="1" operator="lessThan">
      <formula>0</formula>
    </cfRule>
  </conditionalFormatting>
  <conditionalFormatting sqref="U4:AD30 AF4:AT30">
    <cfRule type="cellIs" dxfId="2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046EE-B86F-4A69-B1A5-E7685F875421}">
  <sheetPr codeName="Planilha7"/>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12</v>
      </c>
      <c r="L6" s="8">
        <f t="shared" si="1"/>
        <v>0</v>
      </c>
      <c r="M6" s="9">
        <f t="shared" si="2"/>
        <v>0</v>
      </c>
      <c r="N6" s="64"/>
      <c r="O6" s="10">
        <f t="shared" si="3"/>
        <v>3</v>
      </c>
      <c r="P6" s="64"/>
      <c r="Q6" s="64"/>
      <c r="R6" s="64"/>
      <c r="S6" s="11">
        <f t="shared" si="0"/>
        <v>12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200</v>
      </c>
      <c r="L7" s="8">
        <f t="shared" si="1"/>
        <v>0</v>
      </c>
      <c r="M7" s="9">
        <f t="shared" si="2"/>
        <v>0</v>
      </c>
      <c r="N7" s="64"/>
      <c r="O7" s="10">
        <f t="shared" si="3"/>
        <v>50</v>
      </c>
      <c r="P7" s="64"/>
      <c r="Q7" s="64"/>
      <c r="R7" s="64"/>
      <c r="S7" s="11">
        <f t="shared" si="0"/>
        <v>200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82</v>
      </c>
      <c r="L8" s="8">
        <f t="shared" si="1"/>
        <v>0</v>
      </c>
      <c r="M8" s="9">
        <f t="shared" si="2"/>
        <v>0</v>
      </c>
      <c r="N8" s="64"/>
      <c r="O8" s="10">
        <f t="shared" si="3"/>
        <v>20</v>
      </c>
      <c r="P8" s="64"/>
      <c r="Q8" s="64"/>
      <c r="R8" s="64"/>
      <c r="S8" s="11">
        <f t="shared" si="0"/>
        <v>82</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110</v>
      </c>
      <c r="L9" s="8">
        <f t="shared" si="1"/>
        <v>0</v>
      </c>
      <c r="M9" s="9">
        <f t="shared" si="2"/>
        <v>0</v>
      </c>
      <c r="N9" s="64"/>
      <c r="O9" s="10">
        <f t="shared" si="3"/>
        <v>27</v>
      </c>
      <c r="P9" s="64"/>
      <c r="Q9" s="64"/>
      <c r="R9" s="64"/>
      <c r="S9" s="11">
        <f t="shared" si="0"/>
        <v>110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100</v>
      </c>
      <c r="L10" s="8">
        <f t="shared" si="1"/>
        <v>0</v>
      </c>
      <c r="M10" s="9">
        <f t="shared" si="2"/>
        <v>0</v>
      </c>
      <c r="N10" s="64"/>
      <c r="O10" s="10">
        <f t="shared" si="3"/>
        <v>25</v>
      </c>
      <c r="P10" s="64"/>
      <c r="Q10" s="64"/>
      <c r="R10" s="64"/>
      <c r="S10" s="11">
        <f t="shared" si="0"/>
        <v>100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60</v>
      </c>
      <c r="L11" s="8">
        <f t="shared" si="1"/>
        <v>0</v>
      </c>
      <c r="M11" s="9">
        <f t="shared" si="2"/>
        <v>0</v>
      </c>
      <c r="N11" s="64"/>
      <c r="O11" s="10">
        <f t="shared" si="3"/>
        <v>15</v>
      </c>
      <c r="P11" s="64"/>
      <c r="Q11" s="64"/>
      <c r="R11" s="64"/>
      <c r="S11" s="11">
        <f t="shared" si="0"/>
        <v>60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170</v>
      </c>
      <c r="L12" s="8">
        <f t="shared" si="1"/>
        <v>0</v>
      </c>
      <c r="M12" s="9">
        <f t="shared" si="2"/>
        <v>0</v>
      </c>
      <c r="N12" s="64"/>
      <c r="O12" s="10">
        <f t="shared" si="3"/>
        <v>42</v>
      </c>
      <c r="P12" s="64"/>
      <c r="Q12" s="64"/>
      <c r="R12" s="64"/>
      <c r="S12" s="11">
        <f t="shared" si="0"/>
        <v>170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v>70</v>
      </c>
      <c r="L13" s="8">
        <f t="shared" si="1"/>
        <v>0</v>
      </c>
      <c r="M13" s="9">
        <f t="shared" si="2"/>
        <v>0</v>
      </c>
      <c r="N13" s="64"/>
      <c r="O13" s="10">
        <f t="shared" si="3"/>
        <v>17</v>
      </c>
      <c r="P13" s="64"/>
      <c r="Q13" s="64"/>
      <c r="R13" s="64"/>
      <c r="S13" s="11">
        <f t="shared" si="0"/>
        <v>70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20</v>
      </c>
      <c r="L14" s="8">
        <f t="shared" si="1"/>
        <v>0</v>
      </c>
      <c r="M14" s="9">
        <f t="shared" si="2"/>
        <v>0</v>
      </c>
      <c r="N14" s="64"/>
      <c r="O14" s="10">
        <f t="shared" si="3"/>
        <v>5</v>
      </c>
      <c r="P14" s="64"/>
      <c r="Q14" s="64"/>
      <c r="R14" s="64"/>
      <c r="S14" s="11">
        <f t="shared" si="0"/>
        <v>20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20</v>
      </c>
      <c r="L16" s="8">
        <f t="shared" si="1"/>
        <v>0</v>
      </c>
      <c r="M16" s="9">
        <f t="shared" si="2"/>
        <v>0</v>
      </c>
      <c r="N16" s="64"/>
      <c r="O16" s="10">
        <f t="shared" si="3"/>
        <v>5</v>
      </c>
      <c r="P16" s="64"/>
      <c r="Q16" s="64"/>
      <c r="R16" s="64"/>
      <c r="S16" s="11">
        <f t="shared" si="0"/>
        <v>20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v>240</v>
      </c>
      <c r="L17" s="8">
        <f t="shared" si="1"/>
        <v>0</v>
      </c>
      <c r="M17" s="9">
        <f t="shared" si="2"/>
        <v>0</v>
      </c>
      <c r="N17" s="64"/>
      <c r="O17" s="10">
        <f t="shared" si="3"/>
        <v>60</v>
      </c>
      <c r="P17" s="64"/>
      <c r="Q17" s="64"/>
      <c r="R17" s="64"/>
      <c r="S17" s="11">
        <f t="shared" si="0"/>
        <v>240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v>40</v>
      </c>
      <c r="L18" s="8">
        <f t="shared" si="1"/>
        <v>0</v>
      </c>
      <c r="M18" s="9">
        <f t="shared" si="2"/>
        <v>0</v>
      </c>
      <c r="N18" s="64"/>
      <c r="O18" s="10">
        <f t="shared" si="3"/>
        <v>10</v>
      </c>
      <c r="P18" s="64"/>
      <c r="Q18" s="64"/>
      <c r="R18" s="64"/>
      <c r="S18" s="11">
        <f t="shared" si="0"/>
        <v>40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v>298</v>
      </c>
      <c r="L19" s="8">
        <f t="shared" si="1"/>
        <v>0</v>
      </c>
      <c r="M19" s="9">
        <f t="shared" si="2"/>
        <v>0</v>
      </c>
      <c r="N19" s="64"/>
      <c r="O19" s="10">
        <f t="shared" si="3"/>
        <v>74</v>
      </c>
      <c r="P19" s="64"/>
      <c r="Q19" s="64"/>
      <c r="R19" s="64"/>
      <c r="S19" s="11">
        <f t="shared" si="0"/>
        <v>298</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v>30</v>
      </c>
      <c r="L20" s="8">
        <f t="shared" si="1"/>
        <v>0</v>
      </c>
      <c r="M20" s="9">
        <f t="shared" si="2"/>
        <v>0</v>
      </c>
      <c r="N20" s="64"/>
      <c r="O20" s="10">
        <f t="shared" si="3"/>
        <v>7</v>
      </c>
      <c r="P20" s="64"/>
      <c r="Q20" s="64"/>
      <c r="R20" s="64"/>
      <c r="S20" s="11">
        <f t="shared" si="0"/>
        <v>30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v>11</v>
      </c>
      <c r="L21" s="8">
        <f t="shared" si="1"/>
        <v>0</v>
      </c>
      <c r="M21" s="9">
        <f t="shared" si="2"/>
        <v>0</v>
      </c>
      <c r="N21" s="64"/>
      <c r="O21" s="10">
        <f t="shared" si="3"/>
        <v>2</v>
      </c>
      <c r="P21" s="64"/>
      <c r="Q21" s="64"/>
      <c r="R21" s="64"/>
      <c r="S21" s="11">
        <f t="shared" si="0"/>
        <v>11</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10</v>
      </c>
      <c r="L22" s="8">
        <f t="shared" si="1"/>
        <v>0</v>
      </c>
      <c r="M22" s="9">
        <f t="shared" si="2"/>
        <v>0</v>
      </c>
      <c r="N22" s="64"/>
      <c r="O22" s="10">
        <f t="shared" si="3"/>
        <v>2</v>
      </c>
      <c r="P22" s="64"/>
      <c r="Q22" s="64"/>
      <c r="R22" s="64"/>
      <c r="S22" s="11">
        <f t="shared" si="0"/>
        <v>10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v>6</v>
      </c>
      <c r="L23" s="8">
        <f t="shared" si="1"/>
        <v>0</v>
      </c>
      <c r="M23" s="9">
        <f t="shared" si="2"/>
        <v>0</v>
      </c>
      <c r="N23" s="64"/>
      <c r="O23" s="10">
        <f t="shared" si="3"/>
        <v>1</v>
      </c>
      <c r="P23" s="64"/>
      <c r="Q23" s="64"/>
      <c r="R23" s="64"/>
      <c r="S23" s="11">
        <f t="shared" si="0"/>
        <v>6</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v>3</v>
      </c>
      <c r="L24" s="8">
        <f t="shared" si="1"/>
        <v>0</v>
      </c>
      <c r="M24" s="9">
        <f t="shared" si="2"/>
        <v>0</v>
      </c>
      <c r="N24" s="64"/>
      <c r="O24" s="10">
        <f t="shared" si="3"/>
        <v>0</v>
      </c>
      <c r="P24" s="64"/>
      <c r="Q24" s="64"/>
      <c r="R24" s="64"/>
      <c r="S24" s="11">
        <f t="shared" si="0"/>
        <v>3</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v>3</v>
      </c>
      <c r="L25" s="8">
        <f t="shared" si="1"/>
        <v>0</v>
      </c>
      <c r="M25" s="9">
        <f t="shared" si="2"/>
        <v>0</v>
      </c>
      <c r="N25" s="64"/>
      <c r="O25" s="10">
        <f t="shared" si="3"/>
        <v>0</v>
      </c>
      <c r="P25" s="64"/>
      <c r="Q25" s="64"/>
      <c r="R25" s="64"/>
      <c r="S25" s="11">
        <f t="shared" si="0"/>
        <v>3</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v>4</v>
      </c>
      <c r="L26" s="8">
        <f t="shared" si="1"/>
        <v>0</v>
      </c>
      <c r="M26" s="9">
        <f t="shared" si="2"/>
        <v>0</v>
      </c>
      <c r="N26" s="64"/>
      <c r="O26" s="10">
        <f t="shared" si="3"/>
        <v>1</v>
      </c>
      <c r="P26" s="64"/>
      <c r="Q26" s="64"/>
      <c r="R26" s="64"/>
      <c r="S26" s="11">
        <f t="shared" si="0"/>
        <v>4</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v>0</v>
      </c>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1599</v>
      </c>
      <c r="N31" s="24"/>
      <c r="O31" s="24"/>
      <c r="P31" s="24"/>
      <c r="Q31" s="24"/>
      <c r="R31" s="24"/>
      <c r="S31" s="24">
        <f>SUM(S4:S30)</f>
        <v>1599</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78521.739999999991</v>
      </c>
      <c r="L32" s="28">
        <f t="shared" si="6"/>
        <v>0</v>
      </c>
      <c r="M32" s="28">
        <f t="shared" si="6"/>
        <v>0</v>
      </c>
      <c r="N32" s="28">
        <f t="shared" si="6"/>
        <v>0</v>
      </c>
      <c r="O32" s="28">
        <f t="shared" si="6"/>
        <v>18809.560000000001</v>
      </c>
      <c r="P32" s="28">
        <f t="shared" si="6"/>
        <v>0</v>
      </c>
      <c r="Q32" s="28">
        <f t="shared" si="6"/>
        <v>0</v>
      </c>
      <c r="R32" s="28">
        <f t="shared" si="6"/>
        <v>0</v>
      </c>
      <c r="S32" s="28">
        <f t="shared" si="6"/>
        <v>78521.739999999991</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9" priority="1" operator="lessThan">
      <formula>0</formula>
    </cfRule>
  </conditionalFormatting>
  <conditionalFormatting sqref="U4:AD30 AF4:AT30">
    <cfRule type="cellIs" dxfId="1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21F97-D0C3-4CB2-B16A-0935FAC83421}">
  <sheetPr codeName="Planilha8"/>
  <dimension ref="A1:AU818"/>
  <sheetViews>
    <sheetView topLeftCell="A20" zoomScale="70" zoomScaleNormal="70" zoomScaleSheetLayoutView="5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50</v>
      </c>
      <c r="L8" s="8">
        <f t="shared" si="1"/>
        <v>0</v>
      </c>
      <c r="M8" s="9">
        <f t="shared" si="2"/>
        <v>0</v>
      </c>
      <c r="N8" s="64"/>
      <c r="O8" s="10">
        <f t="shared" si="3"/>
        <v>12</v>
      </c>
      <c r="P8" s="64"/>
      <c r="Q8" s="64"/>
      <c r="R8" s="64"/>
      <c r="S8" s="11">
        <f t="shared" si="0"/>
        <v>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50</v>
      </c>
      <c r="L9" s="8">
        <f t="shared" si="1"/>
        <v>0</v>
      </c>
      <c r="M9" s="9">
        <f t="shared" si="2"/>
        <v>0</v>
      </c>
      <c r="N9" s="64"/>
      <c r="O9" s="10">
        <f t="shared" si="3"/>
        <v>12</v>
      </c>
      <c r="P9" s="64"/>
      <c r="Q9" s="64"/>
      <c r="R9" s="64"/>
      <c r="S9" s="11">
        <f t="shared" si="0"/>
        <v>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50</v>
      </c>
      <c r="L11" s="8">
        <f t="shared" si="1"/>
        <v>0</v>
      </c>
      <c r="M11" s="9">
        <f t="shared" si="2"/>
        <v>0</v>
      </c>
      <c r="N11" s="64"/>
      <c r="O11" s="10">
        <f t="shared" si="3"/>
        <v>12</v>
      </c>
      <c r="P11" s="64"/>
      <c r="Q11" s="64"/>
      <c r="R11" s="64"/>
      <c r="S11" s="11">
        <f t="shared" si="0"/>
        <v>50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250</v>
      </c>
      <c r="L12" s="8">
        <f t="shared" si="1"/>
        <v>0</v>
      </c>
      <c r="M12" s="9">
        <f t="shared" si="2"/>
        <v>0</v>
      </c>
      <c r="N12" s="64"/>
      <c r="O12" s="10">
        <f t="shared" si="3"/>
        <v>62</v>
      </c>
      <c r="P12" s="64"/>
      <c r="Q12" s="64"/>
      <c r="R12" s="64"/>
      <c r="S12" s="11">
        <f t="shared" si="0"/>
        <v>250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50</v>
      </c>
      <c r="L15" s="8">
        <f t="shared" si="1"/>
        <v>0</v>
      </c>
      <c r="M15" s="9">
        <f t="shared" si="2"/>
        <v>0</v>
      </c>
      <c r="N15" s="64"/>
      <c r="O15" s="10">
        <f t="shared" si="3"/>
        <v>12</v>
      </c>
      <c r="P15" s="64"/>
      <c r="Q15" s="64"/>
      <c r="R15" s="64"/>
      <c r="S15" s="11">
        <f t="shared" si="0"/>
        <v>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50</v>
      </c>
      <c r="L16" s="8">
        <f t="shared" si="1"/>
        <v>0</v>
      </c>
      <c r="M16" s="9">
        <f t="shared" si="2"/>
        <v>0</v>
      </c>
      <c r="N16" s="64"/>
      <c r="O16" s="10">
        <f t="shared" si="3"/>
        <v>12</v>
      </c>
      <c r="P16" s="64"/>
      <c r="Q16" s="64"/>
      <c r="R16" s="64"/>
      <c r="S16" s="11">
        <f t="shared" si="0"/>
        <v>50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v>50</v>
      </c>
      <c r="L17" s="8">
        <f t="shared" si="1"/>
        <v>0</v>
      </c>
      <c r="M17" s="9">
        <f t="shared" si="2"/>
        <v>0</v>
      </c>
      <c r="N17" s="64"/>
      <c r="O17" s="10">
        <f t="shared" si="3"/>
        <v>12</v>
      </c>
      <c r="P17" s="64"/>
      <c r="Q17" s="64"/>
      <c r="R17" s="64"/>
      <c r="S17" s="11">
        <f t="shared" si="0"/>
        <v>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v>50</v>
      </c>
      <c r="L18" s="8">
        <f t="shared" si="1"/>
        <v>0</v>
      </c>
      <c r="M18" s="9">
        <f t="shared" si="2"/>
        <v>0</v>
      </c>
      <c r="N18" s="64"/>
      <c r="O18" s="10">
        <f t="shared" si="3"/>
        <v>12</v>
      </c>
      <c r="P18" s="64"/>
      <c r="Q18" s="64"/>
      <c r="R18" s="64"/>
      <c r="S18" s="11">
        <f t="shared" si="0"/>
        <v>50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v>50</v>
      </c>
      <c r="L20" s="8">
        <f t="shared" si="1"/>
        <v>0</v>
      </c>
      <c r="M20" s="9">
        <f t="shared" si="2"/>
        <v>0</v>
      </c>
      <c r="N20" s="64"/>
      <c r="O20" s="10">
        <f t="shared" si="3"/>
        <v>12</v>
      </c>
      <c r="P20" s="64"/>
      <c r="Q20" s="64"/>
      <c r="R20" s="64"/>
      <c r="S20" s="11">
        <f t="shared" si="0"/>
        <v>50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v>5</v>
      </c>
      <c r="L21" s="8">
        <f t="shared" si="1"/>
        <v>0</v>
      </c>
      <c r="M21" s="9">
        <f t="shared" si="2"/>
        <v>0</v>
      </c>
      <c r="N21" s="64"/>
      <c r="O21" s="10">
        <f t="shared" si="3"/>
        <v>1</v>
      </c>
      <c r="P21" s="64"/>
      <c r="Q21" s="64"/>
      <c r="R21" s="64"/>
      <c r="S21" s="11">
        <f t="shared" si="0"/>
        <v>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5</v>
      </c>
      <c r="L22" s="8">
        <f t="shared" si="1"/>
        <v>0</v>
      </c>
      <c r="M22" s="9">
        <f t="shared" si="2"/>
        <v>0</v>
      </c>
      <c r="N22" s="64"/>
      <c r="O22" s="10">
        <f t="shared" si="3"/>
        <v>1</v>
      </c>
      <c r="P22" s="64"/>
      <c r="Q22" s="64"/>
      <c r="R22" s="64"/>
      <c r="S22" s="11">
        <f t="shared" si="0"/>
        <v>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v>5</v>
      </c>
      <c r="L23" s="8">
        <f t="shared" si="1"/>
        <v>0</v>
      </c>
      <c r="M23" s="9">
        <f t="shared" si="2"/>
        <v>0</v>
      </c>
      <c r="N23" s="64"/>
      <c r="O23" s="10">
        <f t="shared" si="3"/>
        <v>1</v>
      </c>
      <c r="P23" s="64"/>
      <c r="Q23" s="64"/>
      <c r="R23" s="64"/>
      <c r="S23" s="11">
        <f t="shared" si="0"/>
        <v>5</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v>5</v>
      </c>
      <c r="L24" s="8">
        <f t="shared" si="1"/>
        <v>0</v>
      </c>
      <c r="M24" s="9">
        <f t="shared" si="2"/>
        <v>0</v>
      </c>
      <c r="N24" s="64"/>
      <c r="O24" s="10">
        <f t="shared" si="3"/>
        <v>1</v>
      </c>
      <c r="P24" s="64"/>
      <c r="Q24" s="64"/>
      <c r="R24" s="64"/>
      <c r="S24" s="11">
        <f t="shared" si="0"/>
        <v>5</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v>5</v>
      </c>
      <c r="L25" s="8">
        <f t="shared" si="1"/>
        <v>0</v>
      </c>
      <c r="M25" s="9">
        <f t="shared" si="2"/>
        <v>0</v>
      </c>
      <c r="N25" s="64"/>
      <c r="O25" s="10">
        <f t="shared" si="3"/>
        <v>1</v>
      </c>
      <c r="P25" s="64"/>
      <c r="Q25" s="64"/>
      <c r="R25" s="64"/>
      <c r="S25" s="11">
        <f t="shared" si="0"/>
        <v>5</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v>5</v>
      </c>
      <c r="L26" s="8">
        <f t="shared" si="1"/>
        <v>0</v>
      </c>
      <c r="M26" s="9">
        <f t="shared" si="2"/>
        <v>0</v>
      </c>
      <c r="N26" s="64"/>
      <c r="O26" s="10">
        <f t="shared" si="3"/>
        <v>1</v>
      </c>
      <c r="P26" s="64"/>
      <c r="Q26" s="64"/>
      <c r="R26" s="64"/>
      <c r="S26" s="11">
        <f t="shared" si="0"/>
        <v>5</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v>5</v>
      </c>
      <c r="L27" s="8">
        <f t="shared" si="1"/>
        <v>0</v>
      </c>
      <c r="M27" s="9">
        <f t="shared" si="2"/>
        <v>0</v>
      </c>
      <c r="N27" s="64"/>
      <c r="O27" s="10">
        <f t="shared" si="3"/>
        <v>1</v>
      </c>
      <c r="P27" s="64"/>
      <c r="Q27" s="64"/>
      <c r="R27" s="64"/>
      <c r="S27" s="11">
        <f t="shared" si="0"/>
        <v>5</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v>50</v>
      </c>
      <c r="L29" s="8">
        <f t="shared" si="1"/>
        <v>0</v>
      </c>
      <c r="M29" s="9">
        <f t="shared" si="2"/>
        <v>0</v>
      </c>
      <c r="N29" s="64"/>
      <c r="O29" s="10">
        <f t="shared" si="3"/>
        <v>12</v>
      </c>
      <c r="P29" s="64"/>
      <c r="Q29" s="64"/>
      <c r="R29" s="64"/>
      <c r="S29" s="11">
        <f t="shared" si="0"/>
        <v>50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1035</v>
      </c>
      <c r="N31" s="24"/>
      <c r="O31" s="24"/>
      <c r="P31" s="24"/>
      <c r="Q31" s="24"/>
      <c r="R31" s="24"/>
      <c r="S31" s="24">
        <f>SUM(S4:S30)</f>
        <v>1035</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62043.700000000004</v>
      </c>
      <c r="L32" s="28">
        <f t="shared" si="6"/>
        <v>0</v>
      </c>
      <c r="M32" s="28">
        <f t="shared" si="6"/>
        <v>0</v>
      </c>
      <c r="N32" s="28">
        <f t="shared" si="6"/>
        <v>0</v>
      </c>
      <c r="O32" s="28">
        <f t="shared" si="6"/>
        <v>14868.880000000001</v>
      </c>
      <c r="P32" s="28">
        <f t="shared" si="6"/>
        <v>0</v>
      </c>
      <c r="Q32" s="28">
        <f t="shared" si="6"/>
        <v>0</v>
      </c>
      <c r="R32" s="28">
        <f t="shared" si="6"/>
        <v>0</v>
      </c>
      <c r="S32" s="28">
        <f t="shared" si="6"/>
        <v>62043.700000000004</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7" priority="1" operator="lessThan">
      <formula>0</formula>
    </cfRule>
  </conditionalFormatting>
  <conditionalFormatting sqref="U4:AD30 AF4:AT30">
    <cfRule type="cellIs" dxfId="16" priority="2"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2360D-EBD1-471E-ABE2-5E0FC0F599F4}">
  <sheetPr codeName="Planilha9"/>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204" t="s">
        <v>73</v>
      </c>
      <c r="B1" s="205"/>
      <c r="C1" s="205"/>
      <c r="D1" s="205" t="s">
        <v>74</v>
      </c>
      <c r="E1" s="206"/>
      <c r="F1" s="206"/>
      <c r="G1" s="206"/>
      <c r="H1" s="206"/>
      <c r="I1" s="206"/>
      <c r="J1" s="206"/>
      <c r="K1" s="207" t="s">
        <v>71</v>
      </c>
      <c r="L1" s="207"/>
      <c r="M1" s="207"/>
      <c r="N1" s="207"/>
      <c r="O1" s="207"/>
      <c r="P1" s="207"/>
      <c r="Q1" s="207"/>
      <c r="R1" s="207"/>
      <c r="S1" s="207"/>
      <c r="T1" s="208"/>
      <c r="U1" s="209" t="s">
        <v>75</v>
      </c>
      <c r="V1" s="203" t="s">
        <v>75</v>
      </c>
      <c r="W1" s="203" t="s">
        <v>75</v>
      </c>
      <c r="X1" s="203" t="s">
        <v>75</v>
      </c>
      <c r="Y1" s="203" t="s">
        <v>75</v>
      </c>
      <c r="Z1" s="203" t="s">
        <v>75</v>
      </c>
      <c r="AA1" s="203" t="s">
        <v>75</v>
      </c>
      <c r="AB1" s="203" t="s">
        <v>75</v>
      </c>
      <c r="AC1" s="203" t="s">
        <v>75</v>
      </c>
      <c r="AD1" s="203" t="s">
        <v>75</v>
      </c>
      <c r="AE1" s="203" t="s">
        <v>75</v>
      </c>
      <c r="AF1" s="203" t="s">
        <v>75</v>
      </c>
      <c r="AG1" s="203" t="s">
        <v>75</v>
      </c>
      <c r="AH1" s="203" t="s">
        <v>75</v>
      </c>
      <c r="AI1" s="203" t="s">
        <v>75</v>
      </c>
      <c r="AJ1" s="203" t="s">
        <v>75</v>
      </c>
      <c r="AK1" s="203" t="s">
        <v>75</v>
      </c>
      <c r="AL1" s="203" t="s">
        <v>75</v>
      </c>
      <c r="AM1" s="203" t="s">
        <v>75</v>
      </c>
      <c r="AN1" s="203" t="s">
        <v>75</v>
      </c>
      <c r="AO1" s="203" t="s">
        <v>75</v>
      </c>
      <c r="AP1" s="203" t="s">
        <v>75</v>
      </c>
      <c r="AQ1" s="203" t="s">
        <v>75</v>
      </c>
      <c r="AR1" s="203" t="s">
        <v>75</v>
      </c>
      <c r="AS1" s="203" t="s">
        <v>75</v>
      </c>
      <c r="AT1" s="203" t="s">
        <v>75</v>
      </c>
    </row>
    <row r="2" spans="1:47" ht="26.45" customHeight="1" x14ac:dyDescent="0.25">
      <c r="A2" s="193" t="s">
        <v>72</v>
      </c>
      <c r="B2" s="194"/>
      <c r="C2" s="194"/>
      <c r="D2" s="70" t="e" cm="1">
        <f t="array" aca="1" ref="D2" ca="1">NomeAba()</f>
        <v>#NAME?</v>
      </c>
      <c r="E2" s="195" t="s">
        <v>113</v>
      </c>
      <c r="F2" s="194"/>
      <c r="G2" s="194"/>
      <c r="H2" s="194"/>
      <c r="I2" s="194"/>
      <c r="J2" s="194"/>
      <c r="K2" s="194"/>
      <c r="L2" s="194"/>
      <c r="M2" s="194"/>
      <c r="N2" s="194"/>
      <c r="O2" s="194"/>
      <c r="P2" s="194"/>
      <c r="Q2" s="194"/>
      <c r="R2" s="194"/>
      <c r="S2" s="194"/>
      <c r="T2" s="196"/>
      <c r="U2" s="209"/>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197">
        <v>1</v>
      </c>
      <c r="B4" s="40">
        <v>1</v>
      </c>
      <c r="C4" s="198"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197"/>
      <c r="B5" s="40">
        <v>2</v>
      </c>
      <c r="C5" s="199"/>
      <c r="D5" s="41" t="s">
        <v>25</v>
      </c>
      <c r="E5" s="42" t="s">
        <v>26</v>
      </c>
      <c r="F5" s="43" t="s">
        <v>22</v>
      </c>
      <c r="G5" s="44">
        <v>29076012</v>
      </c>
      <c r="H5" s="45" t="s">
        <v>23</v>
      </c>
      <c r="I5" s="46" t="s">
        <v>24</v>
      </c>
      <c r="J5" s="65">
        <v>57</v>
      </c>
      <c r="K5" s="7">
        <v>20</v>
      </c>
      <c r="L5" s="8">
        <f t="shared" ref="L5:L30" si="1">IF(SUM(U5:AT5)&gt;K5+N5,K5+N5,SUM(U5:AT5))</f>
        <v>0</v>
      </c>
      <c r="M5" s="9">
        <f t="shared" ref="M5:M30" si="2">(SUM(U5:AT5))</f>
        <v>0</v>
      </c>
      <c r="N5" s="64"/>
      <c r="O5" s="10">
        <f t="shared" ref="O5:O30" si="3">ROUND(IF(K5*0.25-0.5&lt;0,0,K5*0.25-0.5),0)-R5-P5</f>
        <v>5</v>
      </c>
      <c r="P5" s="64"/>
      <c r="Q5" s="64"/>
      <c r="R5" s="64"/>
      <c r="S5" s="11">
        <f t="shared" si="0"/>
        <v>20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197"/>
      <c r="B6" s="40">
        <v>3</v>
      </c>
      <c r="C6" s="199"/>
      <c r="D6" s="41" t="s">
        <v>27</v>
      </c>
      <c r="E6" s="42" t="s">
        <v>26</v>
      </c>
      <c r="F6" s="43" t="s">
        <v>22</v>
      </c>
      <c r="G6" s="44">
        <v>29076012</v>
      </c>
      <c r="H6" s="45" t="s">
        <v>23</v>
      </c>
      <c r="I6" s="46" t="s">
        <v>24</v>
      </c>
      <c r="J6" s="65">
        <v>65</v>
      </c>
      <c r="K6" s="7">
        <v>20</v>
      </c>
      <c r="L6" s="8">
        <f t="shared" si="1"/>
        <v>0</v>
      </c>
      <c r="M6" s="9">
        <f t="shared" si="2"/>
        <v>0</v>
      </c>
      <c r="N6" s="64"/>
      <c r="O6" s="10">
        <f t="shared" si="3"/>
        <v>5</v>
      </c>
      <c r="P6" s="64"/>
      <c r="Q6" s="64"/>
      <c r="R6" s="64"/>
      <c r="S6" s="11">
        <f t="shared" si="0"/>
        <v>20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197"/>
      <c r="B7" s="40">
        <v>4</v>
      </c>
      <c r="C7" s="200"/>
      <c r="D7" s="41" t="s">
        <v>28</v>
      </c>
      <c r="E7" s="42" t="s">
        <v>21</v>
      </c>
      <c r="F7" s="43" t="s">
        <v>22</v>
      </c>
      <c r="G7" s="44">
        <v>11878006</v>
      </c>
      <c r="H7" s="45" t="s">
        <v>23</v>
      </c>
      <c r="I7" s="46" t="s">
        <v>24</v>
      </c>
      <c r="J7" s="65">
        <v>20</v>
      </c>
      <c r="K7" s="7">
        <v>50</v>
      </c>
      <c r="L7" s="8">
        <f t="shared" si="1"/>
        <v>0</v>
      </c>
      <c r="M7" s="9">
        <f t="shared" si="2"/>
        <v>0</v>
      </c>
      <c r="N7" s="64"/>
      <c r="O7" s="10">
        <f t="shared" si="3"/>
        <v>12</v>
      </c>
      <c r="P7" s="64"/>
      <c r="Q7" s="64"/>
      <c r="R7" s="64"/>
      <c r="S7" s="11">
        <f t="shared" si="0"/>
        <v>50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189">
        <v>2</v>
      </c>
      <c r="B8" s="47">
        <v>5</v>
      </c>
      <c r="C8" s="191" t="s">
        <v>29</v>
      </c>
      <c r="D8" s="48" t="s">
        <v>30</v>
      </c>
      <c r="E8" s="49" t="s">
        <v>31</v>
      </c>
      <c r="F8" s="50" t="s">
        <v>32</v>
      </c>
      <c r="G8" s="51">
        <v>119989013</v>
      </c>
      <c r="H8" s="52" t="s">
        <v>23</v>
      </c>
      <c r="I8" s="53" t="s">
        <v>33</v>
      </c>
      <c r="J8" s="66">
        <v>109.96</v>
      </c>
      <c r="K8" s="7">
        <v>80</v>
      </c>
      <c r="L8" s="8">
        <f t="shared" si="1"/>
        <v>0</v>
      </c>
      <c r="M8" s="9">
        <f t="shared" si="2"/>
        <v>0</v>
      </c>
      <c r="N8" s="64"/>
      <c r="O8" s="10">
        <f t="shared" si="3"/>
        <v>20</v>
      </c>
      <c r="P8" s="64"/>
      <c r="Q8" s="64"/>
      <c r="R8" s="64"/>
      <c r="S8" s="11">
        <f t="shared" si="0"/>
        <v>80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189"/>
      <c r="B9" s="47">
        <v>6</v>
      </c>
      <c r="C9" s="201"/>
      <c r="D9" s="48" t="s">
        <v>34</v>
      </c>
      <c r="E9" s="49" t="s">
        <v>31</v>
      </c>
      <c r="F9" s="50" t="s">
        <v>32</v>
      </c>
      <c r="G9" s="51">
        <v>119989014</v>
      </c>
      <c r="H9" s="52" t="s">
        <v>23</v>
      </c>
      <c r="I9" s="53" t="s">
        <v>33</v>
      </c>
      <c r="J9" s="66">
        <v>90.26</v>
      </c>
      <c r="K9" s="7">
        <v>70</v>
      </c>
      <c r="L9" s="8">
        <f t="shared" si="1"/>
        <v>0</v>
      </c>
      <c r="M9" s="9">
        <f t="shared" si="2"/>
        <v>0</v>
      </c>
      <c r="N9" s="64"/>
      <c r="O9" s="10">
        <f t="shared" si="3"/>
        <v>17</v>
      </c>
      <c r="P9" s="64"/>
      <c r="Q9" s="64"/>
      <c r="R9" s="64"/>
      <c r="S9" s="11">
        <f t="shared" si="0"/>
        <v>70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52</v>
      </c>
      <c r="L10" s="8">
        <f t="shared" si="1"/>
        <v>0</v>
      </c>
      <c r="M10" s="9">
        <f t="shared" si="2"/>
        <v>0</v>
      </c>
      <c r="N10" s="64"/>
      <c r="O10" s="10">
        <f t="shared" si="3"/>
        <v>13</v>
      </c>
      <c r="P10" s="64"/>
      <c r="Q10" s="64"/>
      <c r="R10" s="64"/>
      <c r="S10" s="11">
        <f t="shared" si="0"/>
        <v>52</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24</v>
      </c>
      <c r="L11" s="8">
        <f t="shared" si="1"/>
        <v>0</v>
      </c>
      <c r="M11" s="9">
        <f t="shared" si="2"/>
        <v>0</v>
      </c>
      <c r="N11" s="64"/>
      <c r="O11" s="10">
        <f t="shared" si="3"/>
        <v>6</v>
      </c>
      <c r="P11" s="64"/>
      <c r="Q11" s="64"/>
      <c r="R11" s="64"/>
      <c r="S11" s="11">
        <f t="shared" si="0"/>
        <v>24</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191</v>
      </c>
      <c r="L12" s="8">
        <f t="shared" si="1"/>
        <v>0</v>
      </c>
      <c r="M12" s="9">
        <f t="shared" si="2"/>
        <v>0</v>
      </c>
      <c r="N12" s="64"/>
      <c r="O12" s="10">
        <f t="shared" si="3"/>
        <v>47</v>
      </c>
      <c r="P12" s="64"/>
      <c r="Q12" s="64"/>
      <c r="R12" s="64"/>
      <c r="S12" s="11">
        <f t="shared" si="0"/>
        <v>191</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189">
        <v>6</v>
      </c>
      <c r="B13" s="47">
        <v>10</v>
      </c>
      <c r="C13" s="191"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189"/>
      <c r="B14" s="47">
        <v>11</v>
      </c>
      <c r="C14" s="202"/>
      <c r="D14" s="56" t="s">
        <v>48</v>
      </c>
      <c r="E14" s="56" t="s">
        <v>47</v>
      </c>
      <c r="F14" s="57" t="s">
        <v>32</v>
      </c>
      <c r="G14" s="58">
        <v>46825005</v>
      </c>
      <c r="H14" s="59" t="s">
        <v>23</v>
      </c>
      <c r="I14" s="60" t="s">
        <v>42</v>
      </c>
      <c r="J14" s="66">
        <v>40</v>
      </c>
      <c r="K14" s="7">
        <v>74</v>
      </c>
      <c r="L14" s="8">
        <f t="shared" si="1"/>
        <v>0</v>
      </c>
      <c r="M14" s="9">
        <f t="shared" si="2"/>
        <v>0</v>
      </c>
      <c r="N14" s="64"/>
      <c r="O14" s="10">
        <f t="shared" si="3"/>
        <v>18</v>
      </c>
      <c r="P14" s="64"/>
      <c r="Q14" s="64"/>
      <c r="R14" s="64"/>
      <c r="S14" s="11">
        <f t="shared" si="0"/>
        <v>74</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189"/>
      <c r="B15" s="47">
        <v>12</v>
      </c>
      <c r="C15" s="202"/>
      <c r="D15" s="56" t="s">
        <v>49</v>
      </c>
      <c r="E15" s="61" t="s">
        <v>47</v>
      </c>
      <c r="F15" s="57" t="s">
        <v>32</v>
      </c>
      <c r="G15" s="58">
        <v>46825005</v>
      </c>
      <c r="H15" s="59" t="s">
        <v>23</v>
      </c>
      <c r="I15" s="60" t="s">
        <v>42</v>
      </c>
      <c r="J15" s="66">
        <v>37</v>
      </c>
      <c r="K15" s="7">
        <v>48</v>
      </c>
      <c r="L15" s="8">
        <f t="shared" si="1"/>
        <v>0</v>
      </c>
      <c r="M15" s="9">
        <f t="shared" si="2"/>
        <v>0</v>
      </c>
      <c r="N15" s="64"/>
      <c r="O15" s="10">
        <f t="shared" si="3"/>
        <v>12</v>
      </c>
      <c r="P15" s="64"/>
      <c r="Q15" s="64"/>
      <c r="R15" s="64"/>
      <c r="S15" s="11">
        <f t="shared" si="0"/>
        <v>48</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189"/>
      <c r="B16" s="47">
        <v>13</v>
      </c>
      <c r="C16" s="202"/>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189"/>
      <c r="B17" s="47">
        <v>14</v>
      </c>
      <c r="C17" s="202"/>
      <c r="D17" s="56" t="s">
        <v>51</v>
      </c>
      <c r="E17" s="61" t="s">
        <v>47</v>
      </c>
      <c r="F17" s="57" t="s">
        <v>32</v>
      </c>
      <c r="G17" s="58">
        <v>46779003</v>
      </c>
      <c r="H17" s="59" t="s">
        <v>23</v>
      </c>
      <c r="I17" s="60" t="s">
        <v>42</v>
      </c>
      <c r="J17" s="66">
        <v>28</v>
      </c>
      <c r="K17" s="7">
        <v>150</v>
      </c>
      <c r="L17" s="8">
        <f t="shared" si="1"/>
        <v>0</v>
      </c>
      <c r="M17" s="9">
        <f t="shared" si="2"/>
        <v>0</v>
      </c>
      <c r="N17" s="64"/>
      <c r="O17" s="10">
        <f t="shared" si="3"/>
        <v>37</v>
      </c>
      <c r="P17" s="64"/>
      <c r="Q17" s="64"/>
      <c r="R17" s="64"/>
      <c r="S17" s="11">
        <f t="shared" si="0"/>
        <v>150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189"/>
      <c r="B18" s="47">
        <v>15</v>
      </c>
      <c r="C18" s="202"/>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189"/>
      <c r="B19" s="47">
        <v>16</v>
      </c>
      <c r="C19" s="202"/>
      <c r="D19" s="56" t="s">
        <v>53</v>
      </c>
      <c r="E19" s="61" t="s">
        <v>47</v>
      </c>
      <c r="F19" s="57" t="s">
        <v>32</v>
      </c>
      <c r="G19" s="58">
        <v>46779003</v>
      </c>
      <c r="H19" s="59" t="s">
        <v>23</v>
      </c>
      <c r="I19" s="60" t="s">
        <v>42</v>
      </c>
      <c r="J19" s="66">
        <v>39</v>
      </c>
      <c r="K19" s="7">
        <v>400</v>
      </c>
      <c r="L19" s="8">
        <f t="shared" si="1"/>
        <v>0</v>
      </c>
      <c r="M19" s="9">
        <f t="shared" si="2"/>
        <v>0</v>
      </c>
      <c r="N19" s="64"/>
      <c r="O19" s="10">
        <f t="shared" si="3"/>
        <v>100</v>
      </c>
      <c r="P19" s="64"/>
      <c r="Q19" s="64"/>
      <c r="R19" s="64"/>
      <c r="S19" s="11">
        <f t="shared" si="0"/>
        <v>400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189"/>
      <c r="B20" s="47">
        <v>17</v>
      </c>
      <c r="C20" s="201"/>
      <c r="D20" s="56" t="s">
        <v>54</v>
      </c>
      <c r="E20" s="61" t="s">
        <v>47</v>
      </c>
      <c r="F20" s="57" t="s">
        <v>32</v>
      </c>
      <c r="G20" s="58">
        <v>46779003</v>
      </c>
      <c r="H20" s="59" t="s">
        <v>23</v>
      </c>
      <c r="I20" s="60" t="s">
        <v>42</v>
      </c>
      <c r="J20" s="66">
        <v>27</v>
      </c>
      <c r="K20" s="7">
        <v>48</v>
      </c>
      <c r="L20" s="8">
        <f t="shared" si="1"/>
        <v>0</v>
      </c>
      <c r="M20" s="9">
        <f t="shared" si="2"/>
        <v>0</v>
      </c>
      <c r="N20" s="64"/>
      <c r="O20" s="10">
        <f t="shared" si="3"/>
        <v>12</v>
      </c>
      <c r="P20" s="64"/>
      <c r="Q20" s="64"/>
      <c r="R20" s="64"/>
      <c r="S20" s="11">
        <f t="shared" si="0"/>
        <v>48</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197">
        <v>7</v>
      </c>
      <c r="B21" s="40">
        <v>18</v>
      </c>
      <c r="C21" s="198" t="s">
        <v>43</v>
      </c>
      <c r="D21" s="41" t="s">
        <v>55</v>
      </c>
      <c r="E21" s="42" t="s">
        <v>45</v>
      </c>
      <c r="F21" s="43" t="s">
        <v>56</v>
      </c>
      <c r="G21" s="44">
        <v>73911091</v>
      </c>
      <c r="H21" s="45" t="s">
        <v>23</v>
      </c>
      <c r="I21" s="46" t="s">
        <v>57</v>
      </c>
      <c r="J21" s="65">
        <v>153.75</v>
      </c>
      <c r="K21" s="7">
        <v>21</v>
      </c>
      <c r="L21" s="8">
        <f t="shared" si="1"/>
        <v>0</v>
      </c>
      <c r="M21" s="9">
        <f t="shared" si="2"/>
        <v>0</v>
      </c>
      <c r="N21" s="64"/>
      <c r="O21" s="10">
        <f t="shared" si="3"/>
        <v>5</v>
      </c>
      <c r="P21" s="64"/>
      <c r="Q21" s="64"/>
      <c r="R21" s="64"/>
      <c r="S21" s="11">
        <f t="shared" si="0"/>
        <v>21</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197"/>
      <c r="B22" s="40">
        <v>19</v>
      </c>
      <c r="C22" s="199"/>
      <c r="D22" s="41" t="s">
        <v>58</v>
      </c>
      <c r="E22" s="42" t="s">
        <v>45</v>
      </c>
      <c r="F22" s="43" t="s">
        <v>56</v>
      </c>
      <c r="G22" s="44">
        <v>73911091</v>
      </c>
      <c r="H22" s="45" t="s">
        <v>23</v>
      </c>
      <c r="I22" s="46" t="s">
        <v>57</v>
      </c>
      <c r="J22" s="65">
        <v>170.1</v>
      </c>
      <c r="K22" s="18">
        <v>20</v>
      </c>
      <c r="L22" s="8">
        <f t="shared" si="1"/>
        <v>0</v>
      </c>
      <c r="M22" s="9">
        <f t="shared" si="2"/>
        <v>0</v>
      </c>
      <c r="N22" s="64"/>
      <c r="O22" s="10">
        <f t="shared" si="3"/>
        <v>5</v>
      </c>
      <c r="P22" s="64"/>
      <c r="Q22" s="64"/>
      <c r="R22" s="64"/>
      <c r="S22" s="11">
        <f t="shared" si="0"/>
        <v>20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197"/>
      <c r="B23" s="40">
        <v>20</v>
      </c>
      <c r="C23" s="199"/>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197"/>
      <c r="B24" s="40">
        <v>21</v>
      </c>
      <c r="C24" s="199"/>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197"/>
      <c r="B25" s="40">
        <v>22</v>
      </c>
      <c r="C25" s="199"/>
      <c r="D25" s="41" t="s">
        <v>61</v>
      </c>
      <c r="E25" s="42" t="s">
        <v>45</v>
      </c>
      <c r="F25" s="43" t="s">
        <v>56</v>
      </c>
      <c r="G25" s="44">
        <v>73911004</v>
      </c>
      <c r="H25" s="45" t="s">
        <v>23</v>
      </c>
      <c r="I25" s="46" t="s">
        <v>57</v>
      </c>
      <c r="J25" s="65">
        <v>143.93</v>
      </c>
      <c r="K25" s="18">
        <v>2</v>
      </c>
      <c r="L25" s="8">
        <f t="shared" si="1"/>
        <v>0</v>
      </c>
      <c r="M25" s="9">
        <f t="shared" si="2"/>
        <v>0</v>
      </c>
      <c r="N25" s="64"/>
      <c r="O25" s="10">
        <f t="shared" si="3"/>
        <v>0</v>
      </c>
      <c r="P25" s="64"/>
      <c r="Q25" s="64"/>
      <c r="R25" s="64"/>
      <c r="S25" s="11">
        <f t="shared" si="0"/>
        <v>2</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197"/>
      <c r="B26" s="40">
        <v>23</v>
      </c>
      <c r="C26" s="199"/>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197"/>
      <c r="B27" s="40">
        <v>24</v>
      </c>
      <c r="C27" s="199"/>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197"/>
      <c r="B28" s="40">
        <v>25</v>
      </c>
      <c r="C28" s="200"/>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189">
        <v>8</v>
      </c>
      <c r="B29" s="47">
        <v>26</v>
      </c>
      <c r="C29" s="191"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190"/>
      <c r="B30" s="91">
        <v>27</v>
      </c>
      <c r="C30" s="192"/>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1420</v>
      </c>
      <c r="N31" s="24"/>
      <c r="O31" s="24"/>
      <c r="P31" s="24"/>
      <c r="Q31" s="24"/>
      <c r="R31" s="24"/>
      <c r="S31" s="24">
        <f>SUM(S4:S30)</f>
        <v>1420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76511.81</v>
      </c>
      <c r="L32" s="28">
        <f t="shared" si="6"/>
        <v>0</v>
      </c>
      <c r="M32" s="28">
        <f t="shared" si="6"/>
        <v>0</v>
      </c>
      <c r="N32" s="28">
        <f t="shared" si="6"/>
        <v>0</v>
      </c>
      <c r="O32" s="28">
        <f t="shared" si="6"/>
        <v>18836.849999999999</v>
      </c>
      <c r="P32" s="28">
        <f t="shared" si="6"/>
        <v>0</v>
      </c>
      <c r="Q32" s="28">
        <f t="shared" si="6"/>
        <v>0</v>
      </c>
      <c r="R32" s="28">
        <f t="shared" si="6"/>
        <v>0</v>
      </c>
      <c r="S32" s="28">
        <f t="shared" si="6"/>
        <v>76511.81</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5" priority="1" operator="lessThan">
      <formula>0</formula>
    </cfRule>
  </conditionalFormatting>
  <conditionalFormatting sqref="U4:AD30 AF4:AT30">
    <cfRule type="cellIs" dxfId="14" priority="2" operator="greaterThan">
      <formula>0</formula>
    </cfRule>
  </conditionalFormatting>
  <pageMargins left="0.511811024" right="0.511811024" top="0.78740157499999996" bottom="0.78740157499999996" header="0.31496062000000002" footer="0.31496062000000002"/>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18</vt:i4>
      </vt:variant>
    </vt:vector>
  </HeadingPairs>
  <TitlesOfParts>
    <vt:vector size="18" baseType="lpstr">
      <vt:lpstr>CEART</vt:lpstr>
      <vt:lpstr>PROEN</vt:lpstr>
      <vt:lpstr>PROEX</vt:lpstr>
      <vt:lpstr>CESFI</vt:lpstr>
      <vt:lpstr>CAV</vt:lpstr>
      <vt:lpstr>CEPLAN</vt:lpstr>
      <vt:lpstr>CEFID</vt:lpstr>
      <vt:lpstr>CESMO</vt:lpstr>
      <vt:lpstr>CEAD</vt:lpstr>
      <vt:lpstr>CCT</vt:lpstr>
      <vt:lpstr>CEAVI</vt:lpstr>
      <vt:lpstr>ESAG</vt:lpstr>
      <vt:lpstr>CERES</vt:lpstr>
      <vt:lpstr>CEO</vt:lpstr>
      <vt:lpstr>FAED</vt:lpstr>
      <vt:lpstr>CIPI</vt:lpstr>
      <vt:lpstr>GESTOR</vt:lpstr>
      <vt:lpstr>CARONA-uso exclusivo do Gestor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AKAUA FLORES ARROYO</dc:creator>
  <cp:lastModifiedBy>ELAINE CRISTINA SUZUKI GIRARDI</cp:lastModifiedBy>
  <dcterms:created xsi:type="dcterms:W3CDTF">2015-06-05T18:19:34Z</dcterms:created>
  <dcterms:modified xsi:type="dcterms:W3CDTF">2026-02-26T12:02:58Z</dcterms:modified>
</cp:coreProperties>
</file>