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Z:\DEMANDAS E LICITAÇÕES\licitações CEART\INSTRUMENTOS 2025\demanda centros\"/>
    </mc:Choice>
  </mc:AlternateContent>
  <xr:revisionPtr revIDLastSave="0" documentId="13_ncr:1_{53A40FD2-D7E7-4304-B2CD-A234FBC494A1}" xr6:coauthVersionLast="47" xr6:coauthVersionMax="47" xr10:uidLastSave="{00000000-0000-0000-0000-000000000000}"/>
  <bookViews>
    <workbookView xWindow="-120" yWindow="-120" windowWidth="29040" windowHeight="15720" xr2:uid="{00000000-000D-0000-FFFF-FFFF00000000}"/>
  </bookViews>
  <sheets>
    <sheet name="Planilha de Formação de Preços" sheetId="1" r:id="rId1"/>
  </sheets>
  <definedNames>
    <definedName name="_xlnm._FilterDatabase" localSheetId="0" hidden="1">'Planilha de Formação de Preços'!$A$2:$AC$51</definedName>
    <definedName name="_xlnm.Print_Area" localSheetId="0">'Planilha de Formação de Preços'!$A$1:$W$55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Q7" i="1" l="1"/>
  <c r="O7" i="1"/>
  <c r="V7" i="1" s="1"/>
  <c r="M8" i="1"/>
  <c r="W8" i="1" s="1"/>
  <c r="M12" i="1"/>
  <c r="O14" i="1"/>
  <c r="O12" i="1"/>
  <c r="O13" i="1"/>
  <c r="M13" i="1"/>
  <c r="Q14" i="1"/>
  <c r="Q15" i="1"/>
  <c r="O15" i="1"/>
  <c r="M15" i="1"/>
  <c r="Q16" i="1"/>
  <c r="O16" i="1"/>
  <c r="W16" i="1" s="1"/>
  <c r="Q18" i="1"/>
  <c r="U18" i="1" s="1"/>
  <c r="Q17" i="1"/>
  <c r="V17" i="1" s="1"/>
  <c r="Q4" i="1"/>
  <c r="M4" i="1"/>
  <c r="W5" i="1"/>
  <c r="W6" i="1"/>
  <c r="W9" i="1"/>
  <c r="W10" i="1"/>
  <c r="W11" i="1"/>
  <c r="W51" i="1"/>
  <c r="V5" i="1"/>
  <c r="V6" i="1"/>
  <c r="V9" i="1"/>
  <c r="V10" i="1"/>
  <c r="V11" i="1"/>
  <c r="V51" i="1"/>
  <c r="U5" i="1"/>
  <c r="U6" i="1"/>
  <c r="U9" i="1"/>
  <c r="U10" i="1"/>
  <c r="U11" i="1"/>
  <c r="U51" i="1"/>
  <c r="T5" i="1"/>
  <c r="T6" i="1"/>
  <c r="T9" i="1"/>
  <c r="T10" i="1"/>
  <c r="T11" i="1"/>
  <c r="W14" i="1" l="1"/>
  <c r="U7" i="1"/>
  <c r="U16" i="1"/>
  <c r="V8" i="1"/>
  <c r="T7" i="1"/>
  <c r="T16" i="1"/>
  <c r="W7" i="1"/>
  <c r="U17" i="1"/>
  <c r="V14" i="1"/>
  <c r="V16" i="1"/>
  <c r="T8" i="1"/>
  <c r="W18" i="1"/>
  <c r="W17" i="1"/>
  <c r="W12" i="1"/>
  <c r="U8" i="1"/>
  <c r="T17" i="1"/>
  <c r="V12" i="1"/>
  <c r="U12" i="1"/>
  <c r="T12" i="1"/>
  <c r="U14" i="1"/>
  <c r="T14" i="1"/>
  <c r="W15" i="1"/>
  <c r="W13" i="1"/>
  <c r="W4" i="1"/>
  <c r="U13" i="1"/>
  <c r="V13" i="1"/>
  <c r="T13" i="1"/>
  <c r="T15" i="1"/>
  <c r="U15" i="1"/>
  <c r="V15" i="1"/>
  <c r="T18" i="1"/>
  <c r="V18" i="1"/>
  <c r="T4" i="1"/>
  <c r="U4" i="1"/>
  <c r="V4" i="1"/>
  <c r="I4" i="1"/>
  <c r="Y11" i="1"/>
  <c r="Y10" i="1"/>
  <c r="Y9" i="1"/>
  <c r="I6" i="1"/>
  <c r="Y6" i="1" s="1"/>
  <c r="I5" i="1"/>
  <c r="Y5" i="1" s="1"/>
  <c r="X51" i="1"/>
  <c r="T51" i="1"/>
  <c r="Y16" i="1" l="1"/>
  <c r="Y12" i="1"/>
  <c r="Y17" i="1"/>
  <c r="Y7" i="1"/>
  <c r="Y18" i="1"/>
  <c r="Y8" i="1"/>
  <c r="Y14" i="1"/>
  <c r="Y13" i="1"/>
  <c r="Y15" i="1"/>
  <c r="Y4" i="1"/>
  <c r="A13" i="1"/>
  <c r="A14" i="1" s="1"/>
  <c r="A15" i="1" s="1"/>
  <c r="A16" i="1" s="1"/>
  <c r="A17" i="1" s="1"/>
  <c r="A18" i="1" s="1"/>
  <c r="AC35" i="1" l="1"/>
  <c r="AA35" i="1"/>
  <c r="AB35" i="1"/>
  <c r="AC36" i="1"/>
  <c r="AA36" i="1"/>
  <c r="AB36" i="1"/>
  <c r="AB37" i="1"/>
  <c r="AC37" i="1"/>
  <c r="AA37" i="1"/>
  <c r="AA28" i="1"/>
  <c r="AB28" i="1"/>
  <c r="AC28" i="1"/>
  <c r="AA32" i="1"/>
  <c r="AB32" i="1"/>
  <c r="AC32" i="1"/>
  <c r="AC24" i="1"/>
  <c r="AA24" i="1"/>
  <c r="AB24" i="1"/>
  <c r="AC25" i="1"/>
  <c r="AA25" i="1"/>
  <c r="AB25" i="1"/>
  <c r="AC23" i="1"/>
  <c r="AA23" i="1"/>
  <c r="AB23" i="1"/>
  <c r="AB41" i="1"/>
  <c r="AA41" i="1"/>
  <c r="AC41" i="1"/>
  <c r="AA33" i="1"/>
  <c r="AB33" i="1"/>
  <c r="AC33" i="1"/>
  <c r="AA34" i="1"/>
  <c r="AC34" i="1"/>
  <c r="AB34" i="1"/>
  <c r="AC27" i="1"/>
  <c r="AA27" i="1"/>
  <c r="AB27" i="1"/>
  <c r="AB26" i="1"/>
  <c r="AC26" i="1"/>
  <c r="AA26" i="1"/>
  <c r="AB31" i="1"/>
  <c r="AC31" i="1"/>
  <c r="AA31" i="1"/>
  <c r="AB38" i="1"/>
  <c r="AC38" i="1"/>
  <c r="AA38" i="1"/>
  <c r="AB29" i="1"/>
  <c r="AC29" i="1"/>
  <c r="AA29" i="1"/>
  <c r="AB39" i="1"/>
  <c r="AC39" i="1"/>
  <c r="AA39" i="1"/>
  <c r="AB30" i="1"/>
  <c r="AA30" i="1"/>
  <c r="AC30" i="1"/>
  <c r="AB40" i="1"/>
  <c r="AC40" i="1"/>
  <c r="AA40" i="1"/>
  <c r="Y51" i="1" l="1"/>
  <c r="X12" i="1" l="1"/>
  <c r="X11" i="1"/>
  <c r="X10" i="1"/>
  <c r="X9" i="1"/>
  <c r="X18" i="1"/>
  <c r="X8" i="1"/>
  <c r="X17" i="1"/>
  <c r="X7" i="1"/>
  <c r="X16" i="1"/>
  <c r="X6" i="1"/>
  <c r="X15" i="1"/>
  <c r="X5" i="1"/>
  <c r="X14" i="1"/>
  <c r="X13" i="1"/>
  <c r="X4" i="1"/>
  <c r="AA20" i="1" l="1"/>
  <c r="AC20" i="1"/>
  <c r="AB20" i="1"/>
  <c r="AB6" i="1"/>
  <c r="AC6" i="1"/>
  <c r="AA6" i="1"/>
  <c r="Z6" i="1"/>
  <c r="AC10" i="1"/>
  <c r="AA10" i="1"/>
  <c r="AB10" i="1"/>
  <c r="Z10" i="1"/>
  <c r="AC14" i="1"/>
  <c r="AB14" i="1"/>
  <c r="AA14" i="1"/>
  <c r="Z14" i="1"/>
  <c r="AC5" i="1"/>
  <c r="AA5" i="1"/>
  <c r="AB5" i="1"/>
  <c r="Z5" i="1"/>
  <c r="AB15" i="1"/>
  <c r="AC15" i="1"/>
  <c r="AA15" i="1"/>
  <c r="Z15" i="1"/>
  <c r="AA21" i="1"/>
  <c r="AB21" i="1"/>
  <c r="AC21" i="1"/>
  <c r="AB16" i="1"/>
  <c r="AC16" i="1"/>
  <c r="AA16" i="1"/>
  <c r="Z16" i="1"/>
  <c r="AA22" i="1"/>
  <c r="AB22" i="1"/>
  <c r="AC22" i="1"/>
  <c r="AB7" i="1"/>
  <c r="AA7" i="1"/>
  <c r="AC7" i="1"/>
  <c r="Z7" i="1"/>
  <c r="AC11" i="1"/>
  <c r="AA11" i="1"/>
  <c r="AB11" i="1"/>
  <c r="Z11" i="1"/>
  <c r="AB17" i="1"/>
  <c r="AA17" i="1"/>
  <c r="AC17" i="1"/>
  <c r="Z17" i="1"/>
  <c r="AC12" i="1"/>
  <c r="AA12" i="1"/>
  <c r="AB12" i="1"/>
  <c r="Z12" i="1"/>
  <c r="AB8" i="1"/>
  <c r="AC8" i="1"/>
  <c r="AA8" i="1"/>
  <c r="Z8" i="1"/>
  <c r="Z55" i="1" s="1"/>
  <c r="AA18" i="1"/>
  <c r="AB18" i="1"/>
  <c r="AC18" i="1"/>
  <c r="Z18" i="1"/>
  <c r="AC4" i="1"/>
  <c r="AA4" i="1"/>
  <c r="AB4" i="1"/>
  <c r="Z4" i="1"/>
  <c r="AA9" i="1"/>
  <c r="AB9" i="1"/>
  <c r="AC9" i="1"/>
  <c r="Z9" i="1"/>
  <c r="AC13" i="1"/>
  <c r="AB13" i="1"/>
  <c r="AA13" i="1"/>
  <c r="Z13" i="1"/>
  <c r="AB19" i="1"/>
  <c r="AC19" i="1"/>
  <c r="AA19" i="1"/>
  <c r="Z54" i="1" l="1"/>
  <c r="Z56" i="1" s="1"/>
  <c r="AB51" i="1"/>
  <c r="Z51" i="1"/>
  <c r="AC51" i="1"/>
  <c r="AA51" i="1"/>
</calcChain>
</file>

<file path=xl/sharedStrings.xml><?xml version="1.0" encoding="utf-8"?>
<sst xmlns="http://schemas.openxmlformats.org/spreadsheetml/2006/main" count="161" uniqueCount="101">
  <si>
    <t>ITEM</t>
  </si>
  <si>
    <t>Menor preço</t>
  </si>
  <si>
    <t>Média</t>
  </si>
  <si>
    <t>Mediana</t>
  </si>
  <si>
    <t>FONTE 4</t>
  </si>
  <si>
    <t>FONTE 1</t>
  </si>
  <si>
    <t>FONTE 2</t>
  </si>
  <si>
    <t>FONTE 3</t>
  </si>
  <si>
    <t>Descrição</t>
  </si>
  <si>
    <t>FÓRMULAS</t>
  </si>
  <si>
    <t>Critério</t>
  </si>
  <si>
    <t>Preço Referência</t>
  </si>
  <si>
    <t>Coeficiente de variação</t>
  </si>
  <si>
    <t>Desvio Padrão</t>
  </si>
  <si>
    <t>Se CV &gt; 25% considerar preço de referência o valor da Mediana -- Se CV &lt; 25% considerar preço de referência o valor da Média</t>
  </si>
  <si>
    <t>De acordo com critério</t>
  </si>
  <si>
    <t>DP/M</t>
  </si>
  <si>
    <t>Valor central de um conjunto de números colocados por ordem de grandeza. Trata-se do número que se encontra exatamente no centro.
Utilizada quando a cesta de preços é pouco homogênea, ou seja, quando o coeficiente de variação é superior à 25%</t>
  </si>
  <si>
    <t xml:space="preserve">Soma de todos os valores e orçamentos, dividido pelo número de elementos.
Utilizada para um cesta de preços homogênea, ou seja, com coeficiente de variação inferior à 25% </t>
  </si>
  <si>
    <t>Coeficiente de Variação (CV)</t>
  </si>
  <si>
    <t xml:space="preserve">Precificação baseada na Lei nº 14.133/2021, na Instrução Normativa nº 12 de 2022 da Secretaria de Estado da Administração e na Nota Técnica Nº 1 de 2022 do Tribunal de Contas do Estado de Santa Catarina. </t>
  </si>
  <si>
    <t>Grupo-classe</t>
  </si>
  <si>
    <t>Código NUC</t>
  </si>
  <si>
    <t>Unidade de Compra</t>
  </si>
  <si>
    <t>Detalhamento</t>
  </si>
  <si>
    <t>Total Unitário</t>
  </si>
  <si>
    <t>Preço Máximo Unitário Utilizado</t>
  </si>
  <si>
    <t>Nome</t>
  </si>
  <si>
    <t>Valor</t>
  </si>
  <si>
    <t>Preços</t>
  </si>
  <si>
    <t xml:space="preserve">Banco de </t>
  </si>
  <si>
    <t>Kit de pratos para bateria fabricado em liga especial de bronze, liga B20, sendo nos tamanhos 15” (hihat), 17” (Crash), 19” (Crash), 22” (Ride), acompanhado de Bag de transporte. Modelo de referência Zildjian K Series e bag de luxo Kp100.</t>
  </si>
  <si>
    <t>Suporte para teclado, modelo de barras duplas, sistema de lock memory e capacidade para 40kgs.</t>
  </si>
  <si>
    <t>Amplificador para teclado com no mínimo 100 watts de potência,quatro canais de entrada de linha e uma entrada auxiliar separada para conexão XLR, contendo um alto falante de no mínimo 12 polegadas. Marca de referência Roland KC-200</t>
  </si>
  <si>
    <t>Amplificador digital para guitarra, com alto falante de 12 polegadas, 2 canais, potência de 100 watts, saída de linha XLR estéreo, com simulador de efeitos e amplificadores incluso. Modelo de referência Fender Mustang GTX100</t>
  </si>
  <si>
    <t>Amplificador para contrabaixo com potência de 500 watts, com saídas p10, send/return e XLR, tweeter de 1 polegada, bivolt, modelo de referência Hartke HD500.</t>
  </si>
  <si>
    <t>TOTAL</t>
  </si>
  <si>
    <t>Conjunto</t>
  </si>
  <si>
    <t>21-3</t>
  </si>
  <si>
    <t>449052.26</t>
  </si>
  <si>
    <t>21-2</t>
  </si>
  <si>
    <t>339030.14</t>
  </si>
  <si>
    <t>31-3</t>
  </si>
  <si>
    <t>31-2</t>
  </si>
  <si>
    <t>Peça</t>
  </si>
  <si>
    <t>24-1</t>
  </si>
  <si>
    <t>449052.33</t>
  </si>
  <si>
    <t>UNIDADES</t>
  </si>
  <si>
    <t>Violão profissional acústico nylon, 7 cordas, Tampo em madeira spruce maciço. Escala em ébano. Braço: cedro. Tarraxas douradas com botão preto. Trastes: cromo níquel. Captação: FISHMAN PRESYS+ 3B Acabamento: verniz brilhante. Cor: natural. Modelo de referência: Violão Rozini Rx227 At.n.j Profissional Elétrico 7 Cordas.</t>
  </si>
  <si>
    <t>Cavaco elétrico profissional. Cordas de aço. Tampo em spruce maciço. Laterais e fundo em jacarandá da Bahia. Escala em ébano. Braço: cedro. Tarraxas douradas com botão preto. Acabamento: verniz brilhante. Cor: natural. Captação: FISHMAN PRESYS II. Modelo de referência: Cavaco Rozini RC07.AT.N.J</t>
  </si>
  <si>
    <t>Flauta Doce, TENOR, BARROCA (dedilhado barroco), marrom e marfim. Incorpora o acabamento imitação de madeira, projetado com a conveniência e durabilidade do material resina ABS. Oferece umsom focado, suave e balanceado em todos os registros. Acessórios incluídos: estojo em tecido algodão, tabela de digitação, creme, aste limpadora. Chaves Dó/Dó#. Referência de modelo: YAMAHA - YRT 304 BII.</t>
  </si>
  <si>
    <t>Flauta Doce, CONTRALTO em Fá (F), BARROCA. Oferece um excelente revestimento estilo Rosewood. Sistema: Barroco, Abertura de sopro: Curvada, modelo Rottenburgh, acabamento com aspecto de Rosewood OU aspecto ébano Makasar. Acessórios: estojo em tecido algodão, tabela de digitação, creme, aste limpadora. Resina ABS usada é fabricada com material atóxico que atende aos padrões internacionais de segurança. Esta flauta contralto lembra as famosas flautas de Rottenburgh. Marca/Modelo de referência: Yamaha, YRA- 312 BIII. Oferece acabamento estilo ébano Makassar ou Rosenwood.</t>
  </si>
  <si>
    <t>Flauta Doce, SOPRANO, BARROCA. Resina ABS usada é fabricada com material atóxico que atende aos padrões internacionais de segurança. Acessórios: estojo em tecido algodão, tabela de digitação, creme, aste limpadora.  Abertura de sopro: Curvada, modelo Rottenburgh, acabamento com aspecto de Rosewood. Modelo de referência: Yamaha YRS 312 BIII.</t>
  </si>
  <si>
    <t>Flauta Doce, BAIXO em Fá (F), BARROCA. Resina ABS usada é fabricada com material atóxico que atende aos padrões internacionais de segurança. Acessórios: estojo em tecido algodão, tabela de digitação, creme, aste limpadora.  Abertura de sopro: Curvada. Modelo de referência: Yamaha YRB-302BII.</t>
  </si>
  <si>
    <t>Kit Abafador De Bateria E Pratos. 04 abafadores pratos 14", 16", 18" e 20" (ou 22"). 04 abafadores de tambores modelo  10/12/14/22. 01 abafador bumbo. Material: borracha E.V.A com 7mm e 11mm de espessura. Modelo de referência: Kit Abafador De Bateria E Pratos Spanking 447.</t>
  </si>
  <si>
    <t>58-2</t>
  </si>
  <si>
    <t>449052.24</t>
  </si>
  <si>
    <t>CEART</t>
  </si>
  <si>
    <t>Kit de pratos de baixo volume. 80% mais silenciosos do que os pratos tradicionais. Tamanhos: 14″ HiHat; 16″ Crash; 20″ Crash Ride. Tipo de liga: metal com alumínio. Modelo de referência: Kit de Pratos  Zeus Mute Set.</t>
  </si>
  <si>
    <t>TOTAL CEART</t>
  </si>
  <si>
    <t>TOTAL CAV</t>
  </si>
  <si>
    <t>TOTAL CEFID</t>
  </si>
  <si>
    <t>TOTAL CESFI</t>
  </si>
  <si>
    <t>ELEMENTO</t>
  </si>
  <si>
    <t>Magalu</t>
  </si>
  <si>
    <t>Made in Brasil</t>
  </si>
  <si>
    <t>Bateraecia</t>
  </si>
  <si>
    <t>Hayvan Musica</t>
  </si>
  <si>
    <t>A Joia Musical</t>
  </si>
  <si>
    <t>Made In Brasil</t>
  </si>
  <si>
    <t>RCK Audio</t>
  </si>
  <si>
    <t>Super Sonora</t>
  </si>
  <si>
    <t>Armazem do Sopro</t>
  </si>
  <si>
    <t>Mega Son</t>
  </si>
  <si>
    <t>Constelaçao Instrumentos Musicais</t>
  </si>
  <si>
    <t>Amazon</t>
  </si>
  <si>
    <t>X5 Music</t>
  </si>
  <si>
    <t>Schumann</t>
  </si>
  <si>
    <t>Armazem do sopro</t>
  </si>
  <si>
    <t>Constelaçao Instrumentos</t>
  </si>
  <si>
    <t>Loja Filadelfia</t>
  </si>
  <si>
    <t>Di Giorgio</t>
  </si>
  <si>
    <t xml:space="preserve">Ninja Som </t>
  </si>
  <si>
    <t>Web Instrumentos Musicais</t>
  </si>
  <si>
    <t>Sonic Som</t>
  </si>
  <si>
    <t>Music In Rio</t>
  </si>
  <si>
    <t>Armazem do Musico</t>
  </si>
  <si>
    <t>Intermezzo &amp; Spina</t>
  </si>
  <si>
    <t>Musica Center</t>
  </si>
  <si>
    <t>nome setor solicitante</t>
  </si>
  <si>
    <t xml:space="preserve">NOVO ITEM </t>
  </si>
  <si>
    <t>PLANILHA DE FORMAÇÃO DE PREÇOS  - INSTRUMENTOS MUSICAIS 2025</t>
  </si>
  <si>
    <t xml:space="preserve">Piano de Cauda. Profundidade: 180 cm; Largura: 152 cm; Altura: 102 cm
Cor: Preto. Acabamento: Alto Brilho. Acompanha banqueta regulável. Garantia: 5 anos
Nº de Teclas: 88. Nº de Pedais: 3 (abafadores, una corda e sostenuto). Tábua Harmônica: Spruce maciço.  Área Tábua Harmônica: 1,23 m2. Comprimento do 1º Bordão: 132 cm
Mecanismo: Millenium III™, com peças em ABS-Carbono. Teclado: Spruce maciço com coberturas em NEOTEX™("marfim" e "ébano" sintéticos). Escala: Dual Duplex Scale. Estrutura acústica: Montagem da estrutura do piano, CORE, tábua harmônica, bordas. Martelos: Cabeças de mogno, feltro duplo de pura lã resistente à umidade. Tampa do teclado: Com amortecedor hidráulico  [Modelo de referência: Kawai GX-2]. O transporte deve ser realizado por profissionais especializados com possibilidade de entregar o instrumento subindo um lançe de escada, para o primeiro andar do prédio do DMU ou da Casa da Literatura Catarinense. </t>
  </si>
  <si>
    <t>SONORITA</t>
  </si>
  <si>
    <t>ILHA DAS TECLAS</t>
  </si>
  <si>
    <t>DAS MUSIK</t>
  </si>
  <si>
    <t>Piano de Cauda. Profundidade: 188 cm. Largura: 152 cm. Altura: 102 cm. Cor: Preto. Acabamento: Alto Brilho. Banqueta: Acompanha banqueta regulável. Garantia: 5 anos. Nº de Teclas: 88. Nº de Pedais: 3 (abafadores, una corda e sostenuto). Tábua Harmônica: Spruce maciço. Área Tábua Harmônica: 1,33 m2. Comprimento do 1º Bordão: 140 cm. Mecanismo: Millenium III™, com peças em ABS-Carbono. Teclado: Spruce maciço com coberturas em NEOTEX™("marfim" e "ébano" sintéticos). Escala: Dual Duplex Scale. Estrutura acústica: Montagem da estrutura do piano, CORE, tábua harmônica, bordas. Martelos: Cabeças de mogno, feltro duplo de pura lã resistente à umidade. Tampa do teclado: Com amortecedor hidráulico. Tampa Superior: 3 posições de abertura. [Modelo de referência: Kawai GX-3]. O transporte deve ser realizado por profissionais especializados com possibilidade de entregar o instrumento subindo um lançe de escada, para o primeiro andar do prédio do DMU ou da Casa da Literatura Catarinense.</t>
  </si>
  <si>
    <t>Ninja Som</t>
  </si>
  <si>
    <t>artmusic</t>
  </si>
  <si>
    <t>PE 627/2025</t>
  </si>
  <si>
    <t xml:space="preserve">HISTORICO DE CONSUMO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</si>
</sst>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164" formatCode="00"/>
    <numFmt numFmtId="165" formatCode="0000"/>
    <numFmt numFmtId="166" formatCode="0.0%"/>
    <numFmt numFmtId="167" formatCode="0.000"/>
    <numFmt numFmtId="168" formatCode="&quot;R$&quot;\ #,##0.00"/>
    <numFmt numFmtId="169" formatCode="#####\-#\-###"/>
  </numFmts>
  <fonts count="26">
    <font>
      <sz val="11"/>
      <color theme="1"/>
      <name val="Calibri"/>
      <family val="2"/>
      <scheme val="minor"/>
    </font>
    <font>
      <b/>
      <i/>
      <sz val="12"/>
      <name val="Calibri"/>
      <family val="2"/>
    </font>
    <font>
      <b/>
      <sz val="12"/>
      <color indexed="8"/>
      <name val="Calibri"/>
      <family val="2"/>
    </font>
    <font>
      <b/>
      <i/>
      <sz val="12"/>
      <color indexed="8"/>
      <name val="Calibri"/>
      <family val="2"/>
    </font>
    <font>
      <sz val="12"/>
      <name val="Calibri"/>
      <family val="2"/>
    </font>
    <font>
      <b/>
      <sz val="11"/>
      <color indexed="8"/>
      <name val="Calibri"/>
      <family val="2"/>
    </font>
    <font>
      <sz val="8"/>
      <name val="Calibri"/>
      <family val="2"/>
    </font>
    <font>
      <sz val="11"/>
      <name val="Calibri"/>
      <family val="2"/>
    </font>
    <font>
      <sz val="11"/>
      <color theme="1"/>
      <name val="Calibri"/>
      <family val="2"/>
      <scheme val="minor"/>
    </font>
    <font>
      <b/>
      <sz val="11"/>
      <color theme="1"/>
      <name val="Calibri"/>
      <family val="2"/>
      <scheme val="minor"/>
    </font>
    <font>
      <sz val="12"/>
      <name val="Calibri"/>
      <family val="2"/>
      <scheme val="minor"/>
    </font>
    <font>
      <b/>
      <sz val="18"/>
      <color rgb="FFFFFFFF"/>
      <name val="Calibri"/>
      <family val="2"/>
    </font>
    <font>
      <b/>
      <i/>
      <sz val="12"/>
      <name val="Calibri"/>
      <family val="2"/>
      <scheme val="minor"/>
    </font>
    <font>
      <b/>
      <sz val="8"/>
      <color rgb="FF000000"/>
      <name val="Arial"/>
      <family val="2"/>
    </font>
    <font>
      <sz val="8"/>
      <color rgb="FF000000"/>
      <name val="Arial"/>
      <family val="2"/>
    </font>
    <font>
      <sz val="11"/>
      <name val="Calibri "/>
    </font>
    <font>
      <sz val="11"/>
      <color theme="1"/>
      <name val="Calibri "/>
    </font>
    <font>
      <sz val="11"/>
      <color rgb="FF000000"/>
      <name val="Calibri "/>
    </font>
    <font>
      <sz val="11"/>
      <color indexed="8"/>
      <name val="Calibri"/>
      <family val="2"/>
    </font>
    <font>
      <sz val="8"/>
      <name val="Calibri"/>
      <family val="2"/>
      <scheme val="minor"/>
    </font>
    <font>
      <sz val="11"/>
      <name val="Calibri"/>
      <family val="2"/>
      <scheme val="minor"/>
    </font>
    <font>
      <sz val="9"/>
      <name val="Calibri"/>
      <family val="2"/>
      <scheme val="minor"/>
    </font>
    <font>
      <sz val="9"/>
      <color rgb="FF000000"/>
      <name val="Calibri"/>
      <family val="2"/>
      <scheme val="minor"/>
    </font>
    <font>
      <sz val="9"/>
      <color theme="1"/>
      <name val="Calibri"/>
      <family val="2"/>
      <scheme val="minor"/>
    </font>
    <font>
      <b/>
      <sz val="11"/>
      <name val="Calibri"/>
      <family val="2"/>
      <scheme val="minor"/>
    </font>
    <font>
      <sz val="16"/>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EEEEEE"/>
        <bgColor rgb="FFF2F2F2"/>
      </patternFill>
    </fill>
    <fill>
      <patternFill patternType="solid">
        <fgColor rgb="FFF2F2F2"/>
        <bgColor rgb="FFEEEEEE"/>
      </patternFill>
    </fill>
    <fill>
      <patternFill patternType="solid">
        <fgColor rgb="FF149B55"/>
        <bgColor rgb="FF003366"/>
      </patternFill>
    </fill>
    <fill>
      <patternFill patternType="solid">
        <fgColor rgb="FF149B55"/>
        <bgColor indexed="64"/>
      </patternFill>
    </fill>
    <fill>
      <patternFill patternType="solid">
        <fgColor rgb="FF149B55"/>
        <bgColor rgb="FFD8D8D8"/>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s>
  <borders count="1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s>
  <cellStyleXfs count="6">
    <xf numFmtId="0" fontId="0" fillId="0" borderId="0"/>
    <xf numFmtId="44"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cellStyleXfs>
  <cellXfs count="160">
    <xf numFmtId="0" fontId="0" fillId="0" borderId="0" xfId="0"/>
    <xf numFmtId="169" fontId="16" fillId="0" borderId="5" xfId="0" applyNumberFormat="1" applyFont="1" applyBorder="1" applyAlignment="1">
      <alignment horizontal="center" vertical="center"/>
    </xf>
    <xf numFmtId="0" fontId="15" fillId="0" borderId="3" xfId="0" applyFont="1" applyBorder="1" applyAlignment="1">
      <alignment horizontal="center" vertical="center"/>
    </xf>
    <xf numFmtId="0" fontId="16" fillId="0" borderId="5" xfId="0" applyFont="1" applyBorder="1" applyAlignment="1">
      <alignment horizontal="center" vertical="center"/>
    </xf>
    <xf numFmtId="169" fontId="15" fillId="0" borderId="3" xfId="0" applyNumberFormat="1" applyFont="1" applyBorder="1" applyAlignment="1">
      <alignment horizontal="center" vertical="center"/>
    </xf>
    <xf numFmtId="0" fontId="16" fillId="0" borderId="1" xfId="0" applyFont="1" applyBorder="1" applyAlignment="1">
      <alignment horizontal="center" vertical="center"/>
    </xf>
    <xf numFmtId="0" fontId="14" fillId="3" borderId="8"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165" fontId="12" fillId="6" borderId="3" xfId="0" applyNumberFormat="1" applyFont="1" applyFill="1" applyBorder="1" applyAlignment="1">
      <alignment horizontal="center" vertical="center" wrapText="1"/>
    </xf>
    <xf numFmtId="0" fontId="16" fillId="0" borderId="6" xfId="0" applyFont="1" applyBorder="1" applyAlignment="1">
      <alignment horizontal="center" vertical="center"/>
    </xf>
    <xf numFmtId="49" fontId="17" fillId="0" borderId="3" xfId="0" applyNumberFormat="1" applyFont="1" applyBorder="1" applyAlignment="1">
      <alignment horizontal="center" vertical="center"/>
    </xf>
    <xf numFmtId="169" fontId="16" fillId="0" borderId="3" xfId="0" applyNumberFormat="1" applyFont="1" applyBorder="1" applyAlignment="1">
      <alignment horizontal="center" vertical="center"/>
    </xf>
    <xf numFmtId="0" fontId="16" fillId="0" borderId="3" xfId="0" applyFont="1" applyBorder="1" applyAlignment="1">
      <alignment horizontal="center" vertical="center"/>
    </xf>
    <xf numFmtId="166" fontId="7" fillId="2" borderId="3" xfId="2" applyNumberFormat="1" applyFont="1" applyFill="1" applyBorder="1" applyAlignment="1">
      <alignment horizontal="center" vertical="center"/>
    </xf>
    <xf numFmtId="0" fontId="14" fillId="4" borderId="5" xfId="0" applyFont="1" applyFill="1" applyBorder="1" applyAlignment="1">
      <alignment horizontal="center" vertical="center" wrapText="1"/>
    </xf>
    <xf numFmtId="165" fontId="12" fillId="6" borderId="4" xfId="0" applyNumberFormat="1" applyFont="1" applyFill="1" applyBorder="1" applyAlignment="1">
      <alignment horizontal="center" vertical="center"/>
    </xf>
    <xf numFmtId="49" fontId="17" fillId="0" borderId="5" xfId="0" applyNumberFormat="1" applyFont="1" applyBorder="1" applyAlignment="1">
      <alignment horizontal="center" vertical="center"/>
    </xf>
    <xf numFmtId="169" fontId="15"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xf>
    <xf numFmtId="0" fontId="15" fillId="0" borderId="1" xfId="0" applyFont="1" applyBorder="1" applyAlignment="1">
      <alignment horizontal="center" vertical="center"/>
    </xf>
    <xf numFmtId="49" fontId="17" fillId="0" borderId="8" xfId="0" applyNumberFormat="1" applyFont="1" applyBorder="1" applyAlignment="1">
      <alignment horizontal="center" vertical="center"/>
    </xf>
    <xf numFmtId="4" fontId="18" fillId="0" borderId="5" xfId="0" applyNumberFormat="1" applyFont="1" applyBorder="1" applyAlignment="1">
      <alignment horizontal="center" vertical="center"/>
    </xf>
    <xf numFmtId="4" fontId="18" fillId="0" borderId="5" xfId="0" applyNumberFormat="1" applyFont="1" applyBorder="1" applyAlignment="1">
      <alignment horizontal="center" vertical="center" wrapText="1"/>
    </xf>
    <xf numFmtId="168" fontId="7" fillId="2" borderId="5" xfId="0" applyNumberFormat="1" applyFont="1" applyFill="1" applyBorder="1" applyAlignment="1">
      <alignment horizontal="center" vertical="center"/>
    </xf>
    <xf numFmtId="49" fontId="17" fillId="2" borderId="5" xfId="0" applyNumberFormat="1" applyFont="1" applyFill="1" applyBorder="1" applyAlignment="1">
      <alignment horizontal="center" vertical="center"/>
    </xf>
    <xf numFmtId="169" fontId="15" fillId="2" borderId="5" xfId="0" applyNumberFormat="1" applyFont="1" applyFill="1" applyBorder="1" applyAlignment="1">
      <alignment horizontal="center" vertical="center"/>
    </xf>
    <xf numFmtId="0" fontId="15" fillId="2" borderId="5" xfId="0" applyFont="1" applyFill="1" applyBorder="1" applyAlignment="1">
      <alignment horizontal="center" vertical="center"/>
    </xf>
    <xf numFmtId="0" fontId="16" fillId="2" borderId="5" xfId="0" applyFont="1" applyFill="1" applyBorder="1" applyAlignment="1">
      <alignment horizontal="center" vertical="center"/>
    </xf>
    <xf numFmtId="169" fontId="16" fillId="2" borderId="5" xfId="0" applyNumberFormat="1" applyFont="1" applyFill="1" applyBorder="1" applyAlignment="1">
      <alignment horizontal="center" vertical="center"/>
    </xf>
    <xf numFmtId="0" fontId="0" fillId="0" borderId="0" xfId="0" applyAlignment="1">
      <alignment vertical="center"/>
    </xf>
    <xf numFmtId="4" fontId="7" fillId="2" borderId="1" xfId="1" applyNumberFormat="1" applyFont="1" applyFill="1" applyBorder="1" applyAlignment="1">
      <alignment horizontal="center" vertical="center"/>
    </xf>
    <xf numFmtId="168" fontId="7" fillId="2" borderId="2" xfId="0" applyNumberFormat="1" applyFont="1" applyFill="1" applyBorder="1" applyAlignment="1">
      <alignment horizontal="center" vertical="center"/>
    </xf>
    <xf numFmtId="165" fontId="10" fillId="0" borderId="5" xfId="0" applyNumberFormat="1" applyFont="1" applyBorder="1" applyAlignment="1">
      <alignment horizontal="center" vertical="center"/>
    </xf>
    <xf numFmtId="0" fontId="7" fillId="0" borderId="5" xfId="0" applyFont="1" applyBorder="1" applyAlignment="1">
      <alignment horizontal="center" vertical="center"/>
    </xf>
    <xf numFmtId="168" fontId="7" fillId="2" borderId="3" xfId="0" applyNumberFormat="1" applyFont="1" applyFill="1" applyBorder="1" applyAlignment="1">
      <alignment horizontal="center" vertical="center"/>
    </xf>
    <xf numFmtId="0" fontId="4" fillId="0" borderId="4" xfId="0" applyFont="1" applyBorder="1" applyAlignment="1">
      <alignment horizontal="center" vertical="center"/>
    </xf>
    <xf numFmtId="167" fontId="4" fillId="0" borderId="4" xfId="0" applyNumberFormat="1" applyFont="1" applyBorder="1" applyAlignment="1">
      <alignment horizontal="center" vertical="center"/>
    </xf>
    <xf numFmtId="4" fontId="7" fillId="2" borderId="4" xfId="1" applyNumberFormat="1" applyFont="1" applyFill="1" applyBorder="1" applyAlignment="1">
      <alignment horizontal="center" vertical="center"/>
    </xf>
    <xf numFmtId="168" fontId="7" fillId="2" borderId="4" xfId="0" applyNumberFormat="1" applyFont="1" applyFill="1" applyBorder="1" applyAlignment="1">
      <alignment horizontal="center" vertical="center"/>
    </xf>
    <xf numFmtId="168" fontId="9" fillId="0" borderId="4" xfId="0" applyNumberFormat="1" applyFont="1" applyBorder="1" applyAlignment="1">
      <alignment horizontal="center" vertical="center"/>
    </xf>
    <xf numFmtId="4" fontId="18" fillId="2" borderId="5" xfId="0" applyNumberFormat="1" applyFont="1" applyFill="1" applyBorder="1" applyAlignment="1">
      <alignment horizontal="center" vertical="center"/>
    </xf>
    <xf numFmtId="4" fontId="18" fillId="2" borderId="5" xfId="0" applyNumberFormat="1" applyFont="1" applyFill="1" applyBorder="1" applyAlignment="1">
      <alignment horizontal="center" vertical="center" wrapText="1"/>
    </xf>
    <xf numFmtId="165" fontId="12" fillId="9" borderId="3" xfId="0" applyNumberFormat="1" applyFont="1" applyFill="1" applyBorder="1" applyAlignment="1">
      <alignment horizontal="center" vertical="center" wrapText="1"/>
    </xf>
    <xf numFmtId="165" fontId="12" fillId="9" borderId="4"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4" fontId="18" fillId="0" borderId="1" xfId="0" applyNumberFormat="1" applyFont="1" applyBorder="1" applyAlignment="1">
      <alignment horizontal="center" vertical="center"/>
    </xf>
    <xf numFmtId="0" fontId="20" fillId="2"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0" fillId="0" borderId="5" xfId="0" applyBorder="1" applyAlignment="1">
      <alignment vertical="center"/>
    </xf>
    <xf numFmtId="0" fontId="0" fillId="0" borderId="5" xfId="0" applyBorder="1" applyAlignment="1">
      <alignment horizontal="center" vertical="center"/>
    </xf>
    <xf numFmtId="4" fontId="18" fillId="2" borderId="1" xfId="0" applyNumberFormat="1" applyFont="1" applyFill="1" applyBorder="1" applyAlignment="1">
      <alignment horizontal="center" vertical="center"/>
    </xf>
    <xf numFmtId="167" fontId="7" fillId="0" borderId="5" xfId="0" applyNumberFormat="1" applyFont="1" applyBorder="1" applyAlignment="1">
      <alignment horizontal="center" vertical="center"/>
    </xf>
    <xf numFmtId="0" fontId="20" fillId="2" borderId="3" xfId="0" applyFont="1" applyFill="1" applyBorder="1" applyAlignment="1">
      <alignment horizontal="center" vertical="center" wrapText="1"/>
    </xf>
    <xf numFmtId="0" fontId="0" fillId="0" borderId="0" xfId="0" applyAlignment="1">
      <alignment horizontal="center" vertical="center"/>
    </xf>
    <xf numFmtId="49" fontId="15" fillId="0" borderId="5" xfId="0" applyNumberFormat="1" applyFont="1" applyBorder="1" applyAlignment="1">
      <alignment horizontal="center" vertical="center"/>
    </xf>
    <xf numFmtId="0" fontId="16" fillId="0" borderId="10" xfId="0" applyFont="1" applyBorder="1" applyAlignment="1">
      <alignment horizontal="center" vertical="center"/>
    </xf>
    <xf numFmtId="0" fontId="21" fillId="0" borderId="5" xfId="0" applyFont="1" applyBorder="1" applyAlignment="1">
      <alignment horizontal="left" vertical="center" wrapText="1"/>
    </xf>
    <xf numFmtId="0" fontId="23" fillId="0" borderId="5" xfId="0" applyFont="1" applyBorder="1" applyAlignment="1">
      <alignment horizontal="justify" vertical="center"/>
    </xf>
    <xf numFmtId="0" fontId="23" fillId="0" borderId="5" xfId="0" applyFont="1" applyBorder="1" applyAlignment="1">
      <alignment vertical="center" wrapText="1"/>
    </xf>
    <xf numFmtId="0" fontId="23" fillId="0" borderId="3" xfId="0" applyFont="1" applyBorder="1" applyAlignment="1">
      <alignment vertical="center" wrapText="1"/>
    </xf>
    <xf numFmtId="0" fontId="21" fillId="2" borderId="5" xfId="0" applyFont="1" applyFill="1" applyBorder="1" applyAlignment="1">
      <alignment horizontal="left" vertical="center" wrapText="1"/>
    </xf>
    <xf numFmtId="0" fontId="23" fillId="2" borderId="5" xfId="0" applyFont="1" applyFill="1" applyBorder="1" applyAlignment="1">
      <alignment vertical="center" wrapText="1"/>
    </xf>
    <xf numFmtId="0" fontId="21" fillId="0" borderId="3" xfId="0" applyFont="1" applyBorder="1" applyAlignment="1">
      <alignment horizontal="left" vertical="center" wrapText="1"/>
    </xf>
    <xf numFmtId="4" fontId="20" fillId="2" borderId="1" xfId="0" applyNumberFormat="1" applyFont="1" applyFill="1" applyBorder="1" applyAlignment="1">
      <alignment horizontal="center" vertical="center" wrapText="1"/>
    </xf>
    <xf numFmtId="4" fontId="20" fillId="2" borderId="5" xfId="0" applyNumberFormat="1" applyFont="1" applyFill="1" applyBorder="1" applyAlignment="1">
      <alignment horizontal="center" vertical="center" wrapText="1"/>
    </xf>
    <xf numFmtId="168" fontId="0" fillId="0" borderId="0" xfId="0" applyNumberFormat="1" applyAlignment="1">
      <alignment vertical="center"/>
    </xf>
    <xf numFmtId="168" fontId="0" fillId="0" borderId="5" xfId="0" applyNumberFormat="1" applyBorder="1" applyAlignment="1">
      <alignment vertical="center"/>
    </xf>
    <xf numFmtId="168" fontId="24" fillId="0" borderId="5" xfId="0" applyNumberFormat="1" applyFont="1" applyBorder="1" applyAlignment="1">
      <alignment vertical="center"/>
    </xf>
    <xf numFmtId="168" fontId="9" fillId="0" borderId="5" xfId="0" applyNumberFormat="1" applyFont="1" applyBorder="1" applyAlignment="1">
      <alignment vertical="center"/>
    </xf>
    <xf numFmtId="0" fontId="0" fillId="0" borderId="0" xfId="0" applyAlignment="1">
      <alignment horizontal="right" vertical="center"/>
    </xf>
    <xf numFmtId="0" fontId="9" fillId="0" borderId="0" xfId="0" applyFont="1" applyAlignment="1">
      <alignment horizontal="center" vertical="center"/>
    </xf>
    <xf numFmtId="164" fontId="7" fillId="9" borderId="1" xfId="0" applyNumberFormat="1" applyFont="1" applyFill="1" applyBorder="1" applyAlignment="1">
      <alignment horizontal="center" vertical="center"/>
    </xf>
    <xf numFmtId="164" fontId="7" fillId="9" borderId="5" xfId="0" applyNumberFormat="1" applyFont="1" applyFill="1" applyBorder="1" applyAlignment="1">
      <alignment horizontal="center" vertical="center"/>
    </xf>
    <xf numFmtId="0" fontId="22" fillId="0" borderId="5" xfId="0" applyFont="1" applyBorder="1" applyAlignment="1">
      <alignment horizontal="justify" vertical="center"/>
    </xf>
    <xf numFmtId="0" fontId="22" fillId="0" borderId="5" xfId="0" applyFont="1" applyBorder="1" applyAlignment="1">
      <alignment vertical="center" wrapText="1"/>
    </xf>
    <xf numFmtId="0" fontId="22" fillId="0" borderId="0" xfId="0" applyFont="1" applyAlignment="1">
      <alignment vertical="center" wrapText="1"/>
    </xf>
    <xf numFmtId="0" fontId="21" fillId="0" borderId="5" xfId="0" applyFont="1" applyBorder="1" applyAlignment="1">
      <alignment horizontal="justify" vertical="center" wrapText="1"/>
    </xf>
    <xf numFmtId="4" fontId="18" fillId="0" borderId="5" xfId="0" applyNumberFormat="1" applyFont="1" applyBorder="1" applyAlignment="1">
      <alignment horizontal="left" vertical="center"/>
    </xf>
    <xf numFmtId="0" fontId="0" fillId="0" borderId="0" xfId="0" applyAlignment="1">
      <alignment horizontal="left" vertical="center"/>
    </xf>
    <xf numFmtId="4" fontId="18" fillId="2" borderId="4" xfId="0" applyNumberFormat="1" applyFont="1" applyFill="1" applyBorder="1" applyAlignment="1">
      <alignment horizontal="center" vertical="center"/>
    </xf>
    <xf numFmtId="4" fontId="18" fillId="2" borderId="4" xfId="0" applyNumberFormat="1" applyFont="1" applyFill="1" applyBorder="1" applyAlignment="1">
      <alignment horizontal="center" vertical="center" wrapText="1"/>
    </xf>
    <xf numFmtId="167" fontId="7" fillId="0" borderId="4" xfId="0" applyNumberFormat="1" applyFont="1" applyBorder="1" applyAlignment="1">
      <alignment horizontal="center" vertical="center"/>
    </xf>
    <xf numFmtId="0" fontId="7" fillId="0" borderId="4" xfId="0" applyFont="1" applyBorder="1" applyAlignment="1">
      <alignment horizontal="center" vertical="center"/>
    </xf>
    <xf numFmtId="4" fontId="7" fillId="2" borderId="9" xfId="1" applyNumberFormat="1" applyFont="1" applyFill="1" applyBorder="1" applyAlignment="1">
      <alignment horizontal="center" vertical="center"/>
    </xf>
    <xf numFmtId="168" fontId="7" fillId="2" borderId="10" xfId="0" applyNumberFormat="1" applyFont="1" applyFill="1" applyBorder="1" applyAlignment="1">
      <alignment horizontal="center" vertical="center"/>
    </xf>
    <xf numFmtId="0" fontId="0" fillId="0" borderId="3" xfId="0" applyBorder="1" applyAlignment="1">
      <alignment horizontal="center" vertical="center"/>
    </xf>
    <xf numFmtId="4" fontId="20" fillId="2" borderId="3"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xf>
    <xf numFmtId="164" fontId="4" fillId="0" borderId="5" xfId="0" applyNumberFormat="1" applyFont="1" applyBorder="1" applyAlignment="1">
      <alignment horizontal="center" vertical="center"/>
    </xf>
    <xf numFmtId="4" fontId="10" fillId="0" borderId="5" xfId="0" applyNumberFormat="1" applyFont="1" applyBorder="1" applyAlignment="1">
      <alignment horizontal="center" vertical="center"/>
    </xf>
    <xf numFmtId="165" fontId="12" fillId="0" borderId="3" xfId="0" applyNumberFormat="1" applyFont="1" applyBorder="1" applyAlignment="1">
      <alignment horizontal="center" vertical="center"/>
    </xf>
    <xf numFmtId="165" fontId="12" fillId="0" borderId="1" xfId="0" applyNumberFormat="1" applyFont="1" applyBorder="1" applyAlignment="1">
      <alignment horizontal="center" vertical="center"/>
    </xf>
    <xf numFmtId="165" fontId="12" fillId="0" borderId="4" xfId="0" applyNumberFormat="1" applyFont="1" applyBorder="1" applyAlignment="1">
      <alignment horizontal="center" vertical="center"/>
    </xf>
    <xf numFmtId="165" fontId="12" fillId="0" borderId="9" xfId="0" applyNumberFormat="1" applyFont="1" applyBorder="1" applyAlignment="1">
      <alignment horizontal="center" vertical="center"/>
    </xf>
    <xf numFmtId="4" fontId="20" fillId="0" borderId="1" xfId="0" applyNumberFormat="1" applyFont="1" applyBorder="1" applyAlignment="1">
      <alignment horizontal="center" vertical="center" wrapText="1"/>
    </xf>
    <xf numFmtId="44" fontId="7" fillId="0" borderId="5" xfId="1" applyFont="1" applyFill="1" applyBorder="1" applyAlignment="1">
      <alignment horizontal="center" vertical="center"/>
    </xf>
    <xf numFmtId="4" fontId="20" fillId="0" borderId="5" xfId="0" applyNumberFormat="1" applyFont="1" applyBorder="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4" fontId="6" fillId="8" borderId="1" xfId="1" applyNumberFormat="1" applyFont="1" applyFill="1" applyBorder="1" applyAlignment="1">
      <alignment horizontal="center" vertical="center"/>
    </xf>
    <xf numFmtId="0" fontId="20" fillId="8" borderId="1" xfId="0" applyFont="1" applyFill="1" applyBorder="1" applyAlignment="1">
      <alignment horizontal="center" vertical="center" wrapText="1"/>
    </xf>
    <xf numFmtId="4" fontId="18" fillId="8" borderId="1" xfId="0" applyNumberFormat="1" applyFont="1" applyFill="1" applyBorder="1" applyAlignment="1">
      <alignment horizontal="center" vertical="center"/>
    </xf>
    <xf numFmtId="0" fontId="20" fillId="8" borderId="5" xfId="0" applyFont="1" applyFill="1" applyBorder="1" applyAlignment="1">
      <alignment horizontal="center" vertical="center" wrapText="1"/>
    </xf>
    <xf numFmtId="4" fontId="18" fillId="8" borderId="5" xfId="0" applyNumberFormat="1" applyFont="1" applyFill="1" applyBorder="1" applyAlignment="1">
      <alignment horizontal="center" vertical="center"/>
    </xf>
    <xf numFmtId="4" fontId="18" fillId="8" borderId="1" xfId="0" applyNumberFormat="1" applyFont="1" applyFill="1" applyBorder="1" applyAlignment="1">
      <alignment horizontal="center" vertical="center" wrapText="1"/>
    </xf>
    <xf numFmtId="0" fontId="0" fillId="8" borderId="5" xfId="0" applyFill="1" applyBorder="1" applyAlignment="1">
      <alignment vertical="center" wrapText="1"/>
    </xf>
    <xf numFmtId="4" fontId="18" fillId="8" borderId="5" xfId="0" applyNumberFormat="1" applyFont="1" applyFill="1" applyBorder="1" applyAlignment="1">
      <alignment horizontal="center" vertical="center" wrapText="1"/>
    </xf>
    <xf numFmtId="167" fontId="7" fillId="8" borderId="5" xfId="0" applyNumberFormat="1" applyFont="1" applyFill="1" applyBorder="1" applyAlignment="1">
      <alignment horizontal="center" vertical="center"/>
    </xf>
    <xf numFmtId="0" fontId="7" fillId="8" borderId="5" xfId="0" applyFont="1" applyFill="1" applyBorder="1" applyAlignment="1">
      <alignment horizontal="center" vertical="center"/>
    </xf>
    <xf numFmtId="0" fontId="20" fillId="8" borderId="3" xfId="0" applyFont="1" applyFill="1" applyBorder="1" applyAlignment="1">
      <alignment horizontal="center" vertical="center" wrapText="1"/>
    </xf>
    <xf numFmtId="167" fontId="7" fillId="8" borderId="3" xfId="0" applyNumberFormat="1" applyFont="1" applyFill="1" applyBorder="1" applyAlignment="1">
      <alignment horizontal="center" vertical="center"/>
    </xf>
    <xf numFmtId="0" fontId="7" fillId="8" borderId="3" xfId="0" applyFont="1" applyFill="1" applyBorder="1" applyAlignment="1">
      <alignment horizontal="center" vertical="center"/>
    </xf>
    <xf numFmtId="0" fontId="0" fillId="8" borderId="5" xfId="0" applyFill="1" applyBorder="1" applyAlignment="1">
      <alignment horizontal="center" vertical="center" wrapText="1"/>
    </xf>
    <xf numFmtId="0" fontId="25" fillId="8" borderId="5" xfId="0" applyFont="1" applyFill="1" applyBorder="1" applyAlignment="1">
      <alignment horizontal="center" vertical="center"/>
    </xf>
    <xf numFmtId="0" fontId="23" fillId="0" borderId="5" xfId="0" applyFont="1" applyBorder="1" applyAlignment="1">
      <alignment horizontal="justify" vertical="center" wrapText="1"/>
    </xf>
    <xf numFmtId="165" fontId="12" fillId="8" borderId="4" xfId="0" applyNumberFormat="1"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8" xfId="0" applyFont="1" applyFill="1" applyBorder="1" applyAlignment="1">
      <alignment horizontal="center" vertical="center"/>
    </xf>
    <xf numFmtId="0" fontId="0" fillId="10" borderId="11" xfId="0" applyFill="1" applyBorder="1" applyAlignment="1">
      <alignment horizontal="center" vertical="center"/>
    </xf>
    <xf numFmtId="0" fontId="0" fillId="10" borderId="12" xfId="0" applyFill="1" applyBorder="1" applyAlignment="1">
      <alignment horizontal="center" vertical="center"/>
    </xf>
    <xf numFmtId="0" fontId="0" fillId="10" borderId="13" xfId="0" applyFill="1" applyBorder="1" applyAlignment="1">
      <alignment horizontal="center" vertical="center"/>
    </xf>
    <xf numFmtId="0" fontId="0" fillId="10" borderId="14" xfId="0"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166" fontId="1" fillId="6" borderId="3" xfId="2" applyNumberFormat="1" applyFont="1" applyFill="1" applyBorder="1" applyAlignment="1">
      <alignment horizontal="center" vertical="center" wrapText="1"/>
    </xf>
    <xf numFmtId="166" fontId="1" fillId="6" borderId="4" xfId="2" applyNumberFormat="1" applyFont="1" applyFill="1" applyBorder="1" applyAlignment="1">
      <alignment horizontal="center" vertical="center" wrapText="1"/>
    </xf>
    <xf numFmtId="0" fontId="1" fillId="6" borderId="6" xfId="0" applyFont="1" applyFill="1" applyBorder="1" applyAlignment="1">
      <alignment horizontal="center" vertical="center"/>
    </xf>
    <xf numFmtId="164" fontId="1" fillId="6" borderId="3" xfId="0" applyNumberFormat="1" applyFont="1" applyFill="1" applyBorder="1" applyAlignment="1">
      <alignment horizontal="center" vertical="center"/>
    </xf>
    <xf numFmtId="164" fontId="1" fillId="6" borderId="4" xfId="0" applyNumberFormat="1" applyFont="1" applyFill="1" applyBorder="1" applyAlignment="1">
      <alignment horizontal="center" vertical="center"/>
    </xf>
    <xf numFmtId="165" fontId="12" fillId="8" borderId="3" xfId="0" applyNumberFormat="1" applyFont="1" applyFill="1" applyBorder="1" applyAlignment="1">
      <alignment horizontal="center" vertical="center"/>
    </xf>
    <xf numFmtId="165" fontId="12" fillId="8" borderId="4" xfId="0" applyNumberFormat="1" applyFont="1" applyFill="1" applyBorder="1" applyAlignment="1">
      <alignment horizontal="center" vertic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0" fillId="0" borderId="1" xfId="0" applyBorder="1" applyAlignment="1">
      <alignment horizontal="center" vertical="center"/>
    </xf>
    <xf numFmtId="165" fontId="12" fillId="8" borderId="3" xfId="0" applyNumberFormat="1" applyFont="1" applyFill="1" applyBorder="1" applyAlignment="1">
      <alignment horizontal="center" vertical="center" wrapText="1"/>
    </xf>
  </cellXfs>
  <cellStyles count="6">
    <cellStyle name="Moeda" xfId="1" builtinId="4"/>
    <cellStyle name="Moeda 2" xfId="3" xr:uid="{00000000-0005-0000-0000-00002F000000}"/>
    <cellStyle name="Moeda 2 2" xfId="5" xr:uid="{D2F32A56-ED6C-429B-88CD-3725941C9788}"/>
    <cellStyle name="Moeda 3" xfId="4" xr:uid="{B39C080C-C5DB-4E55-9BDA-F32EBD383289}"/>
    <cellStyle name="Normal" xfId="0" builtinId="0"/>
    <cellStyle name="Porcentagem" xfId="2" builtinId="5"/>
  </cellStyles>
  <dxfs count="2">
    <dxf>
      <font>
        <b/>
        <i val="0"/>
      </font>
      <fill>
        <patternFill>
          <bgColor rgb="FF92D050"/>
        </patternFill>
      </fill>
    </dxf>
    <dxf>
      <font>
        <b/>
        <i val="0"/>
      </font>
      <fill>
        <patternFill>
          <fgColor indexed="64"/>
          <bgColor rgb="FF92D050"/>
        </patternFill>
      </fill>
    </dxf>
  </dxfs>
  <tableStyles count="0" defaultTableStyle="TableStyleMedium9" defaultPivotStyle="PivotStyleLight16"/>
  <colors>
    <mruColors>
      <color rgb="FF149B55"/>
      <color rgb="FF78A1D2"/>
      <color rgb="FFBAD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140681</xdr:colOff>
      <xdr:row>54</xdr:row>
      <xdr:rowOff>349249</xdr:rowOff>
    </xdr:from>
    <xdr:to>
      <xdr:col>21</xdr:col>
      <xdr:colOff>698500</xdr:colOff>
      <xdr:row>54</xdr:row>
      <xdr:rowOff>751416</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9591598" y="4635499"/>
          <a:ext cx="1457402" cy="402167"/>
        </a:xfrm>
        <a:prstGeom prst="rect">
          <a:avLst/>
        </a:prstGeom>
        <a:ln>
          <a:noFill/>
        </a:ln>
      </xdr:spPr>
    </xdr:pic>
    <xdr:clientData/>
  </xdr:twoCellAnchor>
  <xdr:twoCellAnchor editAs="oneCell">
    <xdr:from>
      <xdr:col>0</xdr:col>
      <xdr:colOff>179917</xdr:colOff>
      <xdr:row>0</xdr:row>
      <xdr:rowOff>116418</xdr:rowOff>
    </xdr:from>
    <xdr:to>
      <xdr:col>1</xdr:col>
      <xdr:colOff>945092</xdr:colOff>
      <xdr:row>1</xdr:row>
      <xdr:rowOff>330637</xdr:rowOff>
    </xdr:to>
    <xdr:pic>
      <xdr:nvPicPr>
        <xdr:cNvPr id="5" name="Imagem 4">
          <a:extLst>
            <a:ext uri="{FF2B5EF4-FFF2-40B4-BE49-F238E27FC236}">
              <a16:creationId xmlns:a16="http://schemas.microsoft.com/office/drawing/2014/main" id="{76358D9B-A440-49AC-958B-A28096783B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917" y="116418"/>
          <a:ext cx="1217083" cy="50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6"/>
  <sheetViews>
    <sheetView tabSelected="1" topLeftCell="B1" zoomScale="96" zoomScaleNormal="96" zoomScaleSheetLayoutView="100" zoomScalePageLayoutView="80" workbookViewId="0">
      <pane ySplit="2" topLeftCell="A3" activePane="bottomLeft" state="frozen"/>
      <selection activeCell="A2" sqref="A2"/>
      <selection pane="bottomLeft" activeCell="G3" sqref="G3"/>
    </sheetView>
  </sheetViews>
  <sheetFormatPr defaultColWidth="9.140625" defaultRowHeight="15"/>
  <cols>
    <col min="1" max="1" width="6.85546875" style="33" customWidth="1"/>
    <col min="2" max="2" width="69.5703125" style="33" customWidth="1"/>
    <col min="3" max="3" width="12.7109375" style="33" customWidth="1"/>
    <col min="4" max="4" width="14.7109375" style="33" customWidth="1"/>
    <col min="5" max="5" width="13.42578125" style="33" customWidth="1"/>
    <col min="6" max="7" width="15.7109375" style="33" customWidth="1"/>
    <col min="8" max="8" width="14.5703125" style="33" customWidth="1"/>
    <col min="9" max="10" width="15.28515625" style="33" customWidth="1"/>
    <col min="11" max="11" width="17.7109375" style="33" bestFit="1" customWidth="1"/>
    <col min="12" max="12" width="15.28515625" style="33" customWidth="1"/>
    <col min="13" max="13" width="13.5703125" style="33" customWidth="1"/>
    <col min="14" max="14" width="21.140625" style="33" customWidth="1"/>
    <col min="15" max="15" width="14.42578125" style="33" customWidth="1"/>
    <col min="16" max="16" width="20.5703125" style="33" customWidth="1"/>
    <col min="17" max="17" width="14.42578125" style="33" customWidth="1"/>
    <col min="18" max="18" width="18.140625" style="33" customWidth="1"/>
    <col min="19" max="19" width="12.42578125" style="33" customWidth="1"/>
    <col min="20" max="20" width="19.7109375" style="33" customWidth="1"/>
    <col min="21" max="21" width="14.42578125" style="33" customWidth="1"/>
    <col min="22" max="22" width="13.42578125" style="33" customWidth="1"/>
    <col min="23" max="23" width="14.28515625" style="33" customWidth="1"/>
    <col min="24" max="24" width="16.140625" style="33" customWidth="1"/>
    <col min="25" max="25" width="20.7109375" style="33" customWidth="1"/>
    <col min="26" max="26" width="16.7109375" style="33" customWidth="1"/>
    <col min="27" max="27" width="14.7109375" style="33" customWidth="1"/>
    <col min="28" max="28" width="12.85546875" style="33" customWidth="1"/>
    <col min="29" max="29" width="14.85546875" style="33" customWidth="1"/>
    <col min="30" max="16384" width="9.140625" style="33"/>
  </cols>
  <sheetData>
    <row r="1" spans="1:29" ht="23.25">
      <c r="A1" s="144" t="s">
        <v>91</v>
      </c>
      <c r="B1" s="144"/>
      <c r="C1" s="144"/>
      <c r="D1" s="144"/>
      <c r="E1" s="144"/>
      <c r="F1" s="144"/>
      <c r="G1" s="144"/>
      <c r="H1" s="144"/>
      <c r="I1" s="144"/>
      <c r="J1" s="144"/>
      <c r="K1" s="144"/>
      <c r="L1" s="144"/>
      <c r="M1" s="144"/>
      <c r="N1" s="144"/>
      <c r="O1" s="144"/>
      <c r="P1" s="144"/>
      <c r="Q1" s="144"/>
      <c r="R1" s="144"/>
      <c r="S1" s="144"/>
      <c r="T1" s="144"/>
      <c r="U1" s="144"/>
      <c r="V1" s="144"/>
      <c r="W1" s="144"/>
      <c r="X1" s="144"/>
      <c r="Y1" s="145"/>
      <c r="Z1" s="140" t="s">
        <v>59</v>
      </c>
      <c r="AA1" s="140" t="s">
        <v>60</v>
      </c>
      <c r="AB1" s="140" t="s">
        <v>61</v>
      </c>
      <c r="AC1" s="140" t="s">
        <v>62</v>
      </c>
    </row>
    <row r="2" spans="1:29" ht="31.5">
      <c r="A2" s="149" t="s">
        <v>0</v>
      </c>
      <c r="B2" s="151" t="s">
        <v>8</v>
      </c>
      <c r="C2" s="10" t="s">
        <v>21</v>
      </c>
      <c r="D2" s="10" t="s">
        <v>22</v>
      </c>
      <c r="E2" s="10" t="s">
        <v>23</v>
      </c>
      <c r="F2" s="10" t="s">
        <v>24</v>
      </c>
      <c r="G2" s="159" t="s">
        <v>100</v>
      </c>
      <c r="H2" s="46" t="s">
        <v>89</v>
      </c>
      <c r="I2" s="96" t="s">
        <v>36</v>
      </c>
      <c r="J2" s="97" t="s">
        <v>30</v>
      </c>
      <c r="K2" s="97" t="s">
        <v>99</v>
      </c>
      <c r="L2" s="103" t="s">
        <v>5</v>
      </c>
      <c r="M2" s="103" t="s">
        <v>5</v>
      </c>
      <c r="N2" s="103" t="s">
        <v>6</v>
      </c>
      <c r="O2" s="103" t="s">
        <v>6</v>
      </c>
      <c r="P2" s="104" t="s">
        <v>7</v>
      </c>
      <c r="Q2" s="104" t="s">
        <v>7</v>
      </c>
      <c r="R2" s="104" t="s">
        <v>4</v>
      </c>
      <c r="S2" s="103" t="s">
        <v>4</v>
      </c>
      <c r="T2" s="153" t="s">
        <v>1</v>
      </c>
      <c r="U2" s="130" t="s">
        <v>2</v>
      </c>
      <c r="V2" s="130" t="s">
        <v>3</v>
      </c>
      <c r="W2" s="146" t="s">
        <v>19</v>
      </c>
      <c r="X2" s="155" t="s">
        <v>26</v>
      </c>
      <c r="Y2" s="148" t="s">
        <v>25</v>
      </c>
      <c r="Z2" s="141"/>
      <c r="AA2" s="141"/>
      <c r="AB2" s="141"/>
      <c r="AC2" s="141"/>
    </row>
    <row r="3" spans="1:29" ht="16.5" thickBot="1">
      <c r="A3" s="150"/>
      <c r="B3" s="152"/>
      <c r="C3" s="17"/>
      <c r="D3" s="17"/>
      <c r="E3" s="17"/>
      <c r="F3" s="17"/>
      <c r="G3" s="121"/>
      <c r="H3" s="47"/>
      <c r="I3" s="98" t="s">
        <v>47</v>
      </c>
      <c r="J3" s="99" t="s">
        <v>29</v>
      </c>
      <c r="K3" s="99"/>
      <c r="L3" s="105" t="s">
        <v>27</v>
      </c>
      <c r="M3" s="105" t="s">
        <v>28</v>
      </c>
      <c r="N3" s="105" t="s">
        <v>27</v>
      </c>
      <c r="O3" s="105" t="s">
        <v>28</v>
      </c>
      <c r="P3" s="105" t="s">
        <v>27</v>
      </c>
      <c r="Q3" s="105" t="s">
        <v>28</v>
      </c>
      <c r="R3" s="105" t="s">
        <v>27</v>
      </c>
      <c r="S3" s="105" t="s">
        <v>28</v>
      </c>
      <c r="T3" s="154"/>
      <c r="U3" s="131"/>
      <c r="V3" s="131"/>
      <c r="W3" s="147"/>
      <c r="X3" s="155"/>
      <c r="Y3" s="148"/>
      <c r="Z3" s="143"/>
      <c r="AA3" s="142"/>
      <c r="AB3" s="141"/>
      <c r="AC3" s="141"/>
    </row>
    <row r="4" spans="1:29" ht="36">
      <c r="A4" s="77">
        <v>1</v>
      </c>
      <c r="B4" s="79" t="s">
        <v>31</v>
      </c>
      <c r="C4" s="18" t="s">
        <v>40</v>
      </c>
      <c r="D4" s="19">
        <v>12238136</v>
      </c>
      <c r="E4" s="20" t="s">
        <v>44</v>
      </c>
      <c r="F4" s="20" t="s">
        <v>39</v>
      </c>
      <c r="G4" s="23"/>
      <c r="H4" s="23"/>
      <c r="I4" s="50">
        <f t="shared" ref="I4:I19" si="0">SUM(H4:H4)</f>
        <v>0</v>
      </c>
      <c r="J4" s="100">
        <v>10685</v>
      </c>
      <c r="K4" s="101">
        <v>10685</v>
      </c>
      <c r="L4" s="50" t="s">
        <v>64</v>
      </c>
      <c r="M4" s="51">
        <f>10400+54.9</f>
        <v>10454.9</v>
      </c>
      <c r="N4" s="51" t="s">
        <v>65</v>
      </c>
      <c r="O4" s="51">
        <v>11999</v>
      </c>
      <c r="P4" s="51" t="s">
        <v>66</v>
      </c>
      <c r="Q4" s="51">
        <f>16198.92+62.02</f>
        <v>16260.94</v>
      </c>
      <c r="R4" s="51"/>
      <c r="S4" s="51"/>
      <c r="T4" s="34">
        <f t="shared" ref="T4:T18" si="1">MIN(J4:S4)</f>
        <v>10454.9</v>
      </c>
      <c r="U4" s="34">
        <f t="shared" ref="U4:U51" si="2">ROUNDDOWN(AVERAGE(J4:S4),2)</f>
        <v>12016.96</v>
      </c>
      <c r="V4" s="34">
        <f t="shared" ref="V4:V51" si="3">ROUNDDOWN(MEDIAN(J4:S4),2)</f>
        <v>10685</v>
      </c>
      <c r="W4" s="15">
        <f t="shared" ref="W4:W51" si="4">STDEV(M4:S4)/AVERAGE(J4:S4)</f>
        <v>0.25024376939341059</v>
      </c>
      <c r="X4" s="35">
        <f t="shared" ref="X4:X51" si="5">IF(W4&lt;=25%,U4,V4)</f>
        <v>10685</v>
      </c>
      <c r="Y4" s="35">
        <f t="shared" ref="Y4:Y18" si="6">IF(W4&lt;=25%,U4,V4)*I4</f>
        <v>0</v>
      </c>
      <c r="Z4" s="72">
        <f t="shared" ref="Z4:Z18" si="7">H4*X4</f>
        <v>0</v>
      </c>
      <c r="AA4" s="72" t="e">
        <f>#REF!*X4</f>
        <v>#REF!</v>
      </c>
      <c r="AB4" s="72" t="e">
        <f>#REF!*X4</f>
        <v>#REF!</v>
      </c>
      <c r="AC4" s="72" t="e">
        <f>#REF!*X4</f>
        <v>#REF!</v>
      </c>
    </row>
    <row r="5" spans="1:29" ht="36">
      <c r="A5" s="77">
        <v>2</v>
      </c>
      <c r="B5" s="80" t="s">
        <v>33</v>
      </c>
      <c r="C5" s="18" t="s">
        <v>45</v>
      </c>
      <c r="D5" s="19">
        <v>17418002</v>
      </c>
      <c r="E5" s="20" t="s">
        <v>44</v>
      </c>
      <c r="F5" s="22" t="s">
        <v>46</v>
      </c>
      <c r="G5" s="23"/>
      <c r="H5" s="23"/>
      <c r="I5" s="50">
        <f t="shared" si="0"/>
        <v>0</v>
      </c>
      <c r="J5" s="102">
        <v>4660</v>
      </c>
      <c r="K5" s="101">
        <v>4100</v>
      </c>
      <c r="L5" s="84" t="s">
        <v>87</v>
      </c>
      <c r="M5" s="25">
        <v>4407.05</v>
      </c>
      <c r="N5" s="25" t="s">
        <v>88</v>
      </c>
      <c r="O5" s="25">
        <v>3966.35</v>
      </c>
      <c r="P5" s="25" t="s">
        <v>97</v>
      </c>
      <c r="Q5" s="25">
        <v>4407.05</v>
      </c>
      <c r="R5" s="26"/>
      <c r="S5" s="25"/>
      <c r="T5" s="34">
        <f t="shared" si="1"/>
        <v>3966.35</v>
      </c>
      <c r="U5" s="34">
        <f t="shared" si="2"/>
        <v>4308.09</v>
      </c>
      <c r="V5" s="34">
        <f t="shared" si="3"/>
        <v>4407.05</v>
      </c>
      <c r="W5" s="15">
        <f t="shared" si="4"/>
        <v>5.9060572929504326E-2</v>
      </c>
      <c r="X5" s="35">
        <f t="shared" si="5"/>
        <v>4308.09</v>
      </c>
      <c r="Y5" s="35">
        <f t="shared" si="6"/>
        <v>0</v>
      </c>
      <c r="Z5" s="72">
        <f t="shared" si="7"/>
        <v>0</v>
      </c>
      <c r="AA5" s="72" t="e">
        <f>#REF!*X5</f>
        <v>#REF!</v>
      </c>
      <c r="AB5" s="72" t="e">
        <f>#REF!*X5</f>
        <v>#REF!</v>
      </c>
      <c r="AC5" s="72" t="e">
        <f>#REF!*X5</f>
        <v>#REF!</v>
      </c>
    </row>
    <row r="6" spans="1:29" ht="30">
      <c r="A6" s="77">
        <v>3</v>
      </c>
      <c r="B6" s="80" t="s">
        <v>35</v>
      </c>
      <c r="C6" s="18" t="s">
        <v>45</v>
      </c>
      <c r="D6" s="19">
        <v>17418002</v>
      </c>
      <c r="E6" s="20" t="s">
        <v>44</v>
      </c>
      <c r="F6" s="22" t="s">
        <v>46</v>
      </c>
      <c r="G6" s="23"/>
      <c r="H6" s="23"/>
      <c r="I6" s="50">
        <f t="shared" si="0"/>
        <v>0</v>
      </c>
      <c r="J6" s="102">
        <v>8000</v>
      </c>
      <c r="K6" s="101">
        <v>8000</v>
      </c>
      <c r="L6" s="53" t="s">
        <v>86</v>
      </c>
      <c r="M6" s="25">
        <v>9699</v>
      </c>
      <c r="N6" s="25" t="s">
        <v>70</v>
      </c>
      <c r="O6" s="25">
        <v>9799.99</v>
      </c>
      <c r="P6" s="25" t="s">
        <v>98</v>
      </c>
      <c r="Q6" s="25">
        <v>10905.86</v>
      </c>
      <c r="R6" s="54"/>
      <c r="S6" s="54"/>
      <c r="T6" s="34">
        <f t="shared" si="1"/>
        <v>8000</v>
      </c>
      <c r="U6" s="34">
        <f t="shared" si="2"/>
        <v>9280.9699999999993</v>
      </c>
      <c r="V6" s="34">
        <f t="shared" si="3"/>
        <v>9699</v>
      </c>
      <c r="W6" s="15">
        <f t="shared" si="4"/>
        <v>7.2140571207059564E-2</v>
      </c>
      <c r="X6" s="35">
        <f t="shared" si="5"/>
        <v>9280.9699999999993</v>
      </c>
      <c r="Y6" s="35">
        <f t="shared" si="6"/>
        <v>0</v>
      </c>
      <c r="Z6" s="72">
        <f t="shared" si="7"/>
        <v>0</v>
      </c>
      <c r="AA6" s="72" t="e">
        <f>#REF!*X6</f>
        <v>#REF!</v>
      </c>
      <c r="AB6" s="72" t="e">
        <f>#REF!*X6</f>
        <v>#REF!</v>
      </c>
      <c r="AC6" s="72" t="e">
        <f>#REF!*X6</f>
        <v>#REF!</v>
      </c>
    </row>
    <row r="7" spans="1:29" ht="36">
      <c r="A7" s="78">
        <v>4</v>
      </c>
      <c r="B7" s="81" t="s">
        <v>34</v>
      </c>
      <c r="C7" s="18" t="s">
        <v>45</v>
      </c>
      <c r="D7" s="19">
        <v>17418023</v>
      </c>
      <c r="E7" s="20" t="s">
        <v>44</v>
      </c>
      <c r="F7" s="22" t="s">
        <v>46</v>
      </c>
      <c r="G7" s="23"/>
      <c r="H7" s="23"/>
      <c r="I7" s="50">
        <f t="shared" si="0"/>
        <v>0</v>
      </c>
      <c r="J7" s="102">
        <v>5500</v>
      </c>
      <c r="K7" s="101">
        <v>5500</v>
      </c>
      <c r="L7" s="53" t="s">
        <v>82</v>
      </c>
      <c r="M7" s="25">
        <v>4231.08</v>
      </c>
      <c r="N7" s="25" t="s">
        <v>84</v>
      </c>
      <c r="O7" s="25">
        <f>6649+203</f>
        <v>6852</v>
      </c>
      <c r="P7" s="25" t="s">
        <v>85</v>
      </c>
      <c r="Q7" s="25">
        <f>6649+203</f>
        <v>6852</v>
      </c>
      <c r="R7" s="26"/>
      <c r="S7" s="25"/>
      <c r="T7" s="34">
        <f t="shared" si="1"/>
        <v>4231.08</v>
      </c>
      <c r="U7" s="34">
        <f t="shared" si="2"/>
        <v>5787.01</v>
      </c>
      <c r="V7" s="34">
        <f t="shared" si="3"/>
        <v>5500</v>
      </c>
      <c r="W7" s="15">
        <f t="shared" si="4"/>
        <v>0.26147998684027635</v>
      </c>
      <c r="X7" s="35">
        <f t="shared" si="5"/>
        <v>5500</v>
      </c>
      <c r="Y7" s="35">
        <f t="shared" si="6"/>
        <v>0</v>
      </c>
      <c r="Z7" s="72">
        <f t="shared" si="7"/>
        <v>0</v>
      </c>
      <c r="AA7" s="72" t="e">
        <f>#REF!*X7</f>
        <v>#REF!</v>
      </c>
      <c r="AB7" s="72" t="e">
        <f>#REF!*X7</f>
        <v>#REF!</v>
      </c>
      <c r="AC7" s="72" t="e">
        <f>#REF!*X7</f>
        <v>#REF!</v>
      </c>
    </row>
    <row r="8" spans="1:29" ht="24">
      <c r="A8" s="77">
        <v>5</v>
      </c>
      <c r="B8" s="79" t="s">
        <v>32</v>
      </c>
      <c r="C8" s="18" t="s">
        <v>42</v>
      </c>
      <c r="D8" s="19">
        <v>58039031</v>
      </c>
      <c r="E8" s="21" t="s">
        <v>44</v>
      </c>
      <c r="F8" s="22" t="s">
        <v>41</v>
      </c>
      <c r="G8" s="23"/>
      <c r="H8" s="23"/>
      <c r="I8" s="50">
        <f t="shared" si="0"/>
        <v>0</v>
      </c>
      <c r="J8" s="102">
        <v>237</v>
      </c>
      <c r="K8" s="101">
        <v>237</v>
      </c>
      <c r="L8" s="53" t="s">
        <v>82</v>
      </c>
      <c r="M8" s="25">
        <f>238.28+53.67</f>
        <v>291.95</v>
      </c>
      <c r="N8" s="25" t="s">
        <v>69</v>
      </c>
      <c r="O8" s="25">
        <v>289</v>
      </c>
      <c r="P8" s="83" t="s">
        <v>83</v>
      </c>
      <c r="Q8" s="25">
        <v>275</v>
      </c>
      <c r="R8" s="54"/>
      <c r="S8" s="54"/>
      <c r="T8" s="34">
        <f t="shared" si="1"/>
        <v>237</v>
      </c>
      <c r="U8" s="34">
        <f t="shared" si="2"/>
        <v>265.99</v>
      </c>
      <c r="V8" s="34">
        <f t="shared" si="3"/>
        <v>275</v>
      </c>
      <c r="W8" s="15">
        <f t="shared" si="4"/>
        <v>3.4044254111644703E-2</v>
      </c>
      <c r="X8" s="35">
        <f t="shared" si="5"/>
        <v>265.99</v>
      </c>
      <c r="Y8" s="35">
        <f t="shared" si="6"/>
        <v>0</v>
      </c>
      <c r="Z8" s="72">
        <f t="shared" si="7"/>
        <v>0</v>
      </c>
      <c r="AA8" s="72" t="e">
        <f>#REF!*X8</f>
        <v>#REF!</v>
      </c>
      <c r="AB8" s="72" t="e">
        <f>#REF!*X8</f>
        <v>#REF!</v>
      </c>
      <c r="AC8" s="72" t="e">
        <f>#REF!*X8</f>
        <v>#REF!</v>
      </c>
    </row>
    <row r="9" spans="1:29" ht="146.25" customHeight="1">
      <c r="A9" s="77">
        <v>6</v>
      </c>
      <c r="B9" s="63" t="s">
        <v>96</v>
      </c>
      <c r="C9" s="24" t="s">
        <v>43</v>
      </c>
      <c r="D9" s="19">
        <v>12238280</v>
      </c>
      <c r="E9" s="21" t="s">
        <v>44</v>
      </c>
      <c r="F9" s="22" t="s">
        <v>39</v>
      </c>
      <c r="G9" s="23"/>
      <c r="H9" s="23"/>
      <c r="I9" s="50">
        <f t="shared" si="0"/>
        <v>0</v>
      </c>
      <c r="J9" s="102"/>
      <c r="K9" s="101"/>
      <c r="L9" s="50" t="s">
        <v>93</v>
      </c>
      <c r="M9" s="51">
        <v>264420</v>
      </c>
      <c r="N9" s="51" t="s">
        <v>94</v>
      </c>
      <c r="O9" s="51">
        <v>284760</v>
      </c>
      <c r="P9" s="51" t="s">
        <v>95</v>
      </c>
      <c r="Q9" s="51">
        <v>291000</v>
      </c>
      <c r="R9" s="25"/>
      <c r="S9" s="25"/>
      <c r="T9" s="34">
        <f t="shared" si="1"/>
        <v>264420</v>
      </c>
      <c r="U9" s="34">
        <f t="shared" si="2"/>
        <v>280060</v>
      </c>
      <c r="V9" s="34">
        <f t="shared" si="3"/>
        <v>284760</v>
      </c>
      <c r="W9" s="15">
        <f t="shared" si="4"/>
        <v>4.9629858293714371E-2</v>
      </c>
      <c r="X9" s="35">
        <f t="shared" si="5"/>
        <v>280060</v>
      </c>
      <c r="Y9" s="35">
        <f t="shared" si="6"/>
        <v>0</v>
      </c>
      <c r="Z9" s="72">
        <f t="shared" si="7"/>
        <v>0</v>
      </c>
      <c r="AA9" s="72" t="e">
        <f>#REF!*X9</f>
        <v>#REF!</v>
      </c>
      <c r="AB9" s="72" t="e">
        <f>#REF!*X9</f>
        <v>#REF!</v>
      </c>
      <c r="AC9" s="72" t="e">
        <f>#REF!*X9</f>
        <v>#REF!</v>
      </c>
    </row>
    <row r="10" spans="1:29" ht="130.5" customHeight="1">
      <c r="A10" s="77">
        <v>7</v>
      </c>
      <c r="B10" s="120" t="s">
        <v>92</v>
      </c>
      <c r="C10" s="24" t="s">
        <v>43</v>
      </c>
      <c r="D10" s="19">
        <v>12238280</v>
      </c>
      <c r="E10" s="21" t="s">
        <v>44</v>
      </c>
      <c r="F10" s="22" t="s">
        <v>39</v>
      </c>
      <c r="G10" s="23"/>
      <c r="H10" s="23"/>
      <c r="I10" s="50">
        <f t="shared" si="0"/>
        <v>0</v>
      </c>
      <c r="J10" s="102"/>
      <c r="K10" s="101">
        <v>233800</v>
      </c>
      <c r="L10" s="50" t="s">
        <v>93</v>
      </c>
      <c r="M10" s="51">
        <v>234780</v>
      </c>
      <c r="N10" s="51" t="s">
        <v>94</v>
      </c>
      <c r="O10" s="51">
        <v>252840</v>
      </c>
      <c r="P10" s="51" t="s">
        <v>95</v>
      </c>
      <c r="Q10" s="51">
        <v>259000</v>
      </c>
      <c r="R10" s="25"/>
      <c r="S10" s="25"/>
      <c r="T10" s="34">
        <f t="shared" si="1"/>
        <v>233800</v>
      </c>
      <c r="U10" s="34">
        <f t="shared" si="2"/>
        <v>245105</v>
      </c>
      <c r="V10" s="34">
        <f t="shared" si="3"/>
        <v>243810</v>
      </c>
      <c r="W10" s="15">
        <f t="shared" si="4"/>
        <v>5.1356801848581088E-2</v>
      </c>
      <c r="X10" s="35">
        <f t="shared" si="5"/>
        <v>245105</v>
      </c>
      <c r="Y10" s="35">
        <f t="shared" si="6"/>
        <v>0</v>
      </c>
      <c r="Z10" s="72">
        <f t="shared" si="7"/>
        <v>0</v>
      </c>
      <c r="AA10" s="72" t="e">
        <f>#REF!*X10</f>
        <v>#REF!</v>
      </c>
      <c r="AB10" s="72" t="e">
        <f>#REF!*X10</f>
        <v>#REF!</v>
      </c>
      <c r="AC10" s="72" t="e">
        <f>#REF!*X10</f>
        <v>#REF!</v>
      </c>
    </row>
    <row r="11" spans="1:29" ht="48">
      <c r="A11" s="77">
        <v>8</v>
      </c>
      <c r="B11" s="82" t="s">
        <v>48</v>
      </c>
      <c r="C11" s="24" t="s">
        <v>38</v>
      </c>
      <c r="D11" s="19">
        <v>64297004</v>
      </c>
      <c r="E11" s="21" t="s">
        <v>44</v>
      </c>
      <c r="F11" s="22" t="s">
        <v>39</v>
      </c>
      <c r="G11" s="23"/>
      <c r="H11" s="23"/>
      <c r="I11" s="50">
        <f t="shared" si="0"/>
        <v>0</v>
      </c>
      <c r="J11" s="102">
        <v>2456.13</v>
      </c>
      <c r="K11" s="101">
        <v>2456.13</v>
      </c>
      <c r="L11" s="59" t="s">
        <v>81</v>
      </c>
      <c r="M11" s="25">
        <v>4400</v>
      </c>
      <c r="N11" s="44" t="s">
        <v>70</v>
      </c>
      <c r="O11" s="44">
        <v>2899.99</v>
      </c>
      <c r="P11" s="44" t="s">
        <v>79</v>
      </c>
      <c r="Q11" s="44">
        <v>5427.9</v>
      </c>
      <c r="R11" s="44"/>
      <c r="S11" s="44"/>
      <c r="T11" s="34">
        <f t="shared" si="1"/>
        <v>2456.13</v>
      </c>
      <c r="U11" s="34">
        <f t="shared" si="2"/>
        <v>3528.03</v>
      </c>
      <c r="V11" s="34">
        <f t="shared" si="3"/>
        <v>2899.99</v>
      </c>
      <c r="W11" s="15">
        <f>STDEV(M11:S11)/AVERAGE(J11:S11)</f>
        <v>0.36033745002521689</v>
      </c>
      <c r="X11" s="35">
        <f t="shared" si="5"/>
        <v>2899.99</v>
      </c>
      <c r="Y11" s="35">
        <f t="shared" si="6"/>
        <v>0</v>
      </c>
      <c r="Z11" s="72">
        <f t="shared" si="7"/>
        <v>0</v>
      </c>
      <c r="AA11" s="72" t="e">
        <f>#REF!*X11</f>
        <v>#REF!</v>
      </c>
      <c r="AB11" s="72" t="e">
        <f>#REF!*X11</f>
        <v>#REF!</v>
      </c>
      <c r="AC11" s="72" t="e">
        <f>#REF!*X11</f>
        <v>#REF!</v>
      </c>
    </row>
    <row r="12" spans="1:29" ht="48">
      <c r="A12" s="77">
        <v>9</v>
      </c>
      <c r="B12" s="82" t="s">
        <v>49</v>
      </c>
      <c r="C12" s="24" t="s">
        <v>38</v>
      </c>
      <c r="D12" s="19">
        <v>12238255</v>
      </c>
      <c r="E12" s="21" t="s">
        <v>44</v>
      </c>
      <c r="F12" s="22" t="s">
        <v>39</v>
      </c>
      <c r="G12" s="23"/>
      <c r="H12" s="23"/>
      <c r="I12" s="50">
        <f t="shared" si="0"/>
        <v>0</v>
      </c>
      <c r="J12" s="102">
        <v>2099.9899999999998</v>
      </c>
      <c r="K12" s="101">
        <v>2099.9899999999998</v>
      </c>
      <c r="L12" s="52" t="s">
        <v>80</v>
      </c>
      <c r="M12" s="44">
        <f>2490+67.67</f>
        <v>2557.67</v>
      </c>
      <c r="N12" s="44" t="s">
        <v>79</v>
      </c>
      <c r="O12" s="44">
        <f>5672.9+36.15</f>
        <v>5709.0499999999993</v>
      </c>
      <c r="P12" s="44" t="s">
        <v>64</v>
      </c>
      <c r="Q12" s="44">
        <v>1860.77</v>
      </c>
      <c r="R12" s="44"/>
      <c r="S12" s="44"/>
      <c r="T12" s="34">
        <f t="shared" si="1"/>
        <v>1860.77</v>
      </c>
      <c r="U12" s="34">
        <f t="shared" si="2"/>
        <v>2865.49</v>
      </c>
      <c r="V12" s="34">
        <f t="shared" si="3"/>
        <v>2099.9899999999998</v>
      </c>
      <c r="W12" s="15">
        <f>STDEV(M12:S12)/AVERAGE(J12:S12)</f>
        <v>0.7155667275781934</v>
      </c>
      <c r="X12" s="35">
        <f t="shared" si="5"/>
        <v>2099.9899999999998</v>
      </c>
      <c r="Y12" s="35">
        <f t="shared" si="6"/>
        <v>0</v>
      </c>
      <c r="Z12" s="72">
        <f t="shared" si="7"/>
        <v>0</v>
      </c>
      <c r="AA12" s="72" t="e">
        <f>#REF!*X12</f>
        <v>#REF!</v>
      </c>
      <c r="AB12" s="72" t="e">
        <f>#REF!*X12</f>
        <v>#REF!</v>
      </c>
      <c r="AC12" s="72" t="e">
        <f>#REF!*X12</f>
        <v>#REF!</v>
      </c>
    </row>
    <row r="13" spans="1:29" ht="60">
      <c r="A13" s="77">
        <f t="shared" ref="A13:A18" si="8">A12+1</f>
        <v>10</v>
      </c>
      <c r="B13" s="82" t="s">
        <v>50</v>
      </c>
      <c r="C13" s="24" t="s">
        <v>38</v>
      </c>
      <c r="D13" s="4">
        <v>80500002</v>
      </c>
      <c r="E13" s="21" t="s">
        <v>44</v>
      </c>
      <c r="F13" s="20" t="s">
        <v>39</v>
      </c>
      <c r="G13" s="23"/>
      <c r="H13" s="23"/>
      <c r="I13" s="50">
        <f t="shared" si="0"/>
        <v>0</v>
      </c>
      <c r="J13" s="100">
        <v>568</v>
      </c>
      <c r="K13" s="101">
        <v>568</v>
      </c>
      <c r="L13" s="49" t="s">
        <v>78</v>
      </c>
      <c r="M13" s="56">
        <f>782+28.26</f>
        <v>810.26</v>
      </c>
      <c r="N13" s="56" t="s">
        <v>79</v>
      </c>
      <c r="O13" s="56">
        <f>989.9+19.6</f>
        <v>1009.5</v>
      </c>
      <c r="P13" s="56" t="s">
        <v>75</v>
      </c>
      <c r="Q13" s="56">
        <v>678.9</v>
      </c>
      <c r="R13" s="56"/>
      <c r="S13" s="56"/>
      <c r="T13" s="34">
        <f t="shared" si="1"/>
        <v>568</v>
      </c>
      <c r="U13" s="34">
        <f t="shared" si="2"/>
        <v>726.93</v>
      </c>
      <c r="V13" s="34">
        <f t="shared" si="3"/>
        <v>678.9</v>
      </c>
      <c r="W13" s="15">
        <f t="shared" si="4"/>
        <v>0.22898619891562474</v>
      </c>
      <c r="X13" s="35">
        <f t="shared" si="5"/>
        <v>726.93</v>
      </c>
      <c r="Y13" s="35">
        <f t="shared" si="6"/>
        <v>0</v>
      </c>
      <c r="Z13" s="72">
        <f t="shared" si="7"/>
        <v>0</v>
      </c>
      <c r="AA13" s="72" t="e">
        <f>#REF!*X13</f>
        <v>#REF!</v>
      </c>
      <c r="AB13" s="72" t="e">
        <f>#REF!*X13</f>
        <v>#REF!</v>
      </c>
      <c r="AC13" s="72" t="e">
        <f>#REF!*X13</f>
        <v>#REF!</v>
      </c>
    </row>
    <row r="14" spans="1:29" ht="96">
      <c r="A14" s="77">
        <f t="shared" si="8"/>
        <v>11</v>
      </c>
      <c r="B14" s="82" t="s">
        <v>51</v>
      </c>
      <c r="C14" s="24" t="s">
        <v>38</v>
      </c>
      <c r="D14" s="4">
        <v>80500002</v>
      </c>
      <c r="E14" s="21" t="s">
        <v>44</v>
      </c>
      <c r="F14" s="20" t="s">
        <v>39</v>
      </c>
      <c r="G14" s="23"/>
      <c r="H14" s="23"/>
      <c r="I14" s="50">
        <f t="shared" si="0"/>
        <v>0</v>
      </c>
      <c r="J14" s="100">
        <v>429</v>
      </c>
      <c r="K14" s="101">
        <v>429</v>
      </c>
      <c r="L14" s="49" t="s">
        <v>75</v>
      </c>
      <c r="M14" s="56">
        <v>425.99</v>
      </c>
      <c r="N14" s="56" t="s">
        <v>76</v>
      </c>
      <c r="O14" s="56">
        <f>624.92+30.58</f>
        <v>655.5</v>
      </c>
      <c r="P14" s="56" t="s">
        <v>77</v>
      </c>
      <c r="Q14" s="56">
        <f>439+26.48</f>
        <v>465.48</v>
      </c>
      <c r="R14" s="56"/>
      <c r="S14" s="56"/>
      <c r="T14" s="34">
        <f t="shared" si="1"/>
        <v>425.99</v>
      </c>
      <c r="U14" s="34">
        <f t="shared" si="2"/>
        <v>480.99</v>
      </c>
      <c r="V14" s="34">
        <f t="shared" si="3"/>
        <v>429</v>
      </c>
      <c r="W14" s="15">
        <f t="shared" si="4"/>
        <v>0.25511108353179296</v>
      </c>
      <c r="X14" s="35">
        <f t="shared" si="5"/>
        <v>429</v>
      </c>
      <c r="Y14" s="35">
        <f t="shared" si="6"/>
        <v>0</v>
      </c>
      <c r="Z14" s="72">
        <f t="shared" si="7"/>
        <v>0</v>
      </c>
      <c r="AA14" s="72" t="e">
        <f>#REF!*X14</f>
        <v>#REF!</v>
      </c>
      <c r="AB14" s="72" t="e">
        <f>#REF!*X14</f>
        <v>#REF!</v>
      </c>
      <c r="AC14" s="72" t="e">
        <f>#REF!*X14</f>
        <v>#REF!</v>
      </c>
    </row>
    <row r="15" spans="1:29" ht="60">
      <c r="A15" s="77">
        <f t="shared" si="8"/>
        <v>12</v>
      </c>
      <c r="B15" s="82" t="s">
        <v>52</v>
      </c>
      <c r="C15" s="24" t="s">
        <v>38</v>
      </c>
      <c r="D15" s="4">
        <v>80500002</v>
      </c>
      <c r="E15" s="21" t="s">
        <v>44</v>
      </c>
      <c r="F15" s="20" t="s">
        <v>39</v>
      </c>
      <c r="G15" s="23"/>
      <c r="H15" s="23"/>
      <c r="I15" s="50">
        <f t="shared" si="0"/>
        <v>0</v>
      </c>
      <c r="J15" s="100">
        <v>244.99</v>
      </c>
      <c r="K15" s="101">
        <v>244.99</v>
      </c>
      <c r="L15" s="49" t="s">
        <v>74</v>
      </c>
      <c r="M15" s="56">
        <f>347.9+119.6</f>
        <v>467.5</v>
      </c>
      <c r="N15" s="56" t="s">
        <v>72</v>
      </c>
      <c r="O15" s="56">
        <f>588+22.91</f>
        <v>610.91</v>
      </c>
      <c r="P15" s="56" t="s">
        <v>75</v>
      </c>
      <c r="Q15" s="56">
        <f>413.991+8.9</f>
        <v>422.89099999999996</v>
      </c>
      <c r="R15" s="56"/>
      <c r="S15" s="56"/>
      <c r="T15" s="34">
        <f t="shared" si="1"/>
        <v>244.99</v>
      </c>
      <c r="U15" s="34">
        <f t="shared" si="2"/>
        <v>398.25</v>
      </c>
      <c r="V15" s="34">
        <f t="shared" si="3"/>
        <v>422.89</v>
      </c>
      <c r="W15" s="15">
        <f t="shared" si="4"/>
        <v>0.24667740421232573</v>
      </c>
      <c r="X15" s="35">
        <f t="shared" si="5"/>
        <v>398.25</v>
      </c>
      <c r="Y15" s="35">
        <f t="shared" si="6"/>
        <v>0</v>
      </c>
      <c r="Z15" s="72">
        <f t="shared" si="7"/>
        <v>0</v>
      </c>
      <c r="AA15" s="72" t="e">
        <f>#REF!*X15</f>
        <v>#REF!</v>
      </c>
      <c r="AB15" s="72" t="e">
        <f>#REF!*X15</f>
        <v>#REF!</v>
      </c>
      <c r="AC15" s="72" t="e">
        <f>#REF!*X15</f>
        <v>#REF!</v>
      </c>
    </row>
    <row r="16" spans="1:29" ht="48">
      <c r="A16" s="77">
        <f t="shared" si="8"/>
        <v>13</v>
      </c>
      <c r="B16" s="82" t="s">
        <v>53</v>
      </c>
      <c r="C16" s="24" t="s">
        <v>38</v>
      </c>
      <c r="D16" s="4">
        <v>80500002</v>
      </c>
      <c r="E16" s="21" t="s">
        <v>44</v>
      </c>
      <c r="F16" s="20" t="s">
        <v>39</v>
      </c>
      <c r="G16" s="23"/>
      <c r="H16" s="23"/>
      <c r="I16" s="50">
        <f t="shared" si="0"/>
        <v>0</v>
      </c>
      <c r="J16" s="100">
        <v>2600</v>
      </c>
      <c r="K16" s="101">
        <v>2600</v>
      </c>
      <c r="L16" s="49" t="s">
        <v>71</v>
      </c>
      <c r="M16" s="56">
        <v>3208.18</v>
      </c>
      <c r="N16" s="56" t="s">
        <v>72</v>
      </c>
      <c r="O16" s="56">
        <f>3618+47.42</f>
        <v>3665.42</v>
      </c>
      <c r="P16" s="56" t="s">
        <v>73</v>
      </c>
      <c r="Q16" s="56">
        <f>3959.9+52.12</f>
        <v>4012.02</v>
      </c>
      <c r="R16" s="56"/>
      <c r="S16" s="56"/>
      <c r="T16" s="34">
        <f t="shared" si="1"/>
        <v>2600</v>
      </c>
      <c r="U16" s="34">
        <f t="shared" si="2"/>
        <v>3217.12</v>
      </c>
      <c r="V16" s="34">
        <f t="shared" si="3"/>
        <v>3208.18</v>
      </c>
      <c r="W16" s="15">
        <f t="shared" si="4"/>
        <v>0.12532530219228305</v>
      </c>
      <c r="X16" s="35">
        <f t="shared" si="5"/>
        <v>3217.12</v>
      </c>
      <c r="Y16" s="35">
        <f t="shared" si="6"/>
        <v>0</v>
      </c>
      <c r="Z16" s="72">
        <f t="shared" si="7"/>
        <v>0</v>
      </c>
      <c r="AA16" s="72" t="e">
        <f>#REF!*X16</f>
        <v>#REF!</v>
      </c>
      <c r="AB16" s="72" t="e">
        <f>#REF!*X16</f>
        <v>#REF!</v>
      </c>
      <c r="AC16" s="72" t="e">
        <f>#REF!*X16</f>
        <v>#REF!</v>
      </c>
    </row>
    <row r="17" spans="1:29" ht="48">
      <c r="A17" s="77">
        <f t="shared" si="8"/>
        <v>14</v>
      </c>
      <c r="B17" s="82" t="s">
        <v>54</v>
      </c>
      <c r="C17" s="24" t="s">
        <v>55</v>
      </c>
      <c r="D17" s="1">
        <v>43001003</v>
      </c>
      <c r="E17" s="3" t="s">
        <v>37</v>
      </c>
      <c r="F17" s="3" t="s">
        <v>56</v>
      </c>
      <c r="G17" s="5"/>
      <c r="H17" s="23"/>
      <c r="I17" s="50">
        <f t="shared" si="0"/>
        <v>0</v>
      </c>
      <c r="J17" s="100">
        <v>292</v>
      </c>
      <c r="K17" s="101">
        <v>292</v>
      </c>
      <c r="L17" s="49" t="s">
        <v>64</v>
      </c>
      <c r="M17" s="56">
        <v>369.99</v>
      </c>
      <c r="N17" s="56" t="s">
        <v>67</v>
      </c>
      <c r="O17" s="56">
        <v>235.8</v>
      </c>
      <c r="P17" s="56" t="s">
        <v>68</v>
      </c>
      <c r="Q17" s="56">
        <f>255+20.6</f>
        <v>275.60000000000002</v>
      </c>
      <c r="R17" s="56"/>
      <c r="S17" s="56"/>
      <c r="T17" s="34">
        <f t="shared" si="1"/>
        <v>235.8</v>
      </c>
      <c r="U17" s="34">
        <f t="shared" si="2"/>
        <v>293.07</v>
      </c>
      <c r="V17" s="34">
        <f t="shared" si="3"/>
        <v>292</v>
      </c>
      <c r="W17" s="15">
        <f t="shared" si="4"/>
        <v>0.23516200421535136</v>
      </c>
      <c r="X17" s="35">
        <f t="shared" si="5"/>
        <v>293.07</v>
      </c>
      <c r="Y17" s="35">
        <f t="shared" si="6"/>
        <v>0</v>
      </c>
      <c r="Z17" s="72">
        <f t="shared" si="7"/>
        <v>0</v>
      </c>
      <c r="AA17" s="72" t="e">
        <f>#REF!*X17</f>
        <v>#REF!</v>
      </c>
      <c r="AB17" s="72" t="e">
        <f>#REF!*X17</f>
        <v>#REF!</v>
      </c>
      <c r="AC17" s="72" t="e">
        <f>#REF!*X17</f>
        <v>#REF!</v>
      </c>
    </row>
    <row r="18" spans="1:29" ht="36">
      <c r="A18" s="77">
        <f t="shared" si="8"/>
        <v>15</v>
      </c>
      <c r="B18" s="82" t="s">
        <v>58</v>
      </c>
      <c r="C18" s="24" t="s">
        <v>38</v>
      </c>
      <c r="D18" s="1">
        <v>12238137</v>
      </c>
      <c r="E18" s="3" t="s">
        <v>37</v>
      </c>
      <c r="F18" s="3" t="s">
        <v>39</v>
      </c>
      <c r="G18" s="5"/>
      <c r="H18" s="23"/>
      <c r="I18" s="50">
        <f t="shared" si="0"/>
        <v>0</v>
      </c>
      <c r="J18" s="100">
        <v>1067</v>
      </c>
      <c r="K18" s="101">
        <v>1067</v>
      </c>
      <c r="L18" s="49" t="s">
        <v>64</v>
      </c>
      <c r="M18" s="56">
        <v>1157.8800000000001</v>
      </c>
      <c r="N18" s="56" t="s">
        <v>69</v>
      </c>
      <c r="O18" s="56">
        <v>1329</v>
      </c>
      <c r="P18" s="56" t="s">
        <v>70</v>
      </c>
      <c r="Q18" s="56">
        <f>1099.99+26.86</f>
        <v>1126.8499999999999</v>
      </c>
      <c r="R18" s="56"/>
      <c r="S18" s="56"/>
      <c r="T18" s="34">
        <f t="shared" si="1"/>
        <v>1067</v>
      </c>
      <c r="U18" s="34">
        <f t="shared" si="2"/>
        <v>1149.54</v>
      </c>
      <c r="V18" s="34">
        <f t="shared" si="3"/>
        <v>1126.8499999999999</v>
      </c>
      <c r="W18" s="15">
        <f t="shared" si="4"/>
        <v>9.4702609959284478E-2</v>
      </c>
      <c r="X18" s="35">
        <f t="shared" si="5"/>
        <v>1149.54</v>
      </c>
      <c r="Y18" s="35">
        <f t="shared" si="6"/>
        <v>0</v>
      </c>
      <c r="Z18" s="72">
        <f t="shared" si="7"/>
        <v>0</v>
      </c>
      <c r="AA18" s="72" t="e">
        <f>#REF!*X18</f>
        <v>#REF!</v>
      </c>
      <c r="AB18" s="72" t="e">
        <f>#REF!*X18</f>
        <v>#REF!</v>
      </c>
      <c r="AC18" s="72" t="e">
        <f>#REF!*X18</f>
        <v>#REF!</v>
      </c>
    </row>
    <row r="19" spans="1:29" ht="60" customHeight="1">
      <c r="A19" s="48">
        <v>16</v>
      </c>
      <c r="B19" s="119" t="s">
        <v>90</v>
      </c>
      <c r="C19" s="24"/>
      <c r="D19" s="19"/>
      <c r="E19" s="21"/>
      <c r="F19" s="22"/>
      <c r="G19" s="23"/>
      <c r="H19" s="23"/>
      <c r="I19" s="50">
        <f t="shared" si="0"/>
        <v>0</v>
      </c>
      <c r="J19" s="102"/>
      <c r="K19" s="102"/>
      <c r="L19" s="108"/>
      <c r="M19" s="109"/>
      <c r="N19" s="109"/>
      <c r="O19" s="109"/>
      <c r="P19" s="111"/>
      <c r="Q19" s="109"/>
      <c r="R19" s="107"/>
      <c r="S19" s="107"/>
      <c r="T19" s="34"/>
      <c r="U19" s="34"/>
      <c r="V19" s="34"/>
      <c r="W19" s="15"/>
      <c r="X19" s="35"/>
      <c r="Y19" s="35"/>
      <c r="Z19" s="72"/>
      <c r="AA19" s="72" t="e">
        <f>#REF!*X19</f>
        <v>#REF!</v>
      </c>
      <c r="AB19" s="72" t="e">
        <f>#REF!*X19</f>
        <v>#REF!</v>
      </c>
      <c r="AC19" s="72" t="e">
        <f>#REF!*X19</f>
        <v>#REF!</v>
      </c>
    </row>
    <row r="20" spans="1:29">
      <c r="A20" s="48">
        <v>22</v>
      </c>
      <c r="B20" s="62"/>
      <c r="C20" s="24"/>
      <c r="D20" s="19"/>
      <c r="E20" s="20"/>
      <c r="F20" s="22"/>
      <c r="G20" s="23"/>
      <c r="H20" s="23"/>
      <c r="I20" s="50"/>
      <c r="J20" s="25"/>
      <c r="K20" s="25"/>
      <c r="L20" s="108"/>
      <c r="M20" s="109"/>
      <c r="N20" s="109"/>
      <c r="O20" s="109"/>
      <c r="P20" s="112"/>
      <c r="Q20" s="109"/>
      <c r="R20" s="107"/>
      <c r="S20" s="107"/>
      <c r="T20" s="34"/>
      <c r="U20" s="34"/>
      <c r="V20" s="34"/>
      <c r="W20" s="15"/>
      <c r="X20" s="35"/>
      <c r="Y20" s="35"/>
      <c r="Z20" s="72"/>
      <c r="AA20" s="72" t="e">
        <f>#REF!*X20</f>
        <v>#REF!</v>
      </c>
      <c r="AB20" s="72" t="e">
        <f>#REF!*X20</f>
        <v>#REF!</v>
      </c>
      <c r="AC20" s="72" t="e">
        <f>#REF!*X20</f>
        <v>#REF!</v>
      </c>
    </row>
    <row r="21" spans="1:29">
      <c r="A21" s="48">
        <v>23</v>
      </c>
      <c r="B21" s="62"/>
      <c r="C21" s="24"/>
      <c r="D21" s="19"/>
      <c r="E21" s="20"/>
      <c r="F21" s="22"/>
      <c r="G21" s="23"/>
      <c r="H21" s="23"/>
      <c r="I21" s="50"/>
      <c r="J21" s="25"/>
      <c r="K21" s="25"/>
      <c r="L21" s="108"/>
      <c r="M21" s="109"/>
      <c r="N21" s="112"/>
      <c r="O21" s="109"/>
      <c r="P21" s="112"/>
      <c r="Q21" s="109"/>
      <c r="R21" s="107"/>
      <c r="S21" s="107"/>
      <c r="T21" s="34"/>
      <c r="U21" s="34"/>
      <c r="V21" s="34"/>
      <c r="W21" s="15"/>
      <c r="X21" s="35"/>
      <c r="Y21" s="35"/>
      <c r="Z21" s="72"/>
      <c r="AA21" s="72" t="e">
        <f>#REF!*X21</f>
        <v>#REF!</v>
      </c>
      <c r="AB21" s="72" t="e">
        <f>#REF!*X21</f>
        <v>#REF!</v>
      </c>
      <c r="AC21" s="72" t="e">
        <f>#REF!*X21</f>
        <v>#REF!</v>
      </c>
    </row>
    <row r="22" spans="1:29">
      <c r="A22" s="48"/>
      <c r="B22" s="64"/>
      <c r="C22" s="18"/>
      <c r="D22" s="4"/>
      <c r="E22" s="2"/>
      <c r="F22" s="22"/>
      <c r="G22" s="23"/>
      <c r="H22" s="23"/>
      <c r="I22" s="50"/>
      <c r="J22" s="51"/>
      <c r="K22" s="51"/>
      <c r="L22" s="106"/>
      <c r="M22" s="107"/>
      <c r="N22" s="107"/>
      <c r="O22" s="107"/>
      <c r="P22" s="112"/>
      <c r="Q22" s="107"/>
      <c r="R22" s="109"/>
      <c r="S22" s="109"/>
      <c r="T22" s="34"/>
      <c r="U22" s="34"/>
      <c r="V22" s="34"/>
      <c r="W22" s="15"/>
      <c r="X22" s="27"/>
      <c r="Y22" s="35"/>
      <c r="Z22" s="72"/>
      <c r="AA22" s="72" t="e">
        <f>#REF!*X22</f>
        <v>#REF!</v>
      </c>
      <c r="AB22" s="72" t="e">
        <f>#REF!*X22</f>
        <v>#REF!</v>
      </c>
      <c r="AC22" s="72" t="e">
        <f>#REF!*X22</f>
        <v>#REF!</v>
      </c>
    </row>
    <row r="23" spans="1:29">
      <c r="A23" s="48"/>
      <c r="B23" s="64"/>
      <c r="C23" s="18"/>
      <c r="D23" s="1"/>
      <c r="E23" s="3"/>
      <c r="F23" s="11"/>
      <c r="G23" s="5"/>
      <c r="H23" s="23"/>
      <c r="I23" s="50"/>
      <c r="J23" s="51"/>
      <c r="K23" s="51"/>
      <c r="L23" s="106"/>
      <c r="M23" s="107"/>
      <c r="N23" s="107"/>
      <c r="O23" s="107"/>
      <c r="P23" s="112"/>
      <c r="Q23" s="107"/>
      <c r="R23" s="113"/>
      <c r="S23" s="114"/>
      <c r="T23" s="34"/>
      <c r="U23" s="34"/>
      <c r="V23" s="34"/>
      <c r="W23" s="15"/>
      <c r="X23" s="27"/>
      <c r="Y23" s="35"/>
      <c r="Z23" s="72"/>
      <c r="AA23" s="72" t="e">
        <f>#REF!*X23</f>
        <v>#REF!</v>
      </c>
      <c r="AB23" s="72" t="e">
        <f>#REF!*X23</f>
        <v>#REF!</v>
      </c>
      <c r="AC23" s="72" t="e">
        <f>#REF!*X23</f>
        <v>#REF!</v>
      </c>
    </row>
    <row r="24" spans="1:29">
      <c r="A24" s="48"/>
      <c r="B24" s="65"/>
      <c r="C24" s="12"/>
      <c r="D24" s="13"/>
      <c r="E24" s="14"/>
      <c r="F24" s="5"/>
      <c r="G24" s="5"/>
      <c r="H24" s="23"/>
      <c r="I24" s="50"/>
      <c r="J24" s="51"/>
      <c r="K24" s="51"/>
      <c r="L24" s="115"/>
      <c r="M24" s="107"/>
      <c r="N24" s="107"/>
      <c r="O24" s="107"/>
      <c r="P24" s="110"/>
      <c r="Q24" s="107"/>
      <c r="R24" s="116"/>
      <c r="S24" s="117"/>
      <c r="T24" s="34"/>
      <c r="U24" s="34"/>
      <c r="V24" s="34"/>
      <c r="W24" s="15"/>
      <c r="X24" s="38"/>
      <c r="Y24" s="35"/>
      <c r="Z24" s="72"/>
      <c r="AA24" s="72" t="e">
        <f>#REF!*X24</f>
        <v>#REF!</v>
      </c>
      <c r="AB24" s="72" t="e">
        <f>#REF!*X24</f>
        <v>#REF!</v>
      </c>
      <c r="AC24" s="72" t="e">
        <f>#REF!*X24</f>
        <v>#REF!</v>
      </c>
    </row>
    <row r="25" spans="1:29">
      <c r="A25" s="48"/>
      <c r="B25" s="66"/>
      <c r="C25" s="28"/>
      <c r="D25" s="29"/>
      <c r="E25" s="30"/>
      <c r="F25" s="22"/>
      <c r="G25" s="23"/>
      <c r="H25" s="23"/>
      <c r="I25" s="50"/>
      <c r="J25" s="25"/>
      <c r="K25" s="25"/>
      <c r="L25" s="108"/>
      <c r="M25" s="112"/>
      <c r="N25" s="112"/>
      <c r="O25" s="112"/>
      <c r="P25" s="118"/>
      <c r="Q25" s="112"/>
      <c r="R25" s="113"/>
      <c r="S25" s="114"/>
      <c r="T25" s="34"/>
      <c r="U25" s="34"/>
      <c r="V25" s="34"/>
      <c r="W25" s="15"/>
      <c r="X25" s="38"/>
      <c r="Y25" s="35"/>
      <c r="Z25" s="72"/>
      <c r="AA25" s="72" t="e">
        <f>#REF!*X25</f>
        <v>#REF!</v>
      </c>
      <c r="AB25" s="72" t="e">
        <f>#REF!*X25</f>
        <v>#REF!</v>
      </c>
      <c r="AC25" s="72" t="e">
        <f>#REF!*X25</f>
        <v>#REF!</v>
      </c>
    </row>
    <row r="26" spans="1:29">
      <c r="A26" s="48"/>
      <c r="B26" s="66"/>
      <c r="C26" s="28"/>
      <c r="D26" s="29"/>
      <c r="E26" s="30"/>
      <c r="F26" s="30"/>
      <c r="G26" s="156"/>
      <c r="H26" s="23"/>
      <c r="I26" s="50"/>
      <c r="J26" s="25"/>
      <c r="K26" s="25"/>
      <c r="L26" s="108"/>
      <c r="M26" s="109"/>
      <c r="N26" s="109"/>
      <c r="O26" s="109"/>
      <c r="P26" s="108"/>
      <c r="Q26" s="109"/>
      <c r="R26" s="113"/>
      <c r="S26" s="114"/>
      <c r="T26" s="34"/>
      <c r="U26" s="34"/>
      <c r="V26" s="34"/>
      <c r="W26" s="15"/>
      <c r="X26" s="38"/>
      <c r="Y26" s="35"/>
      <c r="Z26" s="72"/>
      <c r="AA26" s="72" t="e">
        <f>#REF!*X26</f>
        <v>#REF!</v>
      </c>
      <c r="AB26" s="72" t="e">
        <f>#REF!*X26</f>
        <v>#REF!</v>
      </c>
      <c r="AC26" s="72" t="e">
        <f>#REF!*X26</f>
        <v>#REF!</v>
      </c>
    </row>
    <row r="27" spans="1:29">
      <c r="A27" s="48"/>
      <c r="B27" s="66"/>
      <c r="C27" s="28"/>
      <c r="D27" s="29"/>
      <c r="E27" s="30"/>
      <c r="F27" s="22"/>
      <c r="G27" s="23"/>
      <c r="H27" s="23"/>
      <c r="I27" s="50"/>
      <c r="J27" s="25"/>
      <c r="K27" s="25"/>
      <c r="L27" s="108"/>
      <c r="M27" s="109"/>
      <c r="N27" s="109"/>
      <c r="O27" s="109"/>
      <c r="P27" s="109"/>
      <c r="Q27" s="109"/>
      <c r="R27" s="113"/>
      <c r="S27" s="114"/>
      <c r="T27" s="34"/>
      <c r="U27" s="34"/>
      <c r="V27" s="34"/>
      <c r="W27" s="15"/>
      <c r="X27" s="38"/>
      <c r="Y27" s="35"/>
      <c r="Z27" s="72"/>
      <c r="AA27" s="72" t="e">
        <f>#REF!*X27</f>
        <v>#REF!</v>
      </c>
      <c r="AB27" s="72" t="e">
        <f>#REF!*X27</f>
        <v>#REF!</v>
      </c>
      <c r="AC27" s="72" t="e">
        <f>#REF!*X27</f>
        <v>#REF!</v>
      </c>
    </row>
    <row r="28" spans="1:29">
      <c r="A28" s="48"/>
      <c r="B28" s="66"/>
      <c r="C28" s="28"/>
      <c r="D28" s="29"/>
      <c r="E28" s="30"/>
      <c r="F28" s="30"/>
      <c r="G28" s="156"/>
      <c r="H28" s="23"/>
      <c r="I28" s="50"/>
      <c r="J28" s="25"/>
      <c r="K28" s="25"/>
      <c r="L28" s="108"/>
      <c r="M28" s="109"/>
      <c r="N28" s="109"/>
      <c r="O28" s="109"/>
      <c r="P28" s="109"/>
      <c r="Q28" s="109"/>
      <c r="R28" s="113"/>
      <c r="S28" s="114"/>
      <c r="T28" s="34"/>
      <c r="U28" s="34"/>
      <c r="V28" s="34"/>
      <c r="W28" s="15"/>
      <c r="X28" s="38"/>
      <c r="Y28" s="35"/>
      <c r="Z28" s="72"/>
      <c r="AA28" s="72" t="e">
        <f>#REF!*X28</f>
        <v>#REF!</v>
      </c>
      <c r="AB28" s="72" t="e">
        <f>#REF!*X28</f>
        <v>#REF!</v>
      </c>
      <c r="AC28" s="72" t="e">
        <f>#REF!*X28</f>
        <v>#REF!</v>
      </c>
    </row>
    <row r="29" spans="1:29">
      <c r="A29" s="48"/>
      <c r="B29" s="66"/>
      <c r="C29" s="28"/>
      <c r="D29" s="29"/>
      <c r="E29" s="30"/>
      <c r="F29" s="30"/>
      <c r="G29" s="156"/>
      <c r="H29" s="23"/>
      <c r="I29" s="50"/>
      <c r="J29" s="25"/>
      <c r="K29" s="25"/>
      <c r="L29" s="108"/>
      <c r="M29" s="109"/>
      <c r="N29" s="109"/>
      <c r="O29" s="109"/>
      <c r="P29" s="109"/>
      <c r="Q29" s="109"/>
      <c r="R29" s="113"/>
      <c r="S29" s="114"/>
      <c r="T29" s="34"/>
      <c r="U29" s="34"/>
      <c r="V29" s="34"/>
      <c r="W29" s="15"/>
      <c r="X29" s="38"/>
      <c r="Y29" s="35"/>
      <c r="Z29" s="72"/>
      <c r="AA29" s="72" t="e">
        <f>#REF!*X29</f>
        <v>#REF!</v>
      </c>
      <c r="AB29" s="72" t="e">
        <f>#REF!*X29</f>
        <v>#REF!</v>
      </c>
      <c r="AC29" s="72" t="e">
        <f>#REF!*X29</f>
        <v>#REF!</v>
      </c>
    </row>
    <row r="30" spans="1:29">
      <c r="A30" s="48"/>
      <c r="B30" s="67"/>
      <c r="C30" s="28"/>
      <c r="D30" s="29"/>
      <c r="E30" s="31"/>
      <c r="F30" s="30"/>
      <c r="G30" s="156"/>
      <c r="H30" s="23"/>
      <c r="I30" s="50"/>
      <c r="J30" s="25"/>
      <c r="K30" s="25"/>
      <c r="L30" s="108"/>
      <c r="M30" s="109"/>
      <c r="N30" s="109"/>
      <c r="O30" s="109"/>
      <c r="P30" s="108"/>
      <c r="Q30" s="109"/>
      <c r="R30" s="113"/>
      <c r="S30" s="114"/>
      <c r="T30" s="34"/>
      <c r="U30" s="34"/>
      <c r="V30" s="34"/>
      <c r="W30" s="15"/>
      <c r="X30" s="38"/>
      <c r="Y30" s="35"/>
      <c r="Z30" s="72"/>
      <c r="AA30" s="72" t="e">
        <f>#REF!*X30</f>
        <v>#REF!</v>
      </c>
      <c r="AB30" s="72" t="e">
        <f>#REF!*X30</f>
        <v>#REF!</v>
      </c>
      <c r="AC30" s="72" t="e">
        <f>#REF!*X30</f>
        <v>#REF!</v>
      </c>
    </row>
    <row r="31" spans="1:29">
      <c r="A31" s="48"/>
      <c r="B31" s="67"/>
      <c r="C31" s="28"/>
      <c r="D31" s="29"/>
      <c r="E31" s="31"/>
      <c r="F31" s="30"/>
      <c r="G31" s="156"/>
      <c r="H31" s="23"/>
      <c r="I31" s="50"/>
      <c r="J31" s="25"/>
      <c r="K31" s="25"/>
      <c r="L31" s="108"/>
      <c r="M31" s="109"/>
      <c r="N31" s="109"/>
      <c r="O31" s="109"/>
      <c r="P31" s="109"/>
      <c r="Q31" s="109"/>
      <c r="R31" s="113"/>
      <c r="S31" s="114"/>
      <c r="T31" s="34"/>
      <c r="U31" s="34"/>
      <c r="V31" s="34"/>
      <c r="W31" s="15"/>
      <c r="X31" s="38"/>
      <c r="Y31" s="35"/>
      <c r="Z31" s="72"/>
      <c r="AA31" s="72" t="e">
        <f>#REF!*X31</f>
        <v>#REF!</v>
      </c>
      <c r="AB31" s="72" t="e">
        <f>#REF!*X31</f>
        <v>#REF!</v>
      </c>
      <c r="AC31" s="72" t="e">
        <f>#REF!*X31</f>
        <v>#REF!</v>
      </c>
    </row>
    <row r="32" spans="1:29">
      <c r="A32" s="48"/>
      <c r="B32" s="67"/>
      <c r="C32" s="28"/>
      <c r="D32" s="29"/>
      <c r="E32" s="31"/>
      <c r="F32" s="30"/>
      <c r="G32" s="156"/>
      <c r="H32" s="23"/>
      <c r="I32" s="49"/>
      <c r="J32" s="44"/>
      <c r="K32" s="44"/>
      <c r="L32" s="108"/>
      <c r="M32" s="109"/>
      <c r="N32" s="109"/>
      <c r="O32" s="109"/>
      <c r="P32" s="109"/>
      <c r="Q32" s="109"/>
      <c r="R32" s="113"/>
      <c r="S32" s="114"/>
      <c r="T32" s="34"/>
      <c r="U32" s="34"/>
      <c r="V32" s="34"/>
      <c r="W32" s="15"/>
      <c r="X32" s="38"/>
      <c r="Y32" s="35"/>
      <c r="Z32" s="72"/>
      <c r="AA32" s="72" t="e">
        <f>#REF!*X32</f>
        <v>#REF!</v>
      </c>
      <c r="AB32" s="72" t="e">
        <f>#REF!*X32</f>
        <v>#REF!</v>
      </c>
      <c r="AC32" s="72" t="e">
        <f>#REF!*X32</f>
        <v>#REF!</v>
      </c>
    </row>
    <row r="33" spans="1:29">
      <c r="A33" s="48"/>
      <c r="B33" s="67"/>
      <c r="C33" s="28"/>
      <c r="D33" s="32"/>
      <c r="E33" s="31"/>
      <c r="F33" s="31"/>
      <c r="G33" s="157"/>
      <c r="H33" s="23"/>
      <c r="I33" s="49"/>
      <c r="J33" s="44"/>
      <c r="K33" s="44"/>
      <c r="L33" s="108"/>
      <c r="M33" s="109"/>
      <c r="N33" s="108"/>
      <c r="O33" s="109"/>
      <c r="P33" s="109"/>
      <c r="Q33" s="109"/>
      <c r="R33" s="113"/>
      <c r="S33" s="114"/>
      <c r="T33" s="34"/>
      <c r="U33" s="34"/>
      <c r="V33" s="34"/>
      <c r="W33" s="15"/>
      <c r="X33" s="38"/>
      <c r="Y33" s="35"/>
      <c r="Z33" s="72"/>
      <c r="AA33" s="72" t="e">
        <f>#REF!*X33</f>
        <v>#REF!</v>
      </c>
      <c r="AB33" s="72" t="e">
        <f>#REF!*X33</f>
        <v>#REF!</v>
      </c>
      <c r="AC33" s="72" t="e">
        <f>#REF!*X33</f>
        <v>#REF!</v>
      </c>
    </row>
    <row r="34" spans="1:29">
      <c r="A34" s="48"/>
      <c r="B34" s="67"/>
      <c r="C34" s="28"/>
      <c r="D34" s="29"/>
      <c r="E34" s="31"/>
      <c r="F34" s="30"/>
      <c r="G34" s="156"/>
      <c r="H34" s="23"/>
      <c r="I34" s="49"/>
      <c r="J34" s="44"/>
      <c r="K34" s="44"/>
      <c r="L34" s="108"/>
      <c r="M34" s="109"/>
      <c r="N34" s="109"/>
      <c r="O34" s="109"/>
      <c r="P34" s="108"/>
      <c r="Q34" s="109"/>
      <c r="R34" s="113"/>
      <c r="S34" s="114"/>
      <c r="T34" s="34"/>
      <c r="U34" s="34"/>
      <c r="V34" s="34"/>
      <c r="W34" s="15"/>
      <c r="X34" s="38"/>
      <c r="Y34" s="35"/>
      <c r="Z34" s="72"/>
      <c r="AA34" s="72" t="e">
        <f>#REF!*X34</f>
        <v>#REF!</v>
      </c>
      <c r="AB34" s="72" t="e">
        <f>#REF!*X34</f>
        <v>#REF!</v>
      </c>
      <c r="AC34" s="72" t="e">
        <f>#REF!*X34</f>
        <v>#REF!</v>
      </c>
    </row>
    <row r="35" spans="1:29" ht="103.5" customHeight="1">
      <c r="A35" s="48"/>
      <c r="B35" s="62"/>
      <c r="C35" s="24"/>
      <c r="D35" s="59"/>
      <c r="E35" s="20"/>
      <c r="F35" s="59"/>
      <c r="G35" s="59"/>
      <c r="H35" s="23"/>
      <c r="I35" s="49"/>
      <c r="J35" s="70"/>
      <c r="K35" s="70"/>
      <c r="L35" s="52"/>
      <c r="M35" s="44"/>
      <c r="N35" s="45"/>
      <c r="O35" s="44"/>
      <c r="P35" s="45"/>
      <c r="Q35" s="44"/>
      <c r="R35" s="57"/>
      <c r="S35" s="37"/>
      <c r="T35" s="34"/>
      <c r="U35" s="34"/>
      <c r="V35" s="34"/>
      <c r="W35" s="15"/>
      <c r="X35" s="38"/>
      <c r="Y35" s="35"/>
      <c r="Z35" s="72"/>
      <c r="AA35" s="72" t="e">
        <f>#REF!*X35</f>
        <v>#REF!</v>
      </c>
      <c r="AB35" s="72" t="e">
        <f>#REF!*X35</f>
        <v>#REF!</v>
      </c>
      <c r="AC35" s="72" t="e">
        <f>#REF!*X35</f>
        <v>#REF!</v>
      </c>
    </row>
    <row r="36" spans="1:29" ht="62.25" customHeight="1">
      <c r="A36" s="48"/>
      <c r="B36" s="62"/>
      <c r="C36" s="24"/>
      <c r="D36" s="60"/>
      <c r="E36" s="20"/>
      <c r="F36" s="22"/>
      <c r="G36" s="23"/>
      <c r="H36" s="23"/>
      <c r="I36" s="49"/>
      <c r="J36" s="70"/>
      <c r="K36" s="70"/>
      <c r="L36" s="45"/>
      <c r="M36" s="44"/>
      <c r="N36" s="45"/>
      <c r="O36" s="44"/>
      <c r="P36" s="45"/>
      <c r="Q36" s="44"/>
      <c r="R36" s="57"/>
      <c r="S36" s="37"/>
      <c r="T36" s="34"/>
      <c r="U36" s="34"/>
      <c r="V36" s="34"/>
      <c r="W36" s="15"/>
      <c r="X36" s="38"/>
      <c r="Y36" s="35"/>
      <c r="Z36" s="72"/>
      <c r="AA36" s="72" t="e">
        <f>#REF!*X36</f>
        <v>#REF!</v>
      </c>
      <c r="AB36" s="72" t="e">
        <f>#REF!*X36</f>
        <v>#REF!</v>
      </c>
      <c r="AC36" s="72" t="e">
        <f>#REF!*X36</f>
        <v>#REF!</v>
      </c>
    </row>
    <row r="37" spans="1:29" ht="68.25" customHeight="1">
      <c r="A37" s="48"/>
      <c r="B37" s="68"/>
      <c r="C37" s="18"/>
      <c r="D37" s="55"/>
      <c r="E37" s="2"/>
      <c r="F37" s="22"/>
      <c r="G37" s="23"/>
      <c r="H37" s="23"/>
      <c r="I37" s="49"/>
      <c r="J37" s="69"/>
      <c r="K37" s="69"/>
      <c r="L37" s="52"/>
      <c r="M37" s="56"/>
      <c r="N37" s="45"/>
      <c r="O37" s="56"/>
      <c r="P37" s="45"/>
      <c r="Q37" s="56"/>
      <c r="R37" s="57"/>
      <c r="S37" s="37"/>
      <c r="T37" s="34"/>
      <c r="U37" s="34"/>
      <c r="V37" s="34"/>
      <c r="W37" s="15"/>
      <c r="X37" s="38"/>
      <c r="Y37" s="35"/>
      <c r="Z37" s="72"/>
      <c r="AA37" s="72" t="e">
        <f>#REF!*X37</f>
        <v>#REF!</v>
      </c>
      <c r="AB37" s="72" t="e">
        <f>#REF!*X37</f>
        <v>#REF!</v>
      </c>
      <c r="AC37" s="72" t="e">
        <f>#REF!*X37</f>
        <v>#REF!</v>
      </c>
    </row>
    <row r="38" spans="1:29" ht="69" customHeight="1">
      <c r="A38" s="48"/>
      <c r="B38" s="64"/>
      <c r="C38" s="18"/>
      <c r="D38" s="55"/>
      <c r="E38" s="3"/>
      <c r="F38" s="22"/>
      <c r="G38" s="23"/>
      <c r="H38" s="23"/>
      <c r="I38" s="49"/>
      <c r="J38" s="69"/>
      <c r="K38" s="69"/>
      <c r="L38" s="52"/>
      <c r="M38" s="56"/>
      <c r="N38" s="45"/>
      <c r="O38" s="56"/>
      <c r="P38" s="45"/>
      <c r="Q38" s="56"/>
      <c r="R38" s="57"/>
      <c r="S38" s="37"/>
      <c r="T38" s="34"/>
      <c r="U38" s="34"/>
      <c r="V38" s="34"/>
      <c r="W38" s="15"/>
      <c r="X38" s="38"/>
      <c r="Y38" s="35"/>
      <c r="Z38" s="72"/>
      <c r="AA38" s="72" t="e">
        <f>#REF!*X38</f>
        <v>#REF!</v>
      </c>
      <c r="AB38" s="72" t="e">
        <f>#REF!*X38</f>
        <v>#REF!</v>
      </c>
      <c r="AC38" s="72" t="e">
        <f>#REF!*X38</f>
        <v>#REF!</v>
      </c>
    </row>
    <row r="39" spans="1:29" ht="78.75" customHeight="1">
      <c r="A39" s="48"/>
      <c r="B39" s="64"/>
      <c r="C39" s="18"/>
      <c r="D39" s="59"/>
      <c r="E39" s="61"/>
      <c r="F39" s="59"/>
      <c r="G39" s="59"/>
      <c r="H39" s="23"/>
      <c r="I39" s="49"/>
      <c r="J39" s="69"/>
      <c r="K39" s="69"/>
      <c r="L39" s="52"/>
      <c r="M39" s="44"/>
      <c r="N39" s="45"/>
      <c r="O39" s="44"/>
      <c r="P39" s="45"/>
      <c r="Q39" s="44"/>
      <c r="R39" s="57"/>
      <c r="S39" s="37"/>
      <c r="T39" s="34"/>
      <c r="U39" s="34"/>
      <c r="V39" s="34"/>
      <c r="W39" s="15"/>
      <c r="X39" s="38"/>
      <c r="Y39" s="35"/>
      <c r="Z39" s="72"/>
      <c r="AA39" s="72" t="e">
        <f>#REF!*X39</f>
        <v>#REF!</v>
      </c>
      <c r="AB39" s="72" t="e">
        <f>#REF!*X39</f>
        <v>#REF!</v>
      </c>
      <c r="AC39" s="72" t="e">
        <f>#REF!*X39</f>
        <v>#REF!</v>
      </c>
    </row>
    <row r="40" spans="1:29" ht="57" customHeight="1">
      <c r="A40" s="48"/>
      <c r="B40" s="64"/>
      <c r="C40" s="18"/>
      <c r="D40" s="55"/>
      <c r="E40" s="3"/>
      <c r="F40" s="55"/>
      <c r="G40" s="158"/>
      <c r="H40" s="23"/>
      <c r="I40" s="49"/>
      <c r="J40" s="69"/>
      <c r="K40" s="69"/>
      <c r="L40" s="52"/>
      <c r="M40" s="44"/>
      <c r="N40" s="45"/>
      <c r="O40" s="44"/>
      <c r="P40" s="45"/>
      <c r="Q40" s="44"/>
      <c r="R40" s="57"/>
      <c r="S40" s="37"/>
      <c r="T40" s="34"/>
      <c r="U40" s="34"/>
      <c r="V40" s="34"/>
      <c r="W40" s="15"/>
      <c r="X40" s="38"/>
      <c r="Y40" s="35"/>
      <c r="Z40" s="72"/>
      <c r="AA40" s="72" t="e">
        <f>#REF!*X40</f>
        <v>#REF!</v>
      </c>
      <c r="AB40" s="72" t="e">
        <f>#REF!*X40</f>
        <v>#REF!</v>
      </c>
      <c r="AC40" s="72" t="e">
        <f>#REF!*X40</f>
        <v>#REF!</v>
      </c>
    </row>
    <row r="41" spans="1:29" ht="69" customHeight="1">
      <c r="A41" s="48"/>
      <c r="B41" s="65"/>
      <c r="C41" s="12"/>
      <c r="D41" s="91"/>
      <c r="E41" s="14"/>
      <c r="F41" s="91"/>
      <c r="G41" s="158"/>
      <c r="H41" s="23"/>
      <c r="I41" s="58"/>
      <c r="J41" s="92"/>
      <c r="K41" s="92"/>
      <c r="L41" s="58"/>
      <c r="M41" s="44"/>
      <c r="N41" s="45"/>
      <c r="O41" s="44"/>
      <c r="P41" s="45"/>
      <c r="Q41" s="44"/>
      <c r="R41" s="57"/>
      <c r="S41" s="37"/>
      <c r="T41" s="34"/>
      <c r="U41" s="34"/>
      <c r="V41" s="34"/>
      <c r="W41" s="15"/>
      <c r="X41" s="38"/>
      <c r="Y41" s="35"/>
      <c r="Z41" s="72"/>
      <c r="AA41" s="72" t="e">
        <f>#REF!*X41</f>
        <v>#REF!</v>
      </c>
      <c r="AB41" s="72" t="e">
        <f>#REF!*X41</f>
        <v>#REF!</v>
      </c>
      <c r="AC41" s="72" t="e">
        <f>#REF!*X41</f>
        <v>#REF!</v>
      </c>
    </row>
    <row r="42" spans="1:29">
      <c r="A42" s="93"/>
      <c r="B42" s="64"/>
      <c r="C42" s="18"/>
      <c r="D42" s="55"/>
      <c r="E42" s="3"/>
      <c r="F42" s="55"/>
      <c r="G42" s="55"/>
      <c r="H42" s="20"/>
      <c r="I42" s="52"/>
      <c r="J42" s="70"/>
      <c r="K42" s="70"/>
      <c r="L42" s="52"/>
      <c r="M42" s="85"/>
      <c r="N42" s="86"/>
      <c r="O42" s="85"/>
      <c r="P42" s="86"/>
      <c r="Q42" s="85"/>
      <c r="R42" s="87"/>
      <c r="S42" s="88"/>
      <c r="T42" s="89"/>
      <c r="U42" s="34"/>
      <c r="V42" s="34"/>
      <c r="W42" s="15"/>
      <c r="X42" s="90"/>
      <c r="Y42" s="42"/>
      <c r="Z42" s="72"/>
      <c r="AA42" s="72"/>
      <c r="AB42" s="72"/>
      <c r="AC42" s="72"/>
    </row>
    <row r="43" spans="1:29">
      <c r="A43" s="93"/>
      <c r="B43" s="64"/>
      <c r="C43" s="18"/>
      <c r="D43" s="55"/>
      <c r="E43" s="3"/>
      <c r="F43" s="55"/>
      <c r="G43" s="55"/>
      <c r="H43" s="20"/>
      <c r="I43" s="52"/>
      <c r="J43" s="70"/>
      <c r="K43" s="70"/>
      <c r="L43" s="52"/>
      <c r="M43" s="85"/>
      <c r="N43" s="86"/>
      <c r="O43" s="85"/>
      <c r="P43" s="86"/>
      <c r="Q43" s="85"/>
      <c r="R43" s="87"/>
      <c r="S43" s="88"/>
      <c r="T43" s="89"/>
      <c r="U43" s="34"/>
      <c r="V43" s="34"/>
      <c r="W43" s="15"/>
      <c r="X43" s="90"/>
      <c r="Y43" s="42"/>
      <c r="Z43" s="72"/>
      <c r="AA43" s="72"/>
      <c r="AB43" s="72"/>
      <c r="AC43" s="72"/>
    </row>
    <row r="44" spans="1:29">
      <c r="A44" s="93"/>
      <c r="B44" s="64"/>
      <c r="C44" s="18"/>
      <c r="D44" s="55"/>
      <c r="E44" s="3"/>
      <c r="F44" s="55"/>
      <c r="G44" s="55"/>
      <c r="H44" s="20"/>
      <c r="I44" s="52"/>
      <c r="J44" s="70"/>
      <c r="K44" s="70"/>
      <c r="L44" s="52"/>
      <c r="M44" s="85"/>
      <c r="N44" s="86"/>
      <c r="O44" s="85"/>
      <c r="P44" s="86"/>
      <c r="Q44" s="85"/>
      <c r="R44" s="87"/>
      <c r="S44" s="88"/>
      <c r="T44" s="89"/>
      <c r="U44" s="34"/>
      <c r="V44" s="34"/>
      <c r="W44" s="15"/>
      <c r="X44" s="90"/>
      <c r="Y44" s="42"/>
      <c r="Z44" s="72"/>
      <c r="AA44" s="72"/>
      <c r="AB44" s="72"/>
      <c r="AC44" s="72"/>
    </row>
    <row r="45" spans="1:29">
      <c r="A45" s="93"/>
      <c r="B45" s="64"/>
      <c r="C45" s="18"/>
      <c r="D45" s="55"/>
      <c r="E45" s="3"/>
      <c r="F45" s="55"/>
      <c r="G45" s="55"/>
      <c r="H45" s="20"/>
      <c r="I45" s="52"/>
      <c r="J45" s="70"/>
      <c r="K45" s="70"/>
      <c r="L45" s="52"/>
      <c r="M45" s="85"/>
      <c r="N45" s="86"/>
      <c r="O45" s="85"/>
      <c r="P45" s="86"/>
      <c r="Q45" s="85"/>
      <c r="R45" s="87"/>
      <c r="S45" s="88"/>
      <c r="T45" s="89"/>
      <c r="U45" s="34"/>
      <c r="V45" s="34"/>
      <c r="W45" s="15"/>
      <c r="X45" s="90"/>
      <c r="Y45" s="42"/>
      <c r="Z45" s="72"/>
      <c r="AA45" s="72"/>
      <c r="AB45" s="72"/>
      <c r="AC45" s="72"/>
    </row>
    <row r="46" spans="1:29">
      <c r="A46" s="93"/>
      <c r="B46" s="64"/>
      <c r="C46" s="18"/>
      <c r="D46" s="55"/>
      <c r="E46" s="3"/>
      <c r="F46" s="55"/>
      <c r="G46" s="55"/>
      <c r="H46" s="20"/>
      <c r="I46" s="52"/>
      <c r="J46" s="70"/>
      <c r="K46" s="70"/>
      <c r="L46" s="52"/>
      <c r="M46" s="85"/>
      <c r="N46" s="86"/>
      <c r="O46" s="85"/>
      <c r="P46" s="86"/>
      <c r="Q46" s="85"/>
      <c r="R46" s="87"/>
      <c r="S46" s="88"/>
      <c r="T46" s="89"/>
      <c r="U46" s="34"/>
      <c r="V46" s="34"/>
      <c r="W46" s="15"/>
      <c r="X46" s="90"/>
      <c r="Y46" s="42"/>
      <c r="Z46" s="72"/>
      <c r="AA46" s="72"/>
      <c r="AB46" s="72"/>
      <c r="AC46" s="72"/>
    </row>
    <row r="47" spans="1:29">
      <c r="A47" s="93"/>
      <c r="B47" s="64"/>
      <c r="C47" s="18"/>
      <c r="D47" s="55"/>
      <c r="E47" s="3"/>
      <c r="F47" s="55"/>
      <c r="G47" s="55"/>
      <c r="H47" s="20"/>
      <c r="I47" s="52"/>
      <c r="J47" s="70"/>
      <c r="K47" s="70"/>
      <c r="L47" s="52"/>
      <c r="M47" s="85"/>
      <c r="N47" s="86"/>
      <c r="O47" s="85"/>
      <c r="P47" s="86"/>
      <c r="Q47" s="85"/>
      <c r="R47" s="87"/>
      <c r="S47" s="88"/>
      <c r="T47" s="89"/>
      <c r="U47" s="34"/>
      <c r="V47" s="34"/>
      <c r="W47" s="15"/>
      <c r="X47" s="90"/>
      <c r="Y47" s="42"/>
      <c r="Z47" s="72"/>
      <c r="AA47" s="72"/>
      <c r="AB47" s="72"/>
      <c r="AC47" s="72"/>
    </row>
    <row r="48" spans="1:29">
      <c r="A48" s="93"/>
      <c r="B48" s="64"/>
      <c r="C48" s="18"/>
      <c r="D48" s="55"/>
      <c r="E48" s="3"/>
      <c r="F48" s="55"/>
      <c r="G48" s="55"/>
      <c r="H48" s="20"/>
      <c r="I48" s="52"/>
      <c r="J48" s="70"/>
      <c r="K48" s="70"/>
      <c r="L48" s="52"/>
      <c r="M48" s="85"/>
      <c r="N48" s="86"/>
      <c r="O48" s="85"/>
      <c r="P48" s="86"/>
      <c r="Q48" s="85"/>
      <c r="R48" s="87"/>
      <c r="S48" s="88"/>
      <c r="T48" s="89"/>
      <c r="U48" s="34"/>
      <c r="V48" s="34"/>
      <c r="W48" s="15"/>
      <c r="X48" s="90"/>
      <c r="Y48" s="42"/>
      <c r="Z48" s="72"/>
      <c r="AA48" s="72"/>
      <c r="AB48" s="72"/>
      <c r="AC48" s="72"/>
    </row>
    <row r="49" spans="1:29">
      <c r="A49" s="93"/>
      <c r="B49" s="64"/>
      <c r="C49" s="18"/>
      <c r="D49" s="55"/>
      <c r="E49" s="3"/>
      <c r="F49" s="55"/>
      <c r="G49" s="55"/>
      <c r="H49" s="20"/>
      <c r="I49" s="52"/>
      <c r="J49" s="70"/>
      <c r="K49" s="70"/>
      <c r="L49" s="52"/>
      <c r="M49" s="85"/>
      <c r="N49" s="86"/>
      <c r="O49" s="85"/>
      <c r="P49" s="86"/>
      <c r="Q49" s="85"/>
      <c r="R49" s="87"/>
      <c r="S49" s="88"/>
      <c r="T49" s="89"/>
      <c r="U49" s="34"/>
      <c r="V49" s="34"/>
      <c r="W49" s="15"/>
      <c r="X49" s="90"/>
      <c r="Y49" s="42"/>
      <c r="Z49" s="72"/>
      <c r="AA49" s="72"/>
      <c r="AB49" s="72"/>
      <c r="AC49" s="72"/>
    </row>
    <row r="50" spans="1:29">
      <c r="A50" s="93"/>
      <c r="B50" s="64"/>
      <c r="C50" s="18"/>
      <c r="D50" s="55"/>
      <c r="E50" s="3"/>
      <c r="F50" s="55"/>
      <c r="G50" s="55"/>
      <c r="H50" s="20"/>
      <c r="I50" s="52"/>
      <c r="J50" s="70"/>
      <c r="K50" s="70"/>
      <c r="L50" s="52"/>
      <c r="M50" s="85"/>
      <c r="N50" s="86"/>
      <c r="O50" s="85"/>
      <c r="P50" s="86"/>
      <c r="Q50" s="85"/>
      <c r="R50" s="87"/>
      <c r="S50" s="88"/>
      <c r="T50" s="89"/>
      <c r="U50" s="34"/>
      <c r="V50" s="34"/>
      <c r="W50" s="15"/>
      <c r="X50" s="90"/>
      <c r="Y50" s="42"/>
      <c r="Z50" s="72"/>
      <c r="AA50" s="72"/>
      <c r="AB50" s="72"/>
      <c r="AC50" s="72"/>
    </row>
    <row r="51" spans="1:29" ht="15.75">
      <c r="A51" s="94"/>
      <c r="B51" s="36"/>
      <c r="C51" s="36"/>
      <c r="D51" s="36"/>
      <c r="E51" s="36"/>
      <c r="F51" s="36"/>
      <c r="G51" s="36"/>
      <c r="H51" s="36"/>
      <c r="I51" s="36"/>
      <c r="J51" s="95"/>
      <c r="K51" s="95"/>
      <c r="L51" s="36"/>
      <c r="M51" s="39"/>
      <c r="N51" s="39"/>
      <c r="O51" s="39"/>
      <c r="P51" s="39"/>
      <c r="Q51" s="39"/>
      <c r="R51" s="40"/>
      <c r="S51" s="39"/>
      <c r="T51" s="41">
        <f t="shared" ref="T51" si="9">MIN(M51:S51)</f>
        <v>0</v>
      </c>
      <c r="U51" s="34" t="e">
        <f t="shared" si="2"/>
        <v>#DIV/0!</v>
      </c>
      <c r="V51" s="34" t="e">
        <f t="shared" si="3"/>
        <v>#NUM!</v>
      </c>
      <c r="W51" s="15" t="e">
        <f t="shared" si="4"/>
        <v>#DIV/0!</v>
      </c>
      <c r="X51" s="42" t="e">
        <f t="shared" si="5"/>
        <v>#DIV/0!</v>
      </c>
      <c r="Y51" s="43">
        <f>SUM(Y4:Y41)</f>
        <v>0</v>
      </c>
      <c r="Z51" s="73">
        <f>SUM(Z4:Z41)</f>
        <v>0</v>
      </c>
      <c r="AA51" s="74" t="e">
        <f>SUM(AA4:AA41)</f>
        <v>#REF!</v>
      </c>
      <c r="AB51" s="74" t="e">
        <f>SUM(AB4:AB41)</f>
        <v>#REF!</v>
      </c>
      <c r="AC51" s="74" t="e">
        <f>SUM(AC4:AC41)</f>
        <v>#REF!</v>
      </c>
    </row>
    <row r="53" spans="1:29">
      <c r="A53" s="137" t="s">
        <v>9</v>
      </c>
      <c r="B53" s="138"/>
      <c r="C53" s="138"/>
      <c r="D53" s="138"/>
      <c r="E53" s="138"/>
      <c r="F53" s="138"/>
      <c r="G53" s="138"/>
      <c r="H53" s="138"/>
      <c r="I53" s="138"/>
      <c r="J53" s="138"/>
      <c r="K53" s="138"/>
      <c r="L53" s="138"/>
      <c r="M53" s="138"/>
      <c r="N53" s="138"/>
      <c r="O53" s="138"/>
      <c r="P53" s="138"/>
      <c r="Q53" s="138"/>
      <c r="R53" s="138"/>
      <c r="S53" s="138"/>
      <c r="T53" s="138"/>
      <c r="U53" s="138"/>
      <c r="V53" s="139"/>
      <c r="Y53" s="75" t="s">
        <v>63</v>
      </c>
      <c r="Z53" s="76" t="s">
        <v>57</v>
      </c>
    </row>
    <row r="54" spans="1:29" ht="22.5">
      <c r="A54" s="122" t="s">
        <v>2</v>
      </c>
      <c r="B54" s="132"/>
      <c r="C54" s="132"/>
      <c r="D54" s="123"/>
      <c r="E54" s="122" t="s">
        <v>3</v>
      </c>
      <c r="F54" s="132"/>
      <c r="G54" s="132"/>
      <c r="H54" s="132"/>
      <c r="I54" s="132"/>
      <c r="J54" s="132"/>
      <c r="K54" s="132"/>
      <c r="L54" s="132"/>
      <c r="M54" s="132"/>
      <c r="N54" s="132"/>
      <c r="O54" s="123"/>
      <c r="P54" s="7"/>
      <c r="Q54" s="129" t="s">
        <v>10</v>
      </c>
      <c r="R54" s="129"/>
      <c r="S54" s="8" t="s">
        <v>11</v>
      </c>
      <c r="T54" s="8" t="s">
        <v>12</v>
      </c>
      <c r="U54" s="122" t="s">
        <v>13</v>
      </c>
      <c r="V54" s="123"/>
      <c r="Y54" s="33">
        <v>449052</v>
      </c>
      <c r="Z54" s="71" t="e">
        <f>#REF!++#REF!+Z4+#REF!+#REF!+Z5+Z6+Z7+Z9+Z10+#REF!+Z11+Z12+Z13+Z14+Z15+Z16+Z17+Z18</f>
        <v>#REF!</v>
      </c>
    </row>
    <row r="55" spans="1:29" ht="22.5">
      <c r="A55" s="134" t="s">
        <v>18</v>
      </c>
      <c r="B55" s="135"/>
      <c r="C55" s="135"/>
      <c r="D55" s="136"/>
      <c r="E55" s="134" t="s">
        <v>17</v>
      </c>
      <c r="F55" s="135"/>
      <c r="G55" s="135"/>
      <c r="H55" s="135"/>
      <c r="I55" s="135"/>
      <c r="J55" s="135"/>
      <c r="K55" s="135"/>
      <c r="L55" s="135"/>
      <c r="M55" s="135"/>
      <c r="N55" s="135"/>
      <c r="O55" s="136"/>
      <c r="P55" s="6"/>
      <c r="Q55" s="133" t="s">
        <v>14</v>
      </c>
      <c r="R55" s="133"/>
      <c r="S55" s="9" t="s">
        <v>15</v>
      </c>
      <c r="T55" s="16" t="s">
        <v>16</v>
      </c>
      <c r="U55" s="124"/>
      <c r="V55" s="125"/>
      <c r="Y55" s="33">
        <v>339030</v>
      </c>
      <c r="Z55" s="71">
        <f>Z8</f>
        <v>0</v>
      </c>
    </row>
    <row r="56" spans="1:29">
      <c r="A56" s="126" t="s">
        <v>20</v>
      </c>
      <c r="B56" s="127"/>
      <c r="C56" s="127"/>
      <c r="D56" s="127"/>
      <c r="E56" s="127"/>
      <c r="F56" s="127"/>
      <c r="G56" s="127"/>
      <c r="H56" s="127"/>
      <c r="I56" s="127"/>
      <c r="J56" s="127"/>
      <c r="K56" s="127"/>
      <c r="L56" s="127"/>
      <c r="M56" s="127"/>
      <c r="N56" s="127"/>
      <c r="O56" s="127"/>
      <c r="P56" s="127"/>
      <c r="Q56" s="127"/>
      <c r="R56" s="127"/>
      <c r="S56" s="127"/>
      <c r="T56" s="127"/>
      <c r="U56" s="127"/>
      <c r="V56" s="128"/>
      <c r="Z56" s="71" t="e">
        <f>Z54+Z55</f>
        <v>#REF!</v>
      </c>
    </row>
  </sheetData>
  <mergeCells count="23">
    <mergeCell ref="AA1:AA3"/>
    <mergeCell ref="AB1:AB3"/>
    <mergeCell ref="AC1:AC3"/>
    <mergeCell ref="Z1:Z3"/>
    <mergeCell ref="A1:Y1"/>
    <mergeCell ref="W2:W3"/>
    <mergeCell ref="Y2:Y3"/>
    <mergeCell ref="A2:A3"/>
    <mergeCell ref="B2:B3"/>
    <mergeCell ref="T2:T3"/>
    <mergeCell ref="U2:U3"/>
    <mergeCell ref="X2:X3"/>
    <mergeCell ref="U54:V54"/>
    <mergeCell ref="U55:V55"/>
    <mergeCell ref="A56:V56"/>
    <mergeCell ref="Q54:R54"/>
    <mergeCell ref="V2:V3"/>
    <mergeCell ref="A54:D54"/>
    <mergeCell ref="E54:O54"/>
    <mergeCell ref="Q55:R55"/>
    <mergeCell ref="E55:O55"/>
    <mergeCell ref="A55:D55"/>
    <mergeCell ref="A53:V53"/>
  </mergeCells>
  <phoneticPr fontId="19" type="noConversion"/>
  <conditionalFormatting sqref="U4:U51">
    <cfRule type="expression" dxfId="1" priority="117">
      <formula>$W4&lt;0.25</formula>
    </cfRule>
  </conditionalFormatting>
  <conditionalFormatting sqref="V4:V51">
    <cfRule type="expression" dxfId="0" priority="116">
      <formula>$W4&gt;=0.25</formula>
    </cfRule>
  </conditionalFormatting>
  <pageMargins left="0.51181102362204722" right="0.51181102362204722" top="0.98425196850393704" bottom="0.78740157480314965" header="0.31496062992125984" footer="0.31496062992125984"/>
  <pageSetup paperSize="9" scale="75" orientation="landscape" r:id="rId1"/>
  <headerFooter>
    <oddHeader xml:space="preserve">&amp;C&amp;"-,Negrito"&amp;16
</oddHeader>
    <oddFooter>&amp;Rv2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 de Formação de Preços</vt:lpstr>
      <vt:lpstr>'Planilha de Formação de Preços'!Area_de_impressao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Giani da Rocha</dc:creator>
  <cp:lastModifiedBy>MARIANA OLIVO FURTADO</cp:lastModifiedBy>
  <cp:lastPrinted>2025-11-03T19:32:02Z</cp:lastPrinted>
  <dcterms:created xsi:type="dcterms:W3CDTF">2017-11-06T16:56:11Z</dcterms:created>
  <dcterms:modified xsi:type="dcterms:W3CDTF">2025-12-01T16:18:19Z</dcterms:modified>
</cp:coreProperties>
</file>