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1. Atas UDESC\PE 0687.2025 SRP SGPE 1965.2025 - Gêneros Alimentícios (Relançamento) - VIG. 26.06.2026\"/>
    </mc:Choice>
  </mc:AlternateContent>
  <xr:revisionPtr revIDLastSave="0" documentId="13_ncr:1_{8B7E5083-D167-4F3B-B28B-9C69F2306380}" xr6:coauthVersionLast="47" xr6:coauthVersionMax="47" xr10:uidLastSave="{00000000-0000-0000-0000-000000000000}"/>
  <bookViews>
    <workbookView xWindow="-110" yWindow="-110" windowWidth="19420" windowHeight="10420" tabRatio="632" firstSheet="1" activeTab="13" xr2:uid="{00000000-000D-0000-FFFF-FFFF00000000}"/>
  </bookViews>
  <sheets>
    <sheet name="REITORIA" sheetId="150" r:id="rId1"/>
    <sheet name="CESFI" sheetId="168" r:id="rId2"/>
    <sheet name="CEFID" sheetId="169" r:id="rId3"/>
    <sheet name="CAV" sheetId="167" r:id="rId4"/>
    <sheet name="CCT" sheetId="163" r:id="rId5"/>
    <sheet name="CEART" sheetId="166" r:id="rId6"/>
    <sheet name="ESAG" sheetId="164" r:id="rId7"/>
    <sheet name="CEAD" sheetId="165" r:id="rId8"/>
    <sheet name="CEPLAN" sheetId="170" r:id="rId9"/>
    <sheet name="CEAVI" sheetId="171" r:id="rId10"/>
    <sheet name="CERES" sheetId="172" r:id="rId11"/>
    <sheet name="FAED" sheetId="173" r:id="rId12"/>
    <sheet name="CEO" sheetId="174" r:id="rId13"/>
    <sheet name="GESTOR" sheetId="162" r:id="rId14"/>
    <sheet name="(CARONA)" sheetId="175" r:id="rId15"/>
  </sheets>
  <definedNames>
    <definedName name="_xlnm._FilterDatabase" localSheetId="14" hidden="1">'(CARONA)'!$A$3:$AR$24</definedName>
    <definedName name="_xlnm._FilterDatabase" localSheetId="3" hidden="1">CAV!$A$3:$AA$7</definedName>
    <definedName name="_xlnm._FilterDatabase" localSheetId="4" hidden="1">CCT!$A$3:$AA$7</definedName>
    <definedName name="_xlnm._FilterDatabase" localSheetId="7" hidden="1">CEAD!$A$3:$AA$7</definedName>
    <definedName name="_xlnm._FilterDatabase" localSheetId="5" hidden="1">CEART!$A$3:$AA$7</definedName>
    <definedName name="_xlnm._FilterDatabase" localSheetId="6" hidden="1">ESAG!$A$3:$AA$7</definedName>
    <definedName name="_xlnm._FilterDatabase" localSheetId="0" hidden="1">REITORIA!$A$3:$AH$17</definedName>
    <definedName name="diasuteis" localSheetId="3">#REF!</definedName>
    <definedName name="diasuteis" localSheetId="4">#REF!</definedName>
    <definedName name="diasuteis" localSheetId="7">#REF!</definedName>
    <definedName name="diasuteis" localSheetId="5">#REF!</definedName>
    <definedName name="diasuteis" localSheetId="6">#REF!</definedName>
    <definedName name="diasuteis" localSheetId="13">#REF!</definedName>
    <definedName name="diasuteis" localSheetId="0">#REF!</definedName>
    <definedName name="diasuteis">#REF!</definedName>
    <definedName name="Ferias" localSheetId="3">#REF!</definedName>
    <definedName name="Ferias" localSheetId="4">#REF!</definedName>
    <definedName name="Ferias" localSheetId="7">#REF!</definedName>
    <definedName name="Ferias" localSheetId="5">#REF!</definedName>
    <definedName name="Ferias" localSheetId="6">#REF!</definedName>
    <definedName name="Ferias" localSheetId="13">#REF!</definedName>
    <definedName name="Ferias" localSheetId="0">#REF!</definedName>
    <definedName name="Ferias">#REF!</definedName>
    <definedName name="RD" localSheetId="3">OFFSET(#REF!,(MATCH(SMALL(#REF!,ROW()-10),#REF!,0)-1),0)</definedName>
    <definedName name="RD" localSheetId="4">OFFSET(#REF!,(MATCH(SMALL(#REF!,ROW()-10),#REF!,0)-1),0)</definedName>
    <definedName name="RD" localSheetId="7">OFFSET(#REF!,(MATCH(SMALL(#REF!,ROW()-10),#REF!,0)-1),0)</definedName>
    <definedName name="RD" localSheetId="5">OFFSET(#REF!,(MATCH(SMALL(#REF!,ROW()-10),#REF!,0)-1),0)</definedName>
    <definedName name="RD" localSheetId="6">OFFSET(#REF!,(MATCH(SMALL(#REF!,ROW()-10),#REF!,0)-1),0)</definedName>
    <definedName name="RD" localSheetId="13">OFFSET(#REF!,(MATCH(SMALL(#REF!,ROW()-10),#REF!,0)-1),0)</definedName>
    <definedName name="RD" localSheetId="0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7" i="167" l="1"/>
  <c r="W17" i="167"/>
  <c r="X17" i="167"/>
  <c r="Y17" i="167"/>
  <c r="Z17" i="167"/>
  <c r="AA17" i="167"/>
  <c r="AB17" i="167"/>
  <c r="AC17" i="167"/>
  <c r="AD17" i="167"/>
  <c r="AE17" i="167"/>
  <c r="AF17" i="167"/>
  <c r="AG17" i="167"/>
  <c r="AH17" i="167"/>
  <c r="U17" i="167"/>
  <c r="V17" i="174"/>
  <c r="W17" i="174"/>
  <c r="X17" i="174"/>
  <c r="Y17" i="174"/>
  <c r="Z17" i="174"/>
  <c r="U17" i="174"/>
  <c r="V17" i="171"/>
  <c r="W17" i="171"/>
  <c r="X17" i="171"/>
  <c r="Y17" i="171"/>
  <c r="Z17" i="171"/>
  <c r="U17" i="171"/>
  <c r="U17" i="170"/>
  <c r="U17" i="163"/>
  <c r="U17" i="172"/>
  <c r="U17" i="169"/>
  <c r="U17" i="173"/>
  <c r="S17" i="165"/>
  <c r="T17" i="165" s="1"/>
  <c r="U17" i="165"/>
  <c r="U17" i="166"/>
  <c r="F5" i="175"/>
  <c r="F6" i="175"/>
  <c r="F7" i="175"/>
  <c r="F8" i="175"/>
  <c r="F9" i="175"/>
  <c r="S9" i="175" s="1"/>
  <c r="F10" i="175"/>
  <c r="S10" i="175" s="1"/>
  <c r="F11" i="175"/>
  <c r="F12" i="175"/>
  <c r="F13" i="175"/>
  <c r="S13" i="175" s="1"/>
  <c r="F14" i="175"/>
  <c r="F15" i="175"/>
  <c r="F16" i="175"/>
  <c r="F4" i="175"/>
  <c r="S4" i="175" s="1"/>
  <c r="B20" i="175"/>
  <c r="B19" i="175"/>
  <c r="B18" i="175"/>
  <c r="AR17" i="175"/>
  <c r="AQ17" i="175"/>
  <c r="AP17" i="175"/>
  <c r="AO17" i="175"/>
  <c r="AN17" i="175"/>
  <c r="AM17" i="175"/>
  <c r="AL17" i="175"/>
  <c r="AK17" i="175"/>
  <c r="AJ17" i="175"/>
  <c r="AI17" i="175"/>
  <c r="AH17" i="175"/>
  <c r="AG17" i="175"/>
  <c r="AF17" i="175"/>
  <c r="AE17" i="175"/>
  <c r="AD17" i="175"/>
  <c r="AC17" i="175"/>
  <c r="AB17" i="175"/>
  <c r="AA17" i="175"/>
  <c r="Z17" i="175"/>
  <c r="Y17" i="175"/>
  <c r="U16" i="175"/>
  <c r="S16" i="175"/>
  <c r="V16" i="175" s="1"/>
  <c r="J16" i="175" s="1"/>
  <c r="Q16" i="175"/>
  <c r="N16" i="175"/>
  <c r="K16" i="175"/>
  <c r="H16" i="175"/>
  <c r="U15" i="175"/>
  <c r="Q15" i="175"/>
  <c r="N15" i="175"/>
  <c r="K15" i="175"/>
  <c r="H15" i="175"/>
  <c r="U14" i="175"/>
  <c r="S14" i="175"/>
  <c r="Q14" i="175"/>
  <c r="N14" i="175"/>
  <c r="K14" i="175"/>
  <c r="H14" i="175"/>
  <c r="X14" i="175"/>
  <c r="U13" i="175"/>
  <c r="Q13" i="175"/>
  <c r="N13" i="175"/>
  <c r="K13" i="175"/>
  <c r="H13" i="175"/>
  <c r="X13" i="175"/>
  <c r="U12" i="175"/>
  <c r="Q12" i="175"/>
  <c r="N12" i="175"/>
  <c r="K12" i="175"/>
  <c r="H12" i="175"/>
  <c r="S12" i="175"/>
  <c r="U11" i="175"/>
  <c r="Q11" i="175"/>
  <c r="N11" i="175"/>
  <c r="K11" i="175"/>
  <c r="H11" i="175"/>
  <c r="U10" i="175"/>
  <c r="Q10" i="175"/>
  <c r="N10" i="175"/>
  <c r="K10" i="175"/>
  <c r="H10" i="175"/>
  <c r="U9" i="175"/>
  <c r="Q9" i="175"/>
  <c r="N9" i="175"/>
  <c r="K9" i="175"/>
  <c r="H9" i="175"/>
  <c r="X9" i="175"/>
  <c r="U8" i="175"/>
  <c r="Q8" i="175"/>
  <c r="N8" i="175"/>
  <c r="K8" i="175"/>
  <c r="H8" i="175"/>
  <c r="S8" i="175"/>
  <c r="U7" i="175"/>
  <c r="Q7" i="175"/>
  <c r="N7" i="175"/>
  <c r="K7" i="175"/>
  <c r="H7" i="175"/>
  <c r="U6" i="175"/>
  <c r="S6" i="175"/>
  <c r="Q6" i="175"/>
  <c r="N6" i="175"/>
  <c r="K6" i="175"/>
  <c r="H6" i="175"/>
  <c r="X6" i="175"/>
  <c r="U5" i="175"/>
  <c r="S5" i="175"/>
  <c r="Q5" i="175"/>
  <c r="N5" i="175"/>
  <c r="K5" i="175"/>
  <c r="H5" i="175"/>
  <c r="U4" i="175"/>
  <c r="Q4" i="175"/>
  <c r="N4" i="175"/>
  <c r="K4" i="175"/>
  <c r="H4" i="175"/>
  <c r="V12" i="175" l="1"/>
  <c r="M12" i="175" s="1"/>
  <c r="O12" i="175" s="1"/>
  <c r="L16" i="175"/>
  <c r="X10" i="175"/>
  <c r="V8" i="175"/>
  <c r="M8" i="175" s="1"/>
  <c r="O8" i="175" s="1"/>
  <c r="V13" i="175"/>
  <c r="P13" i="175" s="1"/>
  <c r="R13" i="175" s="1"/>
  <c r="V14" i="175"/>
  <c r="P14" i="175" s="1"/>
  <c r="R14" i="175" s="1"/>
  <c r="V4" i="175"/>
  <c r="M4" i="175" s="1"/>
  <c r="O4" i="175" s="1"/>
  <c r="V9" i="175"/>
  <c r="M9" i="175" s="1"/>
  <c r="O9" i="175" s="1"/>
  <c r="V10" i="175"/>
  <c r="G10" i="175" s="1"/>
  <c r="I10" i="175" s="1"/>
  <c r="V5" i="175"/>
  <c r="G5" i="175" s="1"/>
  <c r="I5" i="175" s="1"/>
  <c r="V6" i="175"/>
  <c r="G6" i="175" s="1"/>
  <c r="I6" i="175" s="1"/>
  <c r="E22" i="175"/>
  <c r="M13" i="175"/>
  <c r="O13" i="175" s="1"/>
  <c r="P16" i="175"/>
  <c r="R16" i="175" s="1"/>
  <c r="M16" i="175"/>
  <c r="O16" i="175" s="1"/>
  <c r="X7" i="175"/>
  <c r="X11" i="175"/>
  <c r="P12" i="175"/>
  <c r="R12" i="175" s="1"/>
  <c r="X5" i="175"/>
  <c r="S7" i="175"/>
  <c r="V7" i="175" s="1"/>
  <c r="J7" i="175" s="1"/>
  <c r="L7" i="175" s="1"/>
  <c r="S11" i="175"/>
  <c r="V11" i="175" s="1"/>
  <c r="G11" i="175" s="1"/>
  <c r="I11" i="175" s="1"/>
  <c r="X15" i="175"/>
  <c r="X4" i="175"/>
  <c r="X8" i="175"/>
  <c r="G12" i="175"/>
  <c r="I12" i="175" s="1"/>
  <c r="X12" i="175"/>
  <c r="S15" i="175"/>
  <c r="V15" i="175" s="1"/>
  <c r="G15" i="175" s="1"/>
  <c r="I15" i="175" s="1"/>
  <c r="G16" i="175"/>
  <c r="I16" i="175" s="1"/>
  <c r="X16" i="175"/>
  <c r="J12" i="175" l="1"/>
  <c r="L12" i="175" s="1"/>
  <c r="M5" i="175"/>
  <c r="O5" i="175" s="1"/>
  <c r="G14" i="175"/>
  <c r="I14" i="175" s="1"/>
  <c r="M14" i="175"/>
  <c r="O14" i="175" s="1"/>
  <c r="J13" i="175"/>
  <c r="L13" i="175" s="1"/>
  <c r="G4" i="175"/>
  <c r="I4" i="175" s="1"/>
  <c r="P9" i="175"/>
  <c r="R9" i="175" s="1"/>
  <c r="J8" i="175"/>
  <c r="L8" i="175" s="1"/>
  <c r="G8" i="175"/>
  <c r="I8" i="175" s="1"/>
  <c r="J14" i="175"/>
  <c r="L14" i="175" s="1"/>
  <c r="P10" i="175"/>
  <c r="R10" i="175" s="1"/>
  <c r="J10" i="175"/>
  <c r="L10" i="175" s="1"/>
  <c r="G13" i="175"/>
  <c r="I13" i="175" s="1"/>
  <c r="J9" i="175"/>
  <c r="L9" i="175" s="1"/>
  <c r="G9" i="175"/>
  <c r="I9" i="175" s="1"/>
  <c r="P8" i="175"/>
  <c r="R8" i="175" s="1"/>
  <c r="J4" i="175"/>
  <c r="L4" i="175" s="1"/>
  <c r="P11" i="175"/>
  <c r="R11" i="175" s="1"/>
  <c r="M11" i="175"/>
  <c r="O11" i="175" s="1"/>
  <c r="M10" i="175"/>
  <c r="O10" i="175" s="1"/>
  <c r="P6" i="175"/>
  <c r="R6" i="175" s="1"/>
  <c r="J11" i="175"/>
  <c r="L11" i="175" s="1"/>
  <c r="J6" i="175"/>
  <c r="L6" i="175" s="1"/>
  <c r="M6" i="175"/>
  <c r="O6" i="175" s="1"/>
  <c r="P5" i="175"/>
  <c r="R5" i="175" s="1"/>
  <c r="P4" i="175"/>
  <c r="R4" i="175" s="1"/>
  <c r="J5" i="175"/>
  <c r="L5" i="175" s="1"/>
  <c r="P15" i="175"/>
  <c r="R15" i="175" s="1"/>
  <c r="M15" i="175"/>
  <c r="O15" i="175" s="1"/>
  <c r="P7" i="175"/>
  <c r="R7" i="175" s="1"/>
  <c r="M7" i="175"/>
  <c r="O7" i="175" s="1"/>
  <c r="G7" i="175"/>
  <c r="I7" i="175" s="1"/>
  <c r="X17" i="175"/>
  <c r="E21" i="175" s="1"/>
  <c r="F23" i="175" s="1"/>
  <c r="J15" i="175"/>
  <c r="L15" i="175" s="1"/>
  <c r="K17" i="174" l="1"/>
  <c r="K17" i="173"/>
  <c r="K17" i="172"/>
  <c r="K17" i="171"/>
  <c r="K17" i="170"/>
  <c r="K17" i="165"/>
  <c r="S17" i="164"/>
  <c r="K17" i="164"/>
  <c r="K17" i="166"/>
  <c r="K17" i="163"/>
  <c r="K17" i="167"/>
  <c r="K17" i="169"/>
  <c r="D23" i="162"/>
  <c r="S17" i="168"/>
  <c r="K17" i="168"/>
  <c r="S16" i="150"/>
  <c r="U17" i="150"/>
  <c r="K17" i="150"/>
  <c r="AH17" i="174" l="1"/>
  <c r="AG17" i="174"/>
  <c r="AF17" i="174"/>
  <c r="AE17" i="174"/>
  <c r="AD17" i="174"/>
  <c r="AC17" i="174"/>
  <c r="AB17" i="174"/>
  <c r="AA17" i="174"/>
  <c r="AH17" i="173"/>
  <c r="AG17" i="173"/>
  <c r="AF17" i="173"/>
  <c r="AE17" i="173"/>
  <c r="AD17" i="173"/>
  <c r="AC17" i="173"/>
  <c r="AB17" i="173"/>
  <c r="AA17" i="173"/>
  <c r="Z17" i="173"/>
  <c r="Y17" i="173"/>
  <c r="X17" i="173"/>
  <c r="W17" i="173"/>
  <c r="V17" i="173"/>
  <c r="AH17" i="172"/>
  <c r="AG17" i="172"/>
  <c r="AF17" i="172"/>
  <c r="AE17" i="172"/>
  <c r="AD17" i="172"/>
  <c r="AC17" i="172"/>
  <c r="AB17" i="172"/>
  <c r="AA17" i="172"/>
  <c r="Z17" i="172"/>
  <c r="Y17" i="172"/>
  <c r="X17" i="172"/>
  <c r="W17" i="172"/>
  <c r="V17" i="172"/>
  <c r="AH17" i="171"/>
  <c r="AG17" i="171"/>
  <c r="AF17" i="171"/>
  <c r="AE17" i="171"/>
  <c r="AD17" i="171"/>
  <c r="AC17" i="171"/>
  <c r="AB17" i="171"/>
  <c r="AA17" i="171"/>
  <c r="AH17" i="170"/>
  <c r="AG17" i="170"/>
  <c r="AF17" i="170"/>
  <c r="AE17" i="170"/>
  <c r="AD17" i="170"/>
  <c r="AC17" i="170"/>
  <c r="AB17" i="170"/>
  <c r="AA17" i="170"/>
  <c r="Z17" i="170"/>
  <c r="Y17" i="170"/>
  <c r="X17" i="170"/>
  <c r="W17" i="170"/>
  <c r="V17" i="170"/>
  <c r="AH17" i="165"/>
  <c r="AG17" i="165"/>
  <c r="AF17" i="165"/>
  <c r="AE17" i="165"/>
  <c r="AD17" i="165"/>
  <c r="AC17" i="165"/>
  <c r="AB17" i="165"/>
  <c r="AA17" i="165"/>
  <c r="Z17" i="165"/>
  <c r="Y17" i="165"/>
  <c r="X17" i="165"/>
  <c r="W17" i="165"/>
  <c r="V17" i="165"/>
  <c r="AH17" i="164"/>
  <c r="AG17" i="164"/>
  <c r="AF17" i="164"/>
  <c r="AE17" i="164"/>
  <c r="AD17" i="164"/>
  <c r="AC17" i="164"/>
  <c r="AB17" i="164"/>
  <c r="AA17" i="164"/>
  <c r="Z17" i="164"/>
  <c r="Y17" i="164"/>
  <c r="X17" i="164"/>
  <c r="W17" i="164"/>
  <c r="V17" i="164"/>
  <c r="U17" i="164"/>
  <c r="AH17" i="166"/>
  <c r="AG17" i="166"/>
  <c r="AF17" i="166"/>
  <c r="AE17" i="166"/>
  <c r="AD17" i="166"/>
  <c r="AC17" i="166"/>
  <c r="AB17" i="166"/>
  <c r="AA17" i="166"/>
  <c r="Z17" i="166"/>
  <c r="Y17" i="166"/>
  <c r="X17" i="166"/>
  <c r="W17" i="166"/>
  <c r="V17" i="166"/>
  <c r="AH17" i="163"/>
  <c r="AG17" i="163"/>
  <c r="AF17" i="163"/>
  <c r="AE17" i="163"/>
  <c r="AD17" i="163"/>
  <c r="AC17" i="163"/>
  <c r="AB17" i="163"/>
  <c r="AA17" i="163"/>
  <c r="Z17" i="163"/>
  <c r="Y17" i="163"/>
  <c r="X17" i="163"/>
  <c r="W17" i="163"/>
  <c r="V17" i="163"/>
  <c r="AH17" i="169"/>
  <c r="AG17" i="169"/>
  <c r="AF17" i="169"/>
  <c r="AE17" i="169"/>
  <c r="AD17" i="169"/>
  <c r="AC17" i="169"/>
  <c r="AB17" i="169"/>
  <c r="AA17" i="169"/>
  <c r="Z17" i="169"/>
  <c r="Y17" i="169"/>
  <c r="X17" i="169"/>
  <c r="W17" i="169"/>
  <c r="V17" i="169"/>
  <c r="AH17" i="168"/>
  <c r="AG17" i="168"/>
  <c r="AF17" i="168"/>
  <c r="AE17" i="168"/>
  <c r="AD17" i="168"/>
  <c r="AC17" i="168"/>
  <c r="AB17" i="168"/>
  <c r="AA17" i="168"/>
  <c r="Z17" i="168"/>
  <c r="Y17" i="168"/>
  <c r="X17" i="168"/>
  <c r="W17" i="168"/>
  <c r="V17" i="168"/>
  <c r="U17" i="168"/>
  <c r="V17" i="150"/>
  <c r="W17" i="150"/>
  <c r="X17" i="150"/>
  <c r="Y17" i="150"/>
  <c r="Z17" i="150"/>
  <c r="AA17" i="150"/>
  <c r="AB17" i="150"/>
  <c r="AC17" i="150"/>
  <c r="AD17" i="150"/>
  <c r="AE17" i="150"/>
  <c r="AF17" i="150"/>
  <c r="AG17" i="150"/>
  <c r="AH17" i="150"/>
  <c r="K5" i="162"/>
  <c r="K6" i="162"/>
  <c r="Q6" i="162" s="1"/>
  <c r="K7" i="162"/>
  <c r="Q7" i="162" s="1"/>
  <c r="K8" i="162"/>
  <c r="Q8" i="162" s="1"/>
  <c r="K9" i="162"/>
  <c r="Q9" i="162" s="1"/>
  <c r="K10" i="162"/>
  <c r="K11" i="162"/>
  <c r="Q11" i="162" s="1"/>
  <c r="K12" i="162"/>
  <c r="Q12" i="162" s="1"/>
  <c r="K13" i="162"/>
  <c r="Q13" i="162" s="1"/>
  <c r="K14" i="162"/>
  <c r="Q14" i="162" s="1"/>
  <c r="K15" i="162"/>
  <c r="Q15" i="162" s="1"/>
  <c r="K16" i="162"/>
  <c r="K4" i="162"/>
  <c r="O6" i="162"/>
  <c r="N6" i="162" s="1"/>
  <c r="R6" i="162"/>
  <c r="O7" i="162"/>
  <c r="O8" i="162"/>
  <c r="R8" i="162" s="1"/>
  <c r="O9" i="162"/>
  <c r="O10" i="162"/>
  <c r="R10" i="162" s="1"/>
  <c r="O11" i="162"/>
  <c r="O12" i="162"/>
  <c r="R12" i="162" s="1"/>
  <c r="O13" i="162"/>
  <c r="O14" i="162"/>
  <c r="R14" i="162" s="1"/>
  <c r="O15" i="162"/>
  <c r="O16" i="162"/>
  <c r="R16" i="162" s="1"/>
  <c r="S16" i="174"/>
  <c r="T16" i="174" s="1"/>
  <c r="O16" i="174"/>
  <c r="M16" i="174"/>
  <c r="L16" i="174"/>
  <c r="S15" i="174"/>
  <c r="T15" i="174" s="1"/>
  <c r="O15" i="174"/>
  <c r="M15" i="174"/>
  <c r="L15" i="174"/>
  <c r="S14" i="174"/>
  <c r="T14" i="174" s="1"/>
  <c r="O14" i="174"/>
  <c r="M14" i="174"/>
  <c r="L14" i="174"/>
  <c r="S13" i="174"/>
  <c r="T13" i="174" s="1"/>
  <c r="O13" i="174"/>
  <c r="M13" i="174"/>
  <c r="L13" i="174"/>
  <c r="S12" i="174"/>
  <c r="T12" i="174" s="1"/>
  <c r="O12" i="174"/>
  <c r="M12" i="174"/>
  <c r="L12" i="174"/>
  <c r="S11" i="174"/>
  <c r="O11" i="174"/>
  <c r="M11" i="174"/>
  <c r="L11" i="174"/>
  <c r="S10" i="174"/>
  <c r="T10" i="174" s="1"/>
  <c r="O10" i="174"/>
  <c r="M10" i="174"/>
  <c r="L10" i="174"/>
  <c r="S9" i="174"/>
  <c r="T9" i="174" s="1"/>
  <c r="O9" i="174"/>
  <c r="M9" i="174"/>
  <c r="L9" i="174"/>
  <c r="S8" i="174"/>
  <c r="T8" i="174" s="1"/>
  <c r="O8" i="174"/>
  <c r="M8" i="174"/>
  <c r="L8" i="174"/>
  <c r="S7" i="174"/>
  <c r="T7" i="174" s="1"/>
  <c r="O7" i="174"/>
  <c r="M7" i="174"/>
  <c r="L7" i="174"/>
  <c r="S6" i="174"/>
  <c r="T6" i="174" s="1"/>
  <c r="O6" i="174"/>
  <c r="M6" i="174"/>
  <c r="L6" i="174"/>
  <c r="S5" i="174"/>
  <c r="T5" i="174" s="1"/>
  <c r="O5" i="174"/>
  <c r="M5" i="174"/>
  <c r="L5" i="174"/>
  <c r="S4" i="174"/>
  <c r="T4" i="174" s="1"/>
  <c r="O4" i="174"/>
  <c r="M4" i="174"/>
  <c r="L4" i="174"/>
  <c r="S16" i="173"/>
  <c r="T16" i="173" s="1"/>
  <c r="O16" i="173"/>
  <c r="M16" i="173"/>
  <c r="L16" i="173"/>
  <c r="S15" i="173"/>
  <c r="T15" i="173" s="1"/>
  <c r="O15" i="173"/>
  <c r="M15" i="173"/>
  <c r="L15" i="173"/>
  <c r="T14" i="173"/>
  <c r="S14" i="173"/>
  <c r="O14" i="173"/>
  <c r="M14" i="173"/>
  <c r="L14" i="173"/>
  <c r="S13" i="173"/>
  <c r="T13" i="173" s="1"/>
  <c r="O13" i="173"/>
  <c r="M13" i="173"/>
  <c r="L13" i="173"/>
  <c r="S12" i="173"/>
  <c r="T12" i="173" s="1"/>
  <c r="O12" i="173"/>
  <c r="M12" i="173"/>
  <c r="L12" i="173"/>
  <c r="S11" i="173"/>
  <c r="T11" i="173" s="1"/>
  <c r="O11" i="173"/>
  <c r="M11" i="173"/>
  <c r="L11" i="173"/>
  <c r="S10" i="173"/>
  <c r="T10" i="173" s="1"/>
  <c r="O10" i="173"/>
  <c r="M10" i="173"/>
  <c r="L10" i="173"/>
  <c r="S9" i="173"/>
  <c r="T9" i="173" s="1"/>
  <c r="O9" i="173"/>
  <c r="M9" i="173"/>
  <c r="L9" i="173"/>
  <c r="S8" i="173"/>
  <c r="T8" i="173" s="1"/>
  <c r="O8" i="173"/>
  <c r="M8" i="173"/>
  <c r="L8" i="173"/>
  <c r="S7" i="173"/>
  <c r="T7" i="173" s="1"/>
  <c r="O7" i="173"/>
  <c r="M7" i="173"/>
  <c r="L7" i="173"/>
  <c r="S6" i="173"/>
  <c r="T6" i="173" s="1"/>
  <c r="O6" i="173"/>
  <c r="M6" i="173"/>
  <c r="L6" i="173"/>
  <c r="S5" i="173"/>
  <c r="T5" i="173" s="1"/>
  <c r="O5" i="173"/>
  <c r="M5" i="173"/>
  <c r="L5" i="173"/>
  <c r="S4" i="173"/>
  <c r="O4" i="173"/>
  <c r="M4" i="173"/>
  <c r="L4" i="173"/>
  <c r="S16" i="172"/>
  <c r="T16" i="172" s="1"/>
  <c r="O16" i="172"/>
  <c r="M16" i="172"/>
  <c r="L16" i="172"/>
  <c r="S15" i="172"/>
  <c r="T15" i="172" s="1"/>
  <c r="O15" i="172"/>
  <c r="M15" i="172"/>
  <c r="L15" i="172"/>
  <c r="S14" i="172"/>
  <c r="T14" i="172" s="1"/>
  <c r="O14" i="172"/>
  <c r="M14" i="172"/>
  <c r="L14" i="172"/>
  <c r="S13" i="172"/>
  <c r="T13" i="172" s="1"/>
  <c r="O13" i="172"/>
  <c r="M13" i="172"/>
  <c r="L13" i="172"/>
  <c r="S12" i="172"/>
  <c r="T12" i="172" s="1"/>
  <c r="O12" i="172"/>
  <c r="M12" i="172"/>
  <c r="L12" i="172"/>
  <c r="S11" i="172"/>
  <c r="T11" i="172" s="1"/>
  <c r="O11" i="172"/>
  <c r="M11" i="172"/>
  <c r="L11" i="172"/>
  <c r="S10" i="172"/>
  <c r="T10" i="172" s="1"/>
  <c r="O10" i="172"/>
  <c r="M10" i="172"/>
  <c r="L10" i="172"/>
  <c r="S9" i="172"/>
  <c r="T9" i="172" s="1"/>
  <c r="O9" i="172"/>
  <c r="M9" i="172"/>
  <c r="L9" i="172"/>
  <c r="S8" i="172"/>
  <c r="T8" i="172" s="1"/>
  <c r="O8" i="172"/>
  <c r="M8" i="172"/>
  <c r="L8" i="172"/>
  <c r="S7" i="172"/>
  <c r="T7" i="172" s="1"/>
  <c r="O7" i="172"/>
  <c r="M7" i="172"/>
  <c r="L7" i="172"/>
  <c r="S6" i="172"/>
  <c r="T6" i="172" s="1"/>
  <c r="O6" i="172"/>
  <c r="M6" i="172"/>
  <c r="L6" i="172"/>
  <c r="S5" i="172"/>
  <c r="T5" i="172" s="1"/>
  <c r="O5" i="172"/>
  <c r="M5" i="172"/>
  <c r="L5" i="172"/>
  <c r="S4" i="172"/>
  <c r="O4" i="172"/>
  <c r="M4" i="172"/>
  <c r="L4" i="172"/>
  <c r="T16" i="171"/>
  <c r="S16" i="171"/>
  <c r="O16" i="171"/>
  <c r="M16" i="171"/>
  <c r="L16" i="171"/>
  <c r="S15" i="171"/>
  <c r="T15" i="171" s="1"/>
  <c r="O15" i="171"/>
  <c r="M15" i="171"/>
  <c r="L15" i="171"/>
  <c r="S14" i="171"/>
  <c r="T14" i="171" s="1"/>
  <c r="O14" i="171"/>
  <c r="M14" i="171"/>
  <c r="L14" i="171"/>
  <c r="S13" i="171"/>
  <c r="T13" i="171" s="1"/>
  <c r="O13" i="171"/>
  <c r="M13" i="171"/>
  <c r="L13" i="171"/>
  <c r="S12" i="171"/>
  <c r="T12" i="171" s="1"/>
  <c r="O12" i="171"/>
  <c r="M12" i="171"/>
  <c r="L12" i="171"/>
  <c r="S11" i="171"/>
  <c r="T11" i="171" s="1"/>
  <c r="O11" i="171"/>
  <c r="M11" i="171"/>
  <c r="L11" i="171"/>
  <c r="S10" i="171"/>
  <c r="T10" i="171" s="1"/>
  <c r="O10" i="171"/>
  <c r="M10" i="171"/>
  <c r="L10" i="171"/>
  <c r="S9" i="171"/>
  <c r="T9" i="171" s="1"/>
  <c r="O9" i="171"/>
  <c r="M9" i="171"/>
  <c r="L9" i="171"/>
  <c r="S8" i="171"/>
  <c r="T8" i="171" s="1"/>
  <c r="O8" i="171"/>
  <c r="M8" i="171"/>
  <c r="L8" i="171"/>
  <c r="S7" i="171"/>
  <c r="T7" i="171" s="1"/>
  <c r="O7" i="171"/>
  <c r="M7" i="171"/>
  <c r="L7" i="171"/>
  <c r="S6" i="171"/>
  <c r="T6" i="171" s="1"/>
  <c r="O6" i="171"/>
  <c r="M6" i="171"/>
  <c r="L6" i="171"/>
  <c r="S5" i="171"/>
  <c r="T5" i="171" s="1"/>
  <c r="O5" i="171"/>
  <c r="M5" i="171"/>
  <c r="L5" i="171"/>
  <c r="T4" i="171"/>
  <c r="S4" i="171"/>
  <c r="O4" i="171"/>
  <c r="M4" i="171"/>
  <c r="L4" i="171"/>
  <c r="S16" i="170"/>
  <c r="T16" i="170" s="1"/>
  <c r="O16" i="170"/>
  <c r="M16" i="170"/>
  <c r="L16" i="170"/>
  <c r="S15" i="170"/>
  <c r="T15" i="170" s="1"/>
  <c r="O15" i="170"/>
  <c r="M15" i="170"/>
  <c r="L15" i="170"/>
  <c r="S14" i="170"/>
  <c r="T14" i="170" s="1"/>
  <c r="O14" i="170"/>
  <c r="M14" i="170"/>
  <c r="L14" i="170"/>
  <c r="S13" i="170"/>
  <c r="T13" i="170" s="1"/>
  <c r="O13" i="170"/>
  <c r="M13" i="170"/>
  <c r="L13" i="170"/>
  <c r="S12" i="170"/>
  <c r="T12" i="170" s="1"/>
  <c r="O12" i="170"/>
  <c r="M12" i="170"/>
  <c r="L12" i="170"/>
  <c r="S11" i="170"/>
  <c r="T11" i="170" s="1"/>
  <c r="O11" i="170"/>
  <c r="M11" i="170"/>
  <c r="L11" i="170"/>
  <c r="S10" i="170"/>
  <c r="T10" i="170" s="1"/>
  <c r="O10" i="170"/>
  <c r="M10" i="170"/>
  <c r="L10" i="170"/>
  <c r="S9" i="170"/>
  <c r="T9" i="170" s="1"/>
  <c r="O9" i="170"/>
  <c r="M9" i="170"/>
  <c r="L9" i="170"/>
  <c r="S8" i="170"/>
  <c r="T8" i="170" s="1"/>
  <c r="O8" i="170"/>
  <c r="M8" i="170"/>
  <c r="L8" i="170"/>
  <c r="S7" i="170"/>
  <c r="T7" i="170" s="1"/>
  <c r="O7" i="170"/>
  <c r="M7" i="170"/>
  <c r="L7" i="170"/>
  <c r="S6" i="170"/>
  <c r="T6" i="170" s="1"/>
  <c r="O6" i="170"/>
  <c r="M6" i="170"/>
  <c r="L6" i="170"/>
  <c r="S5" i="170"/>
  <c r="T5" i="170" s="1"/>
  <c r="O5" i="170"/>
  <c r="M5" i="170"/>
  <c r="L5" i="170"/>
  <c r="S4" i="170"/>
  <c r="O4" i="170"/>
  <c r="M4" i="170"/>
  <c r="L4" i="170"/>
  <c r="S16" i="165"/>
  <c r="T16" i="165" s="1"/>
  <c r="O16" i="165"/>
  <c r="M16" i="165"/>
  <c r="L16" i="165"/>
  <c r="S15" i="165"/>
  <c r="T15" i="165" s="1"/>
  <c r="O15" i="165"/>
  <c r="M15" i="165"/>
  <c r="L15" i="165"/>
  <c r="S14" i="165"/>
  <c r="T14" i="165" s="1"/>
  <c r="O14" i="165"/>
  <c r="M14" i="165"/>
  <c r="L14" i="165"/>
  <c r="S13" i="165"/>
  <c r="T13" i="165" s="1"/>
  <c r="O13" i="165"/>
  <c r="M13" i="165"/>
  <c r="L13" i="165"/>
  <c r="S12" i="165"/>
  <c r="T12" i="165" s="1"/>
  <c r="O12" i="165"/>
  <c r="M12" i="165"/>
  <c r="L12" i="165"/>
  <c r="S11" i="165"/>
  <c r="T11" i="165" s="1"/>
  <c r="O11" i="165"/>
  <c r="M11" i="165"/>
  <c r="L11" i="165"/>
  <c r="S10" i="165"/>
  <c r="T10" i="165" s="1"/>
  <c r="O10" i="165"/>
  <c r="M10" i="165"/>
  <c r="L10" i="165"/>
  <c r="S9" i="165"/>
  <c r="T9" i="165" s="1"/>
  <c r="O9" i="165"/>
  <c r="M9" i="165"/>
  <c r="L9" i="165"/>
  <c r="S8" i="165"/>
  <c r="T8" i="165" s="1"/>
  <c r="O8" i="165"/>
  <c r="M8" i="165"/>
  <c r="L8" i="165"/>
  <c r="S7" i="165"/>
  <c r="T7" i="165" s="1"/>
  <c r="O7" i="165"/>
  <c r="M7" i="165"/>
  <c r="L7" i="165"/>
  <c r="S6" i="165"/>
  <c r="T6" i="165" s="1"/>
  <c r="O6" i="165"/>
  <c r="M6" i="165"/>
  <c r="L6" i="165"/>
  <c r="S5" i="165"/>
  <c r="T5" i="165" s="1"/>
  <c r="O5" i="165"/>
  <c r="M5" i="165"/>
  <c r="L5" i="165"/>
  <c r="S4" i="165"/>
  <c r="T4" i="165" s="1"/>
  <c r="O4" i="165"/>
  <c r="M4" i="165"/>
  <c r="L4" i="165"/>
  <c r="S16" i="164"/>
  <c r="T16" i="164" s="1"/>
  <c r="O16" i="164"/>
  <c r="M16" i="164"/>
  <c r="L16" i="164"/>
  <c r="S15" i="164"/>
  <c r="T15" i="164" s="1"/>
  <c r="O15" i="164"/>
  <c r="M15" i="164"/>
  <c r="L15" i="164"/>
  <c r="S14" i="164"/>
  <c r="T14" i="164" s="1"/>
  <c r="O14" i="164"/>
  <c r="M14" i="164"/>
  <c r="L14" i="164"/>
  <c r="T13" i="164"/>
  <c r="S13" i="164"/>
  <c r="O13" i="164"/>
  <c r="M13" i="164"/>
  <c r="L13" i="164"/>
  <c r="S12" i="164"/>
  <c r="T12" i="164" s="1"/>
  <c r="O12" i="164"/>
  <c r="M12" i="164"/>
  <c r="L12" i="164"/>
  <c r="S11" i="164"/>
  <c r="T11" i="164" s="1"/>
  <c r="O11" i="164"/>
  <c r="M11" i="164"/>
  <c r="L11" i="164"/>
  <c r="S10" i="164"/>
  <c r="T10" i="164" s="1"/>
  <c r="O10" i="164"/>
  <c r="M10" i="164"/>
  <c r="L10" i="164"/>
  <c r="S9" i="164"/>
  <c r="T9" i="164" s="1"/>
  <c r="O9" i="164"/>
  <c r="M9" i="164"/>
  <c r="L9" i="164"/>
  <c r="T8" i="164"/>
  <c r="S8" i="164"/>
  <c r="O8" i="164"/>
  <c r="M8" i="164"/>
  <c r="L8" i="164"/>
  <c r="S7" i="164"/>
  <c r="T7" i="164" s="1"/>
  <c r="O7" i="164"/>
  <c r="M7" i="164"/>
  <c r="L7" i="164"/>
  <c r="S6" i="164"/>
  <c r="T6" i="164" s="1"/>
  <c r="O6" i="164"/>
  <c r="M6" i="164"/>
  <c r="L6" i="164"/>
  <c r="S5" i="164"/>
  <c r="T5" i="164" s="1"/>
  <c r="O5" i="164"/>
  <c r="M5" i="164"/>
  <c r="L5" i="164"/>
  <c r="S4" i="164"/>
  <c r="T4" i="164" s="1"/>
  <c r="O4" i="164"/>
  <c r="M4" i="164"/>
  <c r="L4" i="164"/>
  <c r="S16" i="166"/>
  <c r="T16" i="166" s="1"/>
  <c r="O16" i="166"/>
  <c r="M16" i="166"/>
  <c r="L16" i="166"/>
  <c r="S15" i="166"/>
  <c r="T15" i="166" s="1"/>
  <c r="O15" i="166"/>
  <c r="M15" i="166"/>
  <c r="L15" i="166"/>
  <c r="S14" i="166"/>
  <c r="T14" i="166" s="1"/>
  <c r="O14" i="166"/>
  <c r="M14" i="166"/>
  <c r="L14" i="166"/>
  <c r="T13" i="166"/>
  <c r="S13" i="166"/>
  <c r="O13" i="166"/>
  <c r="M13" i="166"/>
  <c r="L13" i="166"/>
  <c r="S12" i="166"/>
  <c r="T12" i="166" s="1"/>
  <c r="O12" i="166"/>
  <c r="M12" i="166"/>
  <c r="L12" i="166"/>
  <c r="S11" i="166"/>
  <c r="T11" i="166" s="1"/>
  <c r="O11" i="166"/>
  <c r="M11" i="166"/>
  <c r="L11" i="166"/>
  <c r="S10" i="166"/>
  <c r="T10" i="166" s="1"/>
  <c r="O10" i="166"/>
  <c r="M10" i="166"/>
  <c r="L10" i="166"/>
  <c r="S9" i="166"/>
  <c r="T9" i="166" s="1"/>
  <c r="O9" i="166"/>
  <c r="M9" i="166"/>
  <c r="L9" i="166"/>
  <c r="S8" i="166"/>
  <c r="T8" i="166" s="1"/>
  <c r="O8" i="166"/>
  <c r="M8" i="166"/>
  <c r="L8" i="166"/>
  <c r="S7" i="166"/>
  <c r="T7" i="166" s="1"/>
  <c r="O7" i="166"/>
  <c r="M7" i="166"/>
  <c r="L7" i="166"/>
  <c r="S6" i="166"/>
  <c r="T6" i="166" s="1"/>
  <c r="O6" i="166"/>
  <c r="M6" i="166"/>
  <c r="L6" i="166"/>
  <c r="S5" i="166"/>
  <c r="T5" i="166" s="1"/>
  <c r="O5" i="166"/>
  <c r="M5" i="166"/>
  <c r="L5" i="166"/>
  <c r="S4" i="166"/>
  <c r="O4" i="166"/>
  <c r="M4" i="166"/>
  <c r="L4" i="166"/>
  <c r="S16" i="163"/>
  <c r="T16" i="163" s="1"/>
  <c r="O16" i="163"/>
  <c r="M16" i="163"/>
  <c r="L16" i="163"/>
  <c r="S15" i="163"/>
  <c r="T15" i="163" s="1"/>
  <c r="O15" i="163"/>
  <c r="M15" i="163"/>
  <c r="L15" i="163"/>
  <c r="L15" i="162" s="1"/>
  <c r="S14" i="163"/>
  <c r="T14" i="163" s="1"/>
  <c r="O14" i="163"/>
  <c r="M14" i="163"/>
  <c r="L14" i="163"/>
  <c r="S13" i="163"/>
  <c r="T13" i="163" s="1"/>
  <c r="O13" i="163"/>
  <c r="M13" i="163"/>
  <c r="L13" i="163"/>
  <c r="S12" i="163"/>
  <c r="T12" i="163" s="1"/>
  <c r="O12" i="163"/>
  <c r="M12" i="163"/>
  <c r="L12" i="163"/>
  <c r="S11" i="163"/>
  <c r="O11" i="163"/>
  <c r="M11" i="163"/>
  <c r="L11" i="163"/>
  <c r="S10" i="163"/>
  <c r="T10" i="163" s="1"/>
  <c r="O10" i="163"/>
  <c r="M10" i="163"/>
  <c r="L10" i="163"/>
  <c r="S9" i="163"/>
  <c r="T9" i="163" s="1"/>
  <c r="O9" i="163"/>
  <c r="M9" i="163"/>
  <c r="L9" i="163"/>
  <c r="S8" i="163"/>
  <c r="T8" i="163" s="1"/>
  <c r="O8" i="163"/>
  <c r="M8" i="163"/>
  <c r="L8" i="163"/>
  <c r="S7" i="163"/>
  <c r="T7" i="163" s="1"/>
  <c r="O7" i="163"/>
  <c r="M7" i="163"/>
  <c r="L7" i="163"/>
  <c r="S6" i="163"/>
  <c r="T6" i="163" s="1"/>
  <c r="O6" i="163"/>
  <c r="M6" i="163"/>
  <c r="L6" i="163"/>
  <c r="S5" i="163"/>
  <c r="T5" i="163" s="1"/>
  <c r="O5" i="163"/>
  <c r="M5" i="163"/>
  <c r="L5" i="163"/>
  <c r="S4" i="163"/>
  <c r="T4" i="163" s="1"/>
  <c r="O4" i="163"/>
  <c r="M4" i="163"/>
  <c r="L4" i="163"/>
  <c r="S16" i="167"/>
  <c r="T16" i="167" s="1"/>
  <c r="O16" i="167"/>
  <c r="M16" i="167"/>
  <c r="L16" i="167"/>
  <c r="S15" i="167"/>
  <c r="T15" i="167" s="1"/>
  <c r="O15" i="167"/>
  <c r="M15" i="167"/>
  <c r="L15" i="167"/>
  <c r="S14" i="167"/>
  <c r="T14" i="167" s="1"/>
  <c r="O14" i="167"/>
  <c r="M14" i="167"/>
  <c r="L14" i="167"/>
  <c r="T13" i="167"/>
  <c r="S13" i="167"/>
  <c r="O13" i="167"/>
  <c r="M13" i="167"/>
  <c r="L13" i="167"/>
  <c r="S12" i="167"/>
  <c r="T12" i="167" s="1"/>
  <c r="O12" i="167"/>
  <c r="M12" i="167"/>
  <c r="L12" i="167"/>
  <c r="S11" i="167"/>
  <c r="T11" i="167" s="1"/>
  <c r="O11" i="167"/>
  <c r="M11" i="167"/>
  <c r="L11" i="167"/>
  <c r="S10" i="167"/>
  <c r="T10" i="167" s="1"/>
  <c r="O10" i="167"/>
  <c r="M10" i="167"/>
  <c r="L10" i="167"/>
  <c r="S9" i="167"/>
  <c r="T9" i="167" s="1"/>
  <c r="O9" i="167"/>
  <c r="M9" i="167"/>
  <c r="L9" i="167"/>
  <c r="T8" i="167"/>
  <c r="S8" i="167"/>
  <c r="O8" i="167"/>
  <c r="M8" i="167"/>
  <c r="L8" i="167"/>
  <c r="S7" i="167"/>
  <c r="T7" i="167" s="1"/>
  <c r="O7" i="167"/>
  <c r="M7" i="167"/>
  <c r="L7" i="167"/>
  <c r="S6" i="167"/>
  <c r="T6" i="167" s="1"/>
  <c r="O6" i="167"/>
  <c r="M6" i="167"/>
  <c r="L6" i="167"/>
  <c r="S5" i="167"/>
  <c r="T5" i="167" s="1"/>
  <c r="O5" i="167"/>
  <c r="M5" i="167"/>
  <c r="L5" i="167"/>
  <c r="S4" i="167"/>
  <c r="O4" i="167"/>
  <c r="M4" i="167"/>
  <c r="L4" i="167"/>
  <c r="S16" i="169"/>
  <c r="T16" i="169" s="1"/>
  <c r="O16" i="169"/>
  <c r="M16" i="169"/>
  <c r="L16" i="169"/>
  <c r="S15" i="169"/>
  <c r="T15" i="169" s="1"/>
  <c r="O15" i="169"/>
  <c r="M15" i="169"/>
  <c r="L15" i="169"/>
  <c r="T14" i="169"/>
  <c r="S14" i="169"/>
  <c r="O14" i="169"/>
  <c r="M14" i="169"/>
  <c r="L14" i="169"/>
  <c r="S13" i="169"/>
  <c r="T13" i="169" s="1"/>
  <c r="O13" i="169"/>
  <c r="M13" i="169"/>
  <c r="L13" i="169"/>
  <c r="S12" i="169"/>
  <c r="T12" i="169" s="1"/>
  <c r="O12" i="169"/>
  <c r="M12" i="169"/>
  <c r="L12" i="169"/>
  <c r="S11" i="169"/>
  <c r="T11" i="169" s="1"/>
  <c r="O11" i="169"/>
  <c r="M11" i="169"/>
  <c r="L11" i="169"/>
  <c r="S10" i="169"/>
  <c r="T10" i="169" s="1"/>
  <c r="O10" i="169"/>
  <c r="M10" i="169"/>
  <c r="L10" i="169"/>
  <c r="S9" i="169"/>
  <c r="T9" i="169" s="1"/>
  <c r="O9" i="169"/>
  <c r="M9" i="169"/>
  <c r="L9" i="169"/>
  <c r="T8" i="169"/>
  <c r="S8" i="169"/>
  <c r="O8" i="169"/>
  <c r="M8" i="169"/>
  <c r="L8" i="169"/>
  <c r="S7" i="169"/>
  <c r="T7" i="169" s="1"/>
  <c r="O7" i="169"/>
  <c r="M7" i="169"/>
  <c r="L7" i="169"/>
  <c r="S6" i="169"/>
  <c r="T6" i="169" s="1"/>
  <c r="O6" i="169"/>
  <c r="M6" i="169"/>
  <c r="L6" i="169"/>
  <c r="S5" i="169"/>
  <c r="T5" i="169" s="1"/>
  <c r="O5" i="169"/>
  <c r="M5" i="169"/>
  <c r="L5" i="169"/>
  <c r="S4" i="169"/>
  <c r="O4" i="169"/>
  <c r="M4" i="169"/>
  <c r="L4" i="169"/>
  <c r="S16" i="168"/>
  <c r="T16" i="168" s="1"/>
  <c r="O16" i="168"/>
  <c r="M16" i="168"/>
  <c r="L16" i="168"/>
  <c r="S15" i="168"/>
  <c r="T15" i="168" s="1"/>
  <c r="O15" i="168"/>
  <c r="M15" i="168"/>
  <c r="L15" i="168"/>
  <c r="S14" i="168"/>
  <c r="T14" i="168" s="1"/>
  <c r="O14" i="168"/>
  <c r="M14" i="168"/>
  <c r="L14" i="168"/>
  <c r="T13" i="168"/>
  <c r="S13" i="168"/>
  <c r="O13" i="168"/>
  <c r="M13" i="168"/>
  <c r="L13" i="168"/>
  <c r="S12" i="168"/>
  <c r="T12" i="168" s="1"/>
  <c r="O12" i="168"/>
  <c r="M12" i="168"/>
  <c r="L12" i="168"/>
  <c r="S11" i="168"/>
  <c r="T11" i="168" s="1"/>
  <c r="O11" i="168"/>
  <c r="M11" i="168"/>
  <c r="L11" i="168"/>
  <c r="S10" i="168"/>
  <c r="T10" i="168" s="1"/>
  <c r="O10" i="168"/>
  <c r="M10" i="168"/>
  <c r="L10" i="168"/>
  <c r="S9" i="168"/>
  <c r="T9" i="168" s="1"/>
  <c r="O9" i="168"/>
  <c r="M9" i="168"/>
  <c r="L9" i="168"/>
  <c r="S8" i="168"/>
  <c r="T8" i="168" s="1"/>
  <c r="O8" i="168"/>
  <c r="M8" i="168"/>
  <c r="L8" i="168"/>
  <c r="S7" i="168"/>
  <c r="T7" i="168" s="1"/>
  <c r="O7" i="168"/>
  <c r="M7" i="168"/>
  <c r="L7" i="168"/>
  <c r="S6" i="168"/>
  <c r="T6" i="168" s="1"/>
  <c r="O6" i="168"/>
  <c r="M6" i="168"/>
  <c r="L6" i="168"/>
  <c r="S5" i="168"/>
  <c r="T5" i="168" s="1"/>
  <c r="O5" i="168"/>
  <c r="M5" i="168"/>
  <c r="L5" i="168"/>
  <c r="T4" i="168"/>
  <c r="S4" i="168"/>
  <c r="O4" i="168"/>
  <c r="M4" i="168"/>
  <c r="L4" i="168"/>
  <c r="S5" i="150"/>
  <c r="S6" i="150"/>
  <c r="T6" i="150" s="1"/>
  <c r="S7" i="150"/>
  <c r="T7" i="150" s="1"/>
  <c r="S8" i="150"/>
  <c r="T8" i="150" s="1"/>
  <c r="S9" i="150"/>
  <c r="S10" i="150"/>
  <c r="S11" i="150"/>
  <c r="T11" i="150" s="1"/>
  <c r="S12" i="150"/>
  <c r="T12" i="150" s="1"/>
  <c r="S13" i="150"/>
  <c r="T13" i="150" s="1"/>
  <c r="S14" i="150"/>
  <c r="T14" i="150" s="1"/>
  <c r="S15" i="150"/>
  <c r="S4" i="150"/>
  <c r="L16" i="150"/>
  <c r="L6" i="150"/>
  <c r="M6" i="150"/>
  <c r="O6" i="150"/>
  <c r="L7" i="150"/>
  <c r="M7" i="150"/>
  <c r="O7" i="150"/>
  <c r="L8" i="150"/>
  <c r="M8" i="150"/>
  <c r="O8" i="150"/>
  <c r="L9" i="150"/>
  <c r="M9" i="150"/>
  <c r="O9" i="150"/>
  <c r="T9" i="150"/>
  <c r="L10" i="150"/>
  <c r="M10" i="150"/>
  <c r="O10" i="150"/>
  <c r="T10" i="150"/>
  <c r="L11" i="150"/>
  <c r="M11" i="150"/>
  <c r="O11" i="150"/>
  <c r="L12" i="150"/>
  <c r="M12" i="150"/>
  <c r="O12" i="150"/>
  <c r="L13" i="150"/>
  <c r="M13" i="150"/>
  <c r="O13" i="150"/>
  <c r="L14" i="150"/>
  <c r="M14" i="150"/>
  <c r="O14" i="150"/>
  <c r="L15" i="150"/>
  <c r="M15" i="150"/>
  <c r="O15" i="150"/>
  <c r="T15" i="150"/>
  <c r="O16" i="150"/>
  <c r="T4" i="167" l="1"/>
  <c r="S17" i="167"/>
  <c r="S17" i="171"/>
  <c r="T4" i="170"/>
  <c r="S17" i="170"/>
  <c r="T4" i="172"/>
  <c r="S17" i="172"/>
  <c r="T4" i="169"/>
  <c r="S17" i="169"/>
  <c r="T4" i="173"/>
  <c r="S17" i="173"/>
  <c r="L9" i="162"/>
  <c r="L13" i="162"/>
  <c r="T4" i="166"/>
  <c r="S17" i="166"/>
  <c r="L11" i="162"/>
  <c r="T11" i="174"/>
  <c r="S17" i="174"/>
  <c r="T11" i="163"/>
  <c r="S17" i="163"/>
  <c r="M7" i="162"/>
  <c r="P7" i="162" s="1"/>
  <c r="M9" i="162"/>
  <c r="S9" i="162" s="1"/>
  <c r="M11" i="162"/>
  <c r="S11" i="162" s="1"/>
  <c r="M13" i="162"/>
  <c r="S13" i="162" s="1"/>
  <c r="M15" i="162"/>
  <c r="S15" i="162" s="1"/>
  <c r="L8" i="162"/>
  <c r="L10" i="162"/>
  <c r="L12" i="162"/>
  <c r="L14" i="162"/>
  <c r="L16" i="162"/>
  <c r="S17" i="150"/>
  <c r="L7" i="162"/>
  <c r="M8" i="162"/>
  <c r="P8" i="162" s="1"/>
  <c r="M10" i="162"/>
  <c r="P10" i="162" s="1"/>
  <c r="M12" i="162"/>
  <c r="P12" i="162" s="1"/>
  <c r="M14" i="162"/>
  <c r="P14" i="162" s="1"/>
  <c r="M16" i="162"/>
  <c r="S16" i="162" s="1"/>
  <c r="L6" i="162"/>
  <c r="M6" i="162"/>
  <c r="P6" i="162" s="1"/>
  <c r="N13" i="162"/>
  <c r="N11" i="162"/>
  <c r="N10" i="162"/>
  <c r="N12" i="162"/>
  <c r="N14" i="162"/>
  <c r="K17" i="162"/>
  <c r="N8" i="162"/>
  <c r="N16" i="162"/>
  <c r="N7" i="162"/>
  <c r="N15" i="162"/>
  <c r="N9" i="162"/>
  <c r="Q16" i="162"/>
  <c r="Q10" i="162"/>
  <c r="R15" i="162"/>
  <c r="R13" i="162"/>
  <c r="R11" i="162"/>
  <c r="R9" i="162"/>
  <c r="R7" i="162"/>
  <c r="T16" i="150"/>
  <c r="M16" i="150"/>
  <c r="S10" i="162" l="1"/>
  <c r="P11" i="162"/>
  <c r="P15" i="162"/>
  <c r="S14" i="162"/>
  <c r="S7" i="162"/>
  <c r="S8" i="162"/>
  <c r="S6" i="162"/>
  <c r="P9" i="162"/>
  <c r="S12" i="162"/>
  <c r="P16" i="162"/>
  <c r="P13" i="162"/>
  <c r="M4" i="150" l="1"/>
  <c r="M4" i="162" s="1"/>
  <c r="L4" i="150" l="1"/>
  <c r="L4" i="162" s="1"/>
  <c r="O5" i="162"/>
  <c r="O4" i="162"/>
  <c r="R4" i="162" s="1"/>
  <c r="O5" i="150"/>
  <c r="M5" i="150"/>
  <c r="M5" i="162" s="1"/>
  <c r="L5" i="150"/>
  <c r="L5" i="162" s="1"/>
  <c r="O4" i="150"/>
  <c r="R5" i="162" l="1"/>
  <c r="R17" i="162" s="1"/>
  <c r="Q4" i="162" l="1"/>
  <c r="P4" i="162"/>
  <c r="N4" i="162"/>
  <c r="Q5" i="162"/>
  <c r="N5" i="162"/>
  <c r="P5" i="162"/>
  <c r="D21" i="162"/>
  <c r="Q17" i="162" l="1"/>
  <c r="T4" i="150"/>
  <c r="T5" i="150"/>
  <c r="S5" i="162" l="1"/>
  <c r="S4" i="162"/>
  <c r="S17" i="162" s="1"/>
  <c r="D22" i="162" l="1"/>
  <c r="H24" i="162" l="1"/>
  <c r="H25" i="162" l="1"/>
  <c r="H26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6" authorId="0" shapeId="0" xr:uid="{968E1909-742E-4E82-B0B7-67E7B42DF44F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05/09/2025: CEDIDO AO CEO: 60.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8" authorId="0" shapeId="0" xr:uid="{F00F8B5B-F2EE-47B4-9BD1-23E9B8B28816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08/12/2025: CEDIDO AO CEAVI: 20.</t>
        </r>
      </text>
    </comment>
    <comment ref="N9" authorId="0" shapeId="0" xr:uid="{7A4E018E-54AF-416A-B997-550D4075B605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08/12/2025: CEDIDO AO CEAVI: 20.</t>
        </r>
      </text>
    </comment>
    <comment ref="N10" authorId="0" shapeId="0" xr:uid="{CA7E204D-B66E-4786-B718-11FD91F0C6B7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08/12/2025: CEDIDO AO CEAVI: 20.</t>
        </r>
      </text>
    </comment>
    <comment ref="N11" authorId="0" shapeId="0" xr:uid="{0AB818AC-A612-4D77-868B-82C87904DBF9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08/07/2025: CEDIDO AO CEO: 20.</t>
        </r>
      </text>
    </comment>
    <comment ref="N12" authorId="0" shapeId="0" xr:uid="{8BB56328-A1A2-4F88-A37E-C05EF677BB3B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08/07/2025: CEDIDO AO CEO: 20.</t>
        </r>
      </text>
    </comment>
    <comment ref="N13" authorId="0" shapeId="0" xr:uid="{CEBA0BCB-53D1-4CA9-81FB-E4AA063C5CA3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08/07/2025: CEDIDO AO CEO: 20.</t>
        </r>
      </text>
    </comment>
    <comment ref="N14" authorId="0" shapeId="0" xr:uid="{9921C847-B70D-47D0-B0D9-F82A51FC3C34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08/07/2025: CEDIDO AO CEO: 20.</t>
        </r>
      </text>
    </comment>
    <comment ref="N16" authorId="0" shapeId="0" xr:uid="{614196FB-7EB7-489C-9806-C37E748D1513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08/07/2025: CEDIDO AO CEO: 20.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8" authorId="0" shapeId="0" xr:uid="{D49809E7-7B75-414B-A6A3-FC6195483187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08/12/2025: RECEBIDO DO CCT: 20.</t>
        </r>
      </text>
    </comment>
    <comment ref="N9" authorId="0" shapeId="0" xr:uid="{8506A425-06DA-480A-81C6-689921B55F28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08/12/2025: RECEBIDO DO CCT: 20.</t>
        </r>
      </text>
    </comment>
    <comment ref="N10" authorId="0" shapeId="0" xr:uid="{10BE47CE-0170-45FE-B414-34BD3861E882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08/12/2025: RECEBIDO DO CCT: 20.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6" authorId="0" shapeId="0" xr:uid="{D3288639-5F0A-47C4-A122-648B910D6D70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05/09/2025: RECEBIDO DA REITORIA: 60.</t>
        </r>
      </text>
    </comment>
    <comment ref="N11" authorId="0" shapeId="0" xr:uid="{A0FCF5C7-7332-4B8F-A523-6F40B6A156E5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08/07/2025: RECEBIDO DO CCT: 20.</t>
        </r>
      </text>
    </comment>
    <comment ref="N12" authorId="0" shapeId="0" xr:uid="{8A6A3D85-1C78-40C2-AB34-8CBEBCB735A4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08/07/2025: RECEBIDO DO CCT: 20.</t>
        </r>
      </text>
    </comment>
    <comment ref="N13" authorId="0" shapeId="0" xr:uid="{3118CE33-BF4D-48BD-9407-6F332D487A37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08/07/2025: RECEBIDO DO CCT: 20.</t>
        </r>
      </text>
    </comment>
    <comment ref="N14" authorId="0" shapeId="0" xr:uid="{212B8036-902D-40FC-B50F-9D87B12C4123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08/07/2025: RECEBIDO DO CCT: 20.</t>
        </r>
      </text>
    </comment>
    <comment ref="N16" authorId="0" shapeId="0" xr:uid="{9DEBFF62-33F7-45A4-98A2-A457B24E902D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08/07/2025: RECEBIDO DO CCT: 20.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</authors>
  <commentList>
    <comment ref="F3" authorId="0" shapeId="0" xr:uid="{1A41323A-7157-4AE0-944C-D35B0C2B9C65}">
      <text>
        <r>
          <rPr>
            <b/>
            <sz val="9"/>
            <color indexed="81"/>
            <rFont val="Segoe UI"/>
            <family val="2"/>
          </rPr>
          <t>LETICIA - SEGECON: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u/>
            <sz val="9"/>
            <color indexed="81"/>
            <rFont val="Segoe UI"/>
            <family val="2"/>
          </rPr>
          <t>CUIDAR</t>
        </r>
        <r>
          <rPr>
            <sz val="9"/>
            <color indexed="81"/>
            <rFont val="Segoe UI"/>
            <family val="2"/>
          </rPr>
          <t xml:space="preserve"> -</t>
        </r>
        <r>
          <rPr>
            <b/>
            <sz val="9"/>
            <color indexed="81"/>
            <rFont val="Segoe UI"/>
            <family val="2"/>
          </rPr>
          <t xml:space="preserve"> MÁXIMO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>50%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u/>
            <sz val="9"/>
            <color indexed="81"/>
            <rFont val="Segoe UI"/>
            <family val="2"/>
          </rPr>
          <t>POR ÓRGÃO</t>
        </r>
        <r>
          <rPr>
            <sz val="9"/>
            <color indexed="81"/>
            <rFont val="Segoe UI"/>
            <family val="2"/>
          </rPr>
          <t>!!</t>
        </r>
      </text>
    </comment>
  </commentList>
</comments>
</file>

<file path=xl/sharedStrings.xml><?xml version="1.0" encoding="utf-8"?>
<sst xmlns="http://schemas.openxmlformats.org/spreadsheetml/2006/main" count="1926" uniqueCount="160">
  <si>
    <t>Saldo / Automático</t>
  </si>
  <si>
    <t>...../...../......</t>
  </si>
  <si>
    <t>ALERTA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</si>
  <si>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</si>
  <si>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</si>
  <si>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</si>
  <si>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</si>
  <si>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</si>
  <si>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</si>
  <si>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</si>
  <si>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</si>
  <si>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</si>
  <si>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Código NUC</t>
  </si>
  <si>
    <t>Detalhamento</t>
  </si>
  <si>
    <t>Preço Unitário</t>
  </si>
  <si>
    <t>Lote</t>
  </si>
  <si>
    <t>Descrição</t>
  </si>
  <si>
    <t>QTDADE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</si>
  <si>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</si>
  <si>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</si>
  <si>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</si>
  <si>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</si>
  <si>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</si>
  <si>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</si>
  <si>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</si>
  <si>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>Qtde Utilizada Ata</t>
  </si>
  <si>
    <t>Quantidade disponível para aditivar</t>
  </si>
  <si>
    <t>Qtde Aditivada</t>
  </si>
  <si>
    <t>Valor Total Aditivado</t>
  </si>
  <si>
    <r>
      <t xml:space="preserve">CENTRO PARTICIPANTE: </t>
    </r>
    <r>
      <rPr>
        <b/>
        <sz val="12"/>
        <rFont val="Calibri"/>
        <family val="2"/>
        <scheme val="minor"/>
      </rPr>
      <t>ESAG</t>
    </r>
  </si>
  <si>
    <r>
      <t xml:space="preserve">CENTRO PARTICIPANTE: </t>
    </r>
    <r>
      <rPr>
        <b/>
        <sz val="12"/>
        <rFont val="Calibri"/>
        <family val="2"/>
        <scheme val="minor"/>
      </rPr>
      <t>CEAD</t>
    </r>
  </si>
  <si>
    <r>
      <t xml:space="preserve">CENTRO PARTICIPANTE: </t>
    </r>
    <r>
      <rPr>
        <b/>
        <sz val="12"/>
        <rFont val="Calibri"/>
        <family val="2"/>
        <scheme val="minor"/>
      </rPr>
      <t>CEART</t>
    </r>
  </si>
  <si>
    <r>
      <t xml:space="preserve">CENTRO PARTICIPANTE: </t>
    </r>
    <r>
      <rPr>
        <b/>
        <sz val="12"/>
        <rFont val="Calibri"/>
        <family val="2"/>
        <scheme val="minor"/>
      </rPr>
      <t>CAV</t>
    </r>
  </si>
  <si>
    <t>PE 0687/2025 (SGPE DE ORIGEM: 1965/2025)</t>
  </si>
  <si>
    <r>
      <rPr>
        <sz val="12"/>
        <rFont val="Calibri"/>
        <family val="2"/>
        <scheme val="minor"/>
      </rPr>
      <t>OBJETO:</t>
    </r>
    <r>
      <rPr>
        <b/>
        <sz val="12"/>
        <rFont val="Calibri"/>
        <family val="2"/>
        <scheme val="minor"/>
      </rPr>
      <t xml:space="preserve"> AQUISIÇÃO DE GÊNEROS ALIMENTÍCIOS, ÁGUA E GÁS PARA A UDESC (RELANÇAMENTO), 
conforme especificações constantes do Anexo I e II.</t>
    </r>
  </si>
  <si>
    <r>
      <rPr>
        <sz val="12"/>
        <rFont val="Calibri"/>
        <family val="2"/>
        <scheme val="minor"/>
      </rPr>
      <t xml:space="preserve">VIGÊNCIA DA ATA: 26/06/2025 </t>
    </r>
    <r>
      <rPr>
        <b/>
        <sz val="12"/>
        <rFont val="Calibri"/>
        <family val="2"/>
        <scheme val="minor"/>
      </rPr>
      <t>até 26/06/2026.</t>
    </r>
  </si>
  <si>
    <t>Marca</t>
  </si>
  <si>
    <r>
      <rPr>
        <b/>
        <sz val="11"/>
        <color theme="1"/>
        <rFont val="Calibri"/>
        <family val="2"/>
        <scheme val="minor"/>
      </rPr>
      <t>Água mineral</t>
    </r>
    <r>
      <rPr>
        <sz val="10"/>
        <rFont val="Arial"/>
        <family val="2"/>
      </rPr>
      <t xml:space="preserve">, potável, natural, sem gás, com validade mínima de 3 (três) meses a cada fornecimento, envasada em </t>
    </r>
    <r>
      <rPr>
        <b/>
        <sz val="11"/>
        <color rgb="FFFF0000"/>
        <rFont val="Calibri"/>
        <family val="2"/>
        <scheme val="minor"/>
      </rPr>
      <t>garrafão de 20 litros PET</t>
    </r>
    <r>
      <rPr>
        <sz val="10"/>
        <rFont val="Arial"/>
        <family val="2"/>
      </rPr>
      <t xml:space="preserve"> (politereftalato de etileno), com cessão gratuita (comodato) de garrafões em quantidade suficiente para abastecimento e reposição, com vida útil máxima de 3 anos, lacrados, dentro dos padrões estabelecidos pelo Departamento Nacional de Produção Mineral - DPNPM e de acordo com a Portaria nº 470/1999, RDCs nºs 274 e 275 de 2005, RDC 23/2000 e RDC 27/2010, da ANVISA-MS. Rotulo com carimbo de aprovação ou número do processo do DNPM, contendo, no mínimo, nome da fonte e da empresa envasadora, seu CNPJ, Município, Estado, número do lote, composição química, características físico-químicas, nome do laboratório, número e data da análise da água, volume, data de envasamento, validade e a expressão "Não contem glúten" com impressão indelével, devendo obedecer a Portaria 387/2008 DNPM, especificações da ANVISA (Resolução nº 105/99 e suas atualizações), e normas da ABNT NMR 14222, 14328 e 14638. </t>
    </r>
    <r>
      <rPr>
        <b/>
        <sz val="11"/>
        <color rgb="FFFF0000"/>
        <rFont val="Calibri"/>
        <family val="2"/>
        <scheme val="minor"/>
      </rPr>
      <t>ENTREGA EM LAGES</t>
    </r>
  </si>
  <si>
    <t>PURIS </t>
  </si>
  <si>
    <r>
      <t>peça 
(</t>
    </r>
    <r>
      <rPr>
        <b/>
        <sz val="11"/>
        <color theme="1"/>
        <rFont val="Calibri"/>
        <family val="2"/>
        <scheme val="minor"/>
      </rPr>
      <t>peça = garrafão de 20 litros</t>
    </r>
    <r>
      <rPr>
        <sz val="10"/>
        <rFont val="Arial"/>
        <family val="2"/>
      </rPr>
      <t>)</t>
    </r>
  </si>
  <si>
    <t>19-03</t>
  </si>
  <si>
    <t>10301-2-003</t>
  </si>
  <si>
    <t>339030.07</t>
  </si>
  <si>
    <r>
      <rPr>
        <b/>
        <sz val="11"/>
        <color theme="1"/>
        <rFont val="Calibri"/>
        <family val="2"/>
        <scheme val="minor"/>
      </rPr>
      <t>Água mineral</t>
    </r>
    <r>
      <rPr>
        <sz val="10"/>
        <rFont val="Arial"/>
        <family val="2"/>
      </rPr>
      <t xml:space="preserve"> natural, potável, </t>
    </r>
    <r>
      <rPr>
        <b/>
        <sz val="11"/>
        <rFont val="Calibri"/>
        <family val="2"/>
        <scheme val="minor"/>
      </rPr>
      <t>sem gás</t>
    </r>
    <r>
      <rPr>
        <sz val="10"/>
        <rFont val="Arial"/>
        <family val="2"/>
      </rPr>
      <t xml:space="preserve">, envasada em garrafa PET (politereftalato de etileno) descartável c'om </t>
    </r>
    <r>
      <rPr>
        <b/>
        <sz val="11"/>
        <color rgb="FFFF0000"/>
        <rFont val="Calibri"/>
        <family val="2"/>
        <scheme val="minor"/>
      </rPr>
      <t>500ml</t>
    </r>
    <r>
      <rPr>
        <sz val="10"/>
        <rFont val="Arial"/>
        <family val="2"/>
      </rPr>
      <t>, lacrados, dentro dos padrões estabelecidos pelo Departamento Nacional de Produção Mineral-DNPM e de acordo com a Portaria nº 470/1999, RDCs nºs 274 e 275 de 2005, RDC 23/2000 e RDC 27/2010, da ANVISA-MS,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acondicionadas em fardo com 12 unidades</t>
    </r>
    <r>
      <rPr>
        <sz val="10"/>
        <rFont val="Arial"/>
        <family val="2"/>
      </rPr>
      <t xml:space="preserve">, e com validade mínima de mínima de 6 (seis) meses a cada fornecimento. Rotulagem: Rotulo com carimbo de aprovação ou número do processo do DNPM, contendo, no mínimo, nome da fonte, e da empresa envasadora, seu CNPJ, Município, Estado, número do lote, composição química, características físico - químicas, nome do laboratório, número e data da análise da água, volume, data de envasamento e validade e a expressão "Não contem glúten" com impressão indelével. </t>
    </r>
    <r>
      <rPr>
        <b/>
        <sz val="11"/>
        <color rgb="FFFF0000"/>
        <rFont val="Calibri"/>
        <family val="2"/>
        <scheme val="minor"/>
      </rPr>
      <t>ENTREGA EM LAGES</t>
    </r>
  </si>
  <si>
    <r>
      <rPr>
        <b/>
        <sz val="11"/>
        <color theme="1"/>
        <rFont val="Calibri"/>
        <family val="2"/>
        <scheme val="minor"/>
      </rPr>
      <t>Fardo</t>
    </r>
    <r>
      <rPr>
        <sz val="10"/>
        <rFont val="Arial"/>
        <family val="2"/>
      </rPr>
      <t xml:space="preserve"> com 12 garrafas de 500ml</t>
    </r>
  </si>
  <si>
    <r>
      <rPr>
        <b/>
        <sz val="11"/>
        <color theme="1"/>
        <rFont val="Calibri"/>
        <family val="2"/>
        <scheme val="minor"/>
      </rPr>
      <t>Açúcar refinado</t>
    </r>
    <r>
      <rPr>
        <sz val="10"/>
        <rFont val="Arial"/>
        <family val="2"/>
      </rPr>
      <t>, na cor branco, embalagem plástica de</t>
    </r>
    <r>
      <rPr>
        <b/>
        <sz val="11"/>
        <color theme="1"/>
        <rFont val="Calibri"/>
        <family val="2"/>
        <scheme val="minor"/>
      </rPr>
      <t xml:space="preserve"> 1Kg. </t>
    </r>
    <r>
      <rPr>
        <sz val="10"/>
        <rFont val="Arial"/>
        <family val="2"/>
      </rPr>
      <t xml:space="preserve">Validade mínima de 9 meses a contar da data do fornecimento. </t>
    </r>
    <r>
      <rPr>
        <b/>
        <sz val="11"/>
        <color rgb="FFFF0000"/>
        <rFont val="Calibri"/>
        <family val="2"/>
        <scheme val="minor"/>
      </rPr>
      <t>ENTREGA EM FLORIANÓPOLIS, LAGUNA, IBIRAMA E BALNEÁRIO CAMBORIÚ</t>
    </r>
  </si>
  <si>
    <t>Alto Alegre-Docesucar- Caravelas </t>
  </si>
  <si>
    <t xml:space="preserve"> embalagem de 1 quilo</t>
  </si>
  <si>
    <t>000141-4-002</t>
  </si>
  <si>
    <r>
      <rPr>
        <b/>
        <sz val="11"/>
        <color theme="1"/>
        <rFont val="Calibri"/>
        <family val="2"/>
        <scheme val="minor"/>
      </rPr>
      <t>Açúcar refinado</t>
    </r>
    <r>
      <rPr>
        <sz val="10"/>
        <rFont val="Arial"/>
        <family val="2"/>
      </rPr>
      <t>, na cor branco, embalagem plástica de</t>
    </r>
    <r>
      <rPr>
        <b/>
        <sz val="11"/>
        <color theme="1"/>
        <rFont val="Calibri"/>
        <family val="2"/>
        <scheme val="minor"/>
      </rPr>
      <t xml:space="preserve"> 1Kg. </t>
    </r>
    <r>
      <rPr>
        <sz val="10"/>
        <rFont val="Arial"/>
        <family val="2"/>
      </rPr>
      <t xml:space="preserve">Validade mínima de 9 meses a contar da data do fornecimento. </t>
    </r>
    <r>
      <rPr>
        <b/>
        <sz val="11"/>
        <color rgb="FFFF0000"/>
        <rFont val="Calibri"/>
        <family val="2"/>
        <scheme val="minor"/>
      </rPr>
      <t>ENTREGA EM JOINVILLE E SÃO BENTO DO SUL</t>
    </r>
  </si>
  <si>
    <t>00141-4-002</t>
  </si>
  <si>
    <r>
      <rPr>
        <b/>
        <sz val="11"/>
        <color theme="1"/>
        <rFont val="Calibri"/>
        <family val="2"/>
        <scheme val="minor"/>
      </rPr>
      <t>CHAS, CHA DE CAMOMILA, 10G, CAIXA COM 10 SAQUINHOS</t>
    </r>
    <r>
      <rPr>
        <sz val="10"/>
        <rFont val="Arial"/>
        <family val="2"/>
      </rPr>
      <t xml:space="preserve">, Chá de camomila (sachê) Chá; de Camomila; Flores de Camomila ;Isento de Sujidades, Fragmentos de Insetos e Outros Materiais Estranhos ;Embalagem Primaria Sache individual ;Embalagem Secundaria Caixa de Papel Cartao ; Com Validade Mínima de 12 meses Na Data Da Entrega. CHA DE CAMOMILA, 15G, CAIXA COM 10. </t>
    </r>
    <r>
      <rPr>
        <b/>
        <sz val="11"/>
        <color rgb="FFFF0000"/>
        <rFont val="Calibri"/>
        <family val="2"/>
        <scheme val="minor"/>
      </rPr>
      <t>ENTREGA EM JOINVILLE</t>
    </r>
  </si>
  <si>
    <t>Multiervas </t>
  </si>
  <si>
    <t>Caixa</t>
  </si>
  <si>
    <r>
      <rPr>
        <b/>
        <sz val="11"/>
        <color theme="1"/>
        <rFont val="Calibri"/>
        <family val="2"/>
        <scheme val="minor"/>
      </rPr>
      <t>CHAS, CHA DE FRUTAS VERMELHAS, 15G, CAIXA COM 10 SAQUINHOS</t>
    </r>
    <r>
      <rPr>
        <sz val="10"/>
        <rFont val="Arial"/>
        <family val="2"/>
      </rPr>
      <t xml:space="preserve">, Chá de frutas vermelhas (sachê) Chá; frutas vermelhas ; Frutos de maçã, uva, morango, flores de hibisco, aroma idêntico ao natural de frutas vermelhas) Isento de Sujidades, Fragmentos de Insetos e Outros Materiais Estranhos ; Embalagem Primaria Sache individual ; Embalagem Secundaria Caixa de Papel Cartao ; Com Validade Mínima de 12 meses Na Data Da Entrega. CHA DE FRUTAS VERMELHAS, 15G, CAIXA COM 10 SAQUINHOS. </t>
    </r>
    <r>
      <rPr>
        <b/>
        <sz val="11"/>
        <color rgb="FFFF0000"/>
        <rFont val="Calibri"/>
        <family val="2"/>
        <scheme val="minor"/>
      </rPr>
      <t xml:space="preserve"> ENTREGA EM JOINVILLE</t>
    </r>
  </si>
  <si>
    <t>Multiervas</t>
  </si>
  <si>
    <r>
      <rPr>
        <b/>
        <sz val="11"/>
        <color theme="1"/>
        <rFont val="Calibri"/>
        <family val="2"/>
        <scheme val="minor"/>
      </rPr>
      <t>CHAS, DE MACA COM CANELA, 15G, CAIXA COM 10 SAQUINHOS</t>
    </r>
    <r>
      <rPr>
        <sz val="10"/>
        <rFont val="Arial"/>
        <family val="2"/>
      </rPr>
      <t xml:space="preserve">, Chá de maça e canela (sachê) Chá; Frutos de maçã, casca de canela; Isento de Sujidades, Fragmentos de Insetos e Outros Materiais Estranhos ; Embalagem Primaria Sache individual ; Embalagem Secundaria Caixa de Papel Cartao ; Com Validade Mínima de 12 meses Na Data Da Entrega. CHA DE MACA COM CANELA, 15G, CAIXA COM 10 SAQUINHOS.  </t>
    </r>
    <r>
      <rPr>
        <b/>
        <sz val="11"/>
        <color rgb="FFFF0000"/>
        <rFont val="Calibri"/>
        <family val="2"/>
        <scheme val="minor"/>
      </rPr>
      <t>ENTREGA EM JOINVILLE</t>
    </r>
  </si>
  <si>
    <r>
      <rPr>
        <b/>
        <sz val="11"/>
        <color theme="1"/>
        <rFont val="Calibri"/>
        <family val="2"/>
        <scheme val="minor"/>
      </rPr>
      <t>Biscoito/Bolacha recheada, sabor morango</t>
    </r>
    <r>
      <rPr>
        <sz val="10"/>
        <rFont val="Arial"/>
        <family val="2"/>
      </rPr>
      <t xml:space="preserve">, pacote com no mínimo 120 gramas. Validade mínima de 06 meses cada fornecimento.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ENTREGA EM JOINVILLE</t>
    </r>
  </si>
  <si>
    <t>Picapau-Parati </t>
  </si>
  <si>
    <t>Pacote</t>
  </si>
  <si>
    <t>00143-0-119</t>
  </si>
  <si>
    <r>
      <rPr>
        <b/>
        <sz val="11"/>
        <color theme="1"/>
        <rFont val="Calibri"/>
        <family val="2"/>
        <scheme val="minor"/>
      </rPr>
      <t>Biscoito/Bolacha recheada, sabor chocolate</t>
    </r>
    <r>
      <rPr>
        <sz val="10"/>
        <rFont val="Arial"/>
        <family val="2"/>
      </rPr>
      <t xml:space="preserve">, pacote com no mínimo 120 gramas. Validade mínima de 06 meses cada fornecimento.  </t>
    </r>
    <r>
      <rPr>
        <b/>
        <sz val="11"/>
        <color rgb="FFFF0000"/>
        <rFont val="Calibri"/>
        <family val="2"/>
        <scheme val="minor"/>
      </rPr>
      <t>ENTREGA EM JOINVILLE</t>
    </r>
  </si>
  <si>
    <r>
      <rPr>
        <b/>
        <sz val="11"/>
        <color theme="1"/>
        <rFont val="Calibri"/>
        <family val="2"/>
        <scheme val="minor"/>
      </rPr>
      <t>Biscoito/Bolacha tipo waffer, sabor morango</t>
    </r>
    <r>
      <rPr>
        <sz val="10"/>
        <rFont val="Arial"/>
        <family val="2"/>
      </rPr>
      <t xml:space="preserve">, pacote com no mínimo 120 gramas.Validade mínima de 06 meses a cada fornecimento.  </t>
    </r>
    <r>
      <rPr>
        <b/>
        <sz val="11"/>
        <color rgb="FFFF0000"/>
        <rFont val="Calibri"/>
        <family val="2"/>
        <scheme val="minor"/>
      </rPr>
      <t>ENTREGA EM JOINVILLE</t>
    </r>
  </si>
  <si>
    <t>00143-0-164</t>
  </si>
  <si>
    <r>
      <rPr>
        <b/>
        <sz val="11"/>
        <color theme="1"/>
        <rFont val="Calibri"/>
        <family val="2"/>
        <scheme val="minor"/>
      </rPr>
      <t>Biscoito/Bolacha tipo waffer, sabor chocolate</t>
    </r>
    <r>
      <rPr>
        <sz val="10"/>
        <rFont val="Arial"/>
        <family val="2"/>
      </rPr>
      <t xml:space="preserve">, pacote com no mínimo 120 gramas.Validade mínima de 06 meses a cada fornecimento.  </t>
    </r>
    <r>
      <rPr>
        <b/>
        <sz val="11"/>
        <color rgb="FFFF0000"/>
        <rFont val="Calibri"/>
        <family val="2"/>
        <scheme val="minor"/>
      </rPr>
      <t>ENTREGA EM JOINVILLE</t>
    </r>
  </si>
  <si>
    <r>
      <rPr>
        <b/>
        <sz val="11"/>
        <color theme="1"/>
        <rFont val="Calibri"/>
        <family val="2"/>
        <scheme val="minor"/>
      </rPr>
      <t>BISCOITO/BOLACHA SALGADA TEMPERADA</t>
    </r>
    <r>
      <rPr>
        <sz val="10"/>
        <rFont val="Arial"/>
        <family val="2"/>
      </rPr>
      <t xml:space="preserve">, Similar ao Club Social, pacotes com no mínimo 120 gramas. Validade mínima de 06 meses a cada fornecimento.  </t>
    </r>
    <r>
      <rPr>
        <b/>
        <sz val="11"/>
        <color rgb="FFFF0000"/>
        <rFont val="Calibri"/>
        <family val="2"/>
        <scheme val="minor"/>
      </rPr>
      <t>ENTREGA EM JOINVILLE</t>
    </r>
  </si>
  <si>
    <t>Pitstop-Club social </t>
  </si>
  <si>
    <t>00143-0-166</t>
  </si>
  <si>
    <r>
      <rPr>
        <b/>
        <sz val="11"/>
        <color theme="1"/>
        <rFont val="Calibri"/>
        <family val="2"/>
        <scheme val="minor"/>
      </rPr>
      <t>BISCOITO/BOLACHA SALGADA COM GERGELIN,</t>
    </r>
    <r>
      <rPr>
        <sz val="10"/>
        <rFont val="Arial"/>
        <family val="2"/>
      </rPr>
      <t xml:space="preserve"> Bolachas salgadas com gergelim, pacote com no mínimo 360 gramas, e no mínimo duas embalagens individualizadas. Validade mínima de 06 meses a cada fornecimento.  </t>
    </r>
    <r>
      <rPr>
        <b/>
        <sz val="11"/>
        <color rgb="FFFF0000"/>
        <rFont val="Calibri"/>
        <family val="2"/>
        <scheme val="minor"/>
      </rPr>
      <t>ENTREGA EM JOINVILLE</t>
    </r>
  </si>
  <si>
    <t>Isabela-Orquidea-Sol </t>
  </si>
  <si>
    <t>00143-0-165</t>
  </si>
  <si>
    <t>ITEM</t>
  </si>
  <si>
    <t>FORNECEDOR</t>
  </si>
  <si>
    <t xml:space="preserve">Unidade de Compra </t>
  </si>
  <si>
    <t xml:space="preserve">Grupo-classe </t>
  </si>
  <si>
    <t xml:space="preserve"> AF nº  xxxx/2025 Qtde. DT</t>
  </si>
  <si>
    <r>
      <t xml:space="preserve">CENTRO PARTICIPANTE: </t>
    </r>
    <r>
      <rPr>
        <b/>
        <sz val="12"/>
        <rFont val="Calibri"/>
        <family val="2"/>
        <scheme val="minor"/>
      </rPr>
      <t>REITORIA</t>
    </r>
  </si>
  <si>
    <r>
      <t xml:space="preserve">CENTRO PARTICIPANTE: </t>
    </r>
    <r>
      <rPr>
        <b/>
        <sz val="12"/>
        <rFont val="Calibri"/>
        <family val="2"/>
        <scheme val="minor"/>
      </rPr>
      <t>CESFI</t>
    </r>
  </si>
  <si>
    <r>
      <t xml:space="preserve">CENTRO PARTICIPANTE: </t>
    </r>
    <r>
      <rPr>
        <b/>
        <sz val="12"/>
        <rFont val="Calibri"/>
        <family val="2"/>
        <scheme val="minor"/>
      </rPr>
      <t>CEFID</t>
    </r>
  </si>
  <si>
    <r>
      <t>CENTRO PARTICIPANTE:</t>
    </r>
    <r>
      <rPr>
        <b/>
        <sz val="12"/>
        <rFont val="Calibri"/>
        <family val="2"/>
        <scheme val="minor"/>
      </rPr>
      <t xml:space="preserve"> CCT</t>
    </r>
  </si>
  <si>
    <r>
      <t xml:space="preserve">CENTRO PARTICIPANTE: </t>
    </r>
    <r>
      <rPr>
        <b/>
        <sz val="12"/>
        <rFont val="Calibri"/>
        <family val="2"/>
        <scheme val="minor"/>
      </rPr>
      <t>CEPLAN</t>
    </r>
  </si>
  <si>
    <r>
      <t xml:space="preserve">CENTRO PARTICIPANTE: </t>
    </r>
    <r>
      <rPr>
        <b/>
        <sz val="12"/>
        <rFont val="Calibri"/>
        <family val="2"/>
        <scheme val="minor"/>
      </rPr>
      <t>CEAVI</t>
    </r>
  </si>
  <si>
    <r>
      <t xml:space="preserve">CENTRO PARTICIPANTE: </t>
    </r>
    <r>
      <rPr>
        <b/>
        <sz val="12"/>
        <rFont val="Calibri"/>
        <family val="2"/>
        <scheme val="minor"/>
      </rPr>
      <t>CERES</t>
    </r>
  </si>
  <si>
    <r>
      <t xml:space="preserve">CENTRO PARTICIPANTE: </t>
    </r>
    <r>
      <rPr>
        <b/>
        <sz val="12"/>
        <rFont val="Calibri"/>
        <family val="2"/>
        <scheme val="minor"/>
      </rPr>
      <t>FAED</t>
    </r>
  </si>
  <si>
    <r>
      <t xml:space="preserve">CENTRO PARTICIPANTE: </t>
    </r>
    <r>
      <rPr>
        <b/>
        <sz val="12"/>
        <rFont val="Calibri"/>
        <family val="2"/>
        <scheme val="minor"/>
      </rPr>
      <t>CEO</t>
    </r>
  </si>
  <si>
    <t>PARA USO DO GESTOR</t>
  </si>
  <si>
    <r>
      <rPr>
        <sz val="12"/>
        <rFont val="Calibri"/>
        <family val="2"/>
        <scheme val="minor"/>
      </rPr>
      <t>OBJETO:</t>
    </r>
    <r>
      <rPr>
        <b/>
        <sz val="12"/>
        <rFont val="Calibri"/>
        <family val="2"/>
        <scheme val="minor"/>
      </rPr>
      <t xml:space="preserve"> AQUISIÇÃO DE GÊNEROS ALIMENTÍCIOS, ÁGUA E GÁS PARA A UDESC (RELANÇAMENTO), conforme especificações constantes do Anexo I e II.</t>
    </r>
  </si>
  <si>
    <r>
      <rPr>
        <b/>
        <sz val="12"/>
        <color rgb="FFC00000"/>
        <rFont val="Calibri"/>
        <family val="2"/>
        <scheme val="minor"/>
      </rPr>
      <t xml:space="preserve">OBS: </t>
    </r>
    <r>
      <rPr>
        <b/>
        <sz val="12"/>
        <color rgb="FF0000FF"/>
        <rFont val="Calibri"/>
        <family val="2"/>
        <scheme val="minor"/>
      </rPr>
      <t>VALOR MÍNIMO DA AF:</t>
    </r>
    <r>
      <rPr>
        <b/>
        <sz val="12"/>
        <color rgb="FF0066FF"/>
        <rFont val="Calibri"/>
        <family val="2"/>
        <scheme val="minor"/>
      </rPr>
      <t xml:space="preserve"> </t>
    </r>
    <r>
      <rPr>
        <b/>
        <u/>
        <sz val="12"/>
        <rFont val="Calibri"/>
        <family val="2"/>
        <scheme val="minor"/>
      </rPr>
      <t>R$ 300,00</t>
    </r>
  </si>
  <si>
    <t>RANCHO DISTRIBUIDORA LTDA, CNPJ: 40.713.112/0001-04</t>
  </si>
  <si>
    <t>DMG DISTRIBUIDORA DE ALIMENTOS LTDA - EPP, CNPJ: 18.934.961/0001-39</t>
  </si>
  <si>
    <t xml:space="preserve"> AF nº 1161/2025 Qtde. DT</t>
  </si>
  <si>
    <r>
      <rPr>
        <b/>
        <sz val="12"/>
        <rFont val="Calibri"/>
        <family val="2"/>
        <scheme val="minor"/>
      </rPr>
      <t>PE 0687/2025</t>
    </r>
    <r>
      <rPr>
        <sz val="12"/>
        <rFont val="Calibri"/>
        <family val="2"/>
        <scheme val="minor"/>
      </rPr>
      <t xml:space="preserve"> (SGPE DE ORIGEM: 1965/2025)</t>
    </r>
  </si>
  <si>
    <t xml:space="preserve"> AF nº  1527/2025 Qtde. DT</t>
  </si>
  <si>
    <r>
      <t xml:space="preserve">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Solicitação</t>
    </r>
  </si>
  <si>
    <r>
      <t xml:space="preserve">REGISTRO DE CARONA PARA OUTROS ÓRGÃOS:  </t>
    </r>
    <r>
      <rPr>
        <sz val="11"/>
        <rFont val="Calibri"/>
        <family val="2"/>
        <scheme val="minor"/>
      </rPr>
      <t>(</t>
    </r>
    <r>
      <rPr>
        <u/>
        <sz val="11"/>
        <rFont val="Calibri"/>
        <family val="2"/>
        <scheme val="minor"/>
      </rPr>
      <t xml:space="preserve">Obs: Itens com só </t>
    </r>
    <r>
      <rPr>
        <u/>
        <sz val="11"/>
        <color rgb="FFFF0000"/>
        <rFont val="Calibri"/>
        <family val="2"/>
        <scheme val="minor"/>
      </rPr>
      <t>01 unidade</t>
    </r>
    <r>
      <rPr>
        <u/>
        <sz val="11"/>
        <rFont val="Calibri"/>
        <family val="2"/>
        <scheme val="minor"/>
      </rPr>
      <t xml:space="preserve"> registrada - </t>
    </r>
    <r>
      <rPr>
        <u/>
        <sz val="11"/>
        <color rgb="FFFF0000"/>
        <rFont val="Calibri"/>
        <family val="2"/>
        <scheme val="minor"/>
      </rPr>
      <t>INDISPONÍVEIS PARA CARONA</t>
    </r>
    <r>
      <rPr>
        <sz val="11"/>
        <rFont val="Calibri"/>
        <family val="2"/>
        <scheme val="minor"/>
      </rPr>
      <t>!)</t>
    </r>
  </si>
  <si>
    <t>ÓRGÃO B</t>
  </si>
  <si>
    <t>ÓRGÃO C</t>
  </si>
  <si>
    <t>ÓRGÃO D</t>
  </si>
  <si>
    <t>TOTAL</t>
  </si>
  <si>
    <t>PREÇOS</t>
  </si>
  <si>
    <t>INSERIR ÓRGÃO</t>
  </si>
  <si>
    <t>Item</t>
  </si>
  <si>
    <t>Empresa</t>
  </si>
  <si>
    <t>Descrição (conforme especificação em edital)</t>
  </si>
  <si>
    <t>Marca/Modelo</t>
  </si>
  <si>
    <t>Unidade</t>
  </si>
  <si>
    <t>Qtde Registrada UDESC</t>
  </si>
  <si>
    <t xml:space="preserve">Passível de Carona </t>
  </si>
  <si>
    <t xml:space="preserve">Quantidade utilizada Carona </t>
  </si>
  <si>
    <t xml:space="preserve">Saldo RESTANTE para CARONA </t>
  </si>
  <si>
    <t>Quantidade Aditivada</t>
  </si>
  <si>
    <t xml:space="preserve">Quantidade TOTAL Carona </t>
  </si>
  <si>
    <t xml:space="preserve">Valor Unitário </t>
  </si>
  <si>
    <t xml:space="preserve">Total Registrado </t>
  </si>
  <si>
    <t>SGPe (ÓRGÃO) XXX/202X - (Ofício nº XX)</t>
  </si>
  <si>
    <t xml:space="preserve">Valor Total da Ata </t>
  </si>
  <si>
    <t>Valor cedido para carona</t>
  </si>
  <si>
    <t>% cedido para carona</t>
  </si>
  <si>
    <t>Resumo Atualizado em 30/09/2025</t>
  </si>
  <si>
    <t>OBJETO: AQUISIÇÃO DE GÊNEROS ALIMENTÍCIOS, ÁGUA E GÁS PARA A UDESC (RELANÇAMENTO), 
conforme especificações constantes do Anexo I e II.</t>
  </si>
  <si>
    <t>VIGÊNCIA DA ATA: 26/06/2025 até 26/06/2026.</t>
  </si>
  <si>
    <t>Água mineral, potável, natural, sem gás, com validade mínima de 3 (três) meses a cada fornecimento, envasada em garrafão de 20 litros PET (politereftalato de etileno), com cessão gratuita (comodato) de garrafões em quantidade suficiente para abastecimento e reposição, com vida útil máxima de 3 anos, lacrados, dentro dos padrões estabelecidos pelo Departamento Nacional de Produção Mineral - DPNPM e de acordo com a Portaria nº 470/1999, RDCs nºs 274 e 275 de 2005, RDC 23/2000 e RDC 27/2010, da ANVISA-MS. Rotulo com carimbo de aprovação ou número do processo do DNPM, contendo, no mínimo, nome da fonte e da empresa envasadora, seu CNPJ, Município, Estado, número do lote, composição química, características físico-químicas, nome do laboratório, número e data da análise da água, volume, data de envasamento, validade e a expressão "Não contem glúten" com impressão indelével, devendo obedecer a Portaria 387/2008 DNPM, especificações da ANVISA (Resolução nº 105/99 e suas atualizações), e normas da ABNT NMR 14222, 14328 e 14638. ENTREGA EM LAGES</t>
  </si>
  <si>
    <t>Água mineral natural, potável, sem gás, envasada em garrafa PET (politereftalato de etileno) descartável c'om 500ml, lacrados, dentro dos padrões estabelecidos pelo Departamento Nacional de Produção Mineral-DNPM e de acordo com a Portaria nº 470/1999, RDCs nºs 274 e 275 de 2005, RDC 23/2000 e RDC 27/2010, da ANVISA-MS, acondicionadas em fardo com 12 unidades, e com validade mínima de mínima de 6 (seis) meses a cada fornecimento. Rotulagem: Rotulo com carimbo de aprovação ou número do processo do DNPM, contendo, no mínimo, nome da fonte, e da empresa envasadora, seu CNPJ, Município, Estado, número do lote, composição química, características físico - químicas, nome do laboratório, número e data da análise da água, volume, data de envasamento e validade e a expressão "Não contem glúten" com impressão indelével. ENTREGA EM LAGES</t>
  </si>
  <si>
    <t>Açúcar refinado, na cor branco, embalagem plástica de 1Kg. Validade mínima de 9 meses a contar da data do fornecimento. ENTREGA EM FLORIANÓPOLIS, LAGUNA, IBIRAMA E BALNEÁRIO CAMBORIÚ</t>
  </si>
  <si>
    <t>Açúcar refinado, na cor branco, embalagem plástica de 1Kg. Validade mínima de 9 meses a contar da data do fornecimento. ENTREGA EM JOINVILLE E SÃO BENTO DO SUL</t>
  </si>
  <si>
    <t>CHAS, CHA DE CAMOMILA, 10G, CAIXA COM 10 SAQUINHOS, Chá de camomila (sachê) Chá; de Camomila; Flores de Camomila ;Isento de Sujidades, Fragmentos de Insetos e Outros Materiais Estranhos ;Embalagem Primaria Sache individual ;Embalagem Secundaria Caixa de Papel Cartao ; Com Validade Mínima de 12 meses Na Data Da Entrega. CHA DE CAMOMILA, 15G, CAIXA COM 10. ENTREGA EM JOINVILLE</t>
  </si>
  <si>
    <t>CHAS, CHA DE FRUTAS VERMELHAS, 15G, CAIXA COM 10 SAQUINHOS, Chá de frutas vermelhas (sachê) Chá; frutas vermelhas ; Frutos de maçã, uva, morango, flores de hibisco, aroma idêntico ao natural de frutas vermelhas) Isento de Sujidades, Fragmentos de Insetos e Outros Materiais Estranhos ; Embalagem Primaria Sache individual ; Embalagem Secundaria Caixa de Papel Cartao ; Com Validade Mínima de 12 meses Na Data Da Entrega. CHA DE FRUTAS VERMELHAS, 15G, CAIXA COM 10 SAQUINHOS.  ENTREGA EM JOINVILLE</t>
  </si>
  <si>
    <t>CHAS, DE MACA COM CANELA, 15G, CAIXA COM 10 SAQUINHOS, Chá de maça e canela (sachê) Chá; Frutos de maçã, casca de canela; Isento de Sujidades, Fragmentos de Insetos e Outros Materiais Estranhos ; Embalagem Primaria Sache individual ; Embalagem Secundaria Caixa de Papel Cartao ; Com Validade Mínima de 12 meses Na Data Da Entrega. CHA DE MACA COM CANELA, 15G, CAIXA COM 10 SAQUINHOS.  ENTREGA EM JOINVILLE</t>
  </si>
  <si>
    <t>Biscoito/Bolacha recheada, sabor morango, pacote com no mínimo 120 gramas. Validade mínima de 06 meses cada fornecimento.  ENTREGA EM JOINVILLE</t>
  </si>
  <si>
    <t>Biscoito/Bolacha recheada, sabor chocolate, pacote com no mínimo 120 gramas. Validade mínima de 06 meses cada fornecimento.  ENTREGA EM JOINVILLE</t>
  </si>
  <si>
    <t>Biscoito/Bolacha tipo waffer, sabor morango, pacote com no mínimo 120 gramas.Validade mínima de 06 meses a cada fornecimento.  ENTREGA EM JOINVILLE</t>
  </si>
  <si>
    <t>Biscoito/Bolacha tipo waffer, sabor chocolate, pacote com no mínimo 120 gramas.Validade mínima de 06 meses a cada fornecimento.  ENTREGA EM JOINVILLE</t>
  </si>
  <si>
    <t>BISCOITO/BOLACHA SALGADA TEMPERADA, Similar ao Club Social, pacotes com no mínimo 120 gramas. Validade mínima de 06 meses a cada fornecimento.  ENTREGA EM JOINVILLE</t>
  </si>
  <si>
    <t>BISCOITO/BOLACHA SALGADA COM GERGELIN, Bolachas salgadas com gergelim, pacote com no mínimo 360 gramas, e no mínimo duas embalagens individualizadas. Validade mínima de 06 meses a cada fornecimento.  ENTREGA EM JOINVILLE</t>
  </si>
  <si>
    <t>peça 
(peça = garrafão de 20 litros)</t>
  </si>
  <si>
    <t>Fardo com 12 garrafas de 500ml</t>
  </si>
  <si>
    <t>ENA</t>
  </si>
  <si>
    <t>SGPe ENA 0245/2025 - (Ofício nº 55/2025)</t>
  </si>
  <si>
    <t>AF nº  2145/2025 DMG</t>
  </si>
  <si>
    <t>AF nº 1375/2025 SGPE27856/25 Qtde. DT</t>
  </si>
  <si>
    <t>AF nº  1210/2025 Qtde. DT</t>
  </si>
  <si>
    <t>AF nº  1163/2025</t>
  </si>
  <si>
    <t>AF nº  1982/2025 Qtde. DT</t>
  </si>
  <si>
    <t>AF nº  1644/2025 Qtde. DT</t>
  </si>
  <si>
    <t>AF nº  2716/2025 Qtde. DT</t>
  </si>
  <si>
    <t>AF nº  1535/2025 Qtde. DT</t>
  </si>
  <si>
    <t>AF nº  2594/2025 Qtde. DT</t>
  </si>
  <si>
    <t>AF nº  1284/2025 Qtde. DT</t>
  </si>
  <si>
    <t>AF nº  1699/2025 Qtde. DT</t>
  </si>
  <si>
    <t>AF nº  11862025 Qtde. DT</t>
  </si>
  <si>
    <t>AF nº  1317/2025 Qtde. DT</t>
  </si>
  <si>
    <t>AF nº  1391/2025 Qtde. DT</t>
  </si>
  <si>
    <t xml:space="preserve">AF nº  1433/2025 Qtde. DT </t>
  </si>
  <si>
    <t xml:space="preserve"> AF nº  1555/2025 Qtde. DT</t>
  </si>
  <si>
    <t>AF nº  1659/2025 Qtde. DT</t>
  </si>
  <si>
    <t>AF nº  1791/2025 Qtde. DT</t>
  </si>
  <si>
    <t>AF nº  2317/2025 Qtde. DT</t>
  </si>
  <si>
    <t>AF nº  2771/2025 Qtde. DT SGPe 47501/2025</t>
  </si>
  <si>
    <t>AF nº  2885/2025 Qtde. DT</t>
  </si>
  <si>
    <t>Resumo Atualizado em 08/12/2025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</si>
</sst>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  <numFmt numFmtId="170" formatCode="00"/>
    <numFmt numFmtId="171" formatCode="0000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2"/>
      <name val="Calibri"/>
      <family val="2"/>
    </font>
    <font>
      <b/>
      <i/>
      <sz val="12"/>
      <color theme="1"/>
      <name val="Calibri"/>
      <family val="2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0066FF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0"/>
      <color indexed="81"/>
      <name val="Segoe UI"/>
      <family val="2"/>
    </font>
    <font>
      <b/>
      <sz val="10"/>
      <color indexed="81"/>
      <name val="Segoe U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9"/>
      <color indexed="81"/>
      <name val="Segoe UI"/>
      <family val="2"/>
    </font>
    <font>
      <sz val="12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EA1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FD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rgb="FFFFFFCC"/>
      </patternFill>
    </fill>
    <fill>
      <patternFill patternType="solid">
        <fgColor rgb="FFCC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9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9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59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0" fontId="7" fillId="7" borderId="8" xfId="1" applyFont="1" applyFill="1" applyBorder="1" applyAlignment="1" applyProtection="1">
      <alignment horizontal="left"/>
      <protection locked="0"/>
    </xf>
    <xf numFmtId="0" fontId="7" fillId="7" borderId="13" xfId="1" applyFont="1" applyFill="1" applyBorder="1" applyAlignment="1" applyProtection="1">
      <alignment horizontal="left"/>
      <protection locked="0"/>
    </xf>
    <xf numFmtId="0" fontId="7" fillId="7" borderId="9" xfId="1" applyFont="1" applyFill="1" applyBorder="1" applyAlignment="1" applyProtection="1">
      <alignment horizontal="left"/>
      <protection locked="0"/>
    </xf>
    <xf numFmtId="0" fontId="7" fillId="7" borderId="0" xfId="1" applyFont="1" applyFill="1" applyBorder="1" applyAlignment="1" applyProtection="1">
      <alignment horizontal="left"/>
      <protection locked="0"/>
    </xf>
    <xf numFmtId="0" fontId="7" fillId="7" borderId="11" xfId="1" applyFont="1" applyFill="1" applyBorder="1" applyAlignment="1" applyProtection="1">
      <alignment horizontal="left"/>
      <protection locked="0"/>
    </xf>
    <xf numFmtId="0" fontId="7" fillId="7" borderId="12" xfId="1" applyFont="1" applyFill="1" applyBorder="1" applyAlignment="1" applyProtection="1">
      <alignment horizontal="left"/>
      <protection locked="0"/>
    </xf>
    <xf numFmtId="41" fontId="4" fillId="6" borderId="1" xfId="0" applyNumberFormat="1" applyFont="1" applyFill="1" applyBorder="1" applyAlignment="1">
      <alignment horizontal="center" vertical="center" wrapText="1"/>
    </xf>
    <xf numFmtId="44" fontId="4" fillId="8" borderId="1" xfId="13" applyFont="1" applyFill="1" applyBorder="1" applyAlignment="1" applyProtection="1">
      <alignment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wrapText="1"/>
    </xf>
    <xf numFmtId="0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vertical="center" wrapText="1"/>
    </xf>
    <xf numFmtId="166" fontId="7" fillId="4" borderId="2" xfId="0" applyNumberFormat="1" applyFont="1" applyFill="1" applyBorder="1" applyAlignment="1">
      <alignment horizontal="center" vertical="center" wrapText="1"/>
    </xf>
    <xf numFmtId="3" fontId="7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7" fillId="10" borderId="2" xfId="1" applyFont="1" applyFill="1" applyBorder="1" applyAlignment="1" applyProtection="1">
      <alignment horizontal="center" vertical="center" wrapText="1"/>
      <protection locked="0"/>
    </xf>
    <xf numFmtId="3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4" fontId="7" fillId="0" borderId="0" xfId="1" applyNumberFormat="1" applyFont="1" applyFill="1" applyAlignment="1">
      <alignment horizontal="center" vertical="center" wrapText="1"/>
    </xf>
    <xf numFmtId="1" fontId="7" fillId="0" borderId="0" xfId="1" applyNumberFormat="1" applyFont="1" applyFill="1" applyAlignment="1" applyProtection="1">
      <alignment horizontal="center" wrapText="1"/>
      <protection locked="0"/>
    </xf>
    <xf numFmtId="166" fontId="7" fillId="0" borderId="0" xfId="0" applyNumberFormat="1" applyFont="1" applyFill="1" applyAlignment="1">
      <alignment horizontal="center" vertical="center" wrapText="1"/>
    </xf>
    <xf numFmtId="3" fontId="7" fillId="0" borderId="0" xfId="1" applyNumberFormat="1" applyFont="1" applyAlignment="1" applyProtection="1">
      <alignment wrapText="1"/>
      <protection locked="0"/>
    </xf>
    <xf numFmtId="0" fontId="7" fillId="0" borderId="0" xfId="1" applyFont="1" applyAlignment="1" applyProtection="1">
      <alignment wrapText="1"/>
      <protection locked="0"/>
    </xf>
    <xf numFmtId="0" fontId="9" fillId="13" borderId="14" xfId="1" applyFont="1" applyFill="1" applyBorder="1" applyAlignment="1">
      <alignment horizontal="center" vertical="center" wrapText="1"/>
    </xf>
    <xf numFmtId="0" fontId="9" fillId="12" borderId="7" xfId="0" applyFont="1" applyFill="1" applyBorder="1" applyAlignment="1">
      <alignment horizontal="center" vertical="center" wrapText="1"/>
    </xf>
    <xf numFmtId="0" fontId="7" fillId="10" borderId="1" xfId="1" applyFont="1" applyFill="1" applyBorder="1" applyAlignment="1" applyProtection="1">
      <alignment horizontal="center" vertical="center" wrapText="1"/>
      <protection locked="0"/>
    </xf>
    <xf numFmtId="3" fontId="4" fillId="15" borderId="1" xfId="0" applyNumberFormat="1" applyFont="1" applyFill="1" applyBorder="1" applyAlignment="1">
      <alignment horizontal="center" vertical="center" wrapText="1"/>
    </xf>
    <xf numFmtId="3" fontId="4" fillId="16" borderId="1" xfId="0" applyNumberFormat="1" applyFont="1" applyFill="1" applyBorder="1" applyAlignment="1">
      <alignment horizontal="center" vertical="center" wrapText="1"/>
    </xf>
    <xf numFmtId="3" fontId="4" fillId="17" borderId="1" xfId="0" applyNumberFormat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wrapText="1"/>
      <protection locked="0"/>
    </xf>
    <xf numFmtId="3" fontId="4" fillId="0" borderId="0" xfId="0" applyNumberFormat="1" applyFont="1" applyFill="1" applyBorder="1" applyAlignment="1">
      <alignment horizontal="center" vertical="center" wrapText="1"/>
    </xf>
    <xf numFmtId="41" fontId="4" fillId="18" borderId="1" xfId="0" applyNumberFormat="1" applyFont="1" applyFill="1" applyBorder="1" applyAlignment="1">
      <alignment horizontal="center" vertical="center" wrapText="1"/>
    </xf>
    <xf numFmtId="166" fontId="4" fillId="16" borderId="1" xfId="0" applyNumberFormat="1" applyFont="1" applyFill="1" applyBorder="1" applyAlignment="1">
      <alignment horizontal="center" vertical="center" wrapText="1"/>
    </xf>
    <xf numFmtId="166" fontId="4" fillId="14" borderId="1" xfId="0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168" fontId="8" fillId="2" borderId="1" xfId="3" applyNumberFormat="1" applyFont="1" applyFill="1" applyBorder="1" applyAlignment="1" applyProtection="1">
      <alignment horizontal="center" vertical="center" wrapText="1"/>
    </xf>
    <xf numFmtId="0" fontId="10" fillId="13" borderId="3" xfId="0" applyFont="1" applyFill="1" applyBorder="1" applyAlignment="1">
      <alignment horizontal="center" vertical="center" wrapText="1"/>
    </xf>
    <xf numFmtId="166" fontId="4" fillId="13" borderId="3" xfId="1" applyNumberFormat="1" applyFont="1" applyFill="1" applyBorder="1" applyAlignment="1">
      <alignment horizontal="center" vertical="center" wrapText="1"/>
    </xf>
    <xf numFmtId="0" fontId="4" fillId="13" borderId="3" xfId="1" applyFont="1" applyFill="1" applyBorder="1" applyAlignment="1" applyProtection="1">
      <alignment horizontal="center" vertical="center" wrapText="1"/>
      <protection locked="0"/>
    </xf>
    <xf numFmtId="169" fontId="4" fillId="0" borderId="0" xfId="1" applyNumberFormat="1" applyFont="1" applyFill="1" applyAlignment="1" applyProtection="1">
      <alignment wrapText="1"/>
      <protection locked="0"/>
    </xf>
    <xf numFmtId="0" fontId="9" fillId="0" borderId="0" xfId="0" applyNumberFormat="1" applyFont="1" applyFill="1" applyBorder="1" applyAlignment="1">
      <alignment vertical="center" wrapText="1"/>
    </xf>
    <xf numFmtId="170" fontId="14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justify" vertical="top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170" fontId="13" fillId="19" borderId="1" xfId="0" applyNumberFormat="1" applyFont="1" applyFill="1" applyBorder="1" applyAlignment="1" applyProtection="1">
      <alignment horizontal="center" vertical="center"/>
      <protection locked="0"/>
    </xf>
    <xf numFmtId="0" fontId="10" fillId="19" borderId="1" xfId="0" applyFont="1" applyFill="1" applyBorder="1" applyAlignment="1" applyProtection="1">
      <alignment horizontal="center" vertical="center" wrapText="1"/>
      <protection locked="0"/>
    </xf>
    <xf numFmtId="170" fontId="14" fillId="19" borderId="1" xfId="0" applyNumberFormat="1" applyFont="1" applyFill="1" applyBorder="1" applyAlignment="1" applyProtection="1">
      <alignment horizontal="center" vertical="center"/>
      <protection locked="0"/>
    </xf>
    <xf numFmtId="170" fontId="13" fillId="19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19" borderId="1" xfId="0" applyFill="1" applyBorder="1" applyAlignment="1" applyProtection="1">
      <alignment horizontal="justify" vertical="top" wrapText="1"/>
      <protection locked="0"/>
    </xf>
    <xf numFmtId="0" fontId="0" fillId="19" borderId="1" xfId="0" applyFill="1" applyBorder="1" applyAlignment="1" applyProtection="1">
      <alignment horizontal="center" vertical="center" wrapText="1"/>
      <protection locked="0"/>
    </xf>
    <xf numFmtId="170" fontId="13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70" fontId="13" fillId="0" borderId="1" xfId="0" applyNumberFormat="1" applyFont="1" applyBorder="1" applyAlignment="1" applyProtection="1">
      <alignment horizontal="center" vertical="center" wrapText="1"/>
      <protection locked="0"/>
    </xf>
    <xf numFmtId="170" fontId="14" fillId="10" borderId="1" xfId="0" applyNumberFormat="1" applyFont="1" applyFill="1" applyBorder="1" applyAlignment="1" applyProtection="1">
      <alignment horizontal="center" vertical="center"/>
      <protection locked="0"/>
    </xf>
    <xf numFmtId="0" fontId="0" fillId="10" borderId="1" xfId="0" applyFill="1" applyBorder="1" applyAlignment="1" applyProtection="1">
      <alignment horizontal="justify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10" borderId="1" xfId="0" applyFill="1" applyBorder="1" applyAlignment="1" applyProtection="1">
      <alignment vertical="center" wrapText="1"/>
      <protection locked="0"/>
    </xf>
    <xf numFmtId="170" fontId="17" fillId="13" borderId="1" xfId="0" applyNumberFormat="1" applyFont="1" applyFill="1" applyBorder="1" applyAlignment="1" applyProtection="1">
      <alignment vertical="center" wrapText="1"/>
      <protection locked="0"/>
    </xf>
    <xf numFmtId="171" fontId="18" fillId="13" borderId="1" xfId="0" applyNumberFormat="1" applyFont="1" applyFill="1" applyBorder="1" applyAlignment="1" applyProtection="1">
      <alignment vertical="center"/>
      <protection locked="0"/>
    </xf>
    <xf numFmtId="171" fontId="18" fillId="13" borderId="1" xfId="0" applyNumberFormat="1" applyFont="1" applyFill="1" applyBorder="1" applyAlignment="1" applyProtection="1">
      <alignment vertical="center" wrapText="1"/>
      <protection locked="0"/>
    </xf>
    <xf numFmtId="171" fontId="19" fillId="13" borderId="1" xfId="0" applyNumberFormat="1" applyFont="1" applyFill="1" applyBorder="1" applyAlignment="1" applyProtection="1">
      <alignment vertical="center" wrapText="1"/>
      <protection locked="0"/>
    </xf>
    <xf numFmtId="170" fontId="16" fillId="13" borderId="1" xfId="0" applyNumberFormat="1" applyFont="1" applyFill="1" applyBorder="1" applyAlignment="1" applyProtection="1">
      <alignment horizontal="center" vertical="center"/>
      <protection locked="0"/>
    </xf>
    <xf numFmtId="44" fontId="14" fillId="19" borderId="1" xfId="41" applyNumberFormat="1" applyFont="1" applyFill="1" applyBorder="1" applyAlignment="1" applyProtection="1">
      <alignment horizontal="center" vertical="center"/>
      <protection locked="0"/>
    </xf>
    <xf numFmtId="44" fontId="14" fillId="0" borderId="1" xfId="41" applyNumberFormat="1" applyFont="1" applyFill="1" applyBorder="1" applyAlignment="1" applyProtection="1">
      <alignment horizontal="center" vertical="center"/>
      <protection locked="0"/>
    </xf>
    <xf numFmtId="44" fontId="14" fillId="10" borderId="1" xfId="41" applyNumberFormat="1" applyFont="1" applyFill="1" applyBorder="1" applyAlignment="1" applyProtection="1">
      <alignment horizontal="center" vertical="center"/>
      <protection locked="0"/>
    </xf>
    <xf numFmtId="44" fontId="14" fillId="0" borderId="0" xfId="41" applyNumberFormat="1" applyFont="1" applyFill="1" applyBorder="1" applyAlignment="1" applyProtection="1">
      <alignment horizontal="center" vertical="center"/>
      <protection locked="0"/>
    </xf>
    <xf numFmtId="3" fontId="4" fillId="15" borderId="6" xfId="0" applyNumberFormat="1" applyFont="1" applyFill="1" applyBorder="1" applyAlignment="1">
      <alignment horizontal="center" vertical="center" wrapText="1"/>
    </xf>
    <xf numFmtId="1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6" borderId="1" xfId="0" applyNumberFormat="1" applyFont="1" applyFill="1" applyBorder="1" applyAlignment="1">
      <alignment horizontal="center" vertical="center" wrapText="1"/>
    </xf>
    <xf numFmtId="44" fontId="7" fillId="0" borderId="1" xfId="8" applyFont="1" applyBorder="1" applyAlignment="1" applyProtection="1">
      <alignment wrapText="1"/>
      <protection locked="0"/>
    </xf>
    <xf numFmtId="170" fontId="17" fillId="13" borderId="1" xfId="0" applyNumberFormat="1" applyFont="1" applyFill="1" applyBorder="1" applyAlignment="1" applyProtection="1">
      <alignment horizontal="center" vertical="center" wrapText="1"/>
      <protection locked="0"/>
    </xf>
    <xf numFmtId="171" fontId="18" fillId="13" borderId="1" xfId="0" applyNumberFormat="1" applyFont="1" applyFill="1" applyBorder="1" applyAlignment="1" applyProtection="1">
      <alignment horizontal="center" vertical="center"/>
      <protection locked="0"/>
    </xf>
    <xf numFmtId="171" fontId="18" fillId="13" borderId="1" xfId="0" applyNumberFormat="1" applyFont="1" applyFill="1" applyBorder="1" applyAlignment="1" applyProtection="1">
      <alignment horizontal="center" vertical="center" wrapText="1"/>
      <protection locked="0"/>
    </xf>
    <xf numFmtId="171" fontId="19" fillId="13" borderId="1" xfId="0" applyNumberFormat="1" applyFont="1" applyFill="1" applyBorder="1" applyAlignment="1" applyProtection="1">
      <alignment horizontal="center" vertical="center" wrapText="1"/>
      <protection locked="0"/>
    </xf>
    <xf numFmtId="41" fontId="4" fillId="7" borderId="1" xfId="0" applyNumberFormat="1" applyFont="1" applyFill="1" applyBorder="1" applyAlignment="1">
      <alignment horizontal="center" vertical="center" wrapText="1"/>
    </xf>
    <xf numFmtId="166" fontId="7" fillId="4" borderId="1" xfId="0" applyNumberFormat="1" applyFont="1" applyFill="1" applyBorder="1" applyAlignment="1">
      <alignment horizontal="center" vertical="center" wrapText="1"/>
    </xf>
    <xf numFmtId="41" fontId="4" fillId="0" borderId="0" xfId="1" applyNumberFormat="1" applyFont="1" applyFill="1" applyAlignment="1">
      <alignment horizontal="center" vertical="center" wrapText="1"/>
    </xf>
    <xf numFmtId="3" fontId="7" fillId="5" borderId="1" xfId="1" applyNumberFormat="1" applyFont="1" applyFill="1" applyBorder="1" applyAlignment="1" applyProtection="1">
      <alignment vertical="center" wrapText="1"/>
      <protection locked="0"/>
    </xf>
    <xf numFmtId="1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170" fontId="24" fillId="13" borderId="1" xfId="0" applyNumberFormat="1" applyFont="1" applyFill="1" applyBorder="1" applyAlignment="1" applyProtection="1">
      <alignment horizontal="center" vertical="center"/>
      <protection locked="0"/>
    </xf>
    <xf numFmtId="170" fontId="25" fillId="13" borderId="1" xfId="0" applyNumberFormat="1" applyFont="1" applyFill="1" applyBorder="1" applyAlignment="1" applyProtection="1">
      <alignment horizontal="center" vertical="center" wrapText="1"/>
      <protection locked="0"/>
    </xf>
    <xf numFmtId="171" fontId="9" fillId="13" borderId="1" xfId="0" applyNumberFormat="1" applyFont="1" applyFill="1" applyBorder="1" applyAlignment="1" applyProtection="1">
      <alignment horizontal="center" vertical="center"/>
      <protection locked="0"/>
    </xf>
    <xf numFmtId="171" fontId="9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19" borderId="1" xfId="0" applyFont="1" applyFill="1" applyBorder="1" applyAlignment="1" applyProtection="1">
      <alignment horizontal="justify" vertical="top" wrapText="1"/>
      <protection locked="0"/>
    </xf>
    <xf numFmtId="0" fontId="2" fillId="19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4" fontId="7" fillId="0" borderId="0" xfId="1" applyNumberFormat="1" applyFont="1" applyFill="1" applyBorder="1" applyAlignment="1">
      <alignment horizontal="center" vertical="center" wrapText="1"/>
    </xf>
    <xf numFmtId="1" fontId="7" fillId="0" borderId="0" xfId="1" applyNumberFormat="1" applyFont="1" applyFill="1" applyBorder="1" applyAlignment="1" applyProtection="1">
      <alignment horizontal="center" wrapText="1"/>
      <protection locked="0"/>
    </xf>
    <xf numFmtId="3" fontId="7" fillId="0" borderId="0" xfId="1" applyNumberFormat="1" applyFont="1" applyBorder="1" applyAlignment="1" applyProtection="1">
      <alignment wrapText="1"/>
      <protection locked="0"/>
    </xf>
    <xf numFmtId="44" fontId="7" fillId="0" borderId="0" xfId="8" applyFont="1" applyBorder="1" applyAlignment="1" applyProtection="1">
      <alignment wrapText="1"/>
      <protection locked="0"/>
    </xf>
    <xf numFmtId="0" fontId="7" fillId="0" borderId="0" xfId="1" applyFont="1" applyBorder="1" applyAlignment="1">
      <alignment wrapText="1"/>
    </xf>
    <xf numFmtId="171" fontId="26" fillId="20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27" borderId="3" xfId="1" applyNumberFormat="1" applyFont="1" applyFill="1" applyBorder="1" applyAlignment="1" applyProtection="1">
      <alignment horizontal="center" vertical="center" wrapText="1"/>
      <protection locked="0"/>
    </xf>
    <xf numFmtId="0" fontId="1" fillId="13" borderId="1" xfId="0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4" fillId="22" borderId="1" xfId="1" applyFont="1" applyFill="1" applyBorder="1" applyAlignment="1">
      <alignment horizontal="center" vertical="center" wrapText="1"/>
    </xf>
    <xf numFmtId="0" fontId="4" fillId="23" borderId="1" xfId="1" applyFont="1" applyFill="1" applyBorder="1" applyAlignment="1">
      <alignment horizontal="center" vertical="center" wrapText="1"/>
    </xf>
    <xf numFmtId="0" fontId="4" fillId="24" borderId="1" xfId="1" applyFont="1" applyFill="1" applyBorder="1" applyAlignment="1">
      <alignment horizontal="center" vertical="center" wrapText="1"/>
    </xf>
    <xf numFmtId="0" fontId="4" fillId="25" borderId="1" xfId="1" applyFont="1" applyFill="1" applyBorder="1" applyAlignment="1">
      <alignment horizontal="center" vertical="center" wrapText="1"/>
    </xf>
    <xf numFmtId="0" fontId="4" fillId="26" borderId="1" xfId="1" applyFont="1" applyFill="1" applyBorder="1" applyAlignment="1">
      <alignment horizontal="center" vertical="center" wrapText="1"/>
    </xf>
    <xf numFmtId="0" fontId="8" fillId="26" borderId="1" xfId="1" applyFont="1" applyFill="1" applyBorder="1" applyAlignment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 wrapText="1"/>
    </xf>
    <xf numFmtId="0" fontId="4" fillId="22" borderId="1" xfId="0" applyFont="1" applyFill="1" applyBorder="1" applyAlignment="1">
      <alignment horizontal="center" vertical="center" wrapText="1"/>
    </xf>
    <xf numFmtId="0" fontId="4" fillId="23" borderId="1" xfId="0" applyFont="1" applyFill="1" applyBorder="1" applyAlignment="1">
      <alignment horizontal="center" vertical="center" wrapText="1"/>
    </xf>
    <xf numFmtId="0" fontId="4" fillId="24" borderId="1" xfId="0" applyFont="1" applyFill="1" applyBorder="1" applyAlignment="1">
      <alignment horizontal="center" vertical="center" wrapText="1"/>
    </xf>
    <xf numFmtId="0" fontId="4" fillId="25" borderId="1" xfId="0" applyFont="1" applyFill="1" applyBorder="1" applyAlignment="1">
      <alignment horizontal="center" vertical="center" wrapText="1"/>
    </xf>
    <xf numFmtId="0" fontId="4" fillId="26" borderId="1" xfId="0" applyFont="1" applyFill="1" applyBorder="1" applyAlignment="1">
      <alignment horizontal="center" vertical="center" wrapText="1"/>
    </xf>
    <xf numFmtId="44" fontId="4" fillId="8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0" borderId="1" xfId="19" applyNumberFormat="1" applyFont="1" applyBorder="1" applyAlignment="1" applyProtection="1">
      <alignment horizontal="center" vertical="center" wrapText="1"/>
      <protection locked="0"/>
    </xf>
    <xf numFmtId="0" fontId="4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top" wrapText="1"/>
    </xf>
    <xf numFmtId="4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center" wrapText="1"/>
    </xf>
    <xf numFmtId="0" fontId="4" fillId="7" borderId="0" xfId="1" applyFont="1" applyFill="1" applyAlignment="1" applyProtection="1">
      <alignment horizontal="left" wrapText="1"/>
      <protection locked="0"/>
    </xf>
    <xf numFmtId="10" fontId="4" fillId="7" borderId="16" xfId="12" applyNumberFormat="1" applyFont="1" applyFill="1" applyBorder="1" applyAlignment="1" applyProtection="1">
      <alignment horizontal="right" wrapText="1"/>
      <protection locked="0"/>
    </xf>
    <xf numFmtId="171" fontId="4" fillId="10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Alignment="1">
      <alignment horizontal="center" vertical="top" wrapText="1"/>
    </xf>
    <xf numFmtId="0" fontId="4" fillId="0" borderId="0" xfId="1" applyFont="1" applyAlignment="1" applyProtection="1">
      <alignment vertical="top" wrapText="1"/>
      <protection locked="0"/>
    </xf>
    <xf numFmtId="44" fontId="4" fillId="0" borderId="0" xfId="1" applyNumberFormat="1" applyFont="1" applyAlignment="1">
      <alignment vertical="top" wrapText="1"/>
    </xf>
    <xf numFmtId="44" fontId="35" fillId="0" borderId="0" xfId="1" applyNumberFormat="1" applyFont="1" applyAlignment="1">
      <alignment vertical="top" wrapText="1"/>
    </xf>
    <xf numFmtId="44" fontId="4" fillId="0" borderId="0" xfId="43" applyFont="1" applyAlignment="1" applyProtection="1">
      <alignment vertical="top" wrapText="1"/>
      <protection locked="0"/>
    </xf>
    <xf numFmtId="0" fontId="4" fillId="0" borderId="0" xfId="1" applyFont="1" applyAlignment="1">
      <alignment vertical="top" wrapText="1"/>
    </xf>
    <xf numFmtId="3" fontId="8" fillId="27" borderId="3" xfId="1" applyNumberFormat="1" applyFont="1" applyFill="1" applyBorder="1" applyAlignment="1" applyProtection="1">
      <alignment horizontal="center" vertical="center" wrapText="1"/>
      <protection locked="0"/>
    </xf>
    <xf numFmtId="14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37" fillId="29" borderId="1" xfId="0" applyNumberFormat="1" applyFont="1" applyFill="1" applyBorder="1" applyAlignment="1">
      <alignment horizontal="center" vertical="center" wrapText="1"/>
    </xf>
    <xf numFmtId="0" fontId="37" fillId="30" borderId="2" xfId="0" applyFont="1" applyFill="1" applyBorder="1" applyAlignment="1">
      <alignment horizontal="center" vertical="center" wrapText="1"/>
    </xf>
    <xf numFmtId="0" fontId="37" fillId="30" borderId="1" xfId="0" applyFont="1" applyFill="1" applyBorder="1" applyAlignment="1">
      <alignment horizontal="center" vertical="center" wrapText="1"/>
    </xf>
    <xf numFmtId="0" fontId="37" fillId="31" borderId="2" xfId="0" applyFont="1" applyFill="1" applyBorder="1" applyAlignment="1">
      <alignment horizontal="center" vertical="center" wrapText="1"/>
    </xf>
    <xf numFmtId="8" fontId="37" fillId="0" borderId="1" xfId="0" applyNumberFormat="1" applyFont="1" applyBorder="1" applyAlignment="1">
      <alignment wrapText="1"/>
    </xf>
    <xf numFmtId="0" fontId="37" fillId="0" borderId="0" xfId="0" applyFont="1" applyAlignment="1">
      <alignment wrapText="1"/>
    </xf>
    <xf numFmtId="14" fontId="24" fillId="29" borderId="1" xfId="0" applyNumberFormat="1" applyFont="1" applyFill="1" applyBorder="1" applyAlignment="1">
      <alignment horizontal="center" vertical="center" wrapText="1"/>
    </xf>
    <xf numFmtId="0" fontId="37" fillId="28" borderId="1" xfId="0" applyFont="1" applyFill="1" applyBorder="1" applyAlignment="1">
      <alignment horizontal="center" vertical="center" wrapText="1"/>
    </xf>
    <xf numFmtId="0" fontId="37" fillId="28" borderId="1" xfId="0" applyFont="1" applyFill="1" applyBorder="1" applyAlignment="1">
      <alignment vertical="center" wrapText="1"/>
    </xf>
    <xf numFmtId="0" fontId="37" fillId="31" borderId="1" xfId="0" applyFont="1" applyFill="1" applyBorder="1" applyAlignment="1">
      <alignment horizontal="center" vertical="center" wrapText="1"/>
    </xf>
    <xf numFmtId="16" fontId="4" fillId="10" borderId="1" xfId="0" applyNumberFormat="1" applyFont="1" applyFill="1" applyBorder="1" applyAlignment="1" applyProtection="1">
      <alignment horizontal="center" vertical="center" wrapText="1"/>
      <protection locked="0"/>
    </xf>
    <xf numFmtId="8" fontId="24" fillId="0" borderId="1" xfId="0" applyNumberFormat="1" applyFont="1" applyBorder="1" applyAlignment="1">
      <alignment wrapText="1"/>
    </xf>
    <xf numFmtId="8" fontId="2" fillId="0" borderId="0" xfId="0" applyNumberFormat="1" applyFont="1"/>
    <xf numFmtId="0" fontId="2" fillId="0" borderId="0" xfId="0" applyFont="1"/>
    <xf numFmtId="3" fontId="7" fillId="5" borderId="1" xfId="1" applyNumberFormat="1" applyFont="1" applyFill="1" applyBorder="1" applyAlignment="1" applyProtection="1">
      <alignment horizontal="center" vertical="center" wrapText="1"/>
      <protection locked="0"/>
    </xf>
    <xf numFmtId="170" fontId="13" fillId="0" borderId="1" xfId="0" applyNumberFormat="1" applyFont="1" applyBorder="1" applyAlignment="1" applyProtection="1">
      <alignment horizontal="center" vertical="center"/>
      <protection locked="0"/>
    </xf>
    <xf numFmtId="170" fontId="13" fillId="0" borderId="2" xfId="0" applyNumberFormat="1" applyFont="1" applyBorder="1" applyAlignment="1" applyProtection="1">
      <alignment horizontal="center" vertical="center" wrapText="1"/>
      <protection locked="0"/>
    </xf>
    <xf numFmtId="170" fontId="13" fillId="0" borderId="3" xfId="0" applyNumberFormat="1" applyFont="1" applyBorder="1" applyAlignment="1" applyProtection="1">
      <alignment horizontal="center" vertical="center" wrapText="1"/>
      <protection locked="0"/>
    </xf>
    <xf numFmtId="0" fontId="7" fillId="11" borderId="1" xfId="0" applyNumberFormat="1" applyFont="1" applyFill="1" applyBorder="1" applyAlignment="1">
      <alignment horizontal="left" vertical="center" wrapText="1"/>
    </xf>
    <xf numFmtId="0" fontId="9" fillId="11" borderId="4" xfId="0" applyNumberFormat="1" applyFont="1" applyFill="1" applyBorder="1" applyAlignment="1">
      <alignment vertical="center" wrapText="1"/>
    </xf>
    <xf numFmtId="0" fontId="9" fillId="11" borderId="5" xfId="0" applyNumberFormat="1" applyFont="1" applyFill="1" applyBorder="1" applyAlignment="1">
      <alignment vertical="center" wrapText="1"/>
    </xf>
    <xf numFmtId="0" fontId="9" fillId="11" borderId="6" xfId="0" applyNumberFormat="1" applyFont="1" applyFill="1" applyBorder="1" applyAlignment="1">
      <alignment vertical="center" wrapText="1"/>
    </xf>
    <xf numFmtId="0" fontId="9" fillId="20" borderId="1" xfId="0" applyNumberFormat="1" applyFont="1" applyFill="1" applyBorder="1" applyAlignment="1">
      <alignment horizontal="center" vertical="center" wrapText="1"/>
    </xf>
    <xf numFmtId="0" fontId="7" fillId="20" borderId="1" xfId="0" applyNumberFormat="1" applyFont="1" applyFill="1" applyBorder="1" applyAlignment="1">
      <alignment horizontal="center" vertical="center" wrapText="1"/>
    </xf>
    <xf numFmtId="0" fontId="7" fillId="11" borderId="5" xfId="0" applyNumberFormat="1" applyFont="1" applyFill="1" applyBorder="1" applyAlignment="1">
      <alignment vertical="center" wrapText="1"/>
    </xf>
    <xf numFmtId="0" fontId="7" fillId="11" borderId="6" xfId="0" applyNumberFormat="1" applyFont="1" applyFill="1" applyBorder="1" applyAlignment="1">
      <alignment vertical="center" wrapText="1"/>
    </xf>
    <xf numFmtId="170" fontId="13" fillId="10" borderId="1" xfId="0" applyNumberFormat="1" applyFont="1" applyFill="1" applyBorder="1" applyAlignment="1" applyProtection="1">
      <alignment horizontal="center" vertical="center"/>
      <protection locked="0"/>
    </xf>
    <xf numFmtId="170" fontId="13" fillId="10" borderId="2" xfId="0" applyNumberFormat="1" applyFont="1" applyFill="1" applyBorder="1" applyAlignment="1" applyProtection="1">
      <alignment horizontal="center" vertical="center" wrapText="1"/>
      <protection locked="0"/>
    </xf>
    <xf numFmtId="170" fontId="13" fillId="10" borderId="7" xfId="0" applyNumberFormat="1" applyFont="1" applyFill="1" applyBorder="1" applyAlignment="1" applyProtection="1">
      <alignment horizontal="center" vertical="center" wrapText="1"/>
      <protection locked="0"/>
    </xf>
    <xf numFmtId="170" fontId="13" fillId="1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11" borderId="1" xfId="0" applyNumberFormat="1" applyFont="1" applyFill="1" applyBorder="1" applyAlignment="1">
      <alignment horizontal="left" vertical="center" wrapText="1"/>
    </xf>
    <xf numFmtId="3" fontId="9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11" borderId="4" xfId="0" applyNumberFormat="1" applyFont="1" applyFill="1" applyBorder="1" applyAlignment="1">
      <alignment horizontal="center" vertical="center" wrapText="1"/>
    </xf>
    <xf numFmtId="0" fontId="7" fillId="11" borderId="5" xfId="0" applyNumberFormat="1" applyFont="1" applyFill="1" applyBorder="1" applyAlignment="1">
      <alignment horizontal="center" vertical="center" wrapText="1"/>
    </xf>
    <xf numFmtId="0" fontId="7" fillId="11" borderId="6" xfId="0" applyNumberFormat="1" applyFont="1" applyFill="1" applyBorder="1" applyAlignment="1">
      <alignment horizontal="center" vertical="center" wrapText="1"/>
    </xf>
    <xf numFmtId="0" fontId="9" fillId="11" borderId="4" xfId="0" applyNumberFormat="1" applyFont="1" applyFill="1" applyBorder="1" applyAlignment="1">
      <alignment horizontal="center" vertical="center" wrapText="1"/>
    </xf>
    <xf numFmtId="0" fontId="9" fillId="11" borderId="5" xfId="0" applyNumberFormat="1" applyFont="1" applyFill="1" applyBorder="1" applyAlignment="1">
      <alignment horizontal="center" vertical="center" wrapText="1"/>
    </xf>
    <xf numFmtId="0" fontId="9" fillId="11" borderId="6" xfId="0" applyNumberFormat="1" applyFont="1" applyFill="1" applyBorder="1" applyAlignment="1">
      <alignment horizontal="center" vertical="center" wrapText="1"/>
    </xf>
    <xf numFmtId="0" fontId="37" fillId="28" borderId="2" xfId="0" applyFont="1" applyFill="1" applyBorder="1" applyAlignment="1">
      <alignment horizontal="center" vertical="center" wrapText="1"/>
    </xf>
    <xf numFmtId="0" fontId="37" fillId="28" borderId="3" xfId="0" applyFont="1" applyFill="1" applyBorder="1" applyAlignment="1">
      <alignment horizontal="center" vertical="center" wrapText="1"/>
    </xf>
    <xf numFmtId="0" fontId="24" fillId="28" borderId="2" xfId="0" applyFont="1" applyFill="1" applyBorder="1" applyAlignment="1">
      <alignment horizontal="center" vertical="center" wrapText="1"/>
    </xf>
    <xf numFmtId="0" fontId="24" fillId="28" borderId="3" xfId="0" applyFont="1" applyFill="1" applyBorder="1" applyAlignment="1">
      <alignment horizontal="center" vertical="center" wrapText="1"/>
    </xf>
    <xf numFmtId="3" fontId="7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7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9" fillId="11" borderId="4" xfId="0" applyNumberFormat="1" applyFont="1" applyFill="1" applyBorder="1" applyAlignment="1">
      <alignment horizontal="left" vertical="center" wrapText="1"/>
    </xf>
    <xf numFmtId="0" fontId="9" fillId="11" borderId="5" xfId="0" applyNumberFormat="1" applyFont="1" applyFill="1" applyBorder="1" applyAlignment="1">
      <alignment horizontal="left" vertical="center" wrapText="1"/>
    </xf>
    <xf numFmtId="0" fontId="9" fillId="11" borderId="6" xfId="0" applyNumberFormat="1" applyFont="1" applyFill="1" applyBorder="1" applyAlignment="1">
      <alignment horizontal="left" vertical="center" wrapText="1"/>
    </xf>
    <xf numFmtId="0" fontId="9" fillId="20" borderId="4" xfId="0" applyNumberFormat="1" applyFont="1" applyFill="1" applyBorder="1" applyAlignment="1">
      <alignment horizontal="center" vertical="center" wrapText="1"/>
    </xf>
    <xf numFmtId="0" fontId="9" fillId="20" borderId="5" xfId="0" applyNumberFormat="1" applyFont="1" applyFill="1" applyBorder="1" applyAlignment="1">
      <alignment horizontal="center" vertical="center" wrapText="1"/>
    </xf>
    <xf numFmtId="0" fontId="9" fillId="20" borderId="6" xfId="0" applyNumberFormat="1" applyFont="1" applyFill="1" applyBorder="1" applyAlignment="1">
      <alignment horizontal="center" vertical="center" wrapText="1"/>
    </xf>
    <xf numFmtId="0" fontId="7" fillId="11" borderId="4" xfId="0" applyNumberFormat="1" applyFont="1" applyFill="1" applyBorder="1" applyAlignment="1">
      <alignment horizontal="left" vertical="center" wrapText="1"/>
    </xf>
    <xf numFmtId="0" fontId="7" fillId="11" borderId="5" xfId="0" applyNumberFormat="1" applyFont="1" applyFill="1" applyBorder="1" applyAlignment="1">
      <alignment horizontal="left" vertical="center" wrapText="1"/>
    </xf>
    <xf numFmtId="0" fontId="7" fillId="11" borderId="6" xfId="0" applyNumberFormat="1" applyFont="1" applyFill="1" applyBorder="1" applyAlignment="1">
      <alignment horizontal="left" vertical="center" wrapText="1"/>
    </xf>
    <xf numFmtId="168" fontId="7" fillId="7" borderId="13" xfId="1" applyNumberFormat="1" applyFont="1" applyFill="1" applyBorder="1" applyAlignment="1" applyProtection="1">
      <alignment horizontal="center"/>
      <protection locked="0"/>
    </xf>
    <xf numFmtId="168" fontId="7" fillId="7" borderId="15" xfId="1" applyNumberFormat="1" applyFont="1" applyFill="1" applyBorder="1" applyAlignment="1" applyProtection="1">
      <alignment horizontal="center"/>
      <protection locked="0"/>
    </xf>
    <xf numFmtId="168" fontId="7" fillId="7" borderId="0" xfId="1" applyNumberFormat="1" applyFont="1" applyFill="1" applyBorder="1" applyAlignment="1" applyProtection="1">
      <alignment horizontal="center"/>
      <protection locked="0"/>
    </xf>
    <xf numFmtId="168" fontId="7" fillId="7" borderId="10" xfId="1" applyNumberFormat="1" applyFont="1" applyFill="1" applyBorder="1" applyAlignment="1" applyProtection="1">
      <alignment horizontal="center"/>
      <protection locked="0"/>
    </xf>
    <xf numFmtId="9" fontId="7" fillId="7" borderId="0" xfId="12" applyFont="1" applyFill="1" applyBorder="1" applyAlignment="1" applyProtection="1">
      <protection locked="0"/>
    </xf>
    <xf numFmtId="9" fontId="7" fillId="7" borderId="10" xfId="12" applyFont="1" applyFill="1" applyBorder="1" applyAlignment="1" applyProtection="1">
      <protection locked="0"/>
    </xf>
    <xf numFmtId="9" fontId="7" fillId="7" borderId="12" xfId="12" applyFont="1" applyFill="1" applyBorder="1" applyAlignment="1" applyProtection="1">
      <protection locked="0"/>
    </xf>
    <xf numFmtId="9" fontId="7" fillId="7" borderId="16" xfId="12" applyFont="1" applyFill="1" applyBorder="1" applyAlignment="1" applyProtection="1">
      <protection locked="0"/>
    </xf>
    <xf numFmtId="0" fontId="9" fillId="7" borderId="4" xfId="1" applyFont="1" applyFill="1" applyBorder="1" applyAlignment="1" applyProtection="1">
      <alignment horizontal="left"/>
      <protection locked="0"/>
    </xf>
    <xf numFmtId="0" fontId="9" fillId="7" borderId="5" xfId="1" applyFont="1" applyFill="1" applyBorder="1" applyAlignment="1" applyProtection="1">
      <alignment horizontal="left"/>
      <protection locked="0"/>
    </xf>
    <xf numFmtId="0" fontId="9" fillId="7" borderId="6" xfId="1" applyFont="1" applyFill="1" applyBorder="1" applyAlignment="1" applyProtection="1">
      <alignment horizontal="left"/>
      <protection locked="0"/>
    </xf>
    <xf numFmtId="0" fontId="7" fillId="7" borderId="1" xfId="1" applyFont="1" applyFill="1" applyBorder="1" applyAlignment="1">
      <alignment vertical="center" wrapText="1"/>
    </xf>
    <xf numFmtId="0" fontId="7" fillId="14" borderId="1" xfId="0" applyNumberFormat="1" applyFont="1" applyFill="1" applyBorder="1" applyAlignment="1">
      <alignment horizontal="left" vertical="center" wrapText="1"/>
    </xf>
    <xf numFmtId="0" fontId="9" fillId="14" borderId="5" xfId="0" applyNumberFormat="1" applyFont="1" applyFill="1" applyBorder="1" applyAlignment="1">
      <alignment horizontal="center" vertical="center" wrapText="1"/>
    </xf>
    <xf numFmtId="0" fontId="9" fillId="14" borderId="4" xfId="0" applyNumberFormat="1" applyFont="1" applyFill="1" applyBorder="1" applyAlignment="1">
      <alignment vertical="center" wrapText="1"/>
    </xf>
    <xf numFmtId="0" fontId="9" fillId="14" borderId="5" xfId="0" applyNumberFormat="1" applyFont="1" applyFill="1" applyBorder="1" applyAlignment="1">
      <alignment vertical="center" wrapText="1"/>
    </xf>
    <xf numFmtId="0" fontId="9" fillId="14" borderId="6" xfId="0" applyNumberFormat="1" applyFont="1" applyFill="1" applyBorder="1" applyAlignment="1">
      <alignment vertical="center" wrapText="1"/>
    </xf>
    <xf numFmtId="0" fontId="9" fillId="14" borderId="4" xfId="0" applyNumberFormat="1" applyFont="1" applyFill="1" applyBorder="1" applyAlignment="1">
      <alignment horizontal="center" vertical="center" wrapText="1"/>
    </xf>
    <xf numFmtId="0" fontId="9" fillId="14" borderId="6" xfId="0" applyNumberFormat="1" applyFont="1" applyFill="1" applyBorder="1" applyAlignment="1">
      <alignment horizontal="center" vertical="center" wrapText="1"/>
    </xf>
    <xf numFmtId="0" fontId="8" fillId="21" borderId="12" xfId="0" applyFont="1" applyFill="1" applyBorder="1" applyAlignment="1">
      <alignment horizontal="center" vertical="center" wrapText="1"/>
    </xf>
    <xf numFmtId="0" fontId="8" fillId="21" borderId="16" xfId="0" applyFont="1" applyFill="1" applyBorder="1" applyAlignment="1">
      <alignment horizontal="center" vertical="center" wrapText="1"/>
    </xf>
    <xf numFmtId="0" fontId="8" fillId="21" borderId="11" xfId="0" applyFont="1" applyFill="1" applyBorder="1" applyAlignment="1">
      <alignment vertical="center" wrapText="1"/>
    </xf>
    <xf numFmtId="0" fontId="8" fillId="21" borderId="12" xfId="0" applyFont="1" applyFill="1" applyBorder="1" applyAlignment="1">
      <alignment vertical="center" wrapText="1"/>
    </xf>
    <xf numFmtId="0" fontId="8" fillId="21" borderId="4" xfId="0" applyFont="1" applyFill="1" applyBorder="1" applyAlignment="1">
      <alignment horizontal="left" vertical="center" wrapText="1"/>
    </xf>
    <xf numFmtId="0" fontId="8" fillId="21" borderId="5" xfId="0" applyFont="1" applyFill="1" applyBorder="1" applyAlignment="1">
      <alignment horizontal="left" vertical="center" wrapText="1"/>
    </xf>
    <xf numFmtId="0" fontId="8" fillId="21" borderId="6" xfId="0" applyFont="1" applyFill="1" applyBorder="1" applyAlignment="1">
      <alignment horizontal="left" vertical="center" wrapText="1"/>
    </xf>
    <xf numFmtId="0" fontId="32" fillId="21" borderId="4" xfId="0" quotePrefix="1" applyFont="1" applyFill="1" applyBorder="1" applyAlignment="1">
      <alignment horizontal="center" vertical="center" wrapText="1"/>
    </xf>
    <xf numFmtId="0" fontId="32" fillId="21" borderId="5" xfId="0" quotePrefix="1" applyFont="1" applyFill="1" applyBorder="1" applyAlignment="1">
      <alignment horizontal="center" vertical="center" wrapText="1"/>
    </xf>
    <xf numFmtId="0" fontId="32" fillId="21" borderId="6" xfId="0" quotePrefix="1" applyFont="1" applyFill="1" applyBorder="1" applyAlignment="1">
      <alignment horizontal="center" vertical="center" wrapText="1"/>
    </xf>
    <xf numFmtId="0" fontId="32" fillId="22" borderId="1" xfId="0" quotePrefix="1" applyFont="1" applyFill="1" applyBorder="1" applyAlignment="1">
      <alignment horizontal="center" vertical="center" wrapText="1"/>
    </xf>
    <xf numFmtId="0" fontId="32" fillId="23" borderId="1" xfId="0" quotePrefix="1" applyFont="1" applyFill="1" applyBorder="1" applyAlignment="1">
      <alignment horizontal="center" vertical="center" wrapText="1"/>
    </xf>
    <xf numFmtId="0" fontId="32" fillId="24" borderId="1" xfId="0" quotePrefix="1" applyFont="1" applyFill="1" applyBorder="1" applyAlignment="1">
      <alignment horizontal="center" vertical="center" wrapText="1"/>
    </xf>
    <xf numFmtId="0" fontId="32" fillId="25" borderId="1" xfId="0" quotePrefix="1" applyFont="1" applyFill="1" applyBorder="1" applyAlignment="1">
      <alignment horizontal="center" vertical="center" wrapText="1"/>
    </xf>
    <xf numFmtId="0" fontId="34" fillId="26" borderId="1" xfId="0" quotePrefix="1" applyFont="1" applyFill="1" applyBorder="1" applyAlignment="1">
      <alignment horizontal="center" vertical="center" wrapText="1"/>
    </xf>
    <xf numFmtId="0" fontId="34" fillId="21" borderId="5" xfId="0" quotePrefix="1" applyFont="1" applyFill="1" applyBorder="1" applyAlignment="1">
      <alignment horizontal="center" vertical="center" wrapText="1"/>
    </xf>
    <xf numFmtId="0" fontId="34" fillId="21" borderId="6" xfId="0" quotePrefix="1" applyFont="1" applyFill="1" applyBorder="1" applyAlignment="1">
      <alignment horizontal="center" vertical="center" wrapText="1"/>
    </xf>
    <xf numFmtId="0" fontId="4" fillId="7" borderId="9" xfId="1" applyFont="1" applyFill="1" applyBorder="1" applyAlignment="1" applyProtection="1">
      <alignment horizontal="left" wrapText="1"/>
      <protection locked="0"/>
    </xf>
    <xf numFmtId="0" fontId="4" fillId="7" borderId="0" xfId="1" applyFont="1" applyFill="1" applyAlignment="1" applyProtection="1">
      <alignment horizontal="left" wrapText="1"/>
      <protection locked="0"/>
    </xf>
    <xf numFmtId="44" fontId="8" fillId="7" borderId="0" xfId="43" applyFont="1" applyFill="1" applyBorder="1" applyAlignment="1" applyProtection="1">
      <alignment horizontal="left" wrapText="1"/>
      <protection locked="0"/>
    </xf>
    <xf numFmtId="44" fontId="8" fillId="7" borderId="10" xfId="43" applyFont="1" applyFill="1" applyBorder="1" applyAlignment="1" applyProtection="1">
      <alignment horizontal="left" wrapText="1"/>
      <protection locked="0"/>
    </xf>
    <xf numFmtId="0" fontId="4" fillId="7" borderId="11" xfId="1" applyFont="1" applyFill="1" applyBorder="1" applyAlignment="1" applyProtection="1">
      <alignment horizontal="left" wrapText="1"/>
      <protection locked="0"/>
    </xf>
    <xf numFmtId="0" fontId="4" fillId="7" borderId="12" xfId="1" applyFont="1" applyFill="1" applyBorder="1" applyAlignment="1" applyProtection="1">
      <alignment horizontal="left" wrapText="1"/>
      <protection locked="0"/>
    </xf>
    <xf numFmtId="0" fontId="8" fillId="7" borderId="11" xfId="1" applyFont="1" applyFill="1" applyBorder="1" applyAlignment="1" applyProtection="1">
      <alignment horizontal="left" wrapText="1"/>
      <protection locked="0"/>
    </xf>
    <xf numFmtId="0" fontId="8" fillId="7" borderId="12" xfId="1" applyFont="1" applyFill="1" applyBorder="1" applyAlignment="1" applyProtection="1">
      <alignment horizontal="left" wrapText="1"/>
      <protection locked="0"/>
    </xf>
    <xf numFmtId="0" fontId="8" fillId="7" borderId="16" xfId="1" applyFont="1" applyFill="1" applyBorder="1" applyAlignment="1" applyProtection="1">
      <alignment horizontal="left" wrapText="1"/>
      <protection locked="0"/>
    </xf>
    <xf numFmtId="0" fontId="4" fillId="10" borderId="2" xfId="0" applyFont="1" applyFill="1" applyBorder="1" applyAlignment="1">
      <alignment horizontal="center" vertical="top" wrapText="1"/>
    </xf>
    <xf numFmtId="0" fontId="4" fillId="10" borderId="3" xfId="0" applyFont="1" applyFill="1" applyBorder="1" applyAlignment="1">
      <alignment horizontal="center" vertical="top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7" borderId="4" xfId="1" applyFont="1" applyFill="1" applyBorder="1" applyAlignment="1">
      <alignment horizontal="center" vertical="center" wrapText="1"/>
    </xf>
    <xf numFmtId="0" fontId="4" fillId="7" borderId="5" xfId="1" applyFont="1" applyFill="1" applyBorder="1" applyAlignment="1">
      <alignment horizontal="center" vertical="center" wrapText="1"/>
    </xf>
    <xf numFmtId="0" fontId="4" fillId="7" borderId="6" xfId="1" applyFont="1" applyFill="1" applyBorder="1" applyAlignment="1">
      <alignment horizontal="center" vertical="center" wrapText="1"/>
    </xf>
    <xf numFmtId="0" fontId="4" fillId="7" borderId="11" xfId="1" applyFont="1" applyFill="1" applyBorder="1" applyAlignment="1">
      <alignment horizontal="center" vertical="center" wrapText="1"/>
    </xf>
    <xf numFmtId="0" fontId="4" fillId="7" borderId="12" xfId="1" applyFont="1" applyFill="1" applyBorder="1" applyAlignment="1">
      <alignment horizontal="center" vertical="center" wrapText="1"/>
    </xf>
    <xf numFmtId="0" fontId="4" fillId="7" borderId="16" xfId="1" applyFont="1" applyFill="1" applyBorder="1" applyAlignment="1">
      <alignment horizontal="center" vertical="center" wrapText="1"/>
    </xf>
    <xf numFmtId="44" fontId="4" fillId="7" borderId="0" xfId="43" applyFont="1" applyFill="1" applyBorder="1" applyAlignment="1" applyProtection="1">
      <alignment horizontal="left" wrapText="1"/>
      <protection locked="0"/>
    </xf>
    <xf numFmtId="44" fontId="4" fillId="7" borderId="10" xfId="43" applyFont="1" applyFill="1" applyBorder="1" applyAlignment="1" applyProtection="1">
      <alignment horizontal="left" wrapText="1"/>
      <protection locked="0"/>
    </xf>
  </cellXfs>
  <cellStyles count="44">
    <cellStyle name="Moeda" xfId="13" builtinId="4"/>
    <cellStyle name="Moeda 10" xfId="43" xr:uid="{61FACD27-E302-40A4-9EF9-0DA0F5F9A19A}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3000000}"/>
    <cellStyle name="Moeda 3 2 2" xfId="35" xr:uid="{00000000-0005-0000-0000-000003000000}"/>
    <cellStyle name="Moeda 3 3" xfId="27" xr:uid="{00000000-0005-0000-0000-000003000000}"/>
    <cellStyle name="Moeda 4" xfId="14" xr:uid="{00000000-0005-0000-0000-000004000000}"/>
    <cellStyle name="Moeda 4 2" xfId="22" xr:uid="{00000000-0005-0000-0000-000004000000}"/>
    <cellStyle name="Moeda 4 2 2" xfId="38" xr:uid="{00000000-0005-0000-0000-000004000000}"/>
    <cellStyle name="Moeda 4 3" xfId="30" xr:uid="{00000000-0005-0000-0000-000004000000}"/>
    <cellStyle name="Normal" xfId="0" builtinId="0"/>
    <cellStyle name="Normal 2" xfId="1" xr:uid="{00000000-0005-0000-0000-000006000000}"/>
    <cellStyle name="Porcentagem" xfId="41" builtinId="5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2 2" xfId="21" xr:uid="{00000000-0005-0000-0000-00000A000000}"/>
    <cellStyle name="Separador de milhares 2 2 2 2 2" xfId="37" xr:uid="{00000000-0005-0000-0000-00000A000000}"/>
    <cellStyle name="Separador de milhares 2 2 2 3" xfId="29" xr:uid="{00000000-0005-0000-0000-00000A000000}"/>
    <cellStyle name="Separador de milhares 2 2 3" xfId="16" xr:uid="{00000000-0005-0000-0000-00000B000000}"/>
    <cellStyle name="Separador de milhares 2 2 3 2" xfId="24" xr:uid="{00000000-0005-0000-0000-00000B000000}"/>
    <cellStyle name="Separador de milhares 2 2 3 2 2" xfId="40" xr:uid="{00000000-0005-0000-0000-00000B000000}"/>
    <cellStyle name="Separador de milhares 2 2 3 3" xfId="32" xr:uid="{00000000-0005-0000-0000-00000B000000}"/>
    <cellStyle name="Separador de milhares 2 2 4" xfId="18" xr:uid="{00000000-0005-0000-0000-000009000000}"/>
    <cellStyle name="Separador de milhares 2 2 4 2" xfId="34" xr:uid="{00000000-0005-0000-0000-000009000000}"/>
    <cellStyle name="Separador de milhares 2 2 5" xfId="26" xr:uid="{00000000-0005-0000-0000-000009000000}"/>
    <cellStyle name="Separador de milhares 2 3" xfId="6" xr:uid="{00000000-0005-0000-0000-00000C000000}"/>
    <cellStyle name="Separador de milhares 2 3 2" xfId="10" xr:uid="{00000000-0005-0000-0000-00000D000000}"/>
    <cellStyle name="Separador de milhares 2 3 2 2" xfId="20" xr:uid="{00000000-0005-0000-0000-00000D000000}"/>
    <cellStyle name="Separador de milhares 2 3 2 2 2" xfId="36" xr:uid="{00000000-0005-0000-0000-00000D000000}"/>
    <cellStyle name="Separador de milhares 2 3 2 3" xfId="28" xr:uid="{00000000-0005-0000-0000-00000D000000}"/>
    <cellStyle name="Separador de milhares 2 3 3" xfId="15" xr:uid="{00000000-0005-0000-0000-00000E000000}"/>
    <cellStyle name="Separador de milhares 2 3 3 2" xfId="23" xr:uid="{00000000-0005-0000-0000-00000E000000}"/>
    <cellStyle name="Separador de milhares 2 3 3 2 2" xfId="39" xr:uid="{00000000-0005-0000-0000-00000E000000}"/>
    <cellStyle name="Separador de milhares 2 3 3 3" xfId="31" xr:uid="{00000000-0005-0000-0000-00000E000000}"/>
    <cellStyle name="Separador de milhares 2 3 4" xfId="17" xr:uid="{00000000-0005-0000-0000-00000C000000}"/>
    <cellStyle name="Separador de milhares 2 3 4 2" xfId="33" xr:uid="{00000000-0005-0000-0000-00000C000000}"/>
    <cellStyle name="Separador de milhares 2 3 5" xfId="25" xr:uid="{00000000-0005-0000-0000-00000C000000}"/>
    <cellStyle name="Separador de milhares 3" xfId="3" xr:uid="{00000000-0005-0000-0000-00000F000000}"/>
    <cellStyle name="Título 5" xfId="4" xr:uid="{00000000-0005-0000-0000-000010000000}"/>
    <cellStyle name="Vírgula 10" xfId="42" xr:uid="{E20D501F-DD47-4923-B3C2-6057B898AE99}"/>
  </cellStyles>
  <dxfs count="19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i val="0"/>
        <strike val="0"/>
      </font>
      <fill>
        <patternFill>
          <bgColor rgb="FFFFFF00"/>
        </patternFill>
      </fill>
    </dxf>
    <dxf>
      <numFmt numFmtId="172" formatCode="0.00_ ;[Red]\-0.00\ "/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9FDF"/>
      <color rgb="FF0000FF"/>
      <color rgb="FF0066FF"/>
      <color rgb="FFFF81D5"/>
      <color rgb="FFFF66CC"/>
      <color rgb="FF00EA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D511C59B-A161-4393-AAB3-D1E5C900C694}"/>
            </a:ext>
          </a:extLst>
        </xdr:cNvPr>
        <xdr:cNvSpPr>
          <a:spLocks noChangeArrowheads="1"/>
        </xdr:cNvSpPr>
      </xdr:nvSpPr>
      <xdr:spPr bwMode="auto">
        <a:xfrm>
          <a:off x="8953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DA5AAAFB-3105-4707-A662-3B512189CC41}"/>
            </a:ext>
          </a:extLst>
        </xdr:cNvPr>
        <xdr:cNvSpPr>
          <a:spLocks noChangeArrowheads="1"/>
        </xdr:cNvSpPr>
      </xdr:nvSpPr>
      <xdr:spPr bwMode="auto">
        <a:xfrm>
          <a:off x="8953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51CA7C35-2BC5-47C5-858B-AE2B15EA0159}"/>
            </a:ext>
          </a:extLst>
        </xdr:cNvPr>
        <xdr:cNvSpPr>
          <a:spLocks noChangeArrowheads="1"/>
        </xdr:cNvSpPr>
      </xdr:nvSpPr>
      <xdr:spPr bwMode="auto">
        <a:xfrm>
          <a:off x="8953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7158A4C-D37C-4A3C-9B1D-9EBC8CC6C3B2}"/>
            </a:ext>
          </a:extLst>
        </xdr:cNvPr>
        <xdr:cNvSpPr>
          <a:spLocks noChangeArrowheads="1"/>
        </xdr:cNvSpPr>
      </xdr:nvSpPr>
      <xdr:spPr bwMode="auto">
        <a:xfrm>
          <a:off x="8953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7B8D57BE-6CE2-4118-90C6-09B9FAA9DCE3}"/>
            </a:ext>
          </a:extLst>
        </xdr:cNvPr>
        <xdr:cNvSpPr>
          <a:spLocks noChangeArrowheads="1"/>
        </xdr:cNvSpPr>
      </xdr:nvSpPr>
      <xdr:spPr bwMode="auto">
        <a:xfrm>
          <a:off x="8953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57"/>
  <sheetViews>
    <sheetView zoomScale="80" zoomScaleNormal="80" workbookViewId="0">
      <selection activeCell="N6" sqref="N6"/>
    </sheetView>
  </sheetViews>
  <sheetFormatPr defaultColWidth="9.54296875" defaultRowHeight="28" customHeight="1" x14ac:dyDescent="0.35"/>
  <cols>
    <col min="1" max="1" width="9.54296875" style="19"/>
    <col min="2" max="2" width="9.54296875" style="27"/>
    <col min="3" max="3" width="9.54296875" style="28"/>
    <col min="4" max="10" width="9.54296875" style="27"/>
    <col min="11" max="11" width="9.54296875" style="29"/>
    <col min="12" max="18" width="9.54296875" style="39"/>
    <col min="19" max="19" width="9.54296875" style="30"/>
    <col min="20" max="20" width="9.54296875" style="31"/>
    <col min="21" max="28" width="9.54296875" style="32"/>
    <col min="29" max="16384" width="9.54296875" style="19"/>
  </cols>
  <sheetData>
    <row r="1" spans="1:34" ht="28" customHeight="1" x14ac:dyDescent="0.35">
      <c r="A1" s="166" t="s">
        <v>91</v>
      </c>
      <c r="B1" s="166"/>
      <c r="C1" s="166"/>
      <c r="D1" s="167" t="s">
        <v>86</v>
      </c>
      <c r="E1" s="168"/>
      <c r="F1" s="168"/>
      <c r="G1" s="168"/>
      <c r="H1" s="168"/>
      <c r="I1" s="168"/>
      <c r="J1" s="169"/>
      <c r="K1" s="178" t="s">
        <v>35</v>
      </c>
      <c r="L1" s="178"/>
      <c r="M1" s="178"/>
      <c r="N1" s="178"/>
      <c r="O1" s="178"/>
      <c r="P1" s="178"/>
      <c r="Q1" s="178"/>
      <c r="R1" s="178"/>
      <c r="S1" s="178"/>
      <c r="T1" s="178"/>
      <c r="U1" s="179" t="s">
        <v>90</v>
      </c>
      <c r="V1" s="179" t="s">
        <v>92</v>
      </c>
      <c r="W1" s="162" t="s">
        <v>75</v>
      </c>
      <c r="X1" s="162" t="s">
        <v>75</v>
      </c>
      <c r="Y1" s="162" t="s">
        <v>75</v>
      </c>
      <c r="Z1" s="162" t="s">
        <v>75</v>
      </c>
      <c r="AA1" s="162" t="s">
        <v>75</v>
      </c>
      <c r="AB1" s="162" t="s">
        <v>75</v>
      </c>
      <c r="AC1" s="162" t="s">
        <v>75</v>
      </c>
      <c r="AD1" s="162" t="s">
        <v>75</v>
      </c>
      <c r="AE1" s="162" t="s">
        <v>75</v>
      </c>
      <c r="AF1" s="162" t="s">
        <v>75</v>
      </c>
      <c r="AG1" s="162" t="s">
        <v>75</v>
      </c>
      <c r="AH1" s="162" t="s">
        <v>75</v>
      </c>
    </row>
    <row r="2" spans="1:34" ht="28" customHeight="1" x14ac:dyDescent="0.35">
      <c r="A2" s="172" t="s">
        <v>76</v>
      </c>
      <c r="B2" s="172"/>
      <c r="C2" s="172"/>
      <c r="D2" s="172"/>
      <c r="E2" s="172"/>
      <c r="F2" s="172"/>
      <c r="G2" s="172"/>
      <c r="H2" s="172"/>
      <c r="I2" s="172"/>
      <c r="J2" s="173"/>
      <c r="K2" s="170" t="s">
        <v>87</v>
      </c>
      <c r="L2" s="171"/>
      <c r="M2" s="171"/>
      <c r="N2" s="171"/>
      <c r="O2" s="171"/>
      <c r="P2" s="171"/>
      <c r="Q2" s="171"/>
      <c r="R2" s="171"/>
      <c r="S2" s="171"/>
      <c r="T2" s="171"/>
      <c r="U2" s="179"/>
      <c r="V2" s="179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</row>
    <row r="3" spans="1:34" s="21" customFormat="1" ht="28" customHeight="1" x14ac:dyDescent="0.25">
      <c r="A3" s="33" t="s">
        <v>15</v>
      </c>
      <c r="B3" s="95" t="s">
        <v>71</v>
      </c>
      <c r="C3" s="96" t="s">
        <v>72</v>
      </c>
      <c r="D3" s="97" t="s">
        <v>16</v>
      </c>
      <c r="E3" s="97" t="s">
        <v>36</v>
      </c>
      <c r="F3" s="98" t="s">
        <v>73</v>
      </c>
      <c r="G3" s="98" t="s">
        <v>74</v>
      </c>
      <c r="H3" s="108" t="s">
        <v>12</v>
      </c>
      <c r="I3" s="97" t="s">
        <v>13</v>
      </c>
      <c r="J3" s="34" t="s">
        <v>14</v>
      </c>
      <c r="K3" s="49" t="s">
        <v>17</v>
      </c>
      <c r="L3" s="49" t="s">
        <v>18</v>
      </c>
      <c r="M3" s="49" t="s">
        <v>19</v>
      </c>
      <c r="N3" s="49" t="s">
        <v>20</v>
      </c>
      <c r="O3" s="49" t="s">
        <v>21</v>
      </c>
      <c r="P3" s="49" t="s">
        <v>22</v>
      </c>
      <c r="Q3" s="49" t="s">
        <v>23</v>
      </c>
      <c r="R3" s="49" t="s">
        <v>24</v>
      </c>
      <c r="S3" s="50" t="s">
        <v>0</v>
      </c>
      <c r="T3" s="51" t="s">
        <v>2</v>
      </c>
      <c r="U3" s="94">
        <v>45835</v>
      </c>
      <c r="V3" s="94">
        <v>45890</v>
      </c>
      <c r="W3" s="20" t="s">
        <v>1</v>
      </c>
      <c r="X3" s="20" t="s">
        <v>1</v>
      </c>
      <c r="Y3" s="20" t="s">
        <v>1</v>
      </c>
      <c r="Z3" s="20" t="s">
        <v>1</v>
      </c>
      <c r="AA3" s="20" t="s">
        <v>1</v>
      </c>
      <c r="AB3" s="20" t="s">
        <v>1</v>
      </c>
      <c r="AC3" s="20" t="s">
        <v>1</v>
      </c>
      <c r="AD3" s="20" t="s">
        <v>1</v>
      </c>
      <c r="AE3" s="20" t="s">
        <v>1</v>
      </c>
      <c r="AF3" s="20" t="s">
        <v>1</v>
      </c>
      <c r="AG3" s="20" t="s">
        <v>1</v>
      </c>
      <c r="AH3" s="20" t="s">
        <v>1</v>
      </c>
    </row>
    <row r="4" spans="1:34" ht="28" customHeight="1" x14ac:dyDescent="0.35">
      <c r="A4" s="163">
        <v>1</v>
      </c>
      <c r="B4" s="54">
        <v>1</v>
      </c>
      <c r="C4" s="164" t="s">
        <v>88</v>
      </c>
      <c r="D4" s="71" t="s">
        <v>37</v>
      </c>
      <c r="E4" s="56" t="s">
        <v>38</v>
      </c>
      <c r="F4" s="56" t="s">
        <v>39</v>
      </c>
      <c r="G4" s="57" t="s">
        <v>40</v>
      </c>
      <c r="H4" s="56" t="s">
        <v>41</v>
      </c>
      <c r="I4" s="56" t="s">
        <v>42</v>
      </c>
      <c r="J4" s="79">
        <v>15.87</v>
      </c>
      <c r="K4" s="84">
        <v>0</v>
      </c>
      <c r="L4" s="82">
        <f>IF(SUM(U4:AL4)&gt;K4,K4,SUM(U4:AL4))</f>
        <v>0</v>
      </c>
      <c r="M4" s="36">
        <f>(SUM(U4:AL4))</f>
        <v>0</v>
      </c>
      <c r="N4" s="37"/>
      <c r="O4" s="38">
        <f>ROUND(IF(K4*0.25-0.5&lt;0,0,K4*0.25-0.5),0)-R4-P4</f>
        <v>0</v>
      </c>
      <c r="P4" s="37"/>
      <c r="Q4" s="37"/>
      <c r="R4" s="37"/>
      <c r="S4" s="22">
        <f>K4-(SUM(U4:AH4))+N4+P4+Q4</f>
        <v>0</v>
      </c>
      <c r="T4" s="23" t="str">
        <f t="shared" ref="T4:T5" si="0">IF(S4&lt;0,"ATENÇÃO","OK")</f>
        <v>OK</v>
      </c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</row>
    <row r="5" spans="1:34" ht="28" customHeight="1" x14ac:dyDescent="0.35">
      <c r="A5" s="163"/>
      <c r="B5" s="54">
        <v>2</v>
      </c>
      <c r="C5" s="165"/>
      <c r="D5" s="55" t="s">
        <v>43</v>
      </c>
      <c r="E5" s="56" t="s">
        <v>38</v>
      </c>
      <c r="F5" s="56" t="s">
        <v>44</v>
      </c>
      <c r="G5" s="57" t="s">
        <v>40</v>
      </c>
      <c r="H5" s="58">
        <v>103012010</v>
      </c>
      <c r="I5" s="56" t="s">
        <v>42</v>
      </c>
      <c r="J5" s="79">
        <v>15.01</v>
      </c>
      <c r="K5" s="84">
        <v>0</v>
      </c>
      <c r="L5" s="82">
        <f>IF(SUM(U5:AL5)&gt;K5,K5,SUM(U5:AL5))</f>
        <v>0</v>
      </c>
      <c r="M5" s="36">
        <f>(SUM(U5:AL5))</f>
        <v>0</v>
      </c>
      <c r="N5" s="37"/>
      <c r="O5" s="38">
        <f t="shared" ref="O5:O6" si="1">ROUND(IF(K5*0.25-0.5&lt;0,0,K5*0.25-0.5),0)-R5-P5</f>
        <v>0</v>
      </c>
      <c r="P5" s="37"/>
      <c r="Q5" s="37"/>
      <c r="R5" s="37"/>
      <c r="S5" s="22">
        <f t="shared" ref="S5:S15" si="2">K5-(SUM(U5:AH5))+N5+P5+Q5</f>
        <v>0</v>
      </c>
      <c r="T5" s="25" t="str">
        <f t="shared" si="0"/>
        <v>OK</v>
      </c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4" ht="28" customHeight="1" x14ac:dyDescent="0.35">
      <c r="A6" s="59">
        <v>2</v>
      </c>
      <c r="B6" s="61">
        <v>3</v>
      </c>
      <c r="C6" s="62" t="s">
        <v>89</v>
      </c>
      <c r="D6" s="99" t="s">
        <v>45</v>
      </c>
      <c r="E6" s="100" t="s">
        <v>46</v>
      </c>
      <c r="F6" s="60" t="s">
        <v>47</v>
      </c>
      <c r="G6" s="64" t="s">
        <v>40</v>
      </c>
      <c r="H6" s="100" t="s">
        <v>48</v>
      </c>
      <c r="I6" s="64" t="s">
        <v>42</v>
      </c>
      <c r="J6" s="78">
        <v>5.65</v>
      </c>
      <c r="K6" s="83">
        <v>700</v>
      </c>
      <c r="L6" s="82">
        <f t="shared" ref="L6:L16" si="3">IF(SUM(U6:AL6)&gt;K6,K6,SUM(U6:AL6))</f>
        <v>250</v>
      </c>
      <c r="M6" s="36">
        <f t="shared" ref="M6:M16" si="4">(SUM(U6:AL6))</f>
        <v>250</v>
      </c>
      <c r="N6" s="37">
        <v>-60</v>
      </c>
      <c r="O6" s="38">
        <f t="shared" si="1"/>
        <v>175</v>
      </c>
      <c r="P6" s="37"/>
      <c r="Q6" s="37"/>
      <c r="R6" s="37"/>
      <c r="S6" s="91">
        <f t="shared" si="2"/>
        <v>390</v>
      </c>
      <c r="T6" s="25" t="str">
        <f t="shared" ref="T6:T16" si="5">IF(S6&lt;0,"ATENÇÃO","OK")</f>
        <v>OK</v>
      </c>
      <c r="U6" s="24">
        <v>100</v>
      </c>
      <c r="V6" s="24">
        <v>150</v>
      </c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</row>
    <row r="7" spans="1:34" ht="28" customHeight="1" x14ac:dyDescent="0.35">
      <c r="A7" s="65">
        <v>3</v>
      </c>
      <c r="B7" s="54">
        <v>4</v>
      </c>
      <c r="C7" s="67" t="s">
        <v>89</v>
      </c>
      <c r="D7" s="71" t="s">
        <v>49</v>
      </c>
      <c r="E7" s="56" t="s">
        <v>46</v>
      </c>
      <c r="F7" s="66" t="s">
        <v>47</v>
      </c>
      <c r="G7" s="57" t="s">
        <v>40</v>
      </c>
      <c r="H7" s="56" t="s">
        <v>50</v>
      </c>
      <c r="I7" s="56" t="s">
        <v>42</v>
      </c>
      <c r="J7" s="79">
        <v>5.66</v>
      </c>
      <c r="K7" s="83">
        <v>0</v>
      </c>
      <c r="L7" s="82">
        <f t="shared" si="3"/>
        <v>0</v>
      </c>
      <c r="M7" s="36">
        <f t="shared" si="4"/>
        <v>0</v>
      </c>
      <c r="N7" s="37"/>
      <c r="O7" s="38">
        <f t="shared" ref="O7:O16" si="6">ROUND(IF(K7*0.25-0.5&lt;0,0,K7*0.25-0.5),0)-R7-P7</f>
        <v>0</v>
      </c>
      <c r="P7" s="37"/>
      <c r="Q7" s="37"/>
      <c r="R7" s="37"/>
      <c r="S7" s="22">
        <f t="shared" si="2"/>
        <v>0</v>
      </c>
      <c r="T7" s="25" t="str">
        <f t="shared" si="5"/>
        <v>OK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</row>
    <row r="8" spans="1:34" ht="28" customHeight="1" x14ac:dyDescent="0.35">
      <c r="A8" s="174">
        <v>6</v>
      </c>
      <c r="B8" s="68">
        <v>7</v>
      </c>
      <c r="C8" s="175" t="s">
        <v>89</v>
      </c>
      <c r="D8" s="72" t="s">
        <v>51</v>
      </c>
      <c r="E8" s="70" t="s">
        <v>52</v>
      </c>
      <c r="F8" s="70" t="s">
        <v>53</v>
      </c>
      <c r="G8" s="70" t="s">
        <v>40</v>
      </c>
      <c r="H8" s="58">
        <v>1465018</v>
      </c>
      <c r="I8" s="70" t="s">
        <v>42</v>
      </c>
      <c r="J8" s="80">
        <v>5.01</v>
      </c>
      <c r="K8" s="83">
        <v>0</v>
      </c>
      <c r="L8" s="82">
        <f t="shared" si="3"/>
        <v>0</v>
      </c>
      <c r="M8" s="36">
        <f t="shared" si="4"/>
        <v>0</v>
      </c>
      <c r="N8" s="37"/>
      <c r="O8" s="38">
        <f t="shared" si="6"/>
        <v>0</v>
      </c>
      <c r="P8" s="37"/>
      <c r="Q8" s="37"/>
      <c r="R8" s="37"/>
      <c r="S8" s="22">
        <f t="shared" si="2"/>
        <v>0</v>
      </c>
      <c r="T8" s="23" t="str">
        <f t="shared" si="5"/>
        <v>OK</v>
      </c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</row>
    <row r="9" spans="1:34" ht="28" customHeight="1" x14ac:dyDescent="0.35">
      <c r="A9" s="174"/>
      <c r="B9" s="68">
        <v>8</v>
      </c>
      <c r="C9" s="176"/>
      <c r="D9" s="72" t="s">
        <v>54</v>
      </c>
      <c r="E9" s="70" t="s">
        <v>55</v>
      </c>
      <c r="F9" s="70" t="s">
        <v>53</v>
      </c>
      <c r="G9" s="70" t="s">
        <v>40</v>
      </c>
      <c r="H9" s="58">
        <v>1465038</v>
      </c>
      <c r="I9" s="70" t="s">
        <v>42</v>
      </c>
      <c r="J9" s="80">
        <v>6.33</v>
      </c>
      <c r="K9" s="83">
        <v>0</v>
      </c>
      <c r="L9" s="82">
        <f t="shared" si="3"/>
        <v>0</v>
      </c>
      <c r="M9" s="36">
        <f t="shared" si="4"/>
        <v>0</v>
      </c>
      <c r="N9" s="37"/>
      <c r="O9" s="38">
        <f t="shared" si="6"/>
        <v>0</v>
      </c>
      <c r="P9" s="37"/>
      <c r="Q9" s="37"/>
      <c r="R9" s="37"/>
      <c r="S9" s="22">
        <f t="shared" si="2"/>
        <v>0</v>
      </c>
      <c r="T9" s="25" t="str">
        <f t="shared" si="5"/>
        <v>OK</v>
      </c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</row>
    <row r="10" spans="1:34" ht="28" customHeight="1" x14ac:dyDescent="0.35">
      <c r="A10" s="174"/>
      <c r="B10" s="68">
        <v>9</v>
      </c>
      <c r="C10" s="176"/>
      <c r="D10" s="72" t="s">
        <v>56</v>
      </c>
      <c r="E10" s="70" t="s">
        <v>55</v>
      </c>
      <c r="F10" s="70" t="s">
        <v>53</v>
      </c>
      <c r="G10" s="70" t="s">
        <v>40</v>
      </c>
      <c r="H10" s="58">
        <v>1465037</v>
      </c>
      <c r="I10" s="70" t="s">
        <v>42</v>
      </c>
      <c r="J10" s="80">
        <v>6.12</v>
      </c>
      <c r="K10" s="83">
        <v>0</v>
      </c>
      <c r="L10" s="82">
        <f t="shared" si="3"/>
        <v>0</v>
      </c>
      <c r="M10" s="36">
        <f t="shared" si="4"/>
        <v>0</v>
      </c>
      <c r="N10" s="37"/>
      <c r="O10" s="38">
        <f t="shared" si="6"/>
        <v>0</v>
      </c>
      <c r="P10" s="37"/>
      <c r="Q10" s="37"/>
      <c r="R10" s="37"/>
      <c r="S10" s="22">
        <f t="shared" si="2"/>
        <v>0</v>
      </c>
      <c r="T10" s="23" t="str">
        <f t="shared" si="5"/>
        <v>OK</v>
      </c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</row>
    <row r="11" spans="1:34" ht="28" customHeight="1" x14ac:dyDescent="0.35">
      <c r="A11" s="174"/>
      <c r="B11" s="68">
        <v>10</v>
      </c>
      <c r="C11" s="176"/>
      <c r="D11" s="72" t="s">
        <v>57</v>
      </c>
      <c r="E11" s="70" t="s">
        <v>58</v>
      </c>
      <c r="F11" s="70" t="s">
        <v>59</v>
      </c>
      <c r="G11" s="70" t="s">
        <v>40</v>
      </c>
      <c r="H11" s="58" t="s">
        <v>60</v>
      </c>
      <c r="I11" s="70" t="s">
        <v>42</v>
      </c>
      <c r="J11" s="80">
        <v>3.44</v>
      </c>
      <c r="K11" s="83">
        <v>0</v>
      </c>
      <c r="L11" s="82">
        <f t="shared" si="3"/>
        <v>0</v>
      </c>
      <c r="M11" s="36">
        <f t="shared" si="4"/>
        <v>0</v>
      </c>
      <c r="N11" s="37"/>
      <c r="O11" s="38">
        <f t="shared" si="6"/>
        <v>0</v>
      </c>
      <c r="P11" s="37"/>
      <c r="Q11" s="37"/>
      <c r="R11" s="37"/>
      <c r="S11" s="22">
        <f t="shared" si="2"/>
        <v>0</v>
      </c>
      <c r="T11" s="25" t="str">
        <f t="shared" si="5"/>
        <v>OK</v>
      </c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</row>
    <row r="12" spans="1:34" ht="28" customHeight="1" x14ac:dyDescent="0.35">
      <c r="A12" s="174"/>
      <c r="B12" s="68">
        <v>11</v>
      </c>
      <c r="C12" s="176"/>
      <c r="D12" s="72" t="s">
        <v>61</v>
      </c>
      <c r="E12" s="70" t="s">
        <v>58</v>
      </c>
      <c r="F12" s="70" t="s">
        <v>59</v>
      </c>
      <c r="G12" s="70" t="s">
        <v>40</v>
      </c>
      <c r="H12" s="58" t="s">
        <v>60</v>
      </c>
      <c r="I12" s="70" t="s">
        <v>42</v>
      </c>
      <c r="J12" s="80">
        <v>3.47</v>
      </c>
      <c r="K12" s="83">
        <v>0</v>
      </c>
      <c r="L12" s="82">
        <f t="shared" si="3"/>
        <v>0</v>
      </c>
      <c r="M12" s="36">
        <f t="shared" si="4"/>
        <v>0</v>
      </c>
      <c r="N12" s="37"/>
      <c r="O12" s="38">
        <f t="shared" si="6"/>
        <v>0</v>
      </c>
      <c r="P12" s="37"/>
      <c r="Q12" s="37"/>
      <c r="R12" s="37"/>
      <c r="S12" s="22">
        <f t="shared" si="2"/>
        <v>0</v>
      </c>
      <c r="T12" s="23" t="str">
        <f t="shared" si="5"/>
        <v>OK</v>
      </c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</row>
    <row r="13" spans="1:34" ht="28" customHeight="1" x14ac:dyDescent="0.35">
      <c r="A13" s="174"/>
      <c r="B13" s="68">
        <v>12</v>
      </c>
      <c r="C13" s="176"/>
      <c r="D13" s="72" t="s">
        <v>62</v>
      </c>
      <c r="E13" s="70" t="s">
        <v>58</v>
      </c>
      <c r="F13" s="70" t="s">
        <v>59</v>
      </c>
      <c r="G13" s="70" t="s">
        <v>40</v>
      </c>
      <c r="H13" s="58" t="s">
        <v>63</v>
      </c>
      <c r="I13" s="70" t="s">
        <v>42</v>
      </c>
      <c r="J13" s="80">
        <v>4.0199999999999996</v>
      </c>
      <c r="K13" s="83">
        <v>0</v>
      </c>
      <c r="L13" s="82">
        <f t="shared" si="3"/>
        <v>0</v>
      </c>
      <c r="M13" s="36">
        <f t="shared" si="4"/>
        <v>0</v>
      </c>
      <c r="N13" s="37"/>
      <c r="O13" s="38">
        <f t="shared" si="6"/>
        <v>0</v>
      </c>
      <c r="P13" s="37"/>
      <c r="Q13" s="37"/>
      <c r="R13" s="37"/>
      <c r="S13" s="22">
        <f t="shared" si="2"/>
        <v>0</v>
      </c>
      <c r="T13" s="25" t="str">
        <f t="shared" si="5"/>
        <v>OK</v>
      </c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</row>
    <row r="14" spans="1:34" ht="28" customHeight="1" x14ac:dyDescent="0.35">
      <c r="A14" s="174"/>
      <c r="B14" s="68">
        <v>13</v>
      </c>
      <c r="C14" s="176"/>
      <c r="D14" s="72" t="s">
        <v>64</v>
      </c>
      <c r="E14" s="70" t="s">
        <v>58</v>
      </c>
      <c r="F14" s="70" t="s">
        <v>59</v>
      </c>
      <c r="G14" s="70" t="s">
        <v>40</v>
      </c>
      <c r="H14" s="58" t="s">
        <v>63</v>
      </c>
      <c r="I14" s="70" t="s">
        <v>42</v>
      </c>
      <c r="J14" s="80">
        <v>4.05</v>
      </c>
      <c r="K14" s="83">
        <v>0</v>
      </c>
      <c r="L14" s="82">
        <f t="shared" si="3"/>
        <v>0</v>
      </c>
      <c r="M14" s="36">
        <f t="shared" si="4"/>
        <v>0</v>
      </c>
      <c r="N14" s="37"/>
      <c r="O14" s="38">
        <f t="shared" si="6"/>
        <v>0</v>
      </c>
      <c r="P14" s="37"/>
      <c r="Q14" s="37"/>
      <c r="R14" s="37"/>
      <c r="S14" s="22">
        <f t="shared" si="2"/>
        <v>0</v>
      </c>
      <c r="T14" s="23" t="str">
        <f t="shared" si="5"/>
        <v>OK</v>
      </c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</row>
    <row r="15" spans="1:34" ht="28" customHeight="1" x14ac:dyDescent="0.35">
      <c r="A15" s="174"/>
      <c r="B15" s="68">
        <v>14</v>
      </c>
      <c r="C15" s="176"/>
      <c r="D15" s="72" t="s">
        <v>65</v>
      </c>
      <c r="E15" s="70" t="s">
        <v>66</v>
      </c>
      <c r="F15" s="70" t="s">
        <v>59</v>
      </c>
      <c r="G15" s="70" t="s">
        <v>40</v>
      </c>
      <c r="H15" s="58" t="s">
        <v>67</v>
      </c>
      <c r="I15" s="70" t="s">
        <v>42</v>
      </c>
      <c r="J15" s="80">
        <v>5.57</v>
      </c>
      <c r="K15" s="83">
        <v>0</v>
      </c>
      <c r="L15" s="82">
        <f t="shared" si="3"/>
        <v>0</v>
      </c>
      <c r="M15" s="36">
        <f t="shared" si="4"/>
        <v>0</v>
      </c>
      <c r="N15" s="37"/>
      <c r="O15" s="38">
        <f t="shared" si="6"/>
        <v>0</v>
      </c>
      <c r="P15" s="37"/>
      <c r="Q15" s="37"/>
      <c r="R15" s="37"/>
      <c r="S15" s="22">
        <f t="shared" si="2"/>
        <v>0</v>
      </c>
      <c r="T15" s="25" t="str">
        <f t="shared" si="5"/>
        <v>OK</v>
      </c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</row>
    <row r="16" spans="1:34" ht="28" customHeight="1" x14ac:dyDescent="0.35">
      <c r="A16" s="174"/>
      <c r="B16" s="68">
        <v>15</v>
      </c>
      <c r="C16" s="177"/>
      <c r="D16" s="69" t="s">
        <v>68</v>
      </c>
      <c r="E16" s="70" t="s">
        <v>69</v>
      </c>
      <c r="F16" s="70" t="s">
        <v>59</v>
      </c>
      <c r="G16" s="70" t="s">
        <v>40</v>
      </c>
      <c r="H16" s="58" t="s">
        <v>70</v>
      </c>
      <c r="I16" s="70" t="s">
        <v>42</v>
      </c>
      <c r="J16" s="80">
        <v>8.31</v>
      </c>
      <c r="K16" s="83">
        <v>0</v>
      </c>
      <c r="L16" s="82">
        <f t="shared" si="3"/>
        <v>0</v>
      </c>
      <c r="M16" s="36">
        <f t="shared" si="4"/>
        <v>0</v>
      </c>
      <c r="N16" s="37"/>
      <c r="O16" s="38">
        <f t="shared" si="6"/>
        <v>0</v>
      </c>
      <c r="P16" s="37"/>
      <c r="Q16" s="37"/>
      <c r="R16" s="37"/>
      <c r="S16" s="91">
        <f>K16-(SUM(U16:AH16))+N16+P16+Q16</f>
        <v>0</v>
      </c>
      <c r="T16" s="25" t="str">
        <f t="shared" si="5"/>
        <v>OK</v>
      </c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</row>
    <row r="17" spans="1:34" s="107" customFormat="1" ht="28" customHeight="1" x14ac:dyDescent="0.35">
      <c r="A17" s="101"/>
      <c r="B17" s="102"/>
      <c r="C17" s="103"/>
      <c r="D17" s="102"/>
      <c r="E17" s="102"/>
      <c r="F17" s="102"/>
      <c r="G17" s="102"/>
      <c r="H17" s="102"/>
      <c r="I17" s="102"/>
      <c r="J17" s="81"/>
      <c r="K17" s="104">
        <f>SUM(K4:K16)</f>
        <v>700</v>
      </c>
      <c r="L17" s="104"/>
      <c r="M17" s="104"/>
      <c r="N17" s="104"/>
      <c r="O17" s="104"/>
      <c r="P17" s="104"/>
      <c r="Q17" s="104"/>
      <c r="R17" s="104"/>
      <c r="S17" s="104">
        <f t="shared" ref="S17" si="7">SUM(S4:S16)</f>
        <v>390</v>
      </c>
      <c r="T17" s="105"/>
      <c r="U17" s="106">
        <f>SUMPRODUCT($J$4:$J$16,U4:U16)</f>
        <v>565</v>
      </c>
      <c r="V17" s="106">
        <f t="shared" ref="V17:AH17" si="8">SUMPRODUCT($J$4:$J$16,V4:V16)</f>
        <v>847.5</v>
      </c>
      <c r="W17" s="106">
        <f t="shared" si="8"/>
        <v>0</v>
      </c>
      <c r="X17" s="106">
        <f t="shared" si="8"/>
        <v>0</v>
      </c>
      <c r="Y17" s="106">
        <f t="shared" si="8"/>
        <v>0</v>
      </c>
      <c r="Z17" s="106">
        <f t="shared" si="8"/>
        <v>0</v>
      </c>
      <c r="AA17" s="106">
        <f t="shared" si="8"/>
        <v>0</v>
      </c>
      <c r="AB17" s="106">
        <f t="shared" si="8"/>
        <v>0</v>
      </c>
      <c r="AC17" s="106">
        <f t="shared" si="8"/>
        <v>0</v>
      </c>
      <c r="AD17" s="106">
        <f t="shared" si="8"/>
        <v>0</v>
      </c>
      <c r="AE17" s="106">
        <f t="shared" si="8"/>
        <v>0</v>
      </c>
      <c r="AF17" s="106">
        <f t="shared" si="8"/>
        <v>0</v>
      </c>
      <c r="AG17" s="106">
        <f t="shared" si="8"/>
        <v>0</v>
      </c>
      <c r="AH17" s="106">
        <f t="shared" si="8"/>
        <v>0</v>
      </c>
    </row>
    <row r="18" spans="1:34" ht="28" customHeight="1" x14ac:dyDescent="0.35">
      <c r="A18" s="26"/>
      <c r="J18" s="81"/>
      <c r="L18" s="40"/>
      <c r="M18" s="40"/>
      <c r="N18" s="40"/>
      <c r="O18" s="40"/>
      <c r="P18" s="40"/>
      <c r="Q18" s="40"/>
      <c r="R18" s="40"/>
    </row>
    <row r="19" spans="1:34" ht="28" customHeight="1" x14ac:dyDescent="0.35">
      <c r="A19" s="26"/>
      <c r="L19" s="40"/>
      <c r="M19" s="40"/>
      <c r="N19" s="40"/>
      <c r="O19" s="40"/>
      <c r="P19" s="40"/>
      <c r="Q19" s="40"/>
      <c r="R19" s="40"/>
    </row>
    <row r="20" spans="1:34" ht="28" customHeight="1" x14ac:dyDescent="0.35">
      <c r="A20" s="26"/>
      <c r="L20" s="40"/>
      <c r="M20" s="40"/>
      <c r="N20" s="40"/>
      <c r="O20" s="40"/>
      <c r="P20" s="40"/>
      <c r="Q20" s="40"/>
      <c r="R20" s="40"/>
    </row>
    <row r="21" spans="1:34" ht="28" customHeight="1" x14ac:dyDescent="0.35">
      <c r="A21" s="26"/>
      <c r="L21" s="40"/>
      <c r="M21" s="40"/>
      <c r="N21" s="40"/>
      <c r="O21" s="40"/>
      <c r="P21" s="40"/>
      <c r="Q21" s="40"/>
      <c r="R21" s="40"/>
    </row>
    <row r="22" spans="1:34" ht="28" customHeight="1" x14ac:dyDescent="0.35">
      <c r="A22" s="26"/>
      <c r="L22" s="40"/>
      <c r="M22" s="40"/>
      <c r="N22" s="40"/>
      <c r="O22" s="40"/>
      <c r="P22" s="40"/>
      <c r="Q22" s="40"/>
      <c r="R22" s="40"/>
    </row>
    <row r="23" spans="1:34" ht="28" customHeight="1" x14ac:dyDescent="0.35">
      <c r="A23" s="26"/>
      <c r="L23" s="40"/>
      <c r="M23" s="40"/>
      <c r="N23" s="40"/>
      <c r="O23" s="40"/>
      <c r="P23" s="40"/>
      <c r="Q23" s="40"/>
      <c r="R23" s="40"/>
    </row>
    <row r="24" spans="1:34" ht="28" customHeight="1" x14ac:dyDescent="0.35">
      <c r="A24" s="26"/>
      <c r="L24" s="40"/>
      <c r="M24" s="40"/>
      <c r="N24" s="40"/>
      <c r="O24" s="40"/>
      <c r="P24" s="40"/>
      <c r="Q24" s="40"/>
      <c r="R24" s="40"/>
    </row>
    <row r="25" spans="1:34" ht="28" customHeight="1" x14ac:dyDescent="0.35">
      <c r="A25" s="26"/>
      <c r="L25" s="40"/>
      <c r="M25" s="40"/>
      <c r="N25" s="40"/>
      <c r="O25" s="40"/>
      <c r="P25" s="40"/>
      <c r="Q25" s="40"/>
      <c r="R25" s="40"/>
    </row>
    <row r="26" spans="1:34" ht="28" customHeight="1" x14ac:dyDescent="0.35">
      <c r="L26" s="40"/>
      <c r="M26" s="40"/>
      <c r="N26" s="40"/>
      <c r="O26" s="40"/>
      <c r="P26" s="40"/>
      <c r="Q26" s="40"/>
      <c r="R26" s="40"/>
    </row>
    <row r="27" spans="1:34" ht="28" customHeight="1" x14ac:dyDescent="0.35">
      <c r="L27" s="40"/>
      <c r="M27" s="40"/>
      <c r="N27" s="40"/>
      <c r="O27" s="40"/>
      <c r="P27" s="40"/>
      <c r="Q27" s="40"/>
      <c r="R27" s="40"/>
    </row>
    <row r="28" spans="1:34" ht="28" customHeight="1" x14ac:dyDescent="0.35">
      <c r="L28" s="40"/>
      <c r="M28" s="40"/>
      <c r="N28" s="40"/>
      <c r="O28" s="40"/>
      <c r="P28" s="40"/>
      <c r="Q28" s="40"/>
      <c r="R28" s="40"/>
    </row>
    <row r="29" spans="1:34" ht="28" customHeight="1" x14ac:dyDescent="0.35">
      <c r="L29" s="40"/>
      <c r="M29" s="40"/>
      <c r="N29" s="40"/>
      <c r="O29" s="40"/>
      <c r="P29" s="40"/>
      <c r="Q29" s="40"/>
      <c r="R29" s="40"/>
    </row>
    <row r="30" spans="1:34" ht="28" customHeight="1" x14ac:dyDescent="0.35">
      <c r="L30" s="40"/>
      <c r="M30" s="40"/>
      <c r="N30" s="40"/>
      <c r="O30" s="40"/>
      <c r="P30" s="40"/>
      <c r="Q30" s="40"/>
      <c r="R30" s="40"/>
    </row>
    <row r="31" spans="1:34" ht="28" customHeight="1" x14ac:dyDescent="0.35">
      <c r="L31" s="40"/>
      <c r="M31" s="40"/>
      <c r="N31" s="40"/>
      <c r="O31" s="40"/>
      <c r="P31" s="40"/>
      <c r="Q31" s="40"/>
      <c r="R31" s="40"/>
    </row>
    <row r="32" spans="1:34" ht="28" customHeight="1" x14ac:dyDescent="0.35">
      <c r="L32" s="40"/>
      <c r="M32" s="40"/>
      <c r="N32" s="40"/>
      <c r="O32" s="40"/>
      <c r="P32" s="40"/>
      <c r="Q32" s="40"/>
      <c r="R32" s="40"/>
    </row>
    <row r="33" spans="12:18" ht="28" customHeight="1" x14ac:dyDescent="0.35">
      <c r="L33" s="40"/>
      <c r="M33" s="40"/>
      <c r="N33" s="40"/>
      <c r="O33" s="40"/>
      <c r="P33" s="40"/>
      <c r="Q33" s="40"/>
      <c r="R33" s="40"/>
    </row>
    <row r="34" spans="12:18" ht="28" customHeight="1" x14ac:dyDescent="0.35">
      <c r="L34" s="40"/>
      <c r="M34" s="40"/>
      <c r="N34" s="40"/>
      <c r="O34" s="40"/>
      <c r="P34" s="40"/>
      <c r="Q34" s="40"/>
      <c r="R34" s="40"/>
    </row>
    <row r="35" spans="12:18" ht="28" customHeight="1" x14ac:dyDescent="0.35">
      <c r="L35" s="40"/>
      <c r="M35" s="40"/>
      <c r="N35" s="40"/>
      <c r="O35" s="40"/>
      <c r="P35" s="40"/>
      <c r="Q35" s="40"/>
      <c r="R35" s="40"/>
    </row>
    <row r="36" spans="12:18" ht="28" customHeight="1" x14ac:dyDescent="0.35">
      <c r="L36" s="40"/>
      <c r="M36" s="40"/>
      <c r="N36" s="40"/>
      <c r="O36" s="40"/>
      <c r="P36" s="40"/>
      <c r="Q36" s="40"/>
      <c r="R36" s="40"/>
    </row>
    <row r="37" spans="12:18" ht="28" customHeight="1" x14ac:dyDescent="0.35">
      <c r="L37" s="40"/>
      <c r="M37" s="40"/>
      <c r="N37" s="40"/>
      <c r="O37" s="40"/>
      <c r="P37" s="40"/>
      <c r="Q37" s="40"/>
      <c r="R37" s="40"/>
    </row>
    <row r="38" spans="12:18" ht="28" customHeight="1" x14ac:dyDescent="0.35">
      <c r="L38" s="40"/>
      <c r="M38" s="40"/>
      <c r="N38" s="40"/>
      <c r="O38" s="40"/>
      <c r="P38" s="40"/>
      <c r="Q38" s="40"/>
      <c r="R38" s="40"/>
    </row>
    <row r="39" spans="12:18" ht="28" customHeight="1" x14ac:dyDescent="0.35">
      <c r="L39" s="40"/>
      <c r="M39" s="40"/>
      <c r="N39" s="40"/>
      <c r="O39" s="40"/>
      <c r="P39" s="40"/>
      <c r="Q39" s="40"/>
      <c r="R39" s="40"/>
    </row>
    <row r="40" spans="12:18" ht="28" customHeight="1" x14ac:dyDescent="0.35">
      <c r="L40" s="40"/>
      <c r="M40" s="40"/>
      <c r="N40" s="40"/>
      <c r="O40" s="40"/>
      <c r="P40" s="40"/>
      <c r="Q40" s="40"/>
      <c r="R40" s="40"/>
    </row>
    <row r="41" spans="12:18" ht="28" customHeight="1" x14ac:dyDescent="0.35">
      <c r="L41" s="40"/>
      <c r="M41" s="40"/>
      <c r="N41" s="40"/>
      <c r="O41" s="40"/>
      <c r="P41" s="40"/>
      <c r="Q41" s="40"/>
      <c r="R41" s="40"/>
    </row>
    <row r="42" spans="12:18" ht="28" customHeight="1" x14ac:dyDescent="0.35">
      <c r="L42" s="40"/>
      <c r="M42" s="40"/>
      <c r="N42" s="40"/>
      <c r="O42" s="40"/>
      <c r="P42" s="40"/>
      <c r="Q42" s="40"/>
      <c r="R42" s="40"/>
    </row>
    <row r="43" spans="12:18" ht="28" customHeight="1" x14ac:dyDescent="0.35">
      <c r="L43" s="40"/>
      <c r="M43" s="40"/>
      <c r="N43" s="40"/>
      <c r="O43" s="40"/>
      <c r="P43" s="40"/>
      <c r="Q43" s="40"/>
      <c r="R43" s="40"/>
    </row>
    <row r="44" spans="12:18" ht="28" customHeight="1" x14ac:dyDescent="0.35">
      <c r="L44" s="40"/>
      <c r="M44" s="40"/>
      <c r="N44" s="40"/>
      <c r="O44" s="40"/>
      <c r="P44" s="40"/>
      <c r="Q44" s="40"/>
      <c r="R44" s="40"/>
    </row>
    <row r="45" spans="12:18" ht="28" customHeight="1" x14ac:dyDescent="0.35">
      <c r="L45" s="40"/>
      <c r="M45" s="40"/>
      <c r="N45" s="40"/>
      <c r="O45" s="40"/>
      <c r="P45" s="40"/>
      <c r="Q45" s="40"/>
      <c r="R45" s="40"/>
    </row>
    <row r="46" spans="12:18" ht="28" customHeight="1" x14ac:dyDescent="0.35">
      <c r="L46" s="40"/>
      <c r="M46" s="40"/>
      <c r="N46" s="40"/>
      <c r="O46" s="40"/>
      <c r="P46" s="40"/>
      <c r="Q46" s="40"/>
      <c r="R46" s="40"/>
    </row>
    <row r="47" spans="12:18" ht="28" customHeight="1" x14ac:dyDescent="0.35">
      <c r="L47" s="40"/>
      <c r="M47" s="40"/>
      <c r="N47" s="40"/>
      <c r="O47" s="40"/>
      <c r="P47" s="40"/>
      <c r="Q47" s="40"/>
      <c r="R47" s="40"/>
    </row>
    <row r="48" spans="12:18" ht="28" customHeight="1" x14ac:dyDescent="0.35">
      <c r="L48" s="40"/>
      <c r="M48" s="40"/>
      <c r="N48" s="40"/>
      <c r="O48" s="40"/>
      <c r="P48" s="40"/>
      <c r="Q48" s="40"/>
      <c r="R48" s="40"/>
    </row>
    <row r="49" spans="12:18" ht="28" customHeight="1" x14ac:dyDescent="0.35">
      <c r="L49" s="40"/>
      <c r="M49" s="40"/>
      <c r="N49" s="40"/>
      <c r="O49" s="40"/>
      <c r="P49" s="40"/>
      <c r="Q49" s="40"/>
      <c r="R49" s="40"/>
    </row>
    <row r="50" spans="12:18" ht="28" customHeight="1" x14ac:dyDescent="0.35">
      <c r="L50" s="40"/>
      <c r="M50" s="40"/>
      <c r="N50" s="40"/>
      <c r="O50" s="40"/>
      <c r="P50" s="40"/>
      <c r="Q50" s="40"/>
      <c r="R50" s="40"/>
    </row>
    <row r="51" spans="12:18" ht="28" customHeight="1" x14ac:dyDescent="0.35">
      <c r="L51" s="40"/>
      <c r="M51" s="40"/>
      <c r="N51" s="40"/>
      <c r="O51" s="40"/>
      <c r="P51" s="40"/>
      <c r="Q51" s="40"/>
      <c r="R51" s="40"/>
    </row>
    <row r="52" spans="12:18" ht="28" customHeight="1" x14ac:dyDescent="0.35">
      <c r="L52" s="40"/>
      <c r="M52" s="40"/>
      <c r="N52" s="40"/>
      <c r="O52" s="40"/>
      <c r="P52" s="40"/>
      <c r="Q52" s="40"/>
      <c r="R52" s="40"/>
    </row>
    <row r="53" spans="12:18" ht="28" customHeight="1" x14ac:dyDescent="0.35">
      <c r="L53" s="40"/>
      <c r="M53" s="40"/>
      <c r="N53" s="40"/>
      <c r="O53" s="40"/>
      <c r="P53" s="40"/>
      <c r="Q53" s="40"/>
      <c r="R53" s="40"/>
    </row>
    <row r="54" spans="12:18" ht="28" customHeight="1" x14ac:dyDescent="0.35">
      <c r="L54" s="40"/>
      <c r="M54" s="40"/>
      <c r="N54" s="40"/>
      <c r="O54" s="40"/>
      <c r="P54" s="40"/>
      <c r="Q54" s="40"/>
      <c r="R54" s="40"/>
    </row>
    <row r="55" spans="12:18" ht="28" customHeight="1" x14ac:dyDescent="0.35">
      <c r="L55" s="40"/>
      <c r="M55" s="40"/>
      <c r="N55" s="40"/>
      <c r="O55" s="40"/>
      <c r="P55" s="40"/>
      <c r="Q55" s="40"/>
      <c r="R55" s="40"/>
    </row>
    <row r="56" spans="12:18" ht="28" customHeight="1" x14ac:dyDescent="0.35">
      <c r="L56" s="40"/>
      <c r="M56" s="40"/>
      <c r="N56" s="40"/>
      <c r="O56" s="40"/>
      <c r="P56" s="40"/>
      <c r="Q56" s="40"/>
      <c r="R56" s="40"/>
    </row>
    <row r="57" spans="12:18" ht="28" customHeight="1" x14ac:dyDescent="0.35">
      <c r="L57" s="40"/>
      <c r="M57" s="40"/>
      <c r="N57" s="40"/>
      <c r="O57" s="40"/>
      <c r="P57" s="40"/>
      <c r="Q57" s="40"/>
      <c r="R57" s="40"/>
    </row>
  </sheetData>
  <autoFilter ref="A3:AH17" xr:uid="{00000000-0001-0000-0800-000000000000}"/>
  <mergeCells count="23">
    <mergeCell ref="A8:A16"/>
    <mergeCell ref="C8:C16"/>
    <mergeCell ref="AH1:AH2"/>
    <mergeCell ref="AC1:AC2"/>
    <mergeCell ref="AD1:AD2"/>
    <mergeCell ref="AE1:AE2"/>
    <mergeCell ref="AF1:AF2"/>
    <mergeCell ref="AG1:AG2"/>
    <mergeCell ref="AB1:AB2"/>
    <mergeCell ref="K1:T1"/>
    <mergeCell ref="AA1:AA2"/>
    <mergeCell ref="Z1:Z2"/>
    <mergeCell ref="Y1:Y2"/>
    <mergeCell ref="U1:U2"/>
    <mergeCell ref="V1:V2"/>
    <mergeCell ref="W1:W2"/>
    <mergeCell ref="X1:X2"/>
    <mergeCell ref="A4:A5"/>
    <mergeCell ref="C4:C5"/>
    <mergeCell ref="A1:C1"/>
    <mergeCell ref="D1:J1"/>
    <mergeCell ref="K2:T2"/>
    <mergeCell ref="A2:J2"/>
  </mergeCells>
  <conditionalFormatting sqref="U4:AH16">
    <cfRule type="cellIs" dxfId="18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A2EF5-9F7A-491D-987A-E8A80306CEFF}">
  <dimension ref="A1:AH17"/>
  <sheetViews>
    <sheetView topLeftCell="A7" zoomScale="80" zoomScaleNormal="80" workbookViewId="0">
      <selection activeCell="F11" sqref="F11"/>
    </sheetView>
  </sheetViews>
  <sheetFormatPr defaultRowHeight="50.25" customHeight="1" x14ac:dyDescent="0.25"/>
  <cols>
    <col min="3" max="3" width="17.1796875" customWidth="1"/>
    <col min="4" max="4" width="28.54296875" customWidth="1"/>
    <col min="10" max="10" width="10.26953125" bestFit="1" customWidth="1"/>
    <col min="20" max="20" width="10.26953125" customWidth="1"/>
    <col min="21" max="21" width="15.54296875" customWidth="1"/>
    <col min="22" max="22" width="14.54296875" customWidth="1"/>
  </cols>
  <sheetData>
    <row r="1" spans="1:34" ht="50.25" customHeight="1" x14ac:dyDescent="0.25">
      <c r="A1" s="166" t="s">
        <v>33</v>
      </c>
      <c r="B1" s="166"/>
      <c r="C1" s="166"/>
      <c r="D1" s="167" t="s">
        <v>86</v>
      </c>
      <c r="E1" s="168"/>
      <c r="F1" s="168"/>
      <c r="G1" s="168"/>
      <c r="H1" s="168"/>
      <c r="I1" s="168"/>
      <c r="J1" s="169"/>
      <c r="K1" s="178" t="s">
        <v>35</v>
      </c>
      <c r="L1" s="178"/>
      <c r="M1" s="178"/>
      <c r="N1" s="178"/>
      <c r="O1" s="178"/>
      <c r="P1" s="178"/>
      <c r="Q1" s="178"/>
      <c r="R1" s="178"/>
      <c r="S1" s="178"/>
      <c r="T1" s="178"/>
      <c r="U1" s="188" t="s">
        <v>145</v>
      </c>
      <c r="V1" s="188" t="s">
        <v>146</v>
      </c>
      <c r="W1" s="162" t="s">
        <v>75</v>
      </c>
      <c r="X1" s="162" t="s">
        <v>75</v>
      </c>
      <c r="Y1" s="162" t="s">
        <v>75</v>
      </c>
      <c r="Z1" s="162" t="s">
        <v>75</v>
      </c>
      <c r="AA1" s="162" t="s">
        <v>75</v>
      </c>
      <c r="AB1" s="162" t="s">
        <v>75</v>
      </c>
      <c r="AC1" s="162" t="s">
        <v>75</v>
      </c>
      <c r="AD1" s="162" t="s">
        <v>75</v>
      </c>
      <c r="AE1" s="162" t="s">
        <v>75</v>
      </c>
      <c r="AF1" s="162" t="s">
        <v>75</v>
      </c>
      <c r="AG1" s="162" t="s">
        <v>75</v>
      </c>
      <c r="AH1" s="162" t="s">
        <v>75</v>
      </c>
    </row>
    <row r="2" spans="1:34" ht="21" customHeight="1" x14ac:dyDescent="0.25">
      <c r="A2" s="172" t="s">
        <v>81</v>
      </c>
      <c r="B2" s="172"/>
      <c r="C2" s="172"/>
      <c r="D2" s="172"/>
      <c r="E2" s="172"/>
      <c r="F2" s="172"/>
      <c r="G2" s="172"/>
      <c r="H2" s="172"/>
      <c r="I2" s="172"/>
      <c r="J2" s="173"/>
      <c r="K2" s="195" t="s">
        <v>87</v>
      </c>
      <c r="L2" s="196"/>
      <c r="M2" s="196"/>
      <c r="N2" s="196"/>
      <c r="O2" s="196"/>
      <c r="P2" s="196"/>
      <c r="Q2" s="196"/>
      <c r="R2" s="196"/>
      <c r="S2" s="196"/>
      <c r="T2" s="197"/>
      <c r="U2" s="189"/>
      <c r="V2" s="189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</row>
    <row r="3" spans="1:34" ht="50.25" customHeight="1" x14ac:dyDescent="0.25">
      <c r="A3" s="33" t="s">
        <v>15</v>
      </c>
      <c r="B3" s="77" t="s">
        <v>71</v>
      </c>
      <c r="C3" s="73" t="s">
        <v>72</v>
      </c>
      <c r="D3" s="74" t="s">
        <v>16</v>
      </c>
      <c r="E3" s="74" t="s">
        <v>36</v>
      </c>
      <c r="F3" s="75" t="s">
        <v>73</v>
      </c>
      <c r="G3" s="75" t="s">
        <v>74</v>
      </c>
      <c r="H3" s="76" t="s">
        <v>12</v>
      </c>
      <c r="I3" s="74" t="s">
        <v>13</v>
      </c>
      <c r="J3" s="34" t="s">
        <v>14</v>
      </c>
      <c r="K3" s="49" t="s">
        <v>17</v>
      </c>
      <c r="L3" s="49" t="s">
        <v>18</v>
      </c>
      <c r="M3" s="49" t="s">
        <v>19</v>
      </c>
      <c r="N3" s="49" t="s">
        <v>20</v>
      </c>
      <c r="O3" s="49" t="s">
        <v>21</v>
      </c>
      <c r="P3" s="49" t="s">
        <v>22</v>
      </c>
      <c r="Q3" s="49" t="s">
        <v>23</v>
      </c>
      <c r="R3" s="49" t="s">
        <v>24</v>
      </c>
      <c r="S3" s="50" t="s">
        <v>0</v>
      </c>
      <c r="T3" s="51" t="s">
        <v>2</v>
      </c>
      <c r="U3" s="154">
        <v>45891</v>
      </c>
      <c r="V3" s="154">
        <v>45973</v>
      </c>
      <c r="W3" s="20" t="s">
        <v>1</v>
      </c>
      <c r="X3" s="20" t="s">
        <v>1</v>
      </c>
      <c r="Y3" s="20" t="s">
        <v>1</v>
      </c>
      <c r="Z3" s="20" t="s">
        <v>1</v>
      </c>
      <c r="AA3" s="20" t="s">
        <v>1</v>
      </c>
      <c r="AB3" s="20" t="s">
        <v>1</v>
      </c>
      <c r="AC3" s="20" t="s">
        <v>1</v>
      </c>
      <c r="AD3" s="20" t="s">
        <v>1</v>
      </c>
      <c r="AE3" s="20" t="s">
        <v>1</v>
      </c>
      <c r="AF3" s="20" t="s">
        <v>1</v>
      </c>
      <c r="AG3" s="20" t="s">
        <v>1</v>
      </c>
      <c r="AH3" s="20" t="s">
        <v>1</v>
      </c>
    </row>
    <row r="4" spans="1:34" ht="50.25" customHeight="1" x14ac:dyDescent="0.25">
      <c r="A4" s="163">
        <v>1</v>
      </c>
      <c r="B4" s="54">
        <v>1</v>
      </c>
      <c r="C4" s="164" t="s">
        <v>88</v>
      </c>
      <c r="D4" s="71" t="s">
        <v>37</v>
      </c>
      <c r="E4" s="56" t="s">
        <v>38</v>
      </c>
      <c r="F4" s="56" t="s">
        <v>39</v>
      </c>
      <c r="G4" s="57" t="s">
        <v>40</v>
      </c>
      <c r="H4" s="56" t="s">
        <v>41</v>
      </c>
      <c r="I4" s="56" t="s">
        <v>42</v>
      </c>
      <c r="J4" s="79">
        <v>15.87</v>
      </c>
      <c r="K4" s="84">
        <v>0</v>
      </c>
      <c r="L4" s="82">
        <f>IF(SUM(U4:AL4)&gt;K4,K4,SUM(U4:AL4))</f>
        <v>0</v>
      </c>
      <c r="M4" s="36">
        <f>(SUM(U4:AL4))</f>
        <v>0</v>
      </c>
      <c r="N4" s="37"/>
      <c r="O4" s="38">
        <f>ROUND(IF(K4*0.25-0.5&lt;0,0,K4*0.25-0.5),0)-R4-P4</f>
        <v>0</v>
      </c>
      <c r="P4" s="37"/>
      <c r="Q4" s="37"/>
      <c r="R4" s="37"/>
      <c r="S4" s="22">
        <f>K4-(SUM(U4:AH4))+N4+P4+Q4</f>
        <v>0</v>
      </c>
      <c r="T4" s="23" t="str">
        <f t="shared" ref="T4:T16" si="0">IF(S4&lt;0,"ATENÇÃO","OK")</f>
        <v>OK</v>
      </c>
      <c r="U4" s="149"/>
      <c r="V4" s="149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</row>
    <row r="5" spans="1:34" ht="50.25" customHeight="1" x14ac:dyDescent="0.25">
      <c r="A5" s="163"/>
      <c r="B5" s="54">
        <v>2</v>
      </c>
      <c r="C5" s="165"/>
      <c r="D5" s="55" t="s">
        <v>43</v>
      </c>
      <c r="E5" s="56" t="s">
        <v>38</v>
      </c>
      <c r="F5" s="56" t="s">
        <v>44</v>
      </c>
      <c r="G5" s="57" t="s">
        <v>40</v>
      </c>
      <c r="H5" s="58">
        <v>103012010</v>
      </c>
      <c r="I5" s="56" t="s">
        <v>42</v>
      </c>
      <c r="J5" s="79">
        <v>15.01</v>
      </c>
      <c r="K5" s="84">
        <v>0</v>
      </c>
      <c r="L5" s="82">
        <f>IF(SUM(U5:AL5)&gt;K5,K5,SUM(U5:AL5))</f>
        <v>0</v>
      </c>
      <c r="M5" s="36">
        <f>(SUM(U5:AL5))</f>
        <v>0</v>
      </c>
      <c r="N5" s="37"/>
      <c r="O5" s="38">
        <f t="shared" ref="O5:O16" si="1">ROUND(IF(K5*0.25-0.5&lt;0,0,K5*0.25-0.5),0)-R5-P5</f>
        <v>0</v>
      </c>
      <c r="P5" s="37"/>
      <c r="Q5" s="37"/>
      <c r="R5" s="37"/>
      <c r="S5" s="22">
        <f t="shared" ref="S5:S16" si="2">K5-(SUM(U5:AH5))+N5+P5+Q5</f>
        <v>0</v>
      </c>
      <c r="T5" s="25" t="str">
        <f t="shared" si="0"/>
        <v>OK</v>
      </c>
      <c r="U5" s="150"/>
      <c r="V5" s="150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4" ht="50.25" customHeight="1" x14ac:dyDescent="0.25">
      <c r="A6" s="59">
        <v>2</v>
      </c>
      <c r="B6" s="61">
        <v>3</v>
      </c>
      <c r="C6" s="62" t="s">
        <v>89</v>
      </c>
      <c r="D6" s="63" t="s">
        <v>45</v>
      </c>
      <c r="E6" s="64" t="s">
        <v>46</v>
      </c>
      <c r="F6" s="60" t="s">
        <v>47</v>
      </c>
      <c r="G6" s="64" t="s">
        <v>40</v>
      </c>
      <c r="H6" s="64" t="s">
        <v>48</v>
      </c>
      <c r="I6" s="64" t="s">
        <v>42</v>
      </c>
      <c r="J6" s="78">
        <v>5.65</v>
      </c>
      <c r="K6" s="83">
        <v>100</v>
      </c>
      <c r="L6" s="82">
        <f t="shared" ref="L6:L16" si="3">IF(SUM(U6:AL6)&gt;K6,K6,SUM(U6:AL6))</f>
        <v>100</v>
      </c>
      <c r="M6" s="36">
        <f t="shared" ref="M6:M16" si="4">(SUM(U6:AL6))</f>
        <v>100</v>
      </c>
      <c r="N6" s="37"/>
      <c r="O6" s="38">
        <f t="shared" si="1"/>
        <v>25</v>
      </c>
      <c r="P6" s="37"/>
      <c r="Q6" s="37"/>
      <c r="R6" s="37"/>
      <c r="S6" s="22">
        <f t="shared" si="2"/>
        <v>0</v>
      </c>
      <c r="T6" s="23" t="str">
        <f t="shared" si="0"/>
        <v>OK</v>
      </c>
      <c r="U6" s="149"/>
      <c r="V6" s="151">
        <v>100</v>
      </c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</row>
    <row r="7" spans="1:34" ht="50.25" customHeight="1" x14ac:dyDescent="0.25">
      <c r="A7" s="65">
        <v>3</v>
      </c>
      <c r="B7" s="54">
        <v>4</v>
      </c>
      <c r="C7" s="67" t="s">
        <v>89</v>
      </c>
      <c r="D7" s="71" t="s">
        <v>49</v>
      </c>
      <c r="E7" s="56" t="s">
        <v>46</v>
      </c>
      <c r="F7" s="66" t="s">
        <v>47</v>
      </c>
      <c r="G7" s="57" t="s">
        <v>40</v>
      </c>
      <c r="H7" s="56" t="s">
        <v>50</v>
      </c>
      <c r="I7" s="56" t="s">
        <v>42</v>
      </c>
      <c r="J7" s="79">
        <v>5.66</v>
      </c>
      <c r="K7" s="83">
        <v>0</v>
      </c>
      <c r="L7" s="82">
        <f t="shared" si="3"/>
        <v>0</v>
      </c>
      <c r="M7" s="36">
        <f t="shared" si="4"/>
        <v>0</v>
      </c>
      <c r="N7" s="37"/>
      <c r="O7" s="38">
        <f t="shared" si="1"/>
        <v>0</v>
      </c>
      <c r="P7" s="37"/>
      <c r="Q7" s="37"/>
      <c r="R7" s="37"/>
      <c r="S7" s="22">
        <f t="shared" si="2"/>
        <v>0</v>
      </c>
      <c r="T7" s="25" t="str">
        <f t="shared" si="0"/>
        <v>OK</v>
      </c>
      <c r="U7" s="150"/>
      <c r="V7" s="150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</row>
    <row r="8" spans="1:34" ht="50.25" customHeight="1" x14ac:dyDescent="0.25">
      <c r="A8" s="174">
        <v>6</v>
      </c>
      <c r="B8" s="68">
        <v>7</v>
      </c>
      <c r="C8" s="175" t="s">
        <v>89</v>
      </c>
      <c r="D8" s="72" t="s">
        <v>51</v>
      </c>
      <c r="E8" s="70" t="s">
        <v>52</v>
      </c>
      <c r="F8" s="70" t="s">
        <v>53</v>
      </c>
      <c r="G8" s="70" t="s">
        <v>40</v>
      </c>
      <c r="H8" s="58">
        <v>1465018</v>
      </c>
      <c r="I8" s="70" t="s">
        <v>42</v>
      </c>
      <c r="J8" s="80">
        <v>5.01</v>
      </c>
      <c r="K8" s="83">
        <v>0</v>
      </c>
      <c r="L8" s="82">
        <f t="shared" si="3"/>
        <v>0</v>
      </c>
      <c r="M8" s="36">
        <f t="shared" si="4"/>
        <v>20</v>
      </c>
      <c r="N8" s="37">
        <v>20</v>
      </c>
      <c r="O8" s="38">
        <f t="shared" si="1"/>
        <v>0</v>
      </c>
      <c r="P8" s="37"/>
      <c r="Q8" s="37"/>
      <c r="R8" s="37"/>
      <c r="S8" s="22">
        <f t="shared" si="2"/>
        <v>0</v>
      </c>
      <c r="T8" s="23" t="str">
        <f t="shared" si="0"/>
        <v>OK</v>
      </c>
      <c r="U8" s="151">
        <v>20</v>
      </c>
      <c r="V8" s="149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</row>
    <row r="9" spans="1:34" ht="50.25" customHeight="1" x14ac:dyDescent="0.25">
      <c r="A9" s="174"/>
      <c r="B9" s="68">
        <v>8</v>
      </c>
      <c r="C9" s="176"/>
      <c r="D9" s="72" t="s">
        <v>54</v>
      </c>
      <c r="E9" s="70" t="s">
        <v>55</v>
      </c>
      <c r="F9" s="70" t="s">
        <v>53</v>
      </c>
      <c r="G9" s="70" t="s">
        <v>40</v>
      </c>
      <c r="H9" s="58">
        <v>1465038</v>
      </c>
      <c r="I9" s="70" t="s">
        <v>42</v>
      </c>
      <c r="J9" s="80">
        <v>6.33</v>
      </c>
      <c r="K9" s="83">
        <v>0</v>
      </c>
      <c r="L9" s="82">
        <f t="shared" si="3"/>
        <v>0</v>
      </c>
      <c r="M9" s="36">
        <f t="shared" si="4"/>
        <v>20</v>
      </c>
      <c r="N9" s="37">
        <v>20</v>
      </c>
      <c r="O9" s="38">
        <f t="shared" si="1"/>
        <v>0</v>
      </c>
      <c r="P9" s="37"/>
      <c r="Q9" s="37"/>
      <c r="R9" s="37"/>
      <c r="S9" s="22">
        <f t="shared" si="2"/>
        <v>0</v>
      </c>
      <c r="T9" s="25" t="str">
        <f t="shared" si="0"/>
        <v>OK</v>
      </c>
      <c r="U9" s="157">
        <v>20</v>
      </c>
      <c r="V9" s="150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</row>
    <row r="10" spans="1:34" ht="50.25" customHeight="1" x14ac:dyDescent="0.25">
      <c r="A10" s="174"/>
      <c r="B10" s="68">
        <v>9</v>
      </c>
      <c r="C10" s="176"/>
      <c r="D10" s="72" t="s">
        <v>56</v>
      </c>
      <c r="E10" s="70" t="s">
        <v>55</v>
      </c>
      <c r="F10" s="70" t="s">
        <v>53</v>
      </c>
      <c r="G10" s="70" t="s">
        <v>40</v>
      </c>
      <c r="H10" s="58">
        <v>1465037</v>
      </c>
      <c r="I10" s="70" t="s">
        <v>42</v>
      </c>
      <c r="J10" s="80">
        <v>6.12</v>
      </c>
      <c r="K10" s="83">
        <v>0</v>
      </c>
      <c r="L10" s="82">
        <f t="shared" si="3"/>
        <v>0</v>
      </c>
      <c r="M10" s="36">
        <f t="shared" si="4"/>
        <v>20</v>
      </c>
      <c r="N10" s="37">
        <v>20</v>
      </c>
      <c r="O10" s="38">
        <f t="shared" si="1"/>
        <v>0</v>
      </c>
      <c r="P10" s="37"/>
      <c r="Q10" s="37"/>
      <c r="R10" s="37"/>
      <c r="S10" s="22">
        <f t="shared" si="2"/>
        <v>0</v>
      </c>
      <c r="T10" s="23" t="str">
        <f t="shared" si="0"/>
        <v>OK</v>
      </c>
      <c r="U10" s="151">
        <v>20</v>
      </c>
      <c r="V10" s="149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</row>
    <row r="11" spans="1:34" ht="50.25" customHeight="1" x14ac:dyDescent="0.25">
      <c r="A11" s="174"/>
      <c r="B11" s="68">
        <v>10</v>
      </c>
      <c r="C11" s="176"/>
      <c r="D11" s="72" t="s">
        <v>57</v>
      </c>
      <c r="E11" s="70" t="s">
        <v>58</v>
      </c>
      <c r="F11" s="70" t="s">
        <v>59</v>
      </c>
      <c r="G11" s="158">
        <v>45735</v>
      </c>
      <c r="H11" s="58" t="s">
        <v>60</v>
      </c>
      <c r="I11" s="70" t="s">
        <v>42</v>
      </c>
      <c r="J11" s="80">
        <v>3.44</v>
      </c>
      <c r="K11" s="83">
        <v>0</v>
      </c>
      <c r="L11" s="82">
        <f t="shared" si="3"/>
        <v>0</v>
      </c>
      <c r="M11" s="36">
        <f t="shared" si="4"/>
        <v>0</v>
      </c>
      <c r="N11" s="37"/>
      <c r="O11" s="38">
        <f t="shared" si="1"/>
        <v>0</v>
      </c>
      <c r="P11" s="37"/>
      <c r="Q11" s="37"/>
      <c r="R11" s="37"/>
      <c r="S11" s="22">
        <f t="shared" si="2"/>
        <v>0</v>
      </c>
      <c r="T11" s="25" t="str">
        <f t="shared" si="0"/>
        <v>OK</v>
      </c>
      <c r="U11" s="150"/>
      <c r="V11" s="150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</row>
    <row r="12" spans="1:34" ht="50.25" customHeight="1" x14ac:dyDescent="0.25">
      <c r="A12" s="174"/>
      <c r="B12" s="68">
        <v>11</v>
      </c>
      <c r="C12" s="176"/>
      <c r="D12" s="72" t="s">
        <v>61</v>
      </c>
      <c r="E12" s="70" t="s">
        <v>58</v>
      </c>
      <c r="F12" s="70" t="s">
        <v>59</v>
      </c>
      <c r="G12" s="70" t="s">
        <v>40</v>
      </c>
      <c r="H12" s="58" t="s">
        <v>60</v>
      </c>
      <c r="I12" s="70" t="s">
        <v>42</v>
      </c>
      <c r="J12" s="80">
        <v>3.47</v>
      </c>
      <c r="K12" s="83">
        <v>0</v>
      </c>
      <c r="L12" s="82">
        <f t="shared" si="3"/>
        <v>0</v>
      </c>
      <c r="M12" s="36">
        <f t="shared" si="4"/>
        <v>0</v>
      </c>
      <c r="N12" s="37"/>
      <c r="O12" s="38">
        <f t="shared" si="1"/>
        <v>0</v>
      </c>
      <c r="P12" s="37"/>
      <c r="Q12" s="37"/>
      <c r="R12" s="37"/>
      <c r="S12" s="22">
        <f t="shared" si="2"/>
        <v>0</v>
      </c>
      <c r="T12" s="23" t="str">
        <f t="shared" si="0"/>
        <v>OK</v>
      </c>
      <c r="U12" s="149"/>
      <c r="V12" s="149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</row>
    <row r="13" spans="1:34" ht="50.25" customHeight="1" x14ac:dyDescent="0.25">
      <c r="A13" s="174"/>
      <c r="B13" s="68">
        <v>12</v>
      </c>
      <c r="C13" s="176"/>
      <c r="D13" s="72" t="s">
        <v>62</v>
      </c>
      <c r="E13" s="70" t="s">
        <v>58</v>
      </c>
      <c r="F13" s="70" t="s">
        <v>59</v>
      </c>
      <c r="G13" s="70" t="s">
        <v>40</v>
      </c>
      <c r="H13" s="58" t="s">
        <v>63</v>
      </c>
      <c r="I13" s="70" t="s">
        <v>42</v>
      </c>
      <c r="J13" s="80">
        <v>4.0199999999999996</v>
      </c>
      <c r="K13" s="83">
        <v>0</v>
      </c>
      <c r="L13" s="82">
        <f t="shared" si="3"/>
        <v>0</v>
      </c>
      <c r="M13" s="36">
        <f t="shared" si="4"/>
        <v>0</v>
      </c>
      <c r="N13" s="37"/>
      <c r="O13" s="38">
        <f t="shared" si="1"/>
        <v>0</v>
      </c>
      <c r="P13" s="37"/>
      <c r="Q13" s="37"/>
      <c r="R13" s="37"/>
      <c r="S13" s="22">
        <f t="shared" si="2"/>
        <v>0</v>
      </c>
      <c r="T13" s="25" t="str">
        <f t="shared" si="0"/>
        <v>OK</v>
      </c>
      <c r="U13" s="150"/>
      <c r="V13" s="150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</row>
    <row r="14" spans="1:34" ht="50.25" customHeight="1" x14ac:dyDescent="0.25">
      <c r="A14" s="174"/>
      <c r="B14" s="68">
        <v>13</v>
      </c>
      <c r="C14" s="176"/>
      <c r="D14" s="72" t="s">
        <v>64</v>
      </c>
      <c r="E14" s="70" t="s">
        <v>58</v>
      </c>
      <c r="F14" s="70" t="s">
        <v>59</v>
      </c>
      <c r="G14" s="70" t="s">
        <v>40</v>
      </c>
      <c r="H14" s="58" t="s">
        <v>63</v>
      </c>
      <c r="I14" s="70" t="s">
        <v>42</v>
      </c>
      <c r="J14" s="80">
        <v>4.05</v>
      </c>
      <c r="K14" s="83">
        <v>0</v>
      </c>
      <c r="L14" s="82">
        <f t="shared" si="3"/>
        <v>0</v>
      </c>
      <c r="M14" s="36">
        <f t="shared" si="4"/>
        <v>0</v>
      </c>
      <c r="N14" s="37"/>
      <c r="O14" s="38">
        <f t="shared" si="1"/>
        <v>0</v>
      </c>
      <c r="P14" s="37"/>
      <c r="Q14" s="37"/>
      <c r="R14" s="37"/>
      <c r="S14" s="22">
        <f t="shared" si="2"/>
        <v>0</v>
      </c>
      <c r="T14" s="23" t="str">
        <f t="shared" si="0"/>
        <v>OK</v>
      </c>
      <c r="U14" s="149"/>
      <c r="V14" s="149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</row>
    <row r="15" spans="1:34" ht="50.25" customHeight="1" x14ac:dyDescent="0.25">
      <c r="A15" s="174"/>
      <c r="B15" s="68">
        <v>14</v>
      </c>
      <c r="C15" s="176"/>
      <c r="D15" s="72" t="s">
        <v>65</v>
      </c>
      <c r="E15" s="70" t="s">
        <v>66</v>
      </c>
      <c r="F15" s="70" t="s">
        <v>59</v>
      </c>
      <c r="G15" s="70" t="s">
        <v>40</v>
      </c>
      <c r="H15" s="58" t="s">
        <v>67</v>
      </c>
      <c r="I15" s="70" t="s">
        <v>42</v>
      </c>
      <c r="J15" s="80">
        <v>5.57</v>
      </c>
      <c r="K15" s="83">
        <v>0</v>
      </c>
      <c r="L15" s="82">
        <f t="shared" si="3"/>
        <v>0</v>
      </c>
      <c r="M15" s="36">
        <f t="shared" si="4"/>
        <v>0</v>
      </c>
      <c r="N15" s="37"/>
      <c r="O15" s="38">
        <f t="shared" si="1"/>
        <v>0</v>
      </c>
      <c r="P15" s="37"/>
      <c r="Q15" s="37"/>
      <c r="R15" s="37"/>
      <c r="S15" s="22">
        <f t="shared" si="2"/>
        <v>0</v>
      </c>
      <c r="T15" s="25" t="str">
        <f t="shared" si="0"/>
        <v>OK</v>
      </c>
      <c r="U15" s="150"/>
      <c r="V15" s="150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</row>
    <row r="16" spans="1:34" ht="50.25" customHeight="1" x14ac:dyDescent="0.25">
      <c r="A16" s="174"/>
      <c r="B16" s="68">
        <v>15</v>
      </c>
      <c r="C16" s="177"/>
      <c r="D16" s="69" t="s">
        <v>68</v>
      </c>
      <c r="E16" s="70" t="s">
        <v>69</v>
      </c>
      <c r="F16" s="70" t="s">
        <v>59</v>
      </c>
      <c r="G16" s="70" t="s">
        <v>40</v>
      </c>
      <c r="H16" s="58" t="s">
        <v>70</v>
      </c>
      <c r="I16" s="70" t="s">
        <v>42</v>
      </c>
      <c r="J16" s="80">
        <v>8.31</v>
      </c>
      <c r="K16" s="83">
        <v>0</v>
      </c>
      <c r="L16" s="82">
        <f t="shared" si="3"/>
        <v>0</v>
      </c>
      <c r="M16" s="36">
        <f t="shared" si="4"/>
        <v>0</v>
      </c>
      <c r="N16" s="37"/>
      <c r="O16" s="38">
        <f t="shared" si="1"/>
        <v>0</v>
      </c>
      <c r="P16" s="37"/>
      <c r="Q16" s="37"/>
      <c r="R16" s="37"/>
      <c r="S16" s="91">
        <f t="shared" si="2"/>
        <v>0</v>
      </c>
      <c r="T16" s="25" t="str">
        <f t="shared" si="0"/>
        <v>OK</v>
      </c>
      <c r="U16" s="150"/>
      <c r="V16" s="150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</row>
    <row r="17" spans="1:34" ht="27.75" customHeight="1" x14ac:dyDescent="0.35">
      <c r="A17" s="26"/>
      <c r="B17" s="27"/>
      <c r="C17" s="28"/>
      <c r="D17" s="27"/>
      <c r="E17" s="27"/>
      <c r="F17" s="27"/>
      <c r="G17" s="27"/>
      <c r="H17" s="27"/>
      <c r="I17" s="27"/>
      <c r="J17" s="81"/>
      <c r="K17" s="29">
        <f>SUM(K4:K16)</f>
        <v>100</v>
      </c>
      <c r="L17" s="29"/>
      <c r="M17" s="29"/>
      <c r="N17" s="29"/>
      <c r="O17" s="29"/>
      <c r="P17" s="29"/>
      <c r="Q17" s="29"/>
      <c r="R17" s="29"/>
      <c r="S17" s="29">
        <f t="shared" ref="S17" si="5">SUM(S4:S16)</f>
        <v>0</v>
      </c>
      <c r="T17" s="31"/>
      <c r="U17" s="152">
        <f>SUMPRODUCT($J$4:$J$16,U4:U16)</f>
        <v>349.2</v>
      </c>
      <c r="V17" s="152">
        <f t="shared" ref="V17:Z17" si="6">SUMPRODUCT($J$4:$J$16,V4:V16)</f>
        <v>565</v>
      </c>
      <c r="W17" s="152">
        <f t="shared" si="6"/>
        <v>0</v>
      </c>
      <c r="X17" s="152">
        <f t="shared" si="6"/>
        <v>0</v>
      </c>
      <c r="Y17" s="152">
        <f t="shared" si="6"/>
        <v>0</v>
      </c>
      <c r="Z17" s="152">
        <f t="shared" si="6"/>
        <v>0</v>
      </c>
      <c r="AA17" s="85">
        <f t="shared" ref="AA17:AH17" si="7">SUMPRODUCT($J$4:$J$16,AA4:AA16)</f>
        <v>0</v>
      </c>
      <c r="AB17" s="85">
        <f t="shared" si="7"/>
        <v>0</v>
      </c>
      <c r="AC17" s="85">
        <f t="shared" si="7"/>
        <v>0</v>
      </c>
      <c r="AD17" s="85">
        <f t="shared" si="7"/>
        <v>0</v>
      </c>
      <c r="AE17" s="85">
        <f t="shared" si="7"/>
        <v>0</v>
      </c>
      <c r="AF17" s="85">
        <f t="shared" si="7"/>
        <v>0</v>
      </c>
      <c r="AG17" s="85">
        <f t="shared" si="7"/>
        <v>0</v>
      </c>
      <c r="AH17" s="85">
        <f t="shared" si="7"/>
        <v>0</v>
      </c>
    </row>
  </sheetData>
  <mergeCells count="23">
    <mergeCell ref="A4:A5"/>
    <mergeCell ref="C4:C5"/>
    <mergeCell ref="A8:A16"/>
    <mergeCell ref="C8:C16"/>
    <mergeCell ref="AD1:AD2"/>
    <mergeCell ref="W1:W2"/>
    <mergeCell ref="K2:T2"/>
    <mergeCell ref="A2:J2"/>
    <mergeCell ref="A1:C1"/>
    <mergeCell ref="D1:J1"/>
    <mergeCell ref="K1:T1"/>
    <mergeCell ref="U1:U2"/>
    <mergeCell ref="V1:V2"/>
    <mergeCell ref="AE1:AE2"/>
    <mergeCell ref="AF1:AF2"/>
    <mergeCell ref="AG1:AG2"/>
    <mergeCell ref="AH1:AH2"/>
    <mergeCell ref="X1:X2"/>
    <mergeCell ref="Y1:Y2"/>
    <mergeCell ref="Z1:Z2"/>
    <mergeCell ref="AA1:AA2"/>
    <mergeCell ref="AB1:AB2"/>
    <mergeCell ref="AC1:AC2"/>
  </mergeCells>
  <conditionalFormatting sqref="W4:AH16">
    <cfRule type="cellIs" dxfId="9" priority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06110-1715-4A71-A351-48D6D37DC398}">
  <dimension ref="A1:AH17"/>
  <sheetViews>
    <sheetView topLeftCell="A13" zoomScale="80" zoomScaleNormal="80" workbookViewId="0">
      <selection activeCell="E20" sqref="E20"/>
    </sheetView>
  </sheetViews>
  <sheetFormatPr defaultRowHeight="51.75" customHeight="1" x14ac:dyDescent="0.25"/>
  <cols>
    <col min="3" max="3" width="15.54296875" customWidth="1"/>
    <col min="4" max="4" width="34" bestFit="1" customWidth="1"/>
    <col min="10" max="10" width="10.26953125" bestFit="1" customWidth="1"/>
    <col min="21" max="21" width="17.54296875" customWidth="1"/>
  </cols>
  <sheetData>
    <row r="1" spans="1:34" ht="51.75" customHeight="1" x14ac:dyDescent="0.25">
      <c r="A1" s="166" t="s">
        <v>33</v>
      </c>
      <c r="B1" s="166"/>
      <c r="C1" s="166"/>
      <c r="D1" s="167" t="s">
        <v>86</v>
      </c>
      <c r="E1" s="168"/>
      <c r="F1" s="168"/>
      <c r="G1" s="168"/>
      <c r="H1" s="168"/>
      <c r="I1" s="168"/>
      <c r="J1" s="169"/>
      <c r="K1" s="178" t="s">
        <v>35</v>
      </c>
      <c r="L1" s="178"/>
      <c r="M1" s="178"/>
      <c r="N1" s="178"/>
      <c r="O1" s="178"/>
      <c r="P1" s="178"/>
      <c r="Q1" s="178"/>
      <c r="R1" s="178"/>
      <c r="S1" s="178"/>
      <c r="T1" s="178"/>
      <c r="U1" s="188" t="s">
        <v>142</v>
      </c>
      <c r="V1" s="162" t="s">
        <v>75</v>
      </c>
      <c r="W1" s="162" t="s">
        <v>75</v>
      </c>
      <c r="X1" s="162" t="s">
        <v>75</v>
      </c>
      <c r="Y1" s="162" t="s">
        <v>75</v>
      </c>
      <c r="Z1" s="162" t="s">
        <v>75</v>
      </c>
      <c r="AA1" s="162" t="s">
        <v>75</v>
      </c>
      <c r="AB1" s="162" t="s">
        <v>75</v>
      </c>
      <c r="AC1" s="162" t="s">
        <v>75</v>
      </c>
      <c r="AD1" s="162" t="s">
        <v>75</v>
      </c>
      <c r="AE1" s="162" t="s">
        <v>75</v>
      </c>
      <c r="AF1" s="162" t="s">
        <v>75</v>
      </c>
      <c r="AG1" s="162" t="s">
        <v>75</v>
      </c>
      <c r="AH1" s="162" t="s">
        <v>75</v>
      </c>
    </row>
    <row r="2" spans="1:34" ht="22.5" customHeight="1" x14ac:dyDescent="0.25">
      <c r="A2" s="172" t="s">
        <v>82</v>
      </c>
      <c r="B2" s="172"/>
      <c r="C2" s="172"/>
      <c r="D2" s="172"/>
      <c r="E2" s="172"/>
      <c r="F2" s="172"/>
      <c r="G2" s="172"/>
      <c r="H2" s="172"/>
      <c r="I2" s="172"/>
      <c r="J2" s="173"/>
      <c r="K2" s="195" t="s">
        <v>87</v>
      </c>
      <c r="L2" s="196"/>
      <c r="M2" s="196"/>
      <c r="N2" s="196"/>
      <c r="O2" s="196"/>
      <c r="P2" s="196"/>
      <c r="Q2" s="196"/>
      <c r="R2" s="196"/>
      <c r="S2" s="196"/>
      <c r="T2" s="197"/>
      <c r="U2" s="189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</row>
    <row r="3" spans="1:34" ht="51.75" customHeight="1" x14ac:dyDescent="0.25">
      <c r="A3" s="33" t="s">
        <v>15</v>
      </c>
      <c r="B3" s="77" t="s">
        <v>71</v>
      </c>
      <c r="C3" s="73" t="s">
        <v>72</v>
      </c>
      <c r="D3" s="74" t="s">
        <v>16</v>
      </c>
      <c r="E3" s="74" t="s">
        <v>36</v>
      </c>
      <c r="F3" s="75" t="s">
        <v>73</v>
      </c>
      <c r="G3" s="75" t="s">
        <v>74</v>
      </c>
      <c r="H3" s="76" t="s">
        <v>12</v>
      </c>
      <c r="I3" s="74" t="s">
        <v>13</v>
      </c>
      <c r="J3" s="34" t="s">
        <v>14</v>
      </c>
      <c r="K3" s="49" t="s">
        <v>17</v>
      </c>
      <c r="L3" s="49" t="s">
        <v>18</v>
      </c>
      <c r="M3" s="49" t="s">
        <v>19</v>
      </c>
      <c r="N3" s="49" t="s">
        <v>20</v>
      </c>
      <c r="O3" s="49" t="s">
        <v>21</v>
      </c>
      <c r="P3" s="49" t="s">
        <v>22</v>
      </c>
      <c r="Q3" s="49" t="s">
        <v>23</v>
      </c>
      <c r="R3" s="49" t="s">
        <v>24</v>
      </c>
      <c r="S3" s="50" t="s">
        <v>0</v>
      </c>
      <c r="T3" s="51" t="s">
        <v>2</v>
      </c>
      <c r="U3" s="154">
        <v>45932</v>
      </c>
      <c r="V3" s="20" t="s">
        <v>1</v>
      </c>
      <c r="W3" s="20" t="s">
        <v>1</v>
      </c>
      <c r="X3" s="20" t="s">
        <v>1</v>
      </c>
      <c r="Y3" s="20" t="s">
        <v>1</v>
      </c>
      <c r="Z3" s="20" t="s">
        <v>1</v>
      </c>
      <c r="AA3" s="20" t="s">
        <v>1</v>
      </c>
      <c r="AB3" s="20" t="s">
        <v>1</v>
      </c>
      <c r="AC3" s="20" t="s">
        <v>1</v>
      </c>
      <c r="AD3" s="20" t="s">
        <v>1</v>
      </c>
      <c r="AE3" s="20" t="s">
        <v>1</v>
      </c>
      <c r="AF3" s="20" t="s">
        <v>1</v>
      </c>
      <c r="AG3" s="20" t="s">
        <v>1</v>
      </c>
      <c r="AH3" s="20" t="s">
        <v>1</v>
      </c>
    </row>
    <row r="4" spans="1:34" ht="51.75" customHeight="1" x14ac:dyDescent="0.25">
      <c r="A4" s="163">
        <v>1</v>
      </c>
      <c r="B4" s="54">
        <v>1</v>
      </c>
      <c r="C4" s="164" t="s">
        <v>88</v>
      </c>
      <c r="D4" s="71" t="s">
        <v>37</v>
      </c>
      <c r="E4" s="56" t="s">
        <v>38</v>
      </c>
      <c r="F4" s="56" t="s">
        <v>39</v>
      </c>
      <c r="G4" s="57" t="s">
        <v>40</v>
      </c>
      <c r="H4" s="56" t="s">
        <v>41</v>
      </c>
      <c r="I4" s="56" t="s">
        <v>42</v>
      </c>
      <c r="J4" s="79">
        <v>15.87</v>
      </c>
      <c r="K4" s="84">
        <v>0</v>
      </c>
      <c r="L4" s="82">
        <f>IF(SUM(U4:AL4)&gt;K4,K4,SUM(U4:AL4))</f>
        <v>0</v>
      </c>
      <c r="M4" s="36">
        <f>(SUM(U4:AL4))</f>
        <v>0</v>
      </c>
      <c r="N4" s="37"/>
      <c r="O4" s="38">
        <f>ROUND(IF(K4*0.25-0.5&lt;0,0,K4*0.25-0.5),0)-R4-P4</f>
        <v>0</v>
      </c>
      <c r="P4" s="37"/>
      <c r="Q4" s="37"/>
      <c r="R4" s="37"/>
      <c r="S4" s="22">
        <f>K4-(SUM(U4:AH4))+N4+P4+Q4</f>
        <v>0</v>
      </c>
      <c r="T4" s="23" t="str">
        <f t="shared" ref="T4:T16" si="0">IF(S4&lt;0,"ATENÇÃO","OK")</f>
        <v>OK</v>
      </c>
      <c r="U4" s="149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</row>
    <row r="5" spans="1:34" ht="51.75" customHeight="1" x14ac:dyDescent="0.25">
      <c r="A5" s="163"/>
      <c r="B5" s="54">
        <v>2</v>
      </c>
      <c r="C5" s="165"/>
      <c r="D5" s="55" t="s">
        <v>43</v>
      </c>
      <c r="E5" s="56" t="s">
        <v>38</v>
      </c>
      <c r="F5" s="56" t="s">
        <v>44</v>
      </c>
      <c r="G5" s="57" t="s">
        <v>40</v>
      </c>
      <c r="H5" s="58">
        <v>103012010</v>
      </c>
      <c r="I5" s="56" t="s">
        <v>42</v>
      </c>
      <c r="J5" s="79">
        <v>15.01</v>
      </c>
      <c r="K5" s="84">
        <v>0</v>
      </c>
      <c r="L5" s="82">
        <f>IF(SUM(U5:AL5)&gt;K5,K5,SUM(U5:AL5))</f>
        <v>0</v>
      </c>
      <c r="M5" s="36">
        <f>(SUM(U5:AL5))</f>
        <v>0</v>
      </c>
      <c r="N5" s="37"/>
      <c r="O5" s="38">
        <f t="shared" ref="O5:O16" si="1">ROUND(IF(K5*0.25-0.5&lt;0,0,K5*0.25-0.5),0)-R5-P5</f>
        <v>0</v>
      </c>
      <c r="P5" s="37"/>
      <c r="Q5" s="37"/>
      <c r="R5" s="37"/>
      <c r="S5" s="22">
        <f t="shared" ref="S5:S16" si="2">K5-(SUM(U5:AH5))+N5+P5+Q5</f>
        <v>0</v>
      </c>
      <c r="T5" s="25" t="str">
        <f t="shared" si="0"/>
        <v>OK</v>
      </c>
      <c r="U5" s="150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4" ht="51.75" customHeight="1" x14ac:dyDescent="0.25">
      <c r="A6" s="59">
        <v>2</v>
      </c>
      <c r="B6" s="61">
        <v>3</v>
      </c>
      <c r="C6" s="62" t="s">
        <v>89</v>
      </c>
      <c r="D6" s="63" t="s">
        <v>45</v>
      </c>
      <c r="E6" s="64" t="s">
        <v>46</v>
      </c>
      <c r="F6" s="60" t="s">
        <v>47</v>
      </c>
      <c r="G6" s="64" t="s">
        <v>40</v>
      </c>
      <c r="H6" s="64" t="s">
        <v>48</v>
      </c>
      <c r="I6" s="64" t="s">
        <v>42</v>
      </c>
      <c r="J6" s="78">
        <v>5.65</v>
      </c>
      <c r="K6" s="83">
        <v>200</v>
      </c>
      <c r="L6" s="82">
        <f t="shared" ref="L6:L16" si="3">IF(SUM(U6:AL6)&gt;K6,K6,SUM(U6:AL6))</f>
        <v>100</v>
      </c>
      <c r="M6" s="36">
        <f t="shared" ref="M6:M16" si="4">(SUM(U6:AL6))</f>
        <v>100</v>
      </c>
      <c r="N6" s="37"/>
      <c r="O6" s="38">
        <f t="shared" si="1"/>
        <v>50</v>
      </c>
      <c r="P6" s="37"/>
      <c r="Q6" s="37"/>
      <c r="R6" s="37"/>
      <c r="S6" s="22">
        <f t="shared" si="2"/>
        <v>100</v>
      </c>
      <c r="T6" s="23" t="str">
        <f t="shared" si="0"/>
        <v>OK</v>
      </c>
      <c r="U6" s="151">
        <v>100</v>
      </c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</row>
    <row r="7" spans="1:34" ht="51.75" customHeight="1" x14ac:dyDescent="0.25">
      <c r="A7" s="65">
        <v>3</v>
      </c>
      <c r="B7" s="54">
        <v>4</v>
      </c>
      <c r="C7" s="67" t="s">
        <v>89</v>
      </c>
      <c r="D7" s="71" t="s">
        <v>49</v>
      </c>
      <c r="E7" s="56" t="s">
        <v>46</v>
      </c>
      <c r="F7" s="66" t="s">
        <v>47</v>
      </c>
      <c r="G7" s="57" t="s">
        <v>40</v>
      </c>
      <c r="H7" s="56" t="s">
        <v>50</v>
      </c>
      <c r="I7" s="56" t="s">
        <v>42</v>
      </c>
      <c r="J7" s="79">
        <v>5.66</v>
      </c>
      <c r="K7" s="83">
        <v>0</v>
      </c>
      <c r="L7" s="82">
        <f t="shared" si="3"/>
        <v>0</v>
      </c>
      <c r="M7" s="36">
        <f t="shared" si="4"/>
        <v>0</v>
      </c>
      <c r="N7" s="37"/>
      <c r="O7" s="38">
        <f t="shared" si="1"/>
        <v>0</v>
      </c>
      <c r="P7" s="37"/>
      <c r="Q7" s="37"/>
      <c r="R7" s="37"/>
      <c r="S7" s="22">
        <f t="shared" si="2"/>
        <v>0</v>
      </c>
      <c r="T7" s="25" t="str">
        <f t="shared" si="0"/>
        <v>OK</v>
      </c>
      <c r="U7" s="150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</row>
    <row r="8" spans="1:34" ht="51.75" customHeight="1" x14ac:dyDescent="0.25">
      <c r="A8" s="174">
        <v>6</v>
      </c>
      <c r="B8" s="68">
        <v>7</v>
      </c>
      <c r="C8" s="175" t="s">
        <v>89</v>
      </c>
      <c r="D8" s="72" t="s">
        <v>51</v>
      </c>
      <c r="E8" s="70" t="s">
        <v>52</v>
      </c>
      <c r="F8" s="70" t="s">
        <v>53</v>
      </c>
      <c r="G8" s="70" t="s">
        <v>40</v>
      </c>
      <c r="H8" s="58">
        <v>1465018</v>
      </c>
      <c r="I8" s="70" t="s">
        <v>42</v>
      </c>
      <c r="J8" s="80">
        <v>5.01</v>
      </c>
      <c r="K8" s="83">
        <v>0</v>
      </c>
      <c r="L8" s="82">
        <f t="shared" si="3"/>
        <v>0</v>
      </c>
      <c r="M8" s="36">
        <f t="shared" si="4"/>
        <v>0</v>
      </c>
      <c r="N8" s="37"/>
      <c r="O8" s="38">
        <f t="shared" si="1"/>
        <v>0</v>
      </c>
      <c r="P8" s="37"/>
      <c r="Q8" s="37"/>
      <c r="R8" s="37"/>
      <c r="S8" s="22">
        <f t="shared" si="2"/>
        <v>0</v>
      </c>
      <c r="T8" s="23" t="str">
        <f t="shared" si="0"/>
        <v>OK</v>
      </c>
      <c r="U8" s="149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</row>
    <row r="9" spans="1:34" ht="51.75" customHeight="1" x14ac:dyDescent="0.25">
      <c r="A9" s="174"/>
      <c r="B9" s="68">
        <v>8</v>
      </c>
      <c r="C9" s="176"/>
      <c r="D9" s="72" t="s">
        <v>54</v>
      </c>
      <c r="E9" s="70" t="s">
        <v>55</v>
      </c>
      <c r="F9" s="70" t="s">
        <v>53</v>
      </c>
      <c r="G9" s="70" t="s">
        <v>40</v>
      </c>
      <c r="H9" s="58">
        <v>1465038</v>
      </c>
      <c r="I9" s="70" t="s">
        <v>42</v>
      </c>
      <c r="J9" s="80">
        <v>6.33</v>
      </c>
      <c r="K9" s="83">
        <v>0</v>
      </c>
      <c r="L9" s="82">
        <f t="shared" si="3"/>
        <v>0</v>
      </c>
      <c r="M9" s="36">
        <f t="shared" si="4"/>
        <v>0</v>
      </c>
      <c r="N9" s="37"/>
      <c r="O9" s="38">
        <f t="shared" si="1"/>
        <v>0</v>
      </c>
      <c r="P9" s="37"/>
      <c r="Q9" s="37"/>
      <c r="R9" s="37"/>
      <c r="S9" s="22">
        <f t="shared" si="2"/>
        <v>0</v>
      </c>
      <c r="T9" s="25" t="str">
        <f t="shared" si="0"/>
        <v>OK</v>
      </c>
      <c r="U9" s="150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</row>
    <row r="10" spans="1:34" ht="51.75" customHeight="1" x14ac:dyDescent="0.25">
      <c r="A10" s="174"/>
      <c r="B10" s="68">
        <v>9</v>
      </c>
      <c r="C10" s="176"/>
      <c r="D10" s="72" t="s">
        <v>56</v>
      </c>
      <c r="E10" s="70" t="s">
        <v>55</v>
      </c>
      <c r="F10" s="70" t="s">
        <v>53</v>
      </c>
      <c r="G10" s="70" t="s">
        <v>40</v>
      </c>
      <c r="H10" s="58">
        <v>1465037</v>
      </c>
      <c r="I10" s="70" t="s">
        <v>42</v>
      </c>
      <c r="J10" s="80">
        <v>6.12</v>
      </c>
      <c r="K10" s="83">
        <v>0</v>
      </c>
      <c r="L10" s="82">
        <f t="shared" si="3"/>
        <v>0</v>
      </c>
      <c r="M10" s="36">
        <f t="shared" si="4"/>
        <v>0</v>
      </c>
      <c r="N10" s="37"/>
      <c r="O10" s="38">
        <f t="shared" si="1"/>
        <v>0</v>
      </c>
      <c r="P10" s="37"/>
      <c r="Q10" s="37"/>
      <c r="R10" s="37"/>
      <c r="S10" s="22">
        <f t="shared" si="2"/>
        <v>0</v>
      </c>
      <c r="T10" s="23" t="str">
        <f t="shared" si="0"/>
        <v>OK</v>
      </c>
      <c r="U10" s="149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</row>
    <row r="11" spans="1:34" ht="51.75" customHeight="1" x14ac:dyDescent="0.25">
      <c r="A11" s="174"/>
      <c r="B11" s="68">
        <v>10</v>
      </c>
      <c r="C11" s="176"/>
      <c r="D11" s="72" t="s">
        <v>57</v>
      </c>
      <c r="E11" s="70" t="s">
        <v>58</v>
      </c>
      <c r="F11" s="70" t="s">
        <v>59</v>
      </c>
      <c r="G11" s="70" t="s">
        <v>40</v>
      </c>
      <c r="H11" s="58" t="s">
        <v>60</v>
      </c>
      <c r="I11" s="70" t="s">
        <v>42</v>
      </c>
      <c r="J11" s="80">
        <v>3.44</v>
      </c>
      <c r="K11" s="83">
        <v>0</v>
      </c>
      <c r="L11" s="82">
        <f t="shared" si="3"/>
        <v>0</v>
      </c>
      <c r="M11" s="36">
        <f t="shared" si="4"/>
        <v>0</v>
      </c>
      <c r="N11" s="37"/>
      <c r="O11" s="38">
        <f t="shared" si="1"/>
        <v>0</v>
      </c>
      <c r="P11" s="37"/>
      <c r="Q11" s="37"/>
      <c r="R11" s="37"/>
      <c r="S11" s="22">
        <f t="shared" si="2"/>
        <v>0</v>
      </c>
      <c r="T11" s="25" t="str">
        <f t="shared" si="0"/>
        <v>OK</v>
      </c>
      <c r="U11" s="150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</row>
    <row r="12" spans="1:34" ht="51.75" customHeight="1" x14ac:dyDescent="0.25">
      <c r="A12" s="174"/>
      <c r="B12" s="68">
        <v>11</v>
      </c>
      <c r="C12" s="176"/>
      <c r="D12" s="72" t="s">
        <v>61</v>
      </c>
      <c r="E12" s="70" t="s">
        <v>58</v>
      </c>
      <c r="F12" s="70" t="s">
        <v>59</v>
      </c>
      <c r="G12" s="70" t="s">
        <v>40</v>
      </c>
      <c r="H12" s="58" t="s">
        <v>60</v>
      </c>
      <c r="I12" s="70" t="s">
        <v>42</v>
      </c>
      <c r="J12" s="80">
        <v>3.47</v>
      </c>
      <c r="K12" s="83">
        <v>0</v>
      </c>
      <c r="L12" s="82">
        <f t="shared" si="3"/>
        <v>0</v>
      </c>
      <c r="M12" s="36">
        <f t="shared" si="4"/>
        <v>0</v>
      </c>
      <c r="N12" s="37"/>
      <c r="O12" s="38">
        <f t="shared" si="1"/>
        <v>0</v>
      </c>
      <c r="P12" s="37"/>
      <c r="Q12" s="37"/>
      <c r="R12" s="37"/>
      <c r="S12" s="22">
        <f t="shared" si="2"/>
        <v>0</v>
      </c>
      <c r="T12" s="23" t="str">
        <f t="shared" si="0"/>
        <v>OK</v>
      </c>
      <c r="U12" s="149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</row>
    <row r="13" spans="1:34" ht="51.75" customHeight="1" x14ac:dyDescent="0.25">
      <c r="A13" s="174"/>
      <c r="B13" s="68">
        <v>12</v>
      </c>
      <c r="C13" s="176"/>
      <c r="D13" s="72" t="s">
        <v>62</v>
      </c>
      <c r="E13" s="70" t="s">
        <v>58</v>
      </c>
      <c r="F13" s="70" t="s">
        <v>59</v>
      </c>
      <c r="G13" s="70" t="s">
        <v>40</v>
      </c>
      <c r="H13" s="58" t="s">
        <v>63</v>
      </c>
      <c r="I13" s="70" t="s">
        <v>42</v>
      </c>
      <c r="J13" s="80">
        <v>4.0199999999999996</v>
      </c>
      <c r="K13" s="83">
        <v>0</v>
      </c>
      <c r="L13" s="82">
        <f t="shared" si="3"/>
        <v>0</v>
      </c>
      <c r="M13" s="36">
        <f t="shared" si="4"/>
        <v>0</v>
      </c>
      <c r="N13" s="37"/>
      <c r="O13" s="38">
        <f t="shared" si="1"/>
        <v>0</v>
      </c>
      <c r="P13" s="37"/>
      <c r="Q13" s="37"/>
      <c r="R13" s="37"/>
      <c r="S13" s="22">
        <f t="shared" si="2"/>
        <v>0</v>
      </c>
      <c r="T13" s="25" t="str">
        <f t="shared" si="0"/>
        <v>OK</v>
      </c>
      <c r="U13" s="150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</row>
    <row r="14" spans="1:34" ht="51.75" customHeight="1" x14ac:dyDescent="0.25">
      <c r="A14" s="174"/>
      <c r="B14" s="68">
        <v>13</v>
      </c>
      <c r="C14" s="176"/>
      <c r="D14" s="72" t="s">
        <v>64</v>
      </c>
      <c r="E14" s="70" t="s">
        <v>58</v>
      </c>
      <c r="F14" s="70" t="s">
        <v>59</v>
      </c>
      <c r="G14" s="70" t="s">
        <v>40</v>
      </c>
      <c r="H14" s="58" t="s">
        <v>63</v>
      </c>
      <c r="I14" s="70" t="s">
        <v>42</v>
      </c>
      <c r="J14" s="80">
        <v>4.05</v>
      </c>
      <c r="K14" s="83">
        <v>0</v>
      </c>
      <c r="L14" s="82">
        <f t="shared" si="3"/>
        <v>0</v>
      </c>
      <c r="M14" s="36">
        <f t="shared" si="4"/>
        <v>0</v>
      </c>
      <c r="N14" s="37"/>
      <c r="O14" s="38">
        <f t="shared" si="1"/>
        <v>0</v>
      </c>
      <c r="P14" s="37"/>
      <c r="Q14" s="37"/>
      <c r="R14" s="37"/>
      <c r="S14" s="22">
        <f t="shared" si="2"/>
        <v>0</v>
      </c>
      <c r="T14" s="23" t="str">
        <f t="shared" si="0"/>
        <v>OK</v>
      </c>
      <c r="U14" s="149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</row>
    <row r="15" spans="1:34" ht="51.75" customHeight="1" x14ac:dyDescent="0.25">
      <c r="A15" s="174"/>
      <c r="B15" s="68">
        <v>14</v>
      </c>
      <c r="C15" s="176"/>
      <c r="D15" s="72" t="s">
        <v>65</v>
      </c>
      <c r="E15" s="70" t="s">
        <v>66</v>
      </c>
      <c r="F15" s="70" t="s">
        <v>59</v>
      </c>
      <c r="G15" s="70" t="s">
        <v>40</v>
      </c>
      <c r="H15" s="58" t="s">
        <v>67</v>
      </c>
      <c r="I15" s="70" t="s">
        <v>42</v>
      </c>
      <c r="J15" s="80">
        <v>5.57</v>
      </c>
      <c r="K15" s="83">
        <v>0</v>
      </c>
      <c r="L15" s="82">
        <f t="shared" si="3"/>
        <v>0</v>
      </c>
      <c r="M15" s="36">
        <f t="shared" si="4"/>
        <v>0</v>
      </c>
      <c r="N15" s="37"/>
      <c r="O15" s="38">
        <f t="shared" si="1"/>
        <v>0</v>
      </c>
      <c r="P15" s="37"/>
      <c r="Q15" s="37"/>
      <c r="R15" s="37"/>
      <c r="S15" s="22">
        <f t="shared" si="2"/>
        <v>0</v>
      </c>
      <c r="T15" s="25" t="str">
        <f t="shared" si="0"/>
        <v>OK</v>
      </c>
      <c r="U15" s="150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</row>
    <row r="16" spans="1:34" ht="51.75" customHeight="1" x14ac:dyDescent="0.25">
      <c r="A16" s="174"/>
      <c r="B16" s="68">
        <v>15</v>
      </c>
      <c r="C16" s="177"/>
      <c r="D16" s="69" t="s">
        <v>68</v>
      </c>
      <c r="E16" s="70" t="s">
        <v>69</v>
      </c>
      <c r="F16" s="70" t="s">
        <v>59</v>
      </c>
      <c r="G16" s="70" t="s">
        <v>40</v>
      </c>
      <c r="H16" s="58" t="s">
        <v>70</v>
      </c>
      <c r="I16" s="70" t="s">
        <v>42</v>
      </c>
      <c r="J16" s="80">
        <v>8.31</v>
      </c>
      <c r="K16" s="83">
        <v>0</v>
      </c>
      <c r="L16" s="82">
        <f t="shared" si="3"/>
        <v>0</v>
      </c>
      <c r="M16" s="36">
        <f t="shared" si="4"/>
        <v>0</v>
      </c>
      <c r="N16" s="37"/>
      <c r="O16" s="38">
        <f t="shared" si="1"/>
        <v>0</v>
      </c>
      <c r="P16" s="37"/>
      <c r="Q16" s="37"/>
      <c r="R16" s="37"/>
      <c r="S16" s="91">
        <f t="shared" si="2"/>
        <v>0</v>
      </c>
      <c r="T16" s="25" t="str">
        <f t="shared" si="0"/>
        <v>OK</v>
      </c>
      <c r="U16" s="150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</row>
    <row r="17" spans="1:34" ht="36" customHeight="1" x14ac:dyDescent="0.35">
      <c r="A17" s="26"/>
      <c r="B17" s="27"/>
      <c r="C17" s="28"/>
      <c r="D17" s="27"/>
      <c r="E17" s="27"/>
      <c r="F17" s="27"/>
      <c r="G17" s="27"/>
      <c r="H17" s="27"/>
      <c r="I17" s="27"/>
      <c r="J17" s="81"/>
      <c r="K17" s="29">
        <f>SUM(K4:K16)</f>
        <v>200</v>
      </c>
      <c r="L17" s="29"/>
      <c r="M17" s="29"/>
      <c r="N17" s="29"/>
      <c r="O17" s="29"/>
      <c r="P17" s="29"/>
      <c r="Q17" s="29"/>
      <c r="R17" s="29"/>
      <c r="S17" s="29">
        <f t="shared" ref="S17" si="5">SUM(S4:S16)</f>
        <v>100</v>
      </c>
      <c r="T17" s="31"/>
      <c r="U17" s="152">
        <f>SUMPRODUCT($J$4:$J$16,U4:U16)</f>
        <v>565</v>
      </c>
      <c r="V17" s="85">
        <f t="shared" ref="V17:AH17" si="6">SUMPRODUCT($J$4:$J$16,V4:V16)</f>
        <v>0</v>
      </c>
      <c r="W17" s="85">
        <f t="shared" si="6"/>
        <v>0</v>
      </c>
      <c r="X17" s="85">
        <f t="shared" si="6"/>
        <v>0</v>
      </c>
      <c r="Y17" s="85">
        <f t="shared" si="6"/>
        <v>0</v>
      </c>
      <c r="Z17" s="85">
        <f t="shared" si="6"/>
        <v>0</v>
      </c>
      <c r="AA17" s="85">
        <f t="shared" si="6"/>
        <v>0</v>
      </c>
      <c r="AB17" s="85">
        <f t="shared" si="6"/>
        <v>0</v>
      </c>
      <c r="AC17" s="85">
        <f t="shared" si="6"/>
        <v>0</v>
      </c>
      <c r="AD17" s="85">
        <f t="shared" si="6"/>
        <v>0</v>
      </c>
      <c r="AE17" s="85">
        <f t="shared" si="6"/>
        <v>0</v>
      </c>
      <c r="AF17" s="85">
        <f t="shared" si="6"/>
        <v>0</v>
      </c>
      <c r="AG17" s="85">
        <f t="shared" si="6"/>
        <v>0</v>
      </c>
      <c r="AH17" s="85">
        <f t="shared" si="6"/>
        <v>0</v>
      </c>
    </row>
  </sheetData>
  <mergeCells count="23">
    <mergeCell ref="A4:A5"/>
    <mergeCell ref="C4:C5"/>
    <mergeCell ref="A8:A16"/>
    <mergeCell ref="C8:C16"/>
    <mergeCell ref="AD1:AD2"/>
    <mergeCell ref="W1:W2"/>
    <mergeCell ref="K2:T2"/>
    <mergeCell ref="A2:J2"/>
    <mergeCell ref="A1:C1"/>
    <mergeCell ref="D1:J1"/>
    <mergeCell ref="K1:T1"/>
    <mergeCell ref="U1:U2"/>
    <mergeCell ref="V1:V2"/>
    <mergeCell ref="AE1:AE2"/>
    <mergeCell ref="AF1:AF2"/>
    <mergeCell ref="AG1:AG2"/>
    <mergeCell ref="AH1:AH2"/>
    <mergeCell ref="X1:X2"/>
    <mergeCell ref="Y1:Y2"/>
    <mergeCell ref="Z1:Z2"/>
    <mergeCell ref="AA1:AA2"/>
    <mergeCell ref="AB1:AB2"/>
    <mergeCell ref="AC1:AC2"/>
  </mergeCells>
  <conditionalFormatting sqref="V4:AH16">
    <cfRule type="cellIs" dxfId="8" priority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676B8-A965-4C86-90E0-B2C47212ACD2}">
  <dimension ref="A1:AH57"/>
  <sheetViews>
    <sheetView zoomScale="80" zoomScaleNormal="80" workbookViewId="0">
      <selection activeCell="U18" sqref="U18"/>
    </sheetView>
  </sheetViews>
  <sheetFormatPr defaultRowHeight="37.5" customHeight="1" x14ac:dyDescent="0.25"/>
  <cols>
    <col min="3" max="3" width="20.54296875" customWidth="1"/>
    <col min="4" max="4" width="34" bestFit="1" customWidth="1"/>
    <col min="10" max="10" width="10.26953125" bestFit="1" customWidth="1"/>
    <col min="21" max="21" width="13.54296875" customWidth="1"/>
  </cols>
  <sheetData>
    <row r="1" spans="1:34" ht="37.5" customHeight="1" x14ac:dyDescent="0.25">
      <c r="A1" s="166" t="s">
        <v>33</v>
      </c>
      <c r="B1" s="166"/>
      <c r="C1" s="166"/>
      <c r="D1" s="167" t="s">
        <v>86</v>
      </c>
      <c r="E1" s="168"/>
      <c r="F1" s="168"/>
      <c r="G1" s="168"/>
      <c r="H1" s="168"/>
      <c r="I1" s="168"/>
      <c r="J1" s="169"/>
      <c r="K1" s="178" t="s">
        <v>35</v>
      </c>
      <c r="L1" s="178"/>
      <c r="M1" s="178"/>
      <c r="N1" s="178"/>
      <c r="O1" s="178"/>
      <c r="P1" s="178"/>
      <c r="Q1" s="178"/>
      <c r="R1" s="178"/>
      <c r="S1" s="178"/>
      <c r="T1" s="178"/>
      <c r="U1" s="188" t="s">
        <v>140</v>
      </c>
      <c r="V1" s="162" t="s">
        <v>75</v>
      </c>
      <c r="W1" s="162" t="s">
        <v>75</v>
      </c>
      <c r="X1" s="162" t="s">
        <v>75</v>
      </c>
      <c r="Y1" s="162" t="s">
        <v>75</v>
      </c>
      <c r="Z1" s="162" t="s">
        <v>75</v>
      </c>
      <c r="AA1" s="162" t="s">
        <v>75</v>
      </c>
      <c r="AB1" s="162" t="s">
        <v>75</v>
      </c>
      <c r="AC1" s="162" t="s">
        <v>75</v>
      </c>
      <c r="AD1" s="162" t="s">
        <v>75</v>
      </c>
      <c r="AE1" s="162" t="s">
        <v>75</v>
      </c>
      <c r="AF1" s="162" t="s">
        <v>75</v>
      </c>
      <c r="AG1" s="162" t="s">
        <v>75</v>
      </c>
      <c r="AH1" s="162" t="s">
        <v>75</v>
      </c>
    </row>
    <row r="2" spans="1:34" ht="26.25" customHeight="1" x14ac:dyDescent="0.25">
      <c r="A2" s="172" t="s">
        <v>83</v>
      </c>
      <c r="B2" s="172"/>
      <c r="C2" s="172"/>
      <c r="D2" s="172"/>
      <c r="E2" s="172"/>
      <c r="F2" s="172"/>
      <c r="G2" s="172"/>
      <c r="H2" s="172"/>
      <c r="I2" s="172"/>
      <c r="J2" s="173"/>
      <c r="K2" s="195" t="s">
        <v>87</v>
      </c>
      <c r="L2" s="196"/>
      <c r="M2" s="196"/>
      <c r="N2" s="196"/>
      <c r="O2" s="196"/>
      <c r="P2" s="196"/>
      <c r="Q2" s="196"/>
      <c r="R2" s="196"/>
      <c r="S2" s="196"/>
      <c r="T2" s="197"/>
      <c r="U2" s="189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</row>
    <row r="3" spans="1:34" ht="37.5" customHeight="1" x14ac:dyDescent="0.25">
      <c r="A3" s="33" t="s">
        <v>15</v>
      </c>
      <c r="B3" s="77" t="s">
        <v>71</v>
      </c>
      <c r="C3" s="73" t="s">
        <v>72</v>
      </c>
      <c r="D3" s="74" t="s">
        <v>16</v>
      </c>
      <c r="E3" s="74" t="s">
        <v>36</v>
      </c>
      <c r="F3" s="75" t="s">
        <v>73</v>
      </c>
      <c r="G3" s="75" t="s">
        <v>74</v>
      </c>
      <c r="H3" s="76" t="s">
        <v>12</v>
      </c>
      <c r="I3" s="74" t="s">
        <v>13</v>
      </c>
      <c r="J3" s="34" t="s">
        <v>14</v>
      </c>
      <c r="K3" s="49" t="s">
        <v>17</v>
      </c>
      <c r="L3" s="49" t="s">
        <v>18</v>
      </c>
      <c r="M3" s="49" t="s">
        <v>19</v>
      </c>
      <c r="N3" s="49" t="s">
        <v>20</v>
      </c>
      <c r="O3" s="49" t="s">
        <v>21</v>
      </c>
      <c r="P3" s="49" t="s">
        <v>22</v>
      </c>
      <c r="Q3" s="49" t="s">
        <v>23</v>
      </c>
      <c r="R3" s="49" t="s">
        <v>24</v>
      </c>
      <c r="S3" s="50" t="s">
        <v>0</v>
      </c>
      <c r="T3" s="51" t="s">
        <v>2</v>
      </c>
      <c r="U3" s="154">
        <v>45842</v>
      </c>
      <c r="V3" s="20" t="s">
        <v>1</v>
      </c>
      <c r="W3" s="20" t="s">
        <v>1</v>
      </c>
      <c r="X3" s="20" t="s">
        <v>1</v>
      </c>
      <c r="Y3" s="20" t="s">
        <v>1</v>
      </c>
      <c r="Z3" s="20" t="s">
        <v>1</v>
      </c>
      <c r="AA3" s="20" t="s">
        <v>1</v>
      </c>
      <c r="AB3" s="20" t="s">
        <v>1</v>
      </c>
      <c r="AC3" s="20" t="s">
        <v>1</v>
      </c>
      <c r="AD3" s="20" t="s">
        <v>1</v>
      </c>
      <c r="AE3" s="20" t="s">
        <v>1</v>
      </c>
      <c r="AF3" s="20" t="s">
        <v>1</v>
      </c>
      <c r="AG3" s="20" t="s">
        <v>1</v>
      </c>
      <c r="AH3" s="20" t="s">
        <v>1</v>
      </c>
    </row>
    <row r="4" spans="1:34" ht="37.5" customHeight="1" x14ac:dyDescent="0.25">
      <c r="A4" s="163">
        <v>1</v>
      </c>
      <c r="B4" s="54">
        <v>1</v>
      </c>
      <c r="C4" s="164" t="s">
        <v>88</v>
      </c>
      <c r="D4" s="71" t="s">
        <v>37</v>
      </c>
      <c r="E4" s="56" t="s">
        <v>38</v>
      </c>
      <c r="F4" s="56" t="s">
        <v>39</v>
      </c>
      <c r="G4" s="57" t="s">
        <v>40</v>
      </c>
      <c r="H4" s="56" t="s">
        <v>41</v>
      </c>
      <c r="I4" s="56" t="s">
        <v>42</v>
      </c>
      <c r="J4" s="79">
        <v>15.87</v>
      </c>
      <c r="K4" s="84">
        <v>0</v>
      </c>
      <c r="L4" s="82">
        <f>IF(SUM(U4:AL4)&gt;K4,K4,SUM(U4:AL4))</f>
        <v>0</v>
      </c>
      <c r="M4" s="36">
        <f>(SUM(U4:AL4))</f>
        <v>0</v>
      </c>
      <c r="N4" s="37"/>
      <c r="O4" s="38">
        <f>ROUND(IF(K4*0.25-0.5&lt;0,0,K4*0.25-0.5),0)-R4-P4</f>
        <v>0</v>
      </c>
      <c r="P4" s="37"/>
      <c r="Q4" s="37"/>
      <c r="R4" s="37"/>
      <c r="S4" s="22">
        <f>K4-(SUM(U4:AH4))+N4+P4+Q4</f>
        <v>0</v>
      </c>
      <c r="T4" s="23" t="str">
        <f t="shared" ref="T4:T16" si="0">IF(S4&lt;0,"ATENÇÃO","OK")</f>
        <v>OK</v>
      </c>
      <c r="U4" s="149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</row>
    <row r="5" spans="1:34" ht="37.5" customHeight="1" x14ac:dyDescent="0.25">
      <c r="A5" s="163"/>
      <c r="B5" s="54">
        <v>2</v>
      </c>
      <c r="C5" s="165"/>
      <c r="D5" s="55" t="s">
        <v>43</v>
      </c>
      <c r="E5" s="56" t="s">
        <v>38</v>
      </c>
      <c r="F5" s="56" t="s">
        <v>44</v>
      </c>
      <c r="G5" s="57" t="s">
        <v>40</v>
      </c>
      <c r="H5" s="58">
        <v>103012010</v>
      </c>
      <c r="I5" s="56" t="s">
        <v>42</v>
      </c>
      <c r="J5" s="79">
        <v>15.01</v>
      </c>
      <c r="K5" s="84">
        <v>0</v>
      </c>
      <c r="L5" s="82">
        <f>IF(SUM(U5:AL5)&gt;K5,K5,SUM(U5:AL5))</f>
        <v>0</v>
      </c>
      <c r="M5" s="36">
        <f>(SUM(U5:AL5))</f>
        <v>0</v>
      </c>
      <c r="N5" s="37"/>
      <c r="O5" s="38">
        <f t="shared" ref="O5:O16" si="1">ROUND(IF(K5*0.25-0.5&lt;0,0,K5*0.25-0.5),0)-R5-P5</f>
        <v>0</v>
      </c>
      <c r="P5" s="37"/>
      <c r="Q5" s="37"/>
      <c r="R5" s="37"/>
      <c r="S5" s="22">
        <f t="shared" ref="S5:S16" si="2">K5-(SUM(U5:AH5))+N5+P5+Q5</f>
        <v>0</v>
      </c>
      <c r="T5" s="25" t="str">
        <f t="shared" si="0"/>
        <v>OK</v>
      </c>
      <c r="U5" s="150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4" ht="37.5" customHeight="1" x14ac:dyDescent="0.25">
      <c r="A6" s="59">
        <v>2</v>
      </c>
      <c r="B6" s="61">
        <v>3</v>
      </c>
      <c r="C6" s="62" t="s">
        <v>89</v>
      </c>
      <c r="D6" s="63" t="s">
        <v>45</v>
      </c>
      <c r="E6" s="64" t="s">
        <v>46</v>
      </c>
      <c r="F6" s="60" t="s">
        <v>47</v>
      </c>
      <c r="G6" s="64" t="s">
        <v>40</v>
      </c>
      <c r="H6" s="64" t="s">
        <v>48</v>
      </c>
      <c r="I6" s="64" t="s">
        <v>42</v>
      </c>
      <c r="J6" s="78">
        <v>5.65</v>
      </c>
      <c r="K6" s="83">
        <v>144</v>
      </c>
      <c r="L6" s="82">
        <f t="shared" ref="L6:L16" si="3">IF(SUM(U6:AL6)&gt;K6,K6,SUM(U6:AL6))</f>
        <v>144</v>
      </c>
      <c r="M6" s="36">
        <f t="shared" ref="M6:M16" si="4">(SUM(U6:AL6))</f>
        <v>144</v>
      </c>
      <c r="N6" s="37"/>
      <c r="O6" s="38">
        <f t="shared" si="1"/>
        <v>36</v>
      </c>
      <c r="P6" s="37"/>
      <c r="Q6" s="37"/>
      <c r="R6" s="37"/>
      <c r="S6" s="22">
        <f t="shared" si="2"/>
        <v>0</v>
      </c>
      <c r="T6" s="23" t="str">
        <f t="shared" si="0"/>
        <v>OK</v>
      </c>
      <c r="U6" s="151">
        <v>144</v>
      </c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</row>
    <row r="7" spans="1:34" ht="37.5" customHeight="1" x14ac:dyDescent="0.25">
      <c r="A7" s="65">
        <v>3</v>
      </c>
      <c r="B7" s="54">
        <v>4</v>
      </c>
      <c r="C7" s="67" t="s">
        <v>89</v>
      </c>
      <c r="D7" s="71" t="s">
        <v>49</v>
      </c>
      <c r="E7" s="56" t="s">
        <v>46</v>
      </c>
      <c r="F7" s="66" t="s">
        <v>47</v>
      </c>
      <c r="G7" s="57" t="s">
        <v>40</v>
      </c>
      <c r="H7" s="56" t="s">
        <v>50</v>
      </c>
      <c r="I7" s="56" t="s">
        <v>42</v>
      </c>
      <c r="J7" s="79">
        <v>5.66</v>
      </c>
      <c r="K7" s="83">
        <v>0</v>
      </c>
      <c r="L7" s="82">
        <f t="shared" si="3"/>
        <v>0</v>
      </c>
      <c r="M7" s="36">
        <f t="shared" si="4"/>
        <v>0</v>
      </c>
      <c r="N7" s="37"/>
      <c r="O7" s="38">
        <f t="shared" si="1"/>
        <v>0</v>
      </c>
      <c r="P7" s="37"/>
      <c r="Q7" s="37"/>
      <c r="R7" s="37"/>
      <c r="S7" s="22">
        <f t="shared" si="2"/>
        <v>0</v>
      </c>
      <c r="T7" s="25" t="str">
        <f t="shared" si="0"/>
        <v>OK</v>
      </c>
      <c r="U7" s="150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</row>
    <row r="8" spans="1:34" ht="37.5" customHeight="1" x14ac:dyDescent="0.25">
      <c r="A8" s="174">
        <v>6</v>
      </c>
      <c r="B8" s="68">
        <v>7</v>
      </c>
      <c r="C8" s="175" t="s">
        <v>89</v>
      </c>
      <c r="D8" s="72" t="s">
        <v>51</v>
      </c>
      <c r="E8" s="70" t="s">
        <v>52</v>
      </c>
      <c r="F8" s="70" t="s">
        <v>53</v>
      </c>
      <c r="G8" s="70" t="s">
        <v>40</v>
      </c>
      <c r="H8" s="58">
        <v>1465018</v>
      </c>
      <c r="I8" s="70" t="s">
        <v>42</v>
      </c>
      <c r="J8" s="80">
        <v>5.01</v>
      </c>
      <c r="K8" s="83">
        <v>0</v>
      </c>
      <c r="L8" s="82">
        <f t="shared" si="3"/>
        <v>0</v>
      </c>
      <c r="M8" s="36">
        <f t="shared" si="4"/>
        <v>0</v>
      </c>
      <c r="N8" s="37"/>
      <c r="O8" s="38">
        <f t="shared" si="1"/>
        <v>0</v>
      </c>
      <c r="P8" s="37"/>
      <c r="Q8" s="37"/>
      <c r="R8" s="37"/>
      <c r="S8" s="22">
        <f t="shared" si="2"/>
        <v>0</v>
      </c>
      <c r="T8" s="23" t="str">
        <f t="shared" si="0"/>
        <v>OK</v>
      </c>
      <c r="U8" s="149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</row>
    <row r="9" spans="1:34" ht="37.5" customHeight="1" x14ac:dyDescent="0.25">
      <c r="A9" s="174"/>
      <c r="B9" s="68">
        <v>8</v>
      </c>
      <c r="C9" s="176"/>
      <c r="D9" s="72" t="s">
        <v>54</v>
      </c>
      <c r="E9" s="70" t="s">
        <v>55</v>
      </c>
      <c r="F9" s="70" t="s">
        <v>53</v>
      </c>
      <c r="G9" s="70" t="s">
        <v>40</v>
      </c>
      <c r="H9" s="58">
        <v>1465038</v>
      </c>
      <c r="I9" s="70" t="s">
        <v>42</v>
      </c>
      <c r="J9" s="80">
        <v>6.33</v>
      </c>
      <c r="K9" s="83">
        <v>0</v>
      </c>
      <c r="L9" s="82">
        <f t="shared" si="3"/>
        <v>0</v>
      </c>
      <c r="M9" s="36">
        <f t="shared" si="4"/>
        <v>0</v>
      </c>
      <c r="N9" s="37"/>
      <c r="O9" s="38">
        <f t="shared" si="1"/>
        <v>0</v>
      </c>
      <c r="P9" s="37"/>
      <c r="Q9" s="37"/>
      <c r="R9" s="37"/>
      <c r="S9" s="22">
        <f t="shared" si="2"/>
        <v>0</v>
      </c>
      <c r="T9" s="25" t="str">
        <f t="shared" si="0"/>
        <v>OK</v>
      </c>
      <c r="U9" s="150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</row>
    <row r="10" spans="1:34" ht="37.5" customHeight="1" x14ac:dyDescent="0.25">
      <c r="A10" s="174"/>
      <c r="B10" s="68">
        <v>9</v>
      </c>
      <c r="C10" s="176"/>
      <c r="D10" s="72" t="s">
        <v>56</v>
      </c>
      <c r="E10" s="70" t="s">
        <v>55</v>
      </c>
      <c r="F10" s="70" t="s">
        <v>53</v>
      </c>
      <c r="G10" s="70" t="s">
        <v>40</v>
      </c>
      <c r="H10" s="58">
        <v>1465037</v>
      </c>
      <c r="I10" s="70" t="s">
        <v>42</v>
      </c>
      <c r="J10" s="80">
        <v>6.12</v>
      </c>
      <c r="K10" s="83">
        <v>0</v>
      </c>
      <c r="L10" s="82">
        <f t="shared" si="3"/>
        <v>0</v>
      </c>
      <c r="M10" s="36">
        <f t="shared" si="4"/>
        <v>0</v>
      </c>
      <c r="N10" s="37"/>
      <c r="O10" s="38">
        <f t="shared" si="1"/>
        <v>0</v>
      </c>
      <c r="P10" s="37"/>
      <c r="Q10" s="37"/>
      <c r="R10" s="37"/>
      <c r="S10" s="22">
        <f t="shared" si="2"/>
        <v>0</v>
      </c>
      <c r="T10" s="23" t="str">
        <f t="shared" si="0"/>
        <v>OK</v>
      </c>
      <c r="U10" s="149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</row>
    <row r="11" spans="1:34" ht="37.5" customHeight="1" x14ac:dyDescent="0.25">
      <c r="A11" s="174"/>
      <c r="B11" s="68">
        <v>10</v>
      </c>
      <c r="C11" s="176"/>
      <c r="D11" s="72" t="s">
        <v>57</v>
      </c>
      <c r="E11" s="70" t="s">
        <v>58</v>
      </c>
      <c r="F11" s="70" t="s">
        <v>59</v>
      </c>
      <c r="G11" s="70" t="s">
        <v>40</v>
      </c>
      <c r="H11" s="58" t="s">
        <v>60</v>
      </c>
      <c r="I11" s="70" t="s">
        <v>42</v>
      </c>
      <c r="J11" s="80">
        <v>3.44</v>
      </c>
      <c r="K11" s="83">
        <v>0</v>
      </c>
      <c r="L11" s="82">
        <f t="shared" si="3"/>
        <v>0</v>
      </c>
      <c r="M11" s="36">
        <f t="shared" si="4"/>
        <v>0</v>
      </c>
      <c r="N11" s="37"/>
      <c r="O11" s="38">
        <f t="shared" si="1"/>
        <v>0</v>
      </c>
      <c r="P11" s="37"/>
      <c r="Q11" s="37"/>
      <c r="R11" s="37"/>
      <c r="S11" s="22">
        <f t="shared" si="2"/>
        <v>0</v>
      </c>
      <c r="T11" s="25" t="str">
        <f t="shared" si="0"/>
        <v>OK</v>
      </c>
      <c r="U11" s="150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</row>
    <row r="12" spans="1:34" ht="37.5" customHeight="1" x14ac:dyDescent="0.25">
      <c r="A12" s="174"/>
      <c r="B12" s="68">
        <v>11</v>
      </c>
      <c r="C12" s="176"/>
      <c r="D12" s="72" t="s">
        <v>61</v>
      </c>
      <c r="E12" s="70" t="s">
        <v>58</v>
      </c>
      <c r="F12" s="70" t="s">
        <v>59</v>
      </c>
      <c r="G12" s="70" t="s">
        <v>40</v>
      </c>
      <c r="H12" s="58" t="s">
        <v>60</v>
      </c>
      <c r="I12" s="70" t="s">
        <v>42</v>
      </c>
      <c r="J12" s="80">
        <v>3.47</v>
      </c>
      <c r="K12" s="83">
        <v>0</v>
      </c>
      <c r="L12" s="82">
        <f t="shared" si="3"/>
        <v>0</v>
      </c>
      <c r="M12" s="36">
        <f t="shared" si="4"/>
        <v>0</v>
      </c>
      <c r="N12" s="37"/>
      <c r="O12" s="38">
        <f t="shared" si="1"/>
        <v>0</v>
      </c>
      <c r="P12" s="37"/>
      <c r="Q12" s="37"/>
      <c r="R12" s="37"/>
      <c r="S12" s="22">
        <f t="shared" si="2"/>
        <v>0</v>
      </c>
      <c r="T12" s="23" t="str">
        <f t="shared" si="0"/>
        <v>OK</v>
      </c>
      <c r="U12" s="149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</row>
    <row r="13" spans="1:34" ht="37.5" customHeight="1" x14ac:dyDescent="0.25">
      <c r="A13" s="174"/>
      <c r="B13" s="68">
        <v>12</v>
      </c>
      <c r="C13" s="176"/>
      <c r="D13" s="72" t="s">
        <v>62</v>
      </c>
      <c r="E13" s="70" t="s">
        <v>58</v>
      </c>
      <c r="F13" s="70" t="s">
        <v>59</v>
      </c>
      <c r="G13" s="70" t="s">
        <v>40</v>
      </c>
      <c r="H13" s="58" t="s">
        <v>63</v>
      </c>
      <c r="I13" s="70" t="s">
        <v>42</v>
      </c>
      <c r="J13" s="80">
        <v>4.0199999999999996</v>
      </c>
      <c r="K13" s="83">
        <v>0</v>
      </c>
      <c r="L13" s="82">
        <f t="shared" si="3"/>
        <v>0</v>
      </c>
      <c r="M13" s="36">
        <f t="shared" si="4"/>
        <v>0</v>
      </c>
      <c r="N13" s="37"/>
      <c r="O13" s="38">
        <f t="shared" si="1"/>
        <v>0</v>
      </c>
      <c r="P13" s="37"/>
      <c r="Q13" s="37"/>
      <c r="R13" s="37"/>
      <c r="S13" s="22">
        <f t="shared" si="2"/>
        <v>0</v>
      </c>
      <c r="T13" s="25" t="str">
        <f t="shared" si="0"/>
        <v>OK</v>
      </c>
      <c r="U13" s="150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</row>
    <row r="14" spans="1:34" ht="37.5" customHeight="1" x14ac:dyDescent="0.25">
      <c r="A14" s="174"/>
      <c r="B14" s="68">
        <v>13</v>
      </c>
      <c r="C14" s="176"/>
      <c r="D14" s="72" t="s">
        <v>64</v>
      </c>
      <c r="E14" s="70" t="s">
        <v>58</v>
      </c>
      <c r="F14" s="70" t="s">
        <v>59</v>
      </c>
      <c r="G14" s="70" t="s">
        <v>40</v>
      </c>
      <c r="H14" s="58" t="s">
        <v>63</v>
      </c>
      <c r="I14" s="70" t="s">
        <v>42</v>
      </c>
      <c r="J14" s="80">
        <v>4.05</v>
      </c>
      <c r="K14" s="83">
        <v>0</v>
      </c>
      <c r="L14" s="82">
        <f t="shared" si="3"/>
        <v>0</v>
      </c>
      <c r="M14" s="36">
        <f t="shared" si="4"/>
        <v>0</v>
      </c>
      <c r="N14" s="37"/>
      <c r="O14" s="38">
        <f t="shared" si="1"/>
        <v>0</v>
      </c>
      <c r="P14" s="37"/>
      <c r="Q14" s="37"/>
      <c r="R14" s="37"/>
      <c r="S14" s="22">
        <f t="shared" si="2"/>
        <v>0</v>
      </c>
      <c r="T14" s="23" t="str">
        <f t="shared" si="0"/>
        <v>OK</v>
      </c>
      <c r="U14" s="149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</row>
    <row r="15" spans="1:34" ht="37.5" customHeight="1" x14ac:dyDescent="0.25">
      <c r="A15" s="174"/>
      <c r="B15" s="68">
        <v>14</v>
      </c>
      <c r="C15" s="176"/>
      <c r="D15" s="72" t="s">
        <v>65</v>
      </c>
      <c r="E15" s="70" t="s">
        <v>66</v>
      </c>
      <c r="F15" s="70" t="s">
        <v>59</v>
      </c>
      <c r="G15" s="70" t="s">
        <v>40</v>
      </c>
      <c r="H15" s="58" t="s">
        <v>67</v>
      </c>
      <c r="I15" s="70" t="s">
        <v>42</v>
      </c>
      <c r="J15" s="80">
        <v>5.57</v>
      </c>
      <c r="K15" s="83">
        <v>0</v>
      </c>
      <c r="L15" s="82">
        <f t="shared" si="3"/>
        <v>0</v>
      </c>
      <c r="M15" s="36">
        <f t="shared" si="4"/>
        <v>0</v>
      </c>
      <c r="N15" s="37"/>
      <c r="O15" s="38">
        <f t="shared" si="1"/>
        <v>0</v>
      </c>
      <c r="P15" s="37"/>
      <c r="Q15" s="37"/>
      <c r="R15" s="37"/>
      <c r="S15" s="22">
        <f t="shared" si="2"/>
        <v>0</v>
      </c>
      <c r="T15" s="25" t="str">
        <f t="shared" si="0"/>
        <v>OK</v>
      </c>
      <c r="U15" s="150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</row>
    <row r="16" spans="1:34" ht="37.5" customHeight="1" x14ac:dyDescent="0.25">
      <c r="A16" s="174"/>
      <c r="B16" s="68">
        <v>15</v>
      </c>
      <c r="C16" s="177"/>
      <c r="D16" s="69" t="s">
        <v>68</v>
      </c>
      <c r="E16" s="70" t="s">
        <v>69</v>
      </c>
      <c r="F16" s="70" t="s">
        <v>59</v>
      </c>
      <c r="G16" s="70" t="s">
        <v>40</v>
      </c>
      <c r="H16" s="58" t="s">
        <v>70</v>
      </c>
      <c r="I16" s="70" t="s">
        <v>42</v>
      </c>
      <c r="J16" s="80">
        <v>8.31</v>
      </c>
      <c r="K16" s="83">
        <v>0</v>
      </c>
      <c r="L16" s="82">
        <f t="shared" si="3"/>
        <v>0</v>
      </c>
      <c r="M16" s="36">
        <f t="shared" si="4"/>
        <v>0</v>
      </c>
      <c r="N16" s="37"/>
      <c r="O16" s="38">
        <f t="shared" si="1"/>
        <v>0</v>
      </c>
      <c r="P16" s="37"/>
      <c r="Q16" s="37"/>
      <c r="R16" s="37"/>
      <c r="S16" s="91">
        <f t="shared" si="2"/>
        <v>0</v>
      </c>
      <c r="T16" s="25" t="str">
        <f t="shared" si="0"/>
        <v>OK</v>
      </c>
      <c r="U16" s="150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</row>
    <row r="17" spans="1:34" ht="21.75" customHeight="1" x14ac:dyDescent="0.35">
      <c r="A17" s="26"/>
      <c r="B17" s="27"/>
      <c r="C17" s="28"/>
      <c r="D17" s="27"/>
      <c r="E17" s="27"/>
      <c r="F17" s="27"/>
      <c r="G17" s="27"/>
      <c r="H17" s="27"/>
      <c r="I17" s="27"/>
      <c r="J17" s="81"/>
      <c r="K17" s="29">
        <f>SUM(K4:K16)</f>
        <v>144</v>
      </c>
      <c r="L17" s="29"/>
      <c r="M17" s="29"/>
      <c r="N17" s="29"/>
      <c r="O17" s="29"/>
      <c r="P17" s="29"/>
      <c r="Q17" s="29"/>
      <c r="R17" s="29"/>
      <c r="S17" s="29">
        <f t="shared" ref="S17" si="5">SUM(S4:S16)</f>
        <v>0</v>
      </c>
      <c r="T17" s="31"/>
      <c r="U17" s="152">
        <f>SUMPRODUCT($J$4:$J$16,U4:U16)</f>
        <v>813.6</v>
      </c>
      <c r="V17" s="85">
        <f t="shared" ref="V17:AH17" si="6">SUMPRODUCT($J$4:$J$16,V4:V16)</f>
        <v>0</v>
      </c>
      <c r="W17" s="85">
        <f t="shared" si="6"/>
        <v>0</v>
      </c>
      <c r="X17" s="85">
        <f t="shared" si="6"/>
        <v>0</v>
      </c>
      <c r="Y17" s="85">
        <f t="shared" si="6"/>
        <v>0</v>
      </c>
      <c r="Z17" s="85">
        <f t="shared" si="6"/>
        <v>0</v>
      </c>
      <c r="AA17" s="85">
        <f t="shared" si="6"/>
        <v>0</v>
      </c>
      <c r="AB17" s="85">
        <f t="shared" si="6"/>
        <v>0</v>
      </c>
      <c r="AC17" s="85">
        <f t="shared" si="6"/>
        <v>0</v>
      </c>
      <c r="AD17" s="85">
        <f t="shared" si="6"/>
        <v>0</v>
      </c>
      <c r="AE17" s="85">
        <f t="shared" si="6"/>
        <v>0</v>
      </c>
      <c r="AF17" s="85">
        <f t="shared" si="6"/>
        <v>0</v>
      </c>
      <c r="AG17" s="85">
        <f t="shared" si="6"/>
        <v>0</v>
      </c>
      <c r="AH17" s="85">
        <f t="shared" si="6"/>
        <v>0</v>
      </c>
    </row>
    <row r="18" spans="1:34" ht="37.5" customHeight="1" x14ac:dyDescent="0.35">
      <c r="U18" s="153"/>
    </row>
    <row r="19" spans="1:34" ht="37.5" customHeight="1" x14ac:dyDescent="0.35">
      <c r="U19" s="153"/>
    </row>
    <row r="20" spans="1:34" ht="37.5" customHeight="1" x14ac:dyDescent="0.35">
      <c r="U20" s="153"/>
    </row>
    <row r="21" spans="1:34" ht="37.5" customHeight="1" x14ac:dyDescent="0.35">
      <c r="U21" s="153"/>
    </row>
    <row r="22" spans="1:34" ht="37.5" customHeight="1" x14ac:dyDescent="0.35">
      <c r="U22" s="153"/>
    </row>
    <row r="23" spans="1:34" ht="37.5" customHeight="1" x14ac:dyDescent="0.35">
      <c r="U23" s="153"/>
    </row>
    <row r="24" spans="1:34" ht="37.5" customHeight="1" x14ac:dyDescent="0.35">
      <c r="U24" s="153"/>
    </row>
    <row r="25" spans="1:34" ht="37.5" customHeight="1" x14ac:dyDescent="0.35">
      <c r="U25" s="153"/>
    </row>
    <row r="26" spans="1:34" ht="37.5" customHeight="1" x14ac:dyDescent="0.35">
      <c r="U26" s="153"/>
    </row>
    <row r="27" spans="1:34" ht="37.5" customHeight="1" x14ac:dyDescent="0.35">
      <c r="U27" s="153"/>
    </row>
    <row r="28" spans="1:34" ht="37.5" customHeight="1" x14ac:dyDescent="0.35">
      <c r="U28" s="153"/>
    </row>
    <row r="29" spans="1:34" ht="37.5" customHeight="1" x14ac:dyDescent="0.35">
      <c r="U29" s="153"/>
    </row>
    <row r="30" spans="1:34" ht="37.5" customHeight="1" x14ac:dyDescent="0.35">
      <c r="U30" s="153"/>
    </row>
    <row r="31" spans="1:34" ht="37.5" customHeight="1" x14ac:dyDescent="0.35">
      <c r="U31" s="153"/>
    </row>
    <row r="32" spans="1:34" ht="37.5" customHeight="1" x14ac:dyDescent="0.35">
      <c r="U32" s="153"/>
    </row>
    <row r="33" spans="21:21" ht="37.5" customHeight="1" x14ac:dyDescent="0.35">
      <c r="U33" s="153"/>
    </row>
    <row r="34" spans="21:21" ht="37.5" customHeight="1" x14ac:dyDescent="0.35">
      <c r="U34" s="153"/>
    </row>
    <row r="35" spans="21:21" ht="37.5" customHeight="1" x14ac:dyDescent="0.35">
      <c r="U35" s="153"/>
    </row>
    <row r="36" spans="21:21" ht="37.5" customHeight="1" x14ac:dyDescent="0.35">
      <c r="U36" s="153"/>
    </row>
    <row r="37" spans="21:21" ht="37.5" customHeight="1" x14ac:dyDescent="0.35">
      <c r="U37" s="153"/>
    </row>
    <row r="38" spans="21:21" ht="37.5" customHeight="1" x14ac:dyDescent="0.35">
      <c r="U38" s="153"/>
    </row>
    <row r="39" spans="21:21" ht="37.5" customHeight="1" x14ac:dyDescent="0.35">
      <c r="U39" s="153"/>
    </row>
    <row r="40" spans="21:21" ht="37.5" customHeight="1" x14ac:dyDescent="0.35">
      <c r="U40" s="153"/>
    </row>
    <row r="41" spans="21:21" ht="37.5" customHeight="1" x14ac:dyDescent="0.35">
      <c r="U41" s="153"/>
    </row>
    <row r="42" spans="21:21" ht="37.5" customHeight="1" x14ac:dyDescent="0.35">
      <c r="U42" s="153"/>
    </row>
    <row r="43" spans="21:21" ht="37.5" customHeight="1" x14ac:dyDescent="0.35">
      <c r="U43" s="153"/>
    </row>
    <row r="44" spans="21:21" ht="37.5" customHeight="1" x14ac:dyDescent="0.35">
      <c r="U44" s="153"/>
    </row>
    <row r="45" spans="21:21" ht="37.5" customHeight="1" x14ac:dyDescent="0.35">
      <c r="U45" s="153"/>
    </row>
    <row r="46" spans="21:21" ht="37.5" customHeight="1" x14ac:dyDescent="0.35">
      <c r="U46" s="153"/>
    </row>
    <row r="47" spans="21:21" ht="37.5" customHeight="1" x14ac:dyDescent="0.35">
      <c r="U47" s="153"/>
    </row>
    <row r="48" spans="21:21" ht="37.5" customHeight="1" x14ac:dyDescent="0.35">
      <c r="U48" s="153"/>
    </row>
    <row r="49" spans="21:21" ht="37.5" customHeight="1" x14ac:dyDescent="0.35">
      <c r="U49" s="153"/>
    </row>
    <row r="50" spans="21:21" ht="37.5" customHeight="1" x14ac:dyDescent="0.35">
      <c r="U50" s="153"/>
    </row>
    <row r="51" spans="21:21" ht="37.5" customHeight="1" x14ac:dyDescent="0.35">
      <c r="U51" s="153"/>
    </row>
    <row r="52" spans="21:21" ht="37.5" customHeight="1" x14ac:dyDescent="0.35">
      <c r="U52" s="153"/>
    </row>
    <row r="53" spans="21:21" ht="37.5" customHeight="1" x14ac:dyDescent="0.35">
      <c r="U53" s="153"/>
    </row>
    <row r="54" spans="21:21" ht="37.5" customHeight="1" x14ac:dyDescent="0.35">
      <c r="U54" s="153"/>
    </row>
    <row r="55" spans="21:21" ht="37.5" customHeight="1" x14ac:dyDescent="0.35">
      <c r="U55" s="153"/>
    </row>
    <row r="56" spans="21:21" ht="37.5" customHeight="1" x14ac:dyDescent="0.35">
      <c r="U56" s="153"/>
    </row>
    <row r="57" spans="21:21" ht="37.5" customHeight="1" x14ac:dyDescent="0.35">
      <c r="U57" s="153"/>
    </row>
  </sheetData>
  <mergeCells count="23">
    <mergeCell ref="A4:A5"/>
    <mergeCell ref="C4:C5"/>
    <mergeCell ref="A8:A16"/>
    <mergeCell ref="C8:C16"/>
    <mergeCell ref="AD1:AD2"/>
    <mergeCell ref="W1:W2"/>
    <mergeCell ref="K2:T2"/>
    <mergeCell ref="A2:J2"/>
    <mergeCell ref="A1:C1"/>
    <mergeCell ref="D1:J1"/>
    <mergeCell ref="K1:T1"/>
    <mergeCell ref="U1:U2"/>
    <mergeCell ref="V1:V2"/>
    <mergeCell ref="AE1:AE2"/>
    <mergeCell ref="AF1:AF2"/>
    <mergeCell ref="AG1:AG2"/>
    <mergeCell ref="AH1:AH2"/>
    <mergeCell ref="X1:X2"/>
    <mergeCell ref="Y1:Y2"/>
    <mergeCell ref="Z1:Z2"/>
    <mergeCell ref="AA1:AA2"/>
    <mergeCell ref="AB1:AB2"/>
    <mergeCell ref="AC1:AC2"/>
  </mergeCells>
  <conditionalFormatting sqref="V4:AH16">
    <cfRule type="cellIs" dxfId="7" priority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B44D0-87D9-488A-9C4F-18AD14B56037}">
  <dimension ref="A1:AH22"/>
  <sheetViews>
    <sheetView zoomScale="80" zoomScaleNormal="80" workbookViewId="0">
      <selection activeCell="M21" sqref="M21"/>
    </sheetView>
  </sheetViews>
  <sheetFormatPr defaultColWidth="9.54296875" defaultRowHeight="31" customHeight="1" x14ac:dyDescent="0.25"/>
  <cols>
    <col min="21" max="21" width="13" customWidth="1"/>
    <col min="22" max="22" width="14.1796875" customWidth="1"/>
  </cols>
  <sheetData>
    <row r="1" spans="1:34" ht="32.25" customHeight="1" x14ac:dyDescent="0.25">
      <c r="A1" s="166" t="s">
        <v>33</v>
      </c>
      <c r="B1" s="166"/>
      <c r="C1" s="166"/>
      <c r="D1" s="167" t="s">
        <v>86</v>
      </c>
      <c r="E1" s="168"/>
      <c r="F1" s="168"/>
      <c r="G1" s="168"/>
      <c r="H1" s="168"/>
      <c r="I1" s="168"/>
      <c r="J1" s="169"/>
      <c r="K1" s="178" t="s">
        <v>35</v>
      </c>
      <c r="L1" s="178"/>
      <c r="M1" s="178"/>
      <c r="N1" s="178"/>
      <c r="O1" s="178"/>
      <c r="P1" s="178"/>
      <c r="Q1" s="178"/>
      <c r="R1" s="178"/>
      <c r="S1" s="178"/>
      <c r="T1" s="178"/>
      <c r="U1" s="188" t="s">
        <v>147</v>
      </c>
      <c r="V1" s="188" t="s">
        <v>148</v>
      </c>
      <c r="W1" s="162" t="s">
        <v>75</v>
      </c>
      <c r="X1" s="162" t="s">
        <v>75</v>
      </c>
      <c r="Y1" s="162" t="s">
        <v>75</v>
      </c>
      <c r="Z1" s="162" t="s">
        <v>75</v>
      </c>
      <c r="AA1" s="162" t="s">
        <v>75</v>
      </c>
      <c r="AB1" s="162" t="s">
        <v>75</v>
      </c>
      <c r="AC1" s="162" t="s">
        <v>75</v>
      </c>
      <c r="AD1" s="162" t="s">
        <v>75</v>
      </c>
      <c r="AE1" s="162" t="s">
        <v>75</v>
      </c>
      <c r="AF1" s="162" t="s">
        <v>75</v>
      </c>
      <c r="AG1" s="162" t="s">
        <v>75</v>
      </c>
      <c r="AH1" s="162" t="s">
        <v>75</v>
      </c>
    </row>
    <row r="2" spans="1:34" ht="31" customHeight="1" x14ac:dyDescent="0.25">
      <c r="A2" s="172" t="s">
        <v>84</v>
      </c>
      <c r="B2" s="172"/>
      <c r="C2" s="172"/>
      <c r="D2" s="172"/>
      <c r="E2" s="172"/>
      <c r="F2" s="172"/>
      <c r="G2" s="172"/>
      <c r="H2" s="172"/>
      <c r="I2" s="172"/>
      <c r="J2" s="173"/>
      <c r="K2" s="195" t="s">
        <v>87</v>
      </c>
      <c r="L2" s="196"/>
      <c r="M2" s="196"/>
      <c r="N2" s="196"/>
      <c r="O2" s="196"/>
      <c r="P2" s="196"/>
      <c r="Q2" s="196"/>
      <c r="R2" s="196"/>
      <c r="S2" s="196"/>
      <c r="T2" s="197"/>
      <c r="U2" s="189"/>
      <c r="V2" s="189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</row>
    <row r="3" spans="1:34" ht="31" customHeight="1" x14ac:dyDescent="0.25">
      <c r="A3" s="33" t="s">
        <v>15</v>
      </c>
      <c r="B3" s="77" t="s">
        <v>71</v>
      </c>
      <c r="C3" s="73" t="s">
        <v>72</v>
      </c>
      <c r="D3" s="74" t="s">
        <v>16</v>
      </c>
      <c r="E3" s="74" t="s">
        <v>36</v>
      </c>
      <c r="F3" s="75" t="s">
        <v>73</v>
      </c>
      <c r="G3" s="75" t="s">
        <v>74</v>
      </c>
      <c r="H3" s="76" t="s">
        <v>12</v>
      </c>
      <c r="I3" s="74" t="s">
        <v>13</v>
      </c>
      <c r="J3" s="34" t="s">
        <v>14</v>
      </c>
      <c r="K3" s="49" t="s">
        <v>17</v>
      </c>
      <c r="L3" s="49" t="s">
        <v>18</v>
      </c>
      <c r="M3" s="49" t="s">
        <v>19</v>
      </c>
      <c r="N3" s="49" t="s">
        <v>20</v>
      </c>
      <c r="O3" s="49" t="s">
        <v>21</v>
      </c>
      <c r="P3" s="49" t="s">
        <v>22</v>
      </c>
      <c r="Q3" s="49" t="s">
        <v>23</v>
      </c>
      <c r="R3" s="49" t="s">
        <v>24</v>
      </c>
      <c r="S3" s="50" t="s">
        <v>0</v>
      </c>
      <c r="T3" s="51" t="s">
        <v>2</v>
      </c>
      <c r="U3" s="154">
        <v>45848</v>
      </c>
      <c r="V3" s="154">
        <v>45908</v>
      </c>
      <c r="W3" s="20" t="s">
        <v>1</v>
      </c>
      <c r="X3" s="20" t="s">
        <v>1</v>
      </c>
      <c r="Y3" s="20" t="s">
        <v>1</v>
      </c>
      <c r="Z3" s="20" t="s">
        <v>1</v>
      </c>
      <c r="AA3" s="20" t="s">
        <v>1</v>
      </c>
      <c r="AB3" s="20" t="s">
        <v>1</v>
      </c>
      <c r="AC3" s="20" t="s">
        <v>1</v>
      </c>
      <c r="AD3" s="20" t="s">
        <v>1</v>
      </c>
      <c r="AE3" s="20" t="s">
        <v>1</v>
      </c>
      <c r="AF3" s="20" t="s">
        <v>1</v>
      </c>
      <c r="AG3" s="20" t="s">
        <v>1</v>
      </c>
      <c r="AH3" s="20" t="s">
        <v>1</v>
      </c>
    </row>
    <row r="4" spans="1:34" ht="31" customHeight="1" x14ac:dyDescent="0.25">
      <c r="A4" s="163">
        <v>1</v>
      </c>
      <c r="B4" s="54">
        <v>1</v>
      </c>
      <c r="C4" s="164" t="s">
        <v>88</v>
      </c>
      <c r="D4" s="71" t="s">
        <v>37</v>
      </c>
      <c r="E4" s="56" t="s">
        <v>38</v>
      </c>
      <c r="F4" s="56" t="s">
        <v>39</v>
      </c>
      <c r="G4" s="57" t="s">
        <v>40</v>
      </c>
      <c r="H4" s="56" t="s">
        <v>41</v>
      </c>
      <c r="I4" s="56" t="s">
        <v>42</v>
      </c>
      <c r="J4" s="79">
        <v>15.87</v>
      </c>
      <c r="K4" s="84">
        <v>0</v>
      </c>
      <c r="L4" s="82">
        <f>IF(SUM(U4:AL4)&gt;K4,K4,SUM(U4:AL4))</f>
        <v>0</v>
      </c>
      <c r="M4" s="36">
        <f>(SUM(U4:AL4))</f>
        <v>0</v>
      </c>
      <c r="N4" s="37"/>
      <c r="O4" s="38">
        <f>ROUND(IF(K4*0.25-0.5&lt;0,0,K4*0.25-0.5),0)-R4-P4</f>
        <v>0</v>
      </c>
      <c r="P4" s="37"/>
      <c r="Q4" s="37"/>
      <c r="R4" s="37"/>
      <c r="S4" s="22">
        <f>K4-(SUM(U4:AH4))+N4+P4+Q4</f>
        <v>0</v>
      </c>
      <c r="T4" s="23" t="str">
        <f t="shared" ref="T4:T16" si="0">IF(S4&lt;0,"ATENÇÃO","OK")</f>
        <v>OK</v>
      </c>
      <c r="U4" s="149"/>
      <c r="V4" s="149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</row>
    <row r="5" spans="1:34" ht="31" customHeight="1" x14ac:dyDescent="0.25">
      <c r="A5" s="163"/>
      <c r="B5" s="54">
        <v>2</v>
      </c>
      <c r="C5" s="165"/>
      <c r="D5" s="55" t="s">
        <v>43</v>
      </c>
      <c r="E5" s="56" t="s">
        <v>38</v>
      </c>
      <c r="F5" s="56" t="s">
        <v>44</v>
      </c>
      <c r="G5" s="57" t="s">
        <v>40</v>
      </c>
      <c r="H5" s="58">
        <v>103012010</v>
      </c>
      <c r="I5" s="56" t="s">
        <v>42</v>
      </c>
      <c r="J5" s="79">
        <v>15.01</v>
      </c>
      <c r="K5" s="84">
        <v>0</v>
      </c>
      <c r="L5" s="82">
        <f>IF(SUM(U5:AL5)&gt;K5,K5,SUM(U5:AL5))</f>
        <v>0</v>
      </c>
      <c r="M5" s="36">
        <f>(SUM(U5:AL5))</f>
        <v>0</v>
      </c>
      <c r="N5" s="37"/>
      <c r="O5" s="38">
        <f t="shared" ref="O5:O16" si="1">ROUND(IF(K5*0.25-0.5&lt;0,0,K5*0.25-0.5),0)-R5-P5</f>
        <v>0</v>
      </c>
      <c r="P5" s="37"/>
      <c r="Q5" s="37"/>
      <c r="R5" s="37"/>
      <c r="S5" s="22">
        <f t="shared" ref="S5:S16" si="2">K5-(SUM(U5:AH5))+N5+P5+Q5</f>
        <v>0</v>
      </c>
      <c r="T5" s="25" t="str">
        <f t="shared" si="0"/>
        <v>OK</v>
      </c>
      <c r="U5" s="150"/>
      <c r="V5" s="150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4" ht="31" customHeight="1" x14ac:dyDescent="0.25">
      <c r="A6" s="59">
        <v>2</v>
      </c>
      <c r="B6" s="61">
        <v>3</v>
      </c>
      <c r="C6" s="62" t="s">
        <v>89</v>
      </c>
      <c r="D6" s="63" t="s">
        <v>45</v>
      </c>
      <c r="E6" s="64" t="s">
        <v>46</v>
      </c>
      <c r="F6" s="60" t="s">
        <v>47</v>
      </c>
      <c r="G6" s="64" t="s">
        <v>40</v>
      </c>
      <c r="H6" s="64" t="s">
        <v>48</v>
      </c>
      <c r="I6" s="64" t="s">
        <v>42</v>
      </c>
      <c r="J6" s="78">
        <v>5.65</v>
      </c>
      <c r="K6" s="83">
        <v>0</v>
      </c>
      <c r="L6" s="82">
        <f t="shared" ref="L6:L16" si="3">IF(SUM(U6:AL6)&gt;K6,K6,SUM(U6:AL6))</f>
        <v>0</v>
      </c>
      <c r="M6" s="36">
        <f t="shared" ref="M6:M16" si="4">(SUM(U6:AL6))</f>
        <v>60</v>
      </c>
      <c r="N6" s="37">
        <v>60</v>
      </c>
      <c r="O6" s="38">
        <f t="shared" si="1"/>
        <v>0</v>
      </c>
      <c r="P6" s="37"/>
      <c r="Q6" s="37"/>
      <c r="R6" s="37"/>
      <c r="S6" s="22">
        <f t="shared" si="2"/>
        <v>0</v>
      </c>
      <c r="T6" s="23" t="str">
        <f t="shared" si="0"/>
        <v>OK</v>
      </c>
      <c r="U6" s="149"/>
      <c r="V6" s="151">
        <v>60</v>
      </c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</row>
    <row r="7" spans="1:34" ht="31" customHeight="1" x14ac:dyDescent="0.25">
      <c r="A7" s="65">
        <v>3</v>
      </c>
      <c r="B7" s="54">
        <v>4</v>
      </c>
      <c r="C7" s="67" t="s">
        <v>89</v>
      </c>
      <c r="D7" s="71" t="s">
        <v>49</v>
      </c>
      <c r="E7" s="56" t="s">
        <v>46</v>
      </c>
      <c r="F7" s="66" t="s">
        <v>47</v>
      </c>
      <c r="G7" s="57" t="s">
        <v>40</v>
      </c>
      <c r="H7" s="56" t="s">
        <v>50</v>
      </c>
      <c r="I7" s="56" t="s">
        <v>42</v>
      </c>
      <c r="J7" s="79">
        <v>5.66</v>
      </c>
      <c r="K7" s="83">
        <v>0</v>
      </c>
      <c r="L7" s="82">
        <f t="shared" si="3"/>
        <v>0</v>
      </c>
      <c r="M7" s="36">
        <f t="shared" si="4"/>
        <v>0</v>
      </c>
      <c r="N7" s="37"/>
      <c r="O7" s="38">
        <f t="shared" si="1"/>
        <v>0</v>
      </c>
      <c r="P7" s="37"/>
      <c r="Q7" s="37"/>
      <c r="R7" s="37"/>
      <c r="S7" s="22">
        <f t="shared" si="2"/>
        <v>0</v>
      </c>
      <c r="T7" s="25" t="str">
        <f t="shared" si="0"/>
        <v>OK</v>
      </c>
      <c r="U7" s="150"/>
      <c r="V7" s="150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</row>
    <row r="8" spans="1:34" ht="31" customHeight="1" x14ac:dyDescent="0.25">
      <c r="A8" s="174">
        <v>6</v>
      </c>
      <c r="B8" s="68">
        <v>7</v>
      </c>
      <c r="C8" s="175" t="s">
        <v>89</v>
      </c>
      <c r="D8" s="72" t="s">
        <v>51</v>
      </c>
      <c r="E8" s="70" t="s">
        <v>52</v>
      </c>
      <c r="F8" s="70" t="s">
        <v>53</v>
      </c>
      <c r="G8" s="70" t="s">
        <v>40</v>
      </c>
      <c r="H8" s="58">
        <v>1465018</v>
      </c>
      <c r="I8" s="70" t="s">
        <v>42</v>
      </c>
      <c r="J8" s="80">
        <v>5.01</v>
      </c>
      <c r="K8" s="83">
        <v>0</v>
      </c>
      <c r="L8" s="82">
        <f t="shared" si="3"/>
        <v>0</v>
      </c>
      <c r="M8" s="36">
        <f t="shared" si="4"/>
        <v>0</v>
      </c>
      <c r="N8" s="37"/>
      <c r="O8" s="38">
        <f t="shared" si="1"/>
        <v>0</v>
      </c>
      <c r="P8" s="37"/>
      <c r="Q8" s="37"/>
      <c r="R8" s="37"/>
      <c r="S8" s="22">
        <f t="shared" si="2"/>
        <v>0</v>
      </c>
      <c r="T8" s="23" t="str">
        <f t="shared" si="0"/>
        <v>OK</v>
      </c>
      <c r="U8" s="149"/>
      <c r="V8" s="149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</row>
    <row r="9" spans="1:34" ht="31" customHeight="1" x14ac:dyDescent="0.25">
      <c r="A9" s="174"/>
      <c r="B9" s="68">
        <v>8</v>
      </c>
      <c r="C9" s="176"/>
      <c r="D9" s="72" t="s">
        <v>54</v>
      </c>
      <c r="E9" s="70" t="s">
        <v>55</v>
      </c>
      <c r="F9" s="70" t="s">
        <v>53</v>
      </c>
      <c r="G9" s="70" t="s">
        <v>40</v>
      </c>
      <c r="H9" s="58">
        <v>1465038</v>
      </c>
      <c r="I9" s="70" t="s">
        <v>42</v>
      </c>
      <c r="J9" s="80">
        <v>6.33</v>
      </c>
      <c r="K9" s="83">
        <v>0</v>
      </c>
      <c r="L9" s="82">
        <f t="shared" si="3"/>
        <v>0</v>
      </c>
      <c r="M9" s="36">
        <f t="shared" si="4"/>
        <v>0</v>
      </c>
      <c r="N9" s="37"/>
      <c r="O9" s="38">
        <f t="shared" si="1"/>
        <v>0</v>
      </c>
      <c r="P9" s="37"/>
      <c r="Q9" s="37"/>
      <c r="R9" s="37"/>
      <c r="S9" s="22">
        <f t="shared" si="2"/>
        <v>0</v>
      </c>
      <c r="T9" s="25" t="str">
        <f t="shared" si="0"/>
        <v>OK</v>
      </c>
      <c r="U9" s="150"/>
      <c r="V9" s="150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</row>
    <row r="10" spans="1:34" ht="31" customHeight="1" x14ac:dyDescent="0.25">
      <c r="A10" s="174"/>
      <c r="B10" s="68">
        <v>9</v>
      </c>
      <c r="C10" s="176"/>
      <c r="D10" s="72" t="s">
        <v>56</v>
      </c>
      <c r="E10" s="70" t="s">
        <v>55</v>
      </c>
      <c r="F10" s="70" t="s">
        <v>53</v>
      </c>
      <c r="G10" s="70" t="s">
        <v>40</v>
      </c>
      <c r="H10" s="58">
        <v>1465037</v>
      </c>
      <c r="I10" s="70" t="s">
        <v>42</v>
      </c>
      <c r="J10" s="80">
        <v>6.12</v>
      </c>
      <c r="K10" s="83">
        <v>0</v>
      </c>
      <c r="L10" s="82">
        <f t="shared" si="3"/>
        <v>0</v>
      </c>
      <c r="M10" s="36">
        <f t="shared" si="4"/>
        <v>0</v>
      </c>
      <c r="N10" s="37"/>
      <c r="O10" s="38">
        <f t="shared" si="1"/>
        <v>0</v>
      </c>
      <c r="P10" s="37"/>
      <c r="Q10" s="37"/>
      <c r="R10" s="37"/>
      <c r="S10" s="22">
        <f t="shared" si="2"/>
        <v>0</v>
      </c>
      <c r="T10" s="23" t="str">
        <f t="shared" si="0"/>
        <v>OK</v>
      </c>
      <c r="U10" s="149"/>
      <c r="V10" s="149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</row>
    <row r="11" spans="1:34" ht="31" customHeight="1" x14ac:dyDescent="0.25">
      <c r="A11" s="174"/>
      <c r="B11" s="68">
        <v>10</v>
      </c>
      <c r="C11" s="176"/>
      <c r="D11" s="72" t="s">
        <v>57</v>
      </c>
      <c r="E11" s="70" t="s">
        <v>58</v>
      </c>
      <c r="F11" s="70" t="s">
        <v>59</v>
      </c>
      <c r="G11" s="70" t="s">
        <v>40</v>
      </c>
      <c r="H11" s="58" t="s">
        <v>60</v>
      </c>
      <c r="I11" s="70" t="s">
        <v>42</v>
      </c>
      <c r="J11" s="80">
        <v>3.44</v>
      </c>
      <c r="K11" s="83">
        <v>0</v>
      </c>
      <c r="L11" s="82">
        <f t="shared" si="3"/>
        <v>0</v>
      </c>
      <c r="M11" s="36">
        <f t="shared" si="4"/>
        <v>20</v>
      </c>
      <c r="N11" s="37">
        <v>20</v>
      </c>
      <c r="O11" s="38">
        <f t="shared" si="1"/>
        <v>0</v>
      </c>
      <c r="P11" s="37"/>
      <c r="Q11" s="37"/>
      <c r="R11" s="37"/>
      <c r="S11" s="22">
        <f t="shared" si="2"/>
        <v>0</v>
      </c>
      <c r="T11" s="25" t="str">
        <f t="shared" si="0"/>
        <v>OK</v>
      </c>
      <c r="U11" s="157">
        <v>20</v>
      </c>
      <c r="V11" s="150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</row>
    <row r="12" spans="1:34" ht="31" customHeight="1" x14ac:dyDescent="0.25">
      <c r="A12" s="174"/>
      <c r="B12" s="68">
        <v>11</v>
      </c>
      <c r="C12" s="176"/>
      <c r="D12" s="72" t="s">
        <v>61</v>
      </c>
      <c r="E12" s="70" t="s">
        <v>58</v>
      </c>
      <c r="F12" s="70" t="s">
        <v>59</v>
      </c>
      <c r="G12" s="70" t="s">
        <v>40</v>
      </c>
      <c r="H12" s="58" t="s">
        <v>60</v>
      </c>
      <c r="I12" s="70" t="s">
        <v>42</v>
      </c>
      <c r="J12" s="80">
        <v>3.47</v>
      </c>
      <c r="K12" s="83">
        <v>0</v>
      </c>
      <c r="L12" s="82">
        <f t="shared" si="3"/>
        <v>0</v>
      </c>
      <c r="M12" s="36">
        <f t="shared" si="4"/>
        <v>20</v>
      </c>
      <c r="N12" s="37">
        <v>20</v>
      </c>
      <c r="O12" s="38">
        <f t="shared" si="1"/>
        <v>0</v>
      </c>
      <c r="P12" s="37"/>
      <c r="Q12" s="37"/>
      <c r="R12" s="37"/>
      <c r="S12" s="22">
        <f t="shared" si="2"/>
        <v>0</v>
      </c>
      <c r="T12" s="23" t="str">
        <f t="shared" si="0"/>
        <v>OK</v>
      </c>
      <c r="U12" s="151">
        <v>20</v>
      </c>
      <c r="V12" s="149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</row>
    <row r="13" spans="1:34" ht="31" customHeight="1" x14ac:dyDescent="0.25">
      <c r="A13" s="174"/>
      <c r="B13" s="68">
        <v>12</v>
      </c>
      <c r="C13" s="176"/>
      <c r="D13" s="72" t="s">
        <v>62</v>
      </c>
      <c r="E13" s="70" t="s">
        <v>58</v>
      </c>
      <c r="F13" s="70" t="s">
        <v>59</v>
      </c>
      <c r="G13" s="70" t="s">
        <v>40</v>
      </c>
      <c r="H13" s="58" t="s">
        <v>63</v>
      </c>
      <c r="I13" s="70" t="s">
        <v>42</v>
      </c>
      <c r="J13" s="80">
        <v>4.0199999999999996</v>
      </c>
      <c r="K13" s="83">
        <v>0</v>
      </c>
      <c r="L13" s="82">
        <f t="shared" si="3"/>
        <v>0</v>
      </c>
      <c r="M13" s="36">
        <f t="shared" si="4"/>
        <v>20</v>
      </c>
      <c r="N13" s="37">
        <v>20</v>
      </c>
      <c r="O13" s="38">
        <f t="shared" si="1"/>
        <v>0</v>
      </c>
      <c r="P13" s="37"/>
      <c r="Q13" s="37"/>
      <c r="R13" s="37"/>
      <c r="S13" s="22">
        <f t="shared" si="2"/>
        <v>0</v>
      </c>
      <c r="T13" s="25" t="str">
        <f t="shared" si="0"/>
        <v>OK</v>
      </c>
      <c r="U13" s="157">
        <v>20</v>
      </c>
      <c r="V13" s="150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</row>
    <row r="14" spans="1:34" ht="31" customHeight="1" x14ac:dyDescent="0.25">
      <c r="A14" s="174"/>
      <c r="B14" s="68">
        <v>13</v>
      </c>
      <c r="C14" s="176"/>
      <c r="D14" s="72" t="s">
        <v>64</v>
      </c>
      <c r="E14" s="70" t="s">
        <v>58</v>
      </c>
      <c r="F14" s="70" t="s">
        <v>59</v>
      </c>
      <c r="G14" s="70" t="s">
        <v>40</v>
      </c>
      <c r="H14" s="58" t="s">
        <v>63</v>
      </c>
      <c r="I14" s="70" t="s">
        <v>42</v>
      </c>
      <c r="J14" s="80">
        <v>4.05</v>
      </c>
      <c r="K14" s="83">
        <v>0</v>
      </c>
      <c r="L14" s="82">
        <f t="shared" si="3"/>
        <v>0</v>
      </c>
      <c r="M14" s="36">
        <f t="shared" si="4"/>
        <v>20</v>
      </c>
      <c r="N14" s="37">
        <v>20</v>
      </c>
      <c r="O14" s="38">
        <f t="shared" si="1"/>
        <v>0</v>
      </c>
      <c r="P14" s="37"/>
      <c r="Q14" s="37"/>
      <c r="R14" s="37"/>
      <c r="S14" s="22">
        <f t="shared" si="2"/>
        <v>0</v>
      </c>
      <c r="T14" s="23" t="str">
        <f t="shared" si="0"/>
        <v>OK</v>
      </c>
      <c r="U14" s="151">
        <v>20</v>
      </c>
      <c r="V14" s="149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</row>
    <row r="15" spans="1:34" ht="31" customHeight="1" x14ac:dyDescent="0.25">
      <c r="A15" s="174"/>
      <c r="B15" s="68">
        <v>14</v>
      </c>
      <c r="C15" s="176"/>
      <c r="D15" s="72" t="s">
        <v>65</v>
      </c>
      <c r="E15" s="70" t="s">
        <v>66</v>
      </c>
      <c r="F15" s="70" t="s">
        <v>59</v>
      </c>
      <c r="G15" s="70" t="s">
        <v>40</v>
      </c>
      <c r="H15" s="58" t="s">
        <v>67</v>
      </c>
      <c r="I15" s="70" t="s">
        <v>42</v>
      </c>
      <c r="J15" s="80">
        <v>5.57</v>
      </c>
      <c r="K15" s="83">
        <v>0</v>
      </c>
      <c r="L15" s="82">
        <f t="shared" si="3"/>
        <v>0</v>
      </c>
      <c r="M15" s="36">
        <f t="shared" si="4"/>
        <v>0</v>
      </c>
      <c r="N15" s="37"/>
      <c r="O15" s="38">
        <f t="shared" si="1"/>
        <v>0</v>
      </c>
      <c r="P15" s="37"/>
      <c r="Q15" s="37"/>
      <c r="R15" s="37"/>
      <c r="S15" s="22">
        <f t="shared" si="2"/>
        <v>0</v>
      </c>
      <c r="T15" s="25" t="str">
        <f t="shared" si="0"/>
        <v>OK</v>
      </c>
      <c r="U15" s="150"/>
      <c r="V15" s="150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</row>
    <row r="16" spans="1:34" ht="31" customHeight="1" x14ac:dyDescent="0.25">
      <c r="A16" s="174"/>
      <c r="B16" s="68">
        <v>15</v>
      </c>
      <c r="C16" s="177"/>
      <c r="D16" s="69" t="s">
        <v>68</v>
      </c>
      <c r="E16" s="70" t="s">
        <v>69</v>
      </c>
      <c r="F16" s="70" t="s">
        <v>59</v>
      </c>
      <c r="G16" s="70" t="s">
        <v>40</v>
      </c>
      <c r="H16" s="58" t="s">
        <v>70</v>
      </c>
      <c r="I16" s="70" t="s">
        <v>42</v>
      </c>
      <c r="J16" s="80">
        <v>8.31</v>
      </c>
      <c r="K16" s="83">
        <v>0</v>
      </c>
      <c r="L16" s="82">
        <f t="shared" si="3"/>
        <v>0</v>
      </c>
      <c r="M16" s="36">
        <f t="shared" si="4"/>
        <v>20</v>
      </c>
      <c r="N16" s="37">
        <v>20</v>
      </c>
      <c r="O16" s="38">
        <f t="shared" si="1"/>
        <v>0</v>
      </c>
      <c r="P16" s="37"/>
      <c r="Q16" s="37"/>
      <c r="R16" s="37"/>
      <c r="S16" s="91">
        <f t="shared" si="2"/>
        <v>0</v>
      </c>
      <c r="T16" s="25" t="str">
        <f t="shared" si="0"/>
        <v>OK</v>
      </c>
      <c r="U16" s="157">
        <v>20</v>
      </c>
      <c r="V16" s="150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</row>
    <row r="17" spans="1:34" ht="31" customHeight="1" x14ac:dyDescent="0.35">
      <c r="A17" s="26"/>
      <c r="B17" s="27"/>
      <c r="C17" s="28"/>
      <c r="D17" s="27"/>
      <c r="E17" s="27"/>
      <c r="F17" s="27"/>
      <c r="G17" s="27"/>
      <c r="H17" s="27"/>
      <c r="I17" s="27"/>
      <c r="J17" s="81"/>
      <c r="K17" s="29">
        <f>SUM(K4:K16)</f>
        <v>0</v>
      </c>
      <c r="L17" s="29"/>
      <c r="M17" s="29"/>
      <c r="N17" s="29"/>
      <c r="O17" s="29"/>
      <c r="P17" s="29"/>
      <c r="Q17" s="29"/>
      <c r="R17" s="29"/>
      <c r="S17" s="29">
        <f t="shared" ref="S17" si="5">SUM(S4:S16)</f>
        <v>0</v>
      </c>
      <c r="T17" s="31"/>
      <c r="U17" s="159">
        <f>SUMPRODUCT($J$4:$J$16,U4:U16)</f>
        <v>465.79999999999995</v>
      </c>
      <c r="V17" s="159">
        <f t="shared" ref="V17:Z17" si="6">SUMPRODUCT($J$4:$J$16,V4:V16)</f>
        <v>339</v>
      </c>
      <c r="W17" s="152">
        <f t="shared" si="6"/>
        <v>0</v>
      </c>
      <c r="X17" s="152">
        <f t="shared" si="6"/>
        <v>0</v>
      </c>
      <c r="Y17" s="152">
        <f t="shared" si="6"/>
        <v>0</v>
      </c>
      <c r="Z17" s="152">
        <f t="shared" si="6"/>
        <v>0</v>
      </c>
      <c r="AA17" s="85">
        <f t="shared" ref="AA17:AH17" si="7">SUMPRODUCT($J$4:$J$16,AA4:AA16)</f>
        <v>0</v>
      </c>
      <c r="AB17" s="85">
        <f t="shared" si="7"/>
        <v>0</v>
      </c>
      <c r="AC17" s="85">
        <f t="shared" si="7"/>
        <v>0</v>
      </c>
      <c r="AD17" s="85">
        <f t="shared" si="7"/>
        <v>0</v>
      </c>
      <c r="AE17" s="85">
        <f t="shared" si="7"/>
        <v>0</v>
      </c>
      <c r="AF17" s="85">
        <f t="shared" si="7"/>
        <v>0</v>
      </c>
      <c r="AG17" s="85">
        <f t="shared" si="7"/>
        <v>0</v>
      </c>
      <c r="AH17" s="85">
        <f t="shared" si="7"/>
        <v>0</v>
      </c>
    </row>
    <row r="18" spans="1:34" ht="31" customHeight="1" x14ac:dyDescent="0.25">
      <c r="U18" s="160"/>
      <c r="V18" s="161"/>
    </row>
    <row r="19" spans="1:34" ht="31" customHeight="1" x14ac:dyDescent="0.25">
      <c r="U19" s="160"/>
      <c r="V19" s="161"/>
    </row>
    <row r="20" spans="1:34" ht="31" customHeight="1" x14ac:dyDescent="0.25">
      <c r="U20" s="160"/>
      <c r="V20" s="161"/>
    </row>
    <row r="21" spans="1:34" ht="31" customHeight="1" x14ac:dyDescent="0.25">
      <c r="U21" s="160"/>
      <c r="V21" s="161"/>
    </row>
    <row r="22" spans="1:34" ht="31" customHeight="1" x14ac:dyDescent="0.25">
      <c r="U22" s="160"/>
      <c r="V22" s="161"/>
    </row>
  </sheetData>
  <mergeCells count="23">
    <mergeCell ref="A4:A5"/>
    <mergeCell ref="C4:C5"/>
    <mergeCell ref="A8:A16"/>
    <mergeCell ref="C8:C16"/>
    <mergeCell ref="AD1:AD2"/>
    <mergeCell ref="W1:W2"/>
    <mergeCell ref="K2:T2"/>
    <mergeCell ref="A2:J2"/>
    <mergeCell ref="A1:C1"/>
    <mergeCell ref="D1:J1"/>
    <mergeCell ref="K1:T1"/>
    <mergeCell ref="U1:U2"/>
    <mergeCell ref="V1:V2"/>
    <mergeCell ref="AE1:AE2"/>
    <mergeCell ref="AF1:AF2"/>
    <mergeCell ref="AG1:AG2"/>
    <mergeCell ref="AH1:AH2"/>
    <mergeCell ref="X1:X2"/>
    <mergeCell ref="Y1:Y2"/>
    <mergeCell ref="Z1:Z2"/>
    <mergeCell ref="AA1:AA2"/>
    <mergeCell ref="AB1:AB2"/>
    <mergeCell ref="AC1:AC2"/>
  </mergeCells>
  <conditionalFormatting sqref="W4:AH16">
    <cfRule type="cellIs" dxfId="6" priority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S160"/>
  <sheetViews>
    <sheetView tabSelected="1" topLeftCell="A13" zoomScale="70" zoomScaleNormal="70" workbookViewId="0">
      <selection activeCell="D34" sqref="D34"/>
    </sheetView>
  </sheetViews>
  <sheetFormatPr defaultColWidth="9.7265625" defaultRowHeight="14.5" x14ac:dyDescent="0.35"/>
  <cols>
    <col min="1" max="1" width="9.7265625" style="1" customWidth="1"/>
    <col min="2" max="2" width="9.54296875" style="1" customWidth="1"/>
    <col min="3" max="3" width="31.81640625" style="16" customWidth="1"/>
    <col min="4" max="4" width="37.1796875" style="1" customWidth="1"/>
    <col min="5" max="6" width="12.26953125" style="1" customWidth="1"/>
    <col min="7" max="7" width="11.7265625" style="1" customWidth="1"/>
    <col min="8" max="8" width="12.1796875" style="1" customWidth="1"/>
    <col min="9" max="9" width="14.453125" style="1" customWidth="1"/>
    <col min="10" max="10" width="14.54296875" style="1" customWidth="1"/>
    <col min="11" max="12" width="11.1796875" style="1" customWidth="1"/>
    <col min="13" max="15" width="11.453125" style="5" customWidth="1"/>
    <col min="16" max="16" width="11" style="17" customWidth="1"/>
    <col min="17" max="18" width="18.1796875" style="4" customWidth="1"/>
    <col min="19" max="19" width="19" style="2" customWidth="1"/>
    <col min="20" max="16384" width="9.7265625" style="2"/>
  </cols>
  <sheetData>
    <row r="1" spans="1:19" ht="33" customHeight="1" x14ac:dyDescent="0.35">
      <c r="A1" s="213" t="s">
        <v>33</v>
      </c>
      <c r="B1" s="213"/>
      <c r="C1" s="213"/>
      <c r="D1" s="215" t="s">
        <v>34</v>
      </c>
      <c r="E1" s="216"/>
      <c r="F1" s="216"/>
      <c r="G1" s="216"/>
      <c r="H1" s="216"/>
      <c r="I1" s="216"/>
      <c r="J1" s="216"/>
      <c r="K1" s="217"/>
      <c r="L1" s="218" t="s">
        <v>35</v>
      </c>
      <c r="M1" s="214"/>
      <c r="N1" s="214"/>
      <c r="O1" s="214"/>
      <c r="P1" s="214"/>
      <c r="Q1" s="214"/>
      <c r="R1" s="214"/>
      <c r="S1" s="219"/>
    </row>
    <row r="2" spans="1:19" s="53" customFormat="1" ht="25.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</row>
    <row r="3" spans="1:19" s="3" customFormat="1" ht="58" x14ac:dyDescent="0.25">
      <c r="A3" s="33" t="s">
        <v>15</v>
      </c>
      <c r="B3" s="77" t="s">
        <v>71</v>
      </c>
      <c r="C3" s="86" t="s">
        <v>72</v>
      </c>
      <c r="D3" s="87" t="s">
        <v>16</v>
      </c>
      <c r="E3" s="87" t="s">
        <v>36</v>
      </c>
      <c r="F3" s="88" t="s">
        <v>73</v>
      </c>
      <c r="G3" s="88" t="s">
        <v>74</v>
      </c>
      <c r="H3" s="89" t="s">
        <v>12</v>
      </c>
      <c r="I3" s="87" t="s">
        <v>13</v>
      </c>
      <c r="J3" s="34" t="s">
        <v>14</v>
      </c>
      <c r="K3" s="44" t="s">
        <v>3</v>
      </c>
      <c r="L3" s="45" t="s">
        <v>25</v>
      </c>
      <c r="M3" s="46" t="s">
        <v>4</v>
      </c>
      <c r="N3" s="46" t="s">
        <v>26</v>
      </c>
      <c r="O3" s="46" t="s">
        <v>27</v>
      </c>
      <c r="P3" s="47" t="s">
        <v>5</v>
      </c>
      <c r="Q3" s="48" t="s">
        <v>6</v>
      </c>
      <c r="R3" s="48" t="s">
        <v>28</v>
      </c>
      <c r="S3" s="48" t="s">
        <v>7</v>
      </c>
    </row>
    <row r="4" spans="1:19" ht="39" customHeight="1" x14ac:dyDescent="0.35">
      <c r="A4" s="163">
        <v>1</v>
      </c>
      <c r="B4" s="54">
        <v>1</v>
      </c>
      <c r="C4" s="164" t="s">
        <v>88</v>
      </c>
      <c r="D4" s="71" t="s">
        <v>37</v>
      </c>
      <c r="E4" s="56" t="s">
        <v>38</v>
      </c>
      <c r="F4" s="56" t="s">
        <v>39</v>
      </c>
      <c r="G4" s="57" t="s">
        <v>40</v>
      </c>
      <c r="H4" s="56" t="s">
        <v>41</v>
      </c>
      <c r="I4" s="56" t="s">
        <v>42</v>
      </c>
      <c r="J4" s="79">
        <v>15.87</v>
      </c>
      <c r="K4" s="14">
        <f>REITORIA!K4+CESFI!K4+CEFID!K4+CAV!K4+CCT!K4+CEART!K4+ESAG!K4+CEAD!K4+CEPLAN!K4+CEAVI!K4+CERES!K4+FAED!K4+CEO!K4</f>
        <v>1225</v>
      </c>
      <c r="L4" s="90">
        <f>REITORIA!L4+CESFI!L4+CEFID!L4+CAV!L4+CCT!L4+CEART!L4+ESAG!L4+CEAD!L4+CEPLAN!L4+CEAVI!L4+CERES!L4+FAED!L4+CEO!L4</f>
        <v>365</v>
      </c>
      <c r="M4" s="41">
        <f>REITORIA!M4+CESFI!M4+CEFID!M4+CAV!M4+CCT!M4+CEART!M4+ESAG!M4+CEAD!M4+CEPLAN!M4+CEAVI!M4+CERES!M4+FAED!M4+CEO!M4</f>
        <v>365</v>
      </c>
      <c r="N4" s="42">
        <f>K4*0.25-0.5-O4</f>
        <v>305.75</v>
      </c>
      <c r="O4" s="43">
        <f>REITORIA!P4+REITORIA!Q4</f>
        <v>0</v>
      </c>
      <c r="P4" s="18">
        <f>K4-M4+O4</f>
        <v>860</v>
      </c>
      <c r="Q4" s="15">
        <f>J4*K4</f>
        <v>19440.75</v>
      </c>
      <c r="R4" s="15">
        <f>O4*J4</f>
        <v>0</v>
      </c>
      <c r="S4" s="15">
        <f>J4*M4</f>
        <v>5792.5499999999993</v>
      </c>
    </row>
    <row r="5" spans="1:19" s="6" customFormat="1" ht="38.25" customHeight="1" x14ac:dyDescent="0.35">
      <c r="A5" s="163"/>
      <c r="B5" s="54">
        <v>2</v>
      </c>
      <c r="C5" s="165"/>
      <c r="D5" s="55" t="s">
        <v>43</v>
      </c>
      <c r="E5" s="56" t="s">
        <v>38</v>
      </c>
      <c r="F5" s="56" t="s">
        <v>44</v>
      </c>
      <c r="G5" s="57" t="s">
        <v>40</v>
      </c>
      <c r="H5" s="58">
        <v>103012010</v>
      </c>
      <c r="I5" s="56" t="s">
        <v>42</v>
      </c>
      <c r="J5" s="79">
        <v>15.01</v>
      </c>
      <c r="K5" s="14">
        <f>REITORIA!K5+CESFI!K5+CEFID!K5+CAV!K5+CCT!K5+CEART!K5+ESAG!K5+CEAD!K5+CEPLAN!K5+CEAVI!K5+CERES!K5+FAED!K5+CEO!K5</f>
        <v>96</v>
      </c>
      <c r="L5" s="90">
        <f>REITORIA!L5+CESFI!L5+CEFID!L5+CAV!L5+CCT!L5+CEART!L5+ESAG!L5+CEAD!L5+CEPLAN!L5+CEAVI!L5+CERES!L5+FAED!L5+CEO!L5</f>
        <v>40</v>
      </c>
      <c r="M5" s="41">
        <f>REITORIA!M5+CESFI!M5+CEFID!M5+CAV!M5+CCT!M5+CEART!M5+ESAG!M5+CEAD!M5+CEPLAN!M5+CEAVI!M5+CERES!M5+FAED!M5+CEO!M5</f>
        <v>40</v>
      </c>
      <c r="N5" s="42">
        <f>K5*0.25-0.5-O5</f>
        <v>23.5</v>
      </c>
      <c r="O5" s="43">
        <f>REITORIA!P5+REITORIA!Q5</f>
        <v>0</v>
      </c>
      <c r="P5" s="18">
        <f>K5-M5+O5</f>
        <v>56</v>
      </c>
      <c r="Q5" s="15">
        <f>J5*K5</f>
        <v>1440.96</v>
      </c>
      <c r="R5" s="15">
        <f>O5*J5</f>
        <v>0</v>
      </c>
      <c r="S5" s="15">
        <f>J5*M5</f>
        <v>600.4</v>
      </c>
    </row>
    <row r="6" spans="1:19" s="6" customFormat="1" ht="57.75" customHeight="1" x14ac:dyDescent="0.35">
      <c r="A6" s="59">
        <v>2</v>
      </c>
      <c r="B6" s="61">
        <v>3</v>
      </c>
      <c r="C6" s="62" t="s">
        <v>89</v>
      </c>
      <c r="D6" s="63" t="s">
        <v>45</v>
      </c>
      <c r="E6" s="64" t="s">
        <v>46</v>
      </c>
      <c r="F6" s="60" t="s">
        <v>47</v>
      </c>
      <c r="G6" s="64" t="s">
        <v>40</v>
      </c>
      <c r="H6" s="64" t="s">
        <v>48</v>
      </c>
      <c r="I6" s="64" t="s">
        <v>42</v>
      </c>
      <c r="J6" s="78">
        <v>5.65</v>
      </c>
      <c r="K6" s="14">
        <f>REITORIA!K6+CESFI!K6+CEFID!K6+CAV!K6+CCT!K6+CEART!K6+ESAG!K6+CEAD!K6+CEPLAN!K6+CEAVI!K6+CERES!K6+FAED!K6+CEO!K6</f>
        <v>1779</v>
      </c>
      <c r="L6" s="90">
        <f>REITORIA!L6+CESFI!L6+CEFID!L6+CAV!L6+CCT!L6+CEART!L6+ESAG!L6+CEAD!L6+CEPLAN!L6+CEAVI!L6+CERES!L6+FAED!L6+CEO!L6</f>
        <v>848</v>
      </c>
      <c r="M6" s="41">
        <f>REITORIA!M6+CESFI!M6+CEFID!M6+CAV!M6+CCT!M6+CEART!M6+ESAG!M6+CEAD!M6+CEPLAN!M6+CEAVI!M6+CERES!M6+FAED!M6+CEO!M6</f>
        <v>908</v>
      </c>
      <c r="N6" s="42">
        <f t="shared" ref="N6:N16" si="0">K6*0.25-0.5-O6</f>
        <v>444.25</v>
      </c>
      <c r="O6" s="43">
        <f>REITORIA!P6+REITORIA!Q6</f>
        <v>0</v>
      </c>
      <c r="P6" s="18">
        <f t="shared" ref="P6:P16" si="1">K6-M6+O6</f>
        <v>871</v>
      </c>
      <c r="Q6" s="15">
        <f t="shared" ref="Q6:Q16" si="2">J6*K6</f>
        <v>10051.35</v>
      </c>
      <c r="R6" s="15">
        <f t="shared" ref="R6:R16" si="3">O6*J6</f>
        <v>0</v>
      </c>
      <c r="S6" s="15">
        <f t="shared" ref="S6:S16" si="4">J6*M6</f>
        <v>5130.2000000000007</v>
      </c>
    </row>
    <row r="7" spans="1:19" s="6" customFormat="1" ht="45" customHeight="1" x14ac:dyDescent="0.35">
      <c r="A7" s="65">
        <v>3</v>
      </c>
      <c r="B7" s="54">
        <v>4</v>
      </c>
      <c r="C7" s="67" t="s">
        <v>89</v>
      </c>
      <c r="D7" s="71" t="s">
        <v>49</v>
      </c>
      <c r="E7" s="56" t="s">
        <v>46</v>
      </c>
      <c r="F7" s="66" t="s">
        <v>47</v>
      </c>
      <c r="G7" s="57" t="s">
        <v>40</v>
      </c>
      <c r="H7" s="56" t="s">
        <v>50</v>
      </c>
      <c r="I7" s="56" t="s">
        <v>42</v>
      </c>
      <c r="J7" s="79">
        <v>5.66</v>
      </c>
      <c r="K7" s="14">
        <f>REITORIA!K7+CESFI!K7+CEFID!K7+CAV!K7+CCT!K7+CEART!K7+ESAG!K7+CEAD!K7+CEPLAN!K7+CEAVI!K7+CERES!K7+FAED!K7+CEO!K7</f>
        <v>686</v>
      </c>
      <c r="L7" s="90">
        <f>REITORIA!L7+CESFI!L7+CEFID!L7+CAV!L7+CCT!L7+CEART!L7+ESAG!L7+CEAD!L7+CEPLAN!L7+CEAVI!L7+CERES!L7+FAED!L7+CEO!L7</f>
        <v>80</v>
      </c>
      <c r="M7" s="41">
        <f>REITORIA!M7+CESFI!M7+CEFID!M7+CAV!M7+CCT!M7+CEART!M7+ESAG!M7+CEAD!M7+CEPLAN!M7+CEAVI!M7+CERES!M7+FAED!M7+CEO!M7</f>
        <v>80</v>
      </c>
      <c r="N7" s="42">
        <f t="shared" si="0"/>
        <v>171</v>
      </c>
      <c r="O7" s="43">
        <f>REITORIA!P7+REITORIA!Q7</f>
        <v>0</v>
      </c>
      <c r="P7" s="18">
        <f t="shared" si="1"/>
        <v>606</v>
      </c>
      <c r="Q7" s="15">
        <f t="shared" si="2"/>
        <v>3882.76</v>
      </c>
      <c r="R7" s="15">
        <f t="shared" si="3"/>
        <v>0</v>
      </c>
      <c r="S7" s="15">
        <f t="shared" si="4"/>
        <v>452.8</v>
      </c>
    </row>
    <row r="8" spans="1:19" s="6" customFormat="1" ht="44.25" customHeight="1" x14ac:dyDescent="0.35">
      <c r="A8" s="174">
        <v>6</v>
      </c>
      <c r="B8" s="68">
        <v>7</v>
      </c>
      <c r="C8" s="175" t="s">
        <v>89</v>
      </c>
      <c r="D8" s="72" t="s">
        <v>51</v>
      </c>
      <c r="E8" s="70" t="s">
        <v>52</v>
      </c>
      <c r="F8" s="70" t="s">
        <v>53</v>
      </c>
      <c r="G8" s="70" t="s">
        <v>40</v>
      </c>
      <c r="H8" s="58">
        <v>1465018</v>
      </c>
      <c r="I8" s="70" t="s">
        <v>42</v>
      </c>
      <c r="J8" s="80">
        <v>5.01</v>
      </c>
      <c r="K8" s="14">
        <f>REITORIA!K8+CESFI!K8+CEFID!K8+CAV!K8+CCT!K8+CEART!K8+ESAG!K8+CEAD!K8+CEPLAN!K8+CEAVI!K8+CERES!K8+FAED!K8+CEO!K8</f>
        <v>125</v>
      </c>
      <c r="L8" s="90">
        <f>REITORIA!L8+CESFI!L8+CEFID!L8+CAV!L8+CCT!L8+CEART!L8+ESAG!L8+CEAD!L8+CEPLAN!L8+CEAVI!L8+CERES!L8+FAED!L8+CEO!L8</f>
        <v>60</v>
      </c>
      <c r="M8" s="41">
        <f>REITORIA!M8+CESFI!M8+CEFID!M8+CAV!M8+CCT!M8+CEART!M8+ESAG!M8+CEAD!M8+CEPLAN!M8+CEAVI!M8+CERES!M8+FAED!M8+CEO!M8</f>
        <v>80</v>
      </c>
      <c r="N8" s="42">
        <f t="shared" si="0"/>
        <v>30.75</v>
      </c>
      <c r="O8" s="43">
        <f>REITORIA!P8+REITORIA!Q8</f>
        <v>0</v>
      </c>
      <c r="P8" s="18">
        <f t="shared" si="1"/>
        <v>45</v>
      </c>
      <c r="Q8" s="15">
        <f t="shared" si="2"/>
        <v>626.25</v>
      </c>
      <c r="R8" s="15">
        <f t="shared" si="3"/>
        <v>0</v>
      </c>
      <c r="S8" s="15">
        <f t="shared" si="4"/>
        <v>400.79999999999995</v>
      </c>
    </row>
    <row r="9" spans="1:19" s="6" customFormat="1" ht="30.75" customHeight="1" x14ac:dyDescent="0.35">
      <c r="A9" s="174"/>
      <c r="B9" s="68">
        <v>8</v>
      </c>
      <c r="C9" s="176"/>
      <c r="D9" s="72" t="s">
        <v>54</v>
      </c>
      <c r="E9" s="70" t="s">
        <v>55</v>
      </c>
      <c r="F9" s="70" t="s">
        <v>53</v>
      </c>
      <c r="G9" s="70" t="s">
        <v>40</v>
      </c>
      <c r="H9" s="58">
        <v>1465038</v>
      </c>
      <c r="I9" s="70" t="s">
        <v>42</v>
      </c>
      <c r="J9" s="80">
        <v>6.33</v>
      </c>
      <c r="K9" s="14">
        <f>REITORIA!K9+CESFI!K9+CEFID!K9+CAV!K9+CCT!K9+CEART!K9+ESAG!K9+CEAD!K9+CEPLAN!K9+CEAVI!K9+CERES!K9+FAED!K9+CEO!K9</f>
        <v>125</v>
      </c>
      <c r="L9" s="90">
        <f>REITORIA!L9+CESFI!L9+CEFID!L9+CAV!L9+CCT!L9+CEART!L9+ESAG!L9+CEAD!L9+CEPLAN!L9+CEAVI!L9+CERES!L9+FAED!L9+CEO!L9</f>
        <v>60</v>
      </c>
      <c r="M9" s="41">
        <f>REITORIA!M9+CESFI!M9+CEFID!M9+CAV!M9+CCT!M9+CEART!M9+ESAG!M9+CEAD!M9+CEPLAN!M9+CEAVI!M9+CERES!M9+FAED!M9+CEO!M9</f>
        <v>80</v>
      </c>
      <c r="N9" s="42">
        <f t="shared" si="0"/>
        <v>30.75</v>
      </c>
      <c r="O9" s="43">
        <f>REITORIA!P9+REITORIA!Q9</f>
        <v>0</v>
      </c>
      <c r="P9" s="18">
        <f t="shared" si="1"/>
        <v>45</v>
      </c>
      <c r="Q9" s="15">
        <f t="shared" si="2"/>
        <v>791.25</v>
      </c>
      <c r="R9" s="15">
        <f t="shared" si="3"/>
        <v>0</v>
      </c>
      <c r="S9" s="15">
        <f t="shared" si="4"/>
        <v>506.4</v>
      </c>
    </row>
    <row r="10" spans="1:19" s="6" customFormat="1" ht="19.5" customHeight="1" x14ac:dyDescent="0.35">
      <c r="A10" s="174"/>
      <c r="B10" s="68">
        <v>9</v>
      </c>
      <c r="C10" s="176"/>
      <c r="D10" s="72" t="s">
        <v>56</v>
      </c>
      <c r="E10" s="70" t="s">
        <v>55</v>
      </c>
      <c r="F10" s="70" t="s">
        <v>53</v>
      </c>
      <c r="G10" s="70" t="s">
        <v>40</v>
      </c>
      <c r="H10" s="58">
        <v>1465037</v>
      </c>
      <c r="I10" s="70" t="s">
        <v>42</v>
      </c>
      <c r="J10" s="80">
        <v>6.12</v>
      </c>
      <c r="K10" s="14">
        <f>REITORIA!K10+CESFI!K10+CEFID!K10+CAV!K10+CCT!K10+CEART!K10+ESAG!K10+CEAD!K10+CEPLAN!K10+CEAVI!K10+CERES!K10+FAED!K10+CEO!K10</f>
        <v>125</v>
      </c>
      <c r="L10" s="90">
        <f>REITORIA!L10+CESFI!L10+CEFID!L10+CAV!L10+CCT!L10+CEART!L10+ESAG!L10+CEAD!L10+CEPLAN!L10+CEAVI!L10+CERES!L10+FAED!L10+CEO!L10</f>
        <v>60</v>
      </c>
      <c r="M10" s="41">
        <f>REITORIA!M10+CESFI!M10+CEFID!M10+CAV!M10+CCT!M10+CEART!M10+ESAG!M10+CEAD!M10+CEPLAN!M10+CEAVI!M10+CERES!M10+FAED!M10+CEO!M10</f>
        <v>80</v>
      </c>
      <c r="N10" s="42">
        <f t="shared" si="0"/>
        <v>30.75</v>
      </c>
      <c r="O10" s="43">
        <f>REITORIA!P10+REITORIA!Q10</f>
        <v>0</v>
      </c>
      <c r="P10" s="18">
        <f t="shared" si="1"/>
        <v>45</v>
      </c>
      <c r="Q10" s="15">
        <f t="shared" si="2"/>
        <v>765</v>
      </c>
      <c r="R10" s="15">
        <f t="shared" si="3"/>
        <v>0</v>
      </c>
      <c r="S10" s="15">
        <f t="shared" si="4"/>
        <v>489.6</v>
      </c>
    </row>
    <row r="11" spans="1:19" s="6" customFormat="1" ht="42.75" customHeight="1" x14ac:dyDescent="0.35">
      <c r="A11" s="174"/>
      <c r="B11" s="68">
        <v>10</v>
      </c>
      <c r="C11" s="176"/>
      <c r="D11" s="72" t="s">
        <v>57</v>
      </c>
      <c r="E11" s="70" t="s">
        <v>58</v>
      </c>
      <c r="F11" s="70" t="s">
        <v>59</v>
      </c>
      <c r="G11" s="70" t="s">
        <v>40</v>
      </c>
      <c r="H11" s="58" t="s">
        <v>60</v>
      </c>
      <c r="I11" s="70" t="s">
        <v>42</v>
      </c>
      <c r="J11" s="80">
        <v>3.44</v>
      </c>
      <c r="K11" s="14">
        <f>REITORIA!K11+CESFI!K11+CEFID!K11+CAV!K11+CCT!K11+CEART!K11+ESAG!K11+CEAD!K11+CEPLAN!K11+CEAVI!K11+CERES!K11+FAED!K11+CEO!K11</f>
        <v>220</v>
      </c>
      <c r="L11" s="90">
        <f>REITORIA!L11+CESFI!L11+CEFID!L11+CAV!L11+CCT!L11+CEART!L11+ESAG!L11+CEAD!L11+CEPLAN!L11+CEAVI!L11+CERES!L11+FAED!L11+CEO!L11</f>
        <v>0</v>
      </c>
      <c r="M11" s="41">
        <f>REITORIA!M11+CESFI!M11+CEFID!M11+CAV!M11+CCT!M11+CEART!M11+ESAG!M11+CEAD!M11+CEPLAN!M11+CEAVI!M11+CERES!M11+FAED!M11+CEO!M11</f>
        <v>20</v>
      </c>
      <c r="N11" s="42">
        <f t="shared" si="0"/>
        <v>54.5</v>
      </c>
      <c r="O11" s="43">
        <f>REITORIA!P11+REITORIA!Q11</f>
        <v>0</v>
      </c>
      <c r="P11" s="18">
        <f t="shared" si="1"/>
        <v>200</v>
      </c>
      <c r="Q11" s="15">
        <f t="shared" si="2"/>
        <v>756.8</v>
      </c>
      <c r="R11" s="15">
        <f t="shared" si="3"/>
        <v>0</v>
      </c>
      <c r="S11" s="15">
        <f t="shared" si="4"/>
        <v>68.8</v>
      </c>
    </row>
    <row r="12" spans="1:19" s="6" customFormat="1" ht="42.75" customHeight="1" x14ac:dyDescent="0.35">
      <c r="A12" s="174"/>
      <c r="B12" s="68">
        <v>11</v>
      </c>
      <c r="C12" s="176"/>
      <c r="D12" s="72" t="s">
        <v>61</v>
      </c>
      <c r="E12" s="70" t="s">
        <v>58</v>
      </c>
      <c r="F12" s="70" t="s">
        <v>59</v>
      </c>
      <c r="G12" s="70" t="s">
        <v>40</v>
      </c>
      <c r="H12" s="58" t="s">
        <v>60</v>
      </c>
      <c r="I12" s="70" t="s">
        <v>42</v>
      </c>
      <c r="J12" s="80">
        <v>3.47</v>
      </c>
      <c r="K12" s="14">
        <f>REITORIA!K12+CESFI!K12+CEFID!K12+CAV!K12+CCT!K12+CEART!K12+ESAG!K12+CEAD!K12+CEPLAN!K12+CEAVI!K12+CERES!K12+FAED!K12+CEO!K12</f>
        <v>220</v>
      </c>
      <c r="L12" s="90">
        <f>REITORIA!L12+CESFI!L12+CEFID!L12+CAV!L12+CCT!L12+CEART!L12+ESAG!L12+CEAD!L12+CEPLAN!L12+CEAVI!L12+CERES!L12+FAED!L12+CEO!L12</f>
        <v>0</v>
      </c>
      <c r="M12" s="41">
        <f>REITORIA!M12+CESFI!M12+CEFID!M12+CAV!M12+CCT!M12+CEART!M12+ESAG!M12+CEAD!M12+CEPLAN!M12+CEAVI!M12+CERES!M12+FAED!M12+CEO!M12</f>
        <v>20</v>
      </c>
      <c r="N12" s="42">
        <f t="shared" si="0"/>
        <v>54.5</v>
      </c>
      <c r="O12" s="43">
        <f>REITORIA!P12+REITORIA!Q12</f>
        <v>0</v>
      </c>
      <c r="P12" s="18">
        <f t="shared" si="1"/>
        <v>200</v>
      </c>
      <c r="Q12" s="15">
        <f t="shared" si="2"/>
        <v>763.40000000000009</v>
      </c>
      <c r="R12" s="15">
        <f t="shared" si="3"/>
        <v>0</v>
      </c>
      <c r="S12" s="15">
        <f t="shared" si="4"/>
        <v>69.400000000000006</v>
      </c>
    </row>
    <row r="13" spans="1:19" s="6" customFormat="1" ht="42.75" customHeight="1" x14ac:dyDescent="0.35">
      <c r="A13" s="174"/>
      <c r="B13" s="68">
        <v>12</v>
      </c>
      <c r="C13" s="176"/>
      <c r="D13" s="72" t="s">
        <v>62</v>
      </c>
      <c r="E13" s="70" t="s">
        <v>58</v>
      </c>
      <c r="F13" s="70" t="s">
        <v>59</v>
      </c>
      <c r="G13" s="70" t="s">
        <v>40</v>
      </c>
      <c r="H13" s="58" t="s">
        <v>63</v>
      </c>
      <c r="I13" s="70" t="s">
        <v>42</v>
      </c>
      <c r="J13" s="80">
        <v>4.0199999999999996</v>
      </c>
      <c r="K13" s="14">
        <f>REITORIA!K13+CESFI!K13+CEFID!K13+CAV!K13+CCT!K13+CEART!K13+ESAG!K13+CEAD!K13+CEPLAN!K13+CEAVI!K13+CERES!K13+FAED!K13+CEO!K13</f>
        <v>220</v>
      </c>
      <c r="L13" s="90">
        <f>REITORIA!L13+CESFI!L13+CEFID!L13+CAV!L13+CCT!L13+CEART!L13+ESAG!L13+CEAD!L13+CEPLAN!L13+CEAVI!L13+CERES!L13+FAED!L13+CEO!L13</f>
        <v>0</v>
      </c>
      <c r="M13" s="41">
        <f>REITORIA!M13+CESFI!M13+CEFID!M13+CAV!M13+CCT!M13+CEART!M13+ESAG!M13+CEAD!M13+CEPLAN!M13+CEAVI!M13+CERES!M13+FAED!M13+CEO!M13</f>
        <v>20</v>
      </c>
      <c r="N13" s="42">
        <f t="shared" si="0"/>
        <v>54.5</v>
      </c>
      <c r="O13" s="43">
        <f>REITORIA!P13+REITORIA!Q13</f>
        <v>0</v>
      </c>
      <c r="P13" s="18">
        <f t="shared" si="1"/>
        <v>200</v>
      </c>
      <c r="Q13" s="15">
        <f t="shared" si="2"/>
        <v>884.39999999999986</v>
      </c>
      <c r="R13" s="15">
        <f t="shared" si="3"/>
        <v>0</v>
      </c>
      <c r="S13" s="15">
        <f t="shared" si="4"/>
        <v>80.399999999999991</v>
      </c>
    </row>
    <row r="14" spans="1:19" s="6" customFormat="1" ht="42.75" customHeight="1" x14ac:dyDescent="0.35">
      <c r="A14" s="174"/>
      <c r="B14" s="68">
        <v>13</v>
      </c>
      <c r="C14" s="176"/>
      <c r="D14" s="72" t="s">
        <v>64</v>
      </c>
      <c r="E14" s="70" t="s">
        <v>58</v>
      </c>
      <c r="F14" s="70" t="s">
        <v>59</v>
      </c>
      <c r="G14" s="70" t="s">
        <v>40</v>
      </c>
      <c r="H14" s="58" t="s">
        <v>63</v>
      </c>
      <c r="I14" s="70" t="s">
        <v>42</v>
      </c>
      <c r="J14" s="80">
        <v>4.05</v>
      </c>
      <c r="K14" s="14">
        <f>REITORIA!K14+CESFI!K14+CEFID!K14+CAV!K14+CCT!K14+CEART!K14+ESAG!K14+CEAD!K14+CEPLAN!K14+CEAVI!K14+CERES!K14+FAED!K14+CEO!K14</f>
        <v>220</v>
      </c>
      <c r="L14" s="90">
        <f>REITORIA!L14+CESFI!L14+CEFID!L14+CAV!L14+CCT!L14+CEART!L14+ESAG!L14+CEAD!L14+CEPLAN!L14+CEAVI!L14+CERES!L14+FAED!L14+CEO!L14</f>
        <v>0</v>
      </c>
      <c r="M14" s="41">
        <f>REITORIA!M14+CESFI!M14+CEFID!M14+CAV!M14+CCT!M14+CEART!M14+ESAG!M14+CEAD!M14+CEPLAN!M14+CEAVI!M14+CERES!M14+FAED!M14+CEO!M14</f>
        <v>20</v>
      </c>
      <c r="N14" s="42">
        <f t="shared" si="0"/>
        <v>54.5</v>
      </c>
      <c r="O14" s="43">
        <f>REITORIA!P14+REITORIA!Q14</f>
        <v>0</v>
      </c>
      <c r="P14" s="18">
        <f t="shared" si="1"/>
        <v>200</v>
      </c>
      <c r="Q14" s="15">
        <f t="shared" si="2"/>
        <v>891</v>
      </c>
      <c r="R14" s="15">
        <f t="shared" si="3"/>
        <v>0</v>
      </c>
      <c r="S14" s="15">
        <f t="shared" si="4"/>
        <v>81</v>
      </c>
    </row>
    <row r="15" spans="1:19" s="6" customFormat="1" ht="57.75" customHeight="1" x14ac:dyDescent="0.35">
      <c r="A15" s="174"/>
      <c r="B15" s="68">
        <v>14</v>
      </c>
      <c r="C15" s="176"/>
      <c r="D15" s="72" t="s">
        <v>65</v>
      </c>
      <c r="E15" s="70" t="s">
        <v>66</v>
      </c>
      <c r="F15" s="70" t="s">
        <v>59</v>
      </c>
      <c r="G15" s="70" t="s">
        <v>40</v>
      </c>
      <c r="H15" s="58" t="s">
        <v>67</v>
      </c>
      <c r="I15" s="70" t="s">
        <v>42</v>
      </c>
      <c r="J15" s="80">
        <v>5.57</v>
      </c>
      <c r="K15" s="14">
        <f>REITORIA!K15+CESFI!K15+CEFID!K15+CAV!K15+CCT!K15+CEART!K15+ESAG!K15+CEAD!K15+CEPLAN!K15+CEAVI!K15+CERES!K15+FAED!K15+CEO!K15</f>
        <v>220</v>
      </c>
      <c r="L15" s="90">
        <f>REITORIA!L15+CESFI!L15+CEFID!L15+CAV!L15+CCT!L15+CEART!L15+ESAG!L15+CEAD!L15+CEPLAN!L15+CEAVI!L15+CERES!L15+FAED!L15+CEO!L15</f>
        <v>0</v>
      </c>
      <c r="M15" s="41">
        <f>REITORIA!M15+CESFI!M15+CEFID!M15+CAV!M15+CCT!M15+CEART!M15+ESAG!M15+CEAD!M15+CEPLAN!M15+CEAVI!M15+CERES!M15+FAED!M15+CEO!M15</f>
        <v>0</v>
      </c>
      <c r="N15" s="42">
        <f t="shared" si="0"/>
        <v>54.5</v>
      </c>
      <c r="O15" s="43">
        <f>REITORIA!P15+REITORIA!Q15</f>
        <v>0</v>
      </c>
      <c r="P15" s="18">
        <f t="shared" si="1"/>
        <v>220</v>
      </c>
      <c r="Q15" s="15">
        <f t="shared" si="2"/>
        <v>1225.4000000000001</v>
      </c>
      <c r="R15" s="15">
        <f t="shared" si="3"/>
        <v>0</v>
      </c>
      <c r="S15" s="15">
        <f t="shared" si="4"/>
        <v>0</v>
      </c>
    </row>
    <row r="16" spans="1:19" s="6" customFormat="1" ht="70.5" customHeight="1" x14ac:dyDescent="0.35">
      <c r="A16" s="174"/>
      <c r="B16" s="68">
        <v>15</v>
      </c>
      <c r="C16" s="177"/>
      <c r="D16" s="69" t="s">
        <v>68</v>
      </c>
      <c r="E16" s="70" t="s">
        <v>69</v>
      </c>
      <c r="F16" s="70" t="s">
        <v>59</v>
      </c>
      <c r="G16" s="70" t="s">
        <v>40</v>
      </c>
      <c r="H16" s="58" t="s">
        <v>70</v>
      </c>
      <c r="I16" s="70" t="s">
        <v>42</v>
      </c>
      <c r="J16" s="80">
        <v>8.31</v>
      </c>
      <c r="K16" s="14">
        <f>REITORIA!K16+CESFI!K16+CEFID!K16+CAV!K16+CCT!K16+CEART!K16+ESAG!K16+CEAD!K16+CEPLAN!K16+CEAVI!K16+CERES!K16+FAED!K16+CEO!K16</f>
        <v>220</v>
      </c>
      <c r="L16" s="90">
        <f>REITORIA!L16+CESFI!L16+CEFID!L16+CAV!L16+CCT!L16+CEART!L16+ESAG!L16+CEAD!L16+CEPLAN!L16+CEAVI!L16+CERES!L16+FAED!L16+CEO!L16</f>
        <v>0</v>
      </c>
      <c r="M16" s="41">
        <f>REITORIA!M16+CESFI!M16+CEFID!M16+CAV!M16+CCT!M16+CEART!M16+ESAG!M16+CEAD!M16+CEPLAN!M16+CEAVI!M16+CERES!M16+FAED!M16+CEO!M16</f>
        <v>20</v>
      </c>
      <c r="N16" s="42">
        <f t="shared" si="0"/>
        <v>54.5</v>
      </c>
      <c r="O16" s="43">
        <f>REITORIA!P16+REITORIA!Q16</f>
        <v>0</v>
      </c>
      <c r="P16" s="18">
        <f t="shared" si="1"/>
        <v>200</v>
      </c>
      <c r="Q16" s="15">
        <f t="shared" si="2"/>
        <v>1828.2</v>
      </c>
      <c r="R16" s="15">
        <f t="shared" si="3"/>
        <v>0</v>
      </c>
      <c r="S16" s="15">
        <f t="shared" si="4"/>
        <v>166.20000000000002</v>
      </c>
    </row>
    <row r="17" spans="1:19" s="6" customFormat="1" x14ac:dyDescent="0.35">
      <c r="A17" s="1"/>
      <c r="B17" s="1"/>
      <c r="C17" s="16"/>
      <c r="D17" s="1"/>
      <c r="E17" s="1"/>
      <c r="F17" s="1"/>
      <c r="G17" s="1"/>
      <c r="H17" s="1"/>
      <c r="I17" s="1"/>
      <c r="J17" s="1"/>
      <c r="K17" s="92">
        <f>SUM(K4:K16)</f>
        <v>5481</v>
      </c>
      <c r="L17" s="1"/>
      <c r="M17" s="5"/>
      <c r="N17" s="5"/>
      <c r="O17" s="5"/>
      <c r="P17" s="17"/>
      <c r="Q17" s="52">
        <f>SUM(Q4:Q16)</f>
        <v>43347.520000000004</v>
      </c>
      <c r="R17" s="52">
        <f t="shared" ref="R17:S17" si="5">SUM(R4:R16)</f>
        <v>0</v>
      </c>
      <c r="S17" s="52">
        <f t="shared" si="5"/>
        <v>13838.549999999997</v>
      </c>
    </row>
    <row r="18" spans="1:19" s="6" customFormat="1" x14ac:dyDescent="0.35">
      <c r="A18" s="1"/>
      <c r="B18" s="1"/>
      <c r="C18" s="16"/>
      <c r="D18" s="1"/>
      <c r="E18" s="1"/>
      <c r="F18" s="1"/>
      <c r="G18" s="1"/>
      <c r="H18" s="1"/>
      <c r="I18" s="1"/>
      <c r="J18" s="1"/>
      <c r="K18" s="1"/>
      <c r="L18" s="1"/>
      <c r="M18" s="5"/>
      <c r="N18" s="5"/>
      <c r="O18" s="5"/>
      <c r="P18" s="17"/>
      <c r="Q18" s="7"/>
      <c r="R18" s="7"/>
    </row>
    <row r="19" spans="1:19" s="6" customFormat="1" x14ac:dyDescent="0.35">
      <c r="A19" s="1"/>
      <c r="B19" s="1"/>
      <c r="C19" s="16"/>
      <c r="J19" s="1"/>
      <c r="K19" s="1"/>
      <c r="L19" s="1"/>
      <c r="M19" s="5"/>
      <c r="N19" s="5"/>
      <c r="O19" s="5"/>
      <c r="P19" s="17"/>
      <c r="Q19" s="7"/>
      <c r="R19" s="7"/>
    </row>
    <row r="20" spans="1:19" s="6" customFormat="1" x14ac:dyDescent="0.35">
      <c r="A20" s="1"/>
      <c r="B20" s="1"/>
      <c r="C20" s="16"/>
      <c r="D20" s="1"/>
      <c r="E20" s="1"/>
      <c r="F20" s="1"/>
      <c r="G20" s="1"/>
      <c r="H20" s="1"/>
      <c r="I20" s="1"/>
      <c r="J20" s="1"/>
      <c r="K20" s="1"/>
      <c r="L20" s="1"/>
      <c r="M20" s="5"/>
      <c r="N20" s="5"/>
      <c r="O20" s="5"/>
      <c r="P20" s="17"/>
      <c r="Q20" s="7"/>
      <c r="R20" s="7"/>
    </row>
    <row r="21" spans="1:19" s="6" customFormat="1" ht="15.5" x14ac:dyDescent="0.35">
      <c r="A21" s="1"/>
      <c r="B21" s="1"/>
      <c r="C21" s="16"/>
      <c r="D21" s="212" t="str">
        <f>A1</f>
        <v>PE 0687/2025 (SGPE DE ORIGEM: 1965/2025)</v>
      </c>
      <c r="E21" s="212"/>
      <c r="F21" s="212"/>
      <c r="G21" s="212"/>
      <c r="H21" s="212"/>
      <c r="I21" s="212"/>
      <c r="J21" s="1"/>
      <c r="K21" s="1"/>
      <c r="L21" s="1"/>
      <c r="M21" s="5"/>
      <c r="N21" s="5"/>
      <c r="O21" s="5"/>
      <c r="P21" s="17"/>
      <c r="Q21" s="7"/>
      <c r="R21" s="7"/>
    </row>
    <row r="22" spans="1:19" s="6" customFormat="1" ht="15.5" x14ac:dyDescent="0.35">
      <c r="A22" s="1"/>
      <c r="B22" s="1"/>
      <c r="C22" s="16"/>
      <c r="D22" s="212" t="str">
        <f>D1</f>
        <v>OBJETO: AQUISIÇÃO DE GÊNEROS ALIMENTÍCIOS, ÁGUA E GÁS PARA A UDESC (RELANÇAMENTO), 
conforme especificações constantes do Anexo I e II.</v>
      </c>
      <c r="E22" s="212"/>
      <c r="F22" s="212"/>
      <c r="G22" s="212"/>
      <c r="H22" s="212"/>
      <c r="I22" s="212"/>
      <c r="J22" s="1"/>
      <c r="K22" s="1"/>
      <c r="L22" s="1"/>
      <c r="M22" s="5"/>
      <c r="N22" s="5"/>
      <c r="O22" s="5"/>
      <c r="P22" s="17"/>
      <c r="Q22" s="7"/>
      <c r="R22" s="7"/>
    </row>
    <row r="23" spans="1:19" s="6" customFormat="1" ht="15.5" x14ac:dyDescent="0.35">
      <c r="A23" s="1"/>
      <c r="B23" s="1"/>
      <c r="C23" s="16"/>
      <c r="D23" s="212" t="str">
        <f>L1</f>
        <v>VIGÊNCIA DA ATA: 26/06/2025 até 26/06/2026.</v>
      </c>
      <c r="E23" s="212"/>
      <c r="F23" s="212"/>
      <c r="G23" s="212"/>
      <c r="H23" s="212"/>
      <c r="I23" s="212"/>
      <c r="J23" s="1"/>
      <c r="K23" s="1"/>
      <c r="L23" s="1"/>
      <c r="M23" s="5"/>
      <c r="N23" s="5"/>
      <c r="O23" s="5"/>
      <c r="P23" s="17"/>
      <c r="Q23" s="7"/>
      <c r="R23" s="7"/>
    </row>
    <row r="24" spans="1:19" s="6" customFormat="1" ht="15.5" x14ac:dyDescent="0.35">
      <c r="A24" s="1"/>
      <c r="B24" s="1"/>
      <c r="C24" s="16"/>
      <c r="D24" s="8" t="s">
        <v>8</v>
      </c>
      <c r="E24" s="9"/>
      <c r="F24" s="9"/>
      <c r="G24" s="9"/>
      <c r="H24" s="201">
        <f>Q17</f>
        <v>43347.520000000004</v>
      </c>
      <c r="I24" s="202"/>
      <c r="J24" s="1"/>
      <c r="K24" s="1"/>
      <c r="L24" s="1"/>
      <c r="M24" s="5"/>
      <c r="N24" s="5"/>
      <c r="O24" s="5"/>
      <c r="P24" s="17"/>
      <c r="Q24" s="7"/>
      <c r="R24" s="7"/>
    </row>
    <row r="25" spans="1:19" s="6" customFormat="1" ht="15.5" x14ac:dyDescent="0.35">
      <c r="A25" s="1"/>
      <c r="B25" s="1"/>
      <c r="C25" s="16"/>
      <c r="D25" s="10" t="s">
        <v>9</v>
      </c>
      <c r="E25" s="11"/>
      <c r="F25" s="11"/>
      <c r="G25" s="11"/>
      <c r="H25" s="203">
        <f>S17</f>
        <v>13838.549999999997</v>
      </c>
      <c r="I25" s="204"/>
      <c r="J25" s="1"/>
      <c r="K25" s="1"/>
      <c r="L25" s="1"/>
      <c r="M25" s="5"/>
      <c r="N25" s="5"/>
      <c r="O25" s="5"/>
      <c r="P25" s="17"/>
      <c r="Q25" s="7"/>
      <c r="R25" s="7"/>
    </row>
    <row r="26" spans="1:19" s="6" customFormat="1" ht="15.5" x14ac:dyDescent="0.35">
      <c r="A26" s="1"/>
      <c r="B26" s="1"/>
      <c r="C26" s="16"/>
      <c r="D26" s="10" t="s">
        <v>10</v>
      </c>
      <c r="E26" s="11"/>
      <c r="F26" s="11"/>
      <c r="G26" s="11"/>
      <c r="H26" s="205">
        <f>H25/H24</f>
        <v>0.31924663740855291</v>
      </c>
      <c r="I26" s="206"/>
      <c r="J26" s="1"/>
      <c r="K26" s="1"/>
      <c r="L26" s="1"/>
      <c r="M26" s="5"/>
      <c r="N26" s="5"/>
      <c r="O26" s="5"/>
      <c r="P26" s="17"/>
      <c r="Q26" s="7"/>
      <c r="R26" s="7"/>
    </row>
    <row r="27" spans="1:19" s="6" customFormat="1" ht="15.5" x14ac:dyDescent="0.35">
      <c r="A27" s="1"/>
      <c r="B27" s="1"/>
      <c r="C27" s="16"/>
      <c r="D27" s="12" t="s">
        <v>11</v>
      </c>
      <c r="E27" s="13"/>
      <c r="F27" s="13"/>
      <c r="G27" s="13"/>
      <c r="H27" s="207"/>
      <c r="I27" s="208"/>
      <c r="J27" s="1"/>
      <c r="K27" s="1"/>
      <c r="L27" s="1"/>
      <c r="M27" s="5"/>
      <c r="N27" s="5"/>
      <c r="O27" s="5"/>
      <c r="P27" s="17"/>
      <c r="Q27" s="7"/>
      <c r="R27" s="7"/>
    </row>
    <row r="28" spans="1:19" s="6" customFormat="1" ht="15.5" x14ac:dyDescent="0.35">
      <c r="A28" s="1"/>
      <c r="B28" s="1"/>
      <c r="C28" s="16"/>
      <c r="D28" s="209" t="s">
        <v>159</v>
      </c>
      <c r="E28" s="210"/>
      <c r="F28" s="210"/>
      <c r="G28" s="210"/>
      <c r="H28" s="210"/>
      <c r="I28" s="211"/>
      <c r="J28" s="1"/>
      <c r="K28" s="1"/>
      <c r="L28" s="1"/>
      <c r="M28" s="5"/>
      <c r="N28" s="5"/>
      <c r="O28" s="5"/>
      <c r="P28" s="17"/>
      <c r="Q28" s="7"/>
      <c r="R28" s="7"/>
    </row>
    <row r="29" spans="1:19" s="6" customFormat="1" x14ac:dyDescent="0.35">
      <c r="A29" s="1"/>
      <c r="B29" s="1"/>
      <c r="C29" s="16"/>
      <c r="D29" s="1"/>
      <c r="E29" s="1"/>
      <c r="F29" s="1"/>
      <c r="G29" s="1"/>
      <c r="H29" s="1"/>
      <c r="I29" s="1"/>
      <c r="J29" s="1"/>
      <c r="K29" s="1"/>
      <c r="L29" s="1"/>
      <c r="M29" s="5"/>
      <c r="N29" s="5"/>
      <c r="O29" s="5"/>
      <c r="P29" s="17"/>
      <c r="Q29" s="7"/>
      <c r="R29" s="7"/>
    </row>
    <row r="30" spans="1:19" s="6" customFormat="1" x14ac:dyDescent="0.35">
      <c r="A30" s="1"/>
      <c r="B30" s="1"/>
      <c r="C30" s="16"/>
      <c r="D30" s="1"/>
      <c r="E30" s="1"/>
      <c r="F30" s="1"/>
      <c r="G30" s="1"/>
      <c r="H30" s="1"/>
      <c r="I30" s="1"/>
      <c r="J30" s="1"/>
      <c r="K30" s="1"/>
      <c r="L30" s="1"/>
      <c r="M30" s="5"/>
      <c r="N30" s="5"/>
      <c r="O30" s="5"/>
      <c r="P30" s="17"/>
      <c r="Q30" s="7"/>
      <c r="R30" s="7"/>
    </row>
    <row r="31" spans="1:19" s="6" customFormat="1" x14ac:dyDescent="0.35">
      <c r="A31" s="1"/>
      <c r="B31" s="1"/>
      <c r="C31" s="16"/>
      <c r="D31" s="1"/>
      <c r="E31" s="1"/>
      <c r="F31" s="1"/>
      <c r="G31" s="1"/>
      <c r="H31" s="1"/>
      <c r="I31" s="1"/>
      <c r="J31" s="1"/>
      <c r="K31" s="1"/>
      <c r="L31" s="1"/>
      <c r="M31" s="5"/>
      <c r="N31" s="5"/>
      <c r="O31" s="5"/>
      <c r="P31" s="17"/>
      <c r="Q31" s="7"/>
      <c r="R31" s="7"/>
    </row>
    <row r="32" spans="1:19" s="6" customFormat="1" x14ac:dyDescent="0.35">
      <c r="A32" s="1"/>
      <c r="B32" s="1"/>
      <c r="C32" s="16"/>
      <c r="D32" s="1"/>
      <c r="E32" s="1"/>
      <c r="F32" s="1"/>
      <c r="G32" s="1"/>
      <c r="H32" s="1"/>
      <c r="I32" s="1"/>
      <c r="J32" s="1"/>
      <c r="K32" s="1"/>
      <c r="L32" s="1"/>
      <c r="M32" s="5"/>
      <c r="N32" s="5"/>
      <c r="O32" s="5"/>
      <c r="P32" s="17"/>
      <c r="Q32" s="7"/>
      <c r="R32" s="7"/>
    </row>
    <row r="33" spans="1:18" s="6" customFormat="1" x14ac:dyDescent="0.35">
      <c r="A33" s="1"/>
      <c r="B33" s="1"/>
      <c r="C33" s="16"/>
      <c r="D33" s="1"/>
      <c r="E33" s="1"/>
      <c r="F33" s="1"/>
      <c r="G33" s="1"/>
      <c r="H33" s="1"/>
      <c r="I33" s="1"/>
      <c r="J33" s="1"/>
      <c r="K33" s="1"/>
      <c r="L33" s="1"/>
      <c r="M33" s="5"/>
      <c r="N33" s="5"/>
      <c r="O33" s="5"/>
      <c r="P33" s="17"/>
      <c r="Q33" s="7"/>
      <c r="R33" s="7"/>
    </row>
    <row r="34" spans="1:18" s="6" customFormat="1" x14ac:dyDescent="0.35">
      <c r="A34" s="1"/>
      <c r="B34" s="1"/>
      <c r="C34" s="16"/>
      <c r="D34" s="1"/>
      <c r="E34" s="1"/>
      <c r="F34" s="1"/>
      <c r="G34" s="1"/>
      <c r="H34" s="1"/>
      <c r="I34" s="1"/>
      <c r="J34" s="1"/>
      <c r="K34" s="1"/>
      <c r="L34" s="1"/>
      <c r="M34" s="5"/>
      <c r="N34" s="5"/>
      <c r="O34" s="5"/>
      <c r="P34" s="17"/>
      <c r="Q34" s="7"/>
      <c r="R34" s="7"/>
    </row>
    <row r="35" spans="1:18" s="6" customFormat="1" x14ac:dyDescent="0.35">
      <c r="A35" s="1"/>
      <c r="B35" s="1"/>
      <c r="C35" s="16"/>
      <c r="D35" s="1"/>
      <c r="E35" s="1"/>
      <c r="F35" s="1"/>
      <c r="G35" s="1"/>
      <c r="H35" s="1"/>
      <c r="I35" s="1"/>
      <c r="J35" s="1"/>
      <c r="K35" s="1"/>
      <c r="L35" s="1"/>
      <c r="M35" s="5"/>
      <c r="N35" s="5"/>
      <c r="O35" s="5"/>
      <c r="P35" s="17"/>
      <c r="Q35" s="7"/>
      <c r="R35" s="7"/>
    </row>
    <row r="36" spans="1:18" s="6" customFormat="1" x14ac:dyDescent="0.35">
      <c r="A36" s="1"/>
      <c r="B36" s="1"/>
      <c r="C36" s="16"/>
      <c r="D36" s="1"/>
      <c r="E36" s="1"/>
      <c r="F36" s="1"/>
      <c r="G36" s="1"/>
      <c r="H36" s="1"/>
      <c r="I36" s="1"/>
      <c r="J36" s="1"/>
      <c r="K36" s="1"/>
      <c r="L36" s="1"/>
      <c r="M36" s="5"/>
      <c r="N36" s="5"/>
      <c r="O36" s="5"/>
      <c r="P36" s="17"/>
      <c r="Q36" s="7"/>
      <c r="R36" s="7"/>
    </row>
    <row r="37" spans="1:18" s="6" customFormat="1" x14ac:dyDescent="0.35">
      <c r="A37" s="1"/>
      <c r="B37" s="1"/>
      <c r="C37" s="16"/>
      <c r="D37" s="1"/>
      <c r="E37" s="1"/>
      <c r="F37" s="1"/>
      <c r="G37" s="1"/>
      <c r="H37" s="1"/>
      <c r="I37" s="1"/>
      <c r="J37" s="1"/>
      <c r="K37" s="1"/>
      <c r="L37" s="1"/>
      <c r="M37" s="5"/>
      <c r="N37" s="5"/>
      <c r="O37" s="5"/>
      <c r="P37" s="17"/>
      <c r="Q37" s="7"/>
      <c r="R37" s="7"/>
    </row>
    <row r="38" spans="1:18" s="6" customFormat="1" x14ac:dyDescent="0.35">
      <c r="A38" s="1"/>
      <c r="B38" s="1"/>
      <c r="C38" s="16"/>
      <c r="D38" s="1"/>
      <c r="E38" s="1"/>
      <c r="F38" s="1"/>
      <c r="G38" s="1"/>
      <c r="H38" s="1"/>
      <c r="I38" s="1"/>
      <c r="J38" s="1"/>
      <c r="K38" s="1"/>
      <c r="L38" s="1"/>
      <c r="M38" s="5"/>
      <c r="N38" s="5"/>
      <c r="O38" s="5"/>
      <c r="P38" s="17"/>
      <c r="Q38" s="7"/>
      <c r="R38" s="7"/>
    </row>
    <row r="39" spans="1:18" s="6" customFormat="1" x14ac:dyDescent="0.35">
      <c r="A39" s="1"/>
      <c r="B39" s="1"/>
      <c r="C39" s="16"/>
      <c r="D39" s="1"/>
      <c r="E39" s="1"/>
      <c r="F39" s="1"/>
      <c r="G39" s="1"/>
      <c r="H39" s="1"/>
      <c r="I39" s="1"/>
      <c r="J39" s="1"/>
      <c r="K39" s="1"/>
      <c r="L39" s="1"/>
      <c r="M39" s="5"/>
      <c r="N39" s="5"/>
      <c r="O39" s="5"/>
      <c r="P39" s="17"/>
      <c r="Q39" s="7"/>
      <c r="R39" s="7"/>
    </row>
    <row r="40" spans="1:18" s="6" customFormat="1" x14ac:dyDescent="0.35">
      <c r="A40" s="1"/>
      <c r="B40" s="1"/>
      <c r="C40" s="16"/>
      <c r="D40" s="1"/>
      <c r="E40" s="1"/>
      <c r="F40" s="1"/>
      <c r="G40" s="1"/>
      <c r="H40" s="1"/>
      <c r="I40" s="1"/>
      <c r="J40" s="1"/>
      <c r="K40" s="1"/>
      <c r="L40" s="1"/>
      <c r="M40" s="5"/>
      <c r="N40" s="5"/>
      <c r="O40" s="5"/>
      <c r="P40" s="17"/>
      <c r="Q40" s="7"/>
      <c r="R40" s="7"/>
    </row>
    <row r="41" spans="1:18" s="6" customFormat="1" x14ac:dyDescent="0.35">
      <c r="A41" s="1"/>
      <c r="B41" s="1"/>
      <c r="C41" s="16"/>
      <c r="D41" s="1"/>
      <c r="E41" s="1"/>
      <c r="F41" s="1"/>
      <c r="G41" s="1"/>
      <c r="H41" s="1"/>
      <c r="I41" s="1"/>
      <c r="J41" s="1"/>
      <c r="K41" s="1"/>
      <c r="L41" s="1"/>
      <c r="M41" s="5"/>
      <c r="N41" s="5"/>
      <c r="O41" s="5"/>
      <c r="P41" s="17"/>
      <c r="Q41" s="7"/>
      <c r="R41" s="7"/>
    </row>
    <row r="42" spans="1:18" s="6" customFormat="1" x14ac:dyDescent="0.35">
      <c r="A42" s="1"/>
      <c r="B42" s="1"/>
      <c r="C42" s="16"/>
      <c r="D42" s="1"/>
      <c r="E42" s="1"/>
      <c r="F42" s="1"/>
      <c r="G42" s="1"/>
      <c r="H42" s="1"/>
      <c r="I42" s="1"/>
      <c r="J42" s="1"/>
      <c r="K42" s="1"/>
      <c r="L42" s="1"/>
      <c r="M42" s="5"/>
      <c r="N42" s="5"/>
      <c r="O42" s="5"/>
      <c r="P42" s="17"/>
      <c r="Q42" s="7"/>
      <c r="R42" s="7"/>
    </row>
    <row r="43" spans="1:18" s="6" customFormat="1" x14ac:dyDescent="0.35">
      <c r="A43" s="1"/>
      <c r="B43" s="1"/>
      <c r="C43" s="16"/>
      <c r="D43" s="1"/>
      <c r="E43" s="1"/>
      <c r="F43" s="1"/>
      <c r="G43" s="1"/>
      <c r="H43" s="1"/>
      <c r="I43" s="1"/>
      <c r="J43" s="1"/>
      <c r="K43" s="1"/>
      <c r="L43" s="1"/>
      <c r="M43" s="5"/>
      <c r="N43" s="5"/>
      <c r="O43" s="5"/>
      <c r="P43" s="17"/>
      <c r="Q43" s="7"/>
      <c r="R43" s="7"/>
    </row>
    <row r="44" spans="1:18" s="6" customFormat="1" x14ac:dyDescent="0.35">
      <c r="A44" s="1"/>
      <c r="B44" s="1"/>
      <c r="C44" s="16"/>
      <c r="D44" s="1"/>
      <c r="E44" s="1"/>
      <c r="F44" s="1"/>
      <c r="G44" s="1"/>
      <c r="H44" s="1"/>
      <c r="I44" s="1"/>
      <c r="J44" s="1"/>
      <c r="K44" s="1"/>
      <c r="L44" s="1"/>
      <c r="M44" s="5"/>
      <c r="N44" s="5"/>
      <c r="O44" s="5"/>
      <c r="P44" s="17"/>
      <c r="Q44" s="7"/>
      <c r="R44" s="7"/>
    </row>
    <row r="45" spans="1:18" s="6" customFormat="1" x14ac:dyDescent="0.35">
      <c r="A45" s="1"/>
      <c r="B45" s="1"/>
      <c r="C45" s="16"/>
      <c r="D45" s="1"/>
      <c r="E45" s="1"/>
      <c r="F45" s="1"/>
      <c r="G45" s="1"/>
      <c r="H45" s="1"/>
      <c r="I45" s="1"/>
      <c r="J45" s="1"/>
      <c r="K45" s="1"/>
      <c r="L45" s="1"/>
      <c r="M45" s="5"/>
      <c r="N45" s="5"/>
      <c r="O45" s="5"/>
      <c r="P45" s="17"/>
      <c r="Q45" s="7"/>
      <c r="R45" s="7"/>
    </row>
    <row r="46" spans="1:18" s="6" customFormat="1" x14ac:dyDescent="0.35">
      <c r="A46" s="1"/>
      <c r="B46" s="1"/>
      <c r="C46" s="16"/>
      <c r="D46" s="1"/>
      <c r="E46" s="1"/>
      <c r="F46" s="1"/>
      <c r="G46" s="1"/>
      <c r="H46" s="1"/>
      <c r="I46" s="1"/>
      <c r="J46" s="1"/>
      <c r="K46" s="1"/>
      <c r="L46" s="1"/>
      <c r="M46" s="5"/>
      <c r="N46" s="5"/>
      <c r="O46" s="5"/>
      <c r="P46" s="17"/>
      <c r="Q46" s="7"/>
      <c r="R46" s="7"/>
    </row>
    <row r="47" spans="1:18" s="6" customFormat="1" x14ac:dyDescent="0.35">
      <c r="A47" s="1"/>
      <c r="B47" s="1"/>
      <c r="C47" s="16"/>
      <c r="D47" s="1"/>
      <c r="E47" s="1"/>
      <c r="F47" s="1"/>
      <c r="G47" s="1"/>
      <c r="H47" s="1"/>
      <c r="I47" s="1"/>
      <c r="J47" s="1"/>
      <c r="K47" s="1"/>
      <c r="L47" s="1"/>
      <c r="M47" s="5"/>
      <c r="N47" s="5"/>
      <c r="O47" s="5"/>
      <c r="P47" s="17"/>
      <c r="Q47" s="7"/>
      <c r="R47" s="7"/>
    </row>
    <row r="48" spans="1:18" s="6" customFormat="1" x14ac:dyDescent="0.35">
      <c r="A48" s="1"/>
      <c r="B48" s="1"/>
      <c r="C48" s="16"/>
      <c r="D48" s="1"/>
      <c r="E48" s="1"/>
      <c r="F48" s="1"/>
      <c r="G48" s="1"/>
      <c r="H48" s="1"/>
      <c r="I48" s="1"/>
      <c r="J48" s="1"/>
      <c r="K48" s="1"/>
      <c r="L48" s="1"/>
      <c r="M48" s="5"/>
      <c r="N48" s="5"/>
      <c r="O48" s="5"/>
      <c r="P48" s="17"/>
      <c r="Q48" s="7"/>
      <c r="R48" s="7"/>
    </row>
    <row r="49" spans="1:18" s="6" customFormat="1" x14ac:dyDescent="0.35">
      <c r="A49" s="1"/>
      <c r="B49" s="1"/>
      <c r="C49" s="16"/>
      <c r="D49" s="1"/>
      <c r="E49" s="1"/>
      <c r="F49" s="1"/>
      <c r="G49" s="1"/>
      <c r="H49" s="1"/>
      <c r="I49" s="1"/>
      <c r="J49" s="1"/>
      <c r="K49" s="1"/>
      <c r="L49" s="1"/>
      <c r="M49" s="5"/>
      <c r="N49" s="5"/>
      <c r="O49" s="5"/>
      <c r="P49" s="17"/>
      <c r="Q49" s="7"/>
      <c r="R49" s="7"/>
    </row>
    <row r="50" spans="1:18" s="6" customFormat="1" x14ac:dyDescent="0.35">
      <c r="A50" s="1"/>
      <c r="B50" s="1"/>
      <c r="C50" s="16"/>
      <c r="D50" s="1"/>
      <c r="E50" s="1"/>
      <c r="F50" s="1"/>
      <c r="G50" s="1"/>
      <c r="H50" s="1"/>
      <c r="I50" s="1"/>
      <c r="J50" s="1"/>
      <c r="K50" s="1"/>
      <c r="L50" s="1"/>
      <c r="M50" s="5"/>
      <c r="N50" s="5"/>
      <c r="O50" s="5"/>
      <c r="P50" s="17"/>
      <c r="Q50" s="7"/>
      <c r="R50" s="7"/>
    </row>
    <row r="51" spans="1:18" s="6" customFormat="1" x14ac:dyDescent="0.35">
      <c r="A51" s="1"/>
      <c r="B51" s="1"/>
      <c r="C51" s="16"/>
      <c r="D51" s="1"/>
      <c r="E51" s="1"/>
      <c r="F51" s="1"/>
      <c r="G51" s="1"/>
      <c r="H51" s="1"/>
      <c r="I51" s="1"/>
      <c r="J51" s="1"/>
      <c r="K51" s="1"/>
      <c r="L51" s="1"/>
      <c r="M51" s="5"/>
      <c r="N51" s="5"/>
      <c r="O51" s="5"/>
      <c r="P51" s="17"/>
      <c r="Q51" s="7"/>
      <c r="R51" s="7"/>
    </row>
    <row r="52" spans="1:18" s="6" customFormat="1" x14ac:dyDescent="0.35">
      <c r="A52" s="1"/>
      <c r="B52" s="1"/>
      <c r="C52" s="16"/>
      <c r="D52" s="1"/>
      <c r="E52" s="1"/>
      <c r="F52" s="1"/>
      <c r="G52" s="1"/>
      <c r="H52" s="1"/>
      <c r="I52" s="1"/>
      <c r="J52" s="1"/>
      <c r="K52" s="1"/>
      <c r="L52" s="1"/>
      <c r="M52" s="5"/>
      <c r="N52" s="5"/>
      <c r="O52" s="5"/>
      <c r="P52" s="17"/>
      <c r="Q52" s="7"/>
      <c r="R52" s="7"/>
    </row>
    <row r="53" spans="1:18" s="6" customFormat="1" x14ac:dyDescent="0.35">
      <c r="A53" s="1"/>
      <c r="B53" s="1"/>
      <c r="C53" s="16"/>
      <c r="D53" s="1"/>
      <c r="E53" s="1"/>
      <c r="F53" s="1"/>
      <c r="G53" s="1"/>
      <c r="H53" s="1"/>
      <c r="I53" s="1"/>
      <c r="J53" s="1"/>
      <c r="K53" s="1"/>
      <c r="L53" s="1"/>
      <c r="M53" s="5"/>
      <c r="N53" s="5"/>
      <c r="O53" s="5"/>
      <c r="P53" s="17"/>
      <c r="Q53" s="7"/>
      <c r="R53" s="7"/>
    </row>
    <row r="54" spans="1:18" s="6" customFormat="1" x14ac:dyDescent="0.35">
      <c r="A54" s="1"/>
      <c r="B54" s="1"/>
      <c r="C54" s="16"/>
      <c r="D54" s="1"/>
      <c r="E54" s="1"/>
      <c r="F54" s="1"/>
      <c r="G54" s="1"/>
      <c r="H54" s="1"/>
      <c r="I54" s="1"/>
      <c r="J54" s="1"/>
      <c r="K54" s="1"/>
      <c r="L54" s="1"/>
      <c r="M54" s="5"/>
      <c r="N54" s="5"/>
      <c r="O54" s="5"/>
      <c r="P54" s="17"/>
      <c r="Q54" s="7"/>
      <c r="R54" s="7"/>
    </row>
    <row r="55" spans="1:18" s="6" customFormat="1" x14ac:dyDescent="0.35">
      <c r="A55" s="1"/>
      <c r="B55" s="1"/>
      <c r="C55" s="16"/>
      <c r="D55" s="1"/>
      <c r="E55" s="1"/>
      <c r="F55" s="1"/>
      <c r="G55" s="1"/>
      <c r="H55" s="1"/>
      <c r="I55" s="1"/>
      <c r="J55" s="1"/>
      <c r="K55" s="1"/>
      <c r="L55" s="1"/>
      <c r="M55" s="5"/>
      <c r="N55" s="5"/>
      <c r="O55" s="5"/>
      <c r="P55" s="17"/>
      <c r="Q55" s="7"/>
      <c r="R55" s="7"/>
    </row>
    <row r="56" spans="1:18" s="6" customFormat="1" x14ac:dyDescent="0.35">
      <c r="A56" s="1"/>
      <c r="B56" s="1"/>
      <c r="C56" s="16"/>
      <c r="D56" s="1"/>
      <c r="E56" s="1"/>
      <c r="F56" s="1"/>
      <c r="G56" s="1"/>
      <c r="H56" s="1"/>
      <c r="I56" s="1"/>
      <c r="J56" s="1"/>
      <c r="K56" s="1"/>
      <c r="L56" s="1"/>
      <c r="M56" s="5"/>
      <c r="N56" s="5"/>
      <c r="O56" s="5"/>
      <c r="P56" s="17"/>
      <c r="Q56" s="7"/>
      <c r="R56" s="7"/>
    </row>
    <row r="57" spans="1:18" s="6" customFormat="1" x14ac:dyDescent="0.35">
      <c r="A57" s="1"/>
      <c r="B57" s="1"/>
      <c r="C57" s="16"/>
      <c r="D57" s="1"/>
      <c r="E57" s="1"/>
      <c r="F57" s="1"/>
      <c r="G57" s="1"/>
      <c r="H57" s="1"/>
      <c r="I57" s="1"/>
      <c r="J57" s="1"/>
      <c r="K57" s="1"/>
      <c r="L57" s="1"/>
      <c r="M57" s="5"/>
      <c r="N57" s="5"/>
      <c r="O57" s="5"/>
      <c r="P57" s="17"/>
      <c r="Q57" s="7"/>
      <c r="R57" s="7"/>
    </row>
    <row r="58" spans="1:18" s="6" customFormat="1" x14ac:dyDescent="0.35">
      <c r="A58" s="1"/>
      <c r="B58" s="1"/>
      <c r="C58" s="16"/>
      <c r="D58" s="1"/>
      <c r="E58" s="1"/>
      <c r="F58" s="1"/>
      <c r="G58" s="1"/>
      <c r="H58" s="1"/>
      <c r="I58" s="1"/>
      <c r="J58" s="1"/>
      <c r="K58" s="1"/>
      <c r="L58" s="1"/>
      <c r="M58" s="5"/>
      <c r="N58" s="5"/>
      <c r="O58" s="5"/>
      <c r="P58" s="17"/>
      <c r="Q58" s="7"/>
      <c r="R58" s="7"/>
    </row>
    <row r="59" spans="1:18" s="6" customFormat="1" x14ac:dyDescent="0.35">
      <c r="A59" s="1"/>
      <c r="B59" s="1"/>
      <c r="C59" s="16"/>
      <c r="D59" s="1"/>
      <c r="E59" s="1"/>
      <c r="F59" s="1"/>
      <c r="G59" s="1"/>
      <c r="H59" s="1"/>
      <c r="I59" s="1"/>
      <c r="J59" s="1"/>
      <c r="K59" s="1"/>
      <c r="L59" s="1"/>
      <c r="M59" s="5"/>
      <c r="N59" s="5"/>
      <c r="O59" s="5"/>
      <c r="P59" s="17"/>
      <c r="Q59" s="7"/>
      <c r="R59" s="7"/>
    </row>
    <row r="60" spans="1:18" s="6" customFormat="1" x14ac:dyDescent="0.35">
      <c r="A60" s="1"/>
      <c r="B60" s="1"/>
      <c r="C60" s="16"/>
      <c r="D60" s="1"/>
      <c r="E60" s="1"/>
      <c r="F60" s="1"/>
      <c r="G60" s="1"/>
      <c r="H60" s="1"/>
      <c r="I60" s="1"/>
      <c r="J60" s="1"/>
      <c r="K60" s="1"/>
      <c r="L60" s="1"/>
      <c r="M60" s="5"/>
      <c r="N60" s="5"/>
      <c r="O60" s="5"/>
      <c r="P60" s="17"/>
      <c r="Q60" s="7"/>
      <c r="R60" s="7"/>
    </row>
    <row r="61" spans="1:18" s="6" customFormat="1" x14ac:dyDescent="0.35">
      <c r="A61" s="1"/>
      <c r="B61" s="1"/>
      <c r="C61" s="16"/>
      <c r="D61" s="1"/>
      <c r="E61" s="1"/>
      <c r="F61" s="1"/>
      <c r="G61" s="1"/>
      <c r="H61" s="1"/>
      <c r="I61" s="1"/>
      <c r="J61" s="1"/>
      <c r="K61" s="1"/>
      <c r="L61" s="1"/>
      <c r="M61" s="5"/>
      <c r="N61" s="5"/>
      <c r="O61" s="5"/>
      <c r="P61" s="17"/>
      <c r="Q61" s="7"/>
      <c r="R61" s="7"/>
    </row>
    <row r="62" spans="1:18" s="6" customFormat="1" x14ac:dyDescent="0.35">
      <c r="A62" s="1"/>
      <c r="B62" s="1"/>
      <c r="C62" s="16"/>
      <c r="D62" s="1"/>
      <c r="E62" s="1"/>
      <c r="F62" s="1"/>
      <c r="G62" s="1"/>
      <c r="H62" s="1"/>
      <c r="I62" s="1"/>
      <c r="J62" s="1"/>
      <c r="K62" s="1"/>
      <c r="L62" s="1"/>
      <c r="M62" s="5"/>
      <c r="N62" s="5"/>
      <c r="O62" s="5"/>
      <c r="P62" s="17"/>
      <c r="Q62" s="7"/>
      <c r="R62" s="7"/>
    </row>
    <row r="63" spans="1:18" s="6" customFormat="1" x14ac:dyDescent="0.35">
      <c r="A63" s="1"/>
      <c r="B63" s="1"/>
      <c r="C63" s="16"/>
      <c r="D63" s="1"/>
      <c r="E63" s="1"/>
      <c r="F63" s="1"/>
      <c r="G63" s="1"/>
      <c r="H63" s="1"/>
      <c r="I63" s="1"/>
      <c r="J63" s="1"/>
      <c r="K63" s="1"/>
      <c r="L63" s="1"/>
      <c r="M63" s="5"/>
      <c r="N63" s="5"/>
      <c r="O63" s="5"/>
      <c r="P63" s="17"/>
      <c r="Q63" s="7"/>
      <c r="R63" s="7"/>
    </row>
    <row r="64" spans="1:18" s="6" customFormat="1" x14ac:dyDescent="0.35">
      <c r="A64" s="1"/>
      <c r="B64" s="1"/>
      <c r="C64" s="16"/>
      <c r="D64" s="1"/>
      <c r="E64" s="1"/>
      <c r="F64" s="1"/>
      <c r="G64" s="1"/>
      <c r="H64" s="1"/>
      <c r="I64" s="1"/>
      <c r="J64" s="1"/>
      <c r="K64" s="1"/>
      <c r="L64" s="1"/>
      <c r="M64" s="5"/>
      <c r="N64" s="5"/>
      <c r="O64" s="5"/>
      <c r="P64" s="17"/>
      <c r="Q64" s="7"/>
      <c r="R64" s="7"/>
    </row>
    <row r="65" spans="1:18" s="6" customFormat="1" x14ac:dyDescent="0.35">
      <c r="A65" s="1"/>
      <c r="B65" s="1"/>
      <c r="C65" s="16"/>
      <c r="D65" s="1"/>
      <c r="E65" s="1"/>
      <c r="F65" s="1"/>
      <c r="G65" s="1"/>
      <c r="H65" s="1"/>
      <c r="I65" s="1"/>
      <c r="J65" s="1"/>
      <c r="K65" s="1"/>
      <c r="L65" s="1"/>
      <c r="M65" s="5"/>
      <c r="N65" s="5"/>
      <c r="O65" s="5"/>
      <c r="P65" s="17"/>
      <c r="Q65" s="7"/>
      <c r="R65" s="7"/>
    </row>
    <row r="66" spans="1:18" s="6" customFormat="1" x14ac:dyDescent="0.35">
      <c r="A66" s="1"/>
      <c r="B66" s="1"/>
      <c r="C66" s="16"/>
      <c r="D66" s="1"/>
      <c r="E66" s="1"/>
      <c r="F66" s="1"/>
      <c r="G66" s="1"/>
      <c r="H66" s="1"/>
      <c r="I66" s="1"/>
      <c r="J66" s="1"/>
      <c r="K66" s="1"/>
      <c r="L66" s="1"/>
      <c r="M66" s="5"/>
      <c r="N66" s="5"/>
      <c r="O66" s="5"/>
      <c r="P66" s="17"/>
      <c r="Q66" s="7"/>
      <c r="R66" s="7"/>
    </row>
    <row r="67" spans="1:18" s="6" customFormat="1" x14ac:dyDescent="0.35">
      <c r="A67" s="1"/>
      <c r="B67" s="1"/>
      <c r="C67" s="16"/>
      <c r="D67" s="1"/>
      <c r="E67" s="1"/>
      <c r="F67" s="1"/>
      <c r="G67" s="1"/>
      <c r="H67" s="1"/>
      <c r="I67" s="1"/>
      <c r="J67" s="1"/>
      <c r="K67" s="1"/>
      <c r="L67" s="1"/>
      <c r="M67" s="5"/>
      <c r="N67" s="5"/>
      <c r="O67" s="5"/>
      <c r="P67" s="17"/>
      <c r="Q67" s="7"/>
      <c r="R67" s="7"/>
    </row>
    <row r="68" spans="1:18" s="6" customFormat="1" x14ac:dyDescent="0.35">
      <c r="A68" s="1"/>
      <c r="B68" s="1"/>
      <c r="C68" s="16"/>
      <c r="D68" s="1"/>
      <c r="E68" s="1"/>
      <c r="F68" s="1"/>
      <c r="G68" s="1"/>
      <c r="H68" s="1"/>
      <c r="I68" s="1"/>
      <c r="J68" s="1"/>
      <c r="K68" s="1"/>
      <c r="L68" s="1"/>
      <c r="M68" s="5"/>
      <c r="N68" s="5"/>
      <c r="O68" s="5"/>
      <c r="P68" s="17"/>
      <c r="Q68" s="7"/>
      <c r="R68" s="7"/>
    </row>
    <row r="69" spans="1:18" s="6" customFormat="1" x14ac:dyDescent="0.35">
      <c r="A69" s="1"/>
      <c r="B69" s="1"/>
      <c r="C69" s="16"/>
      <c r="D69" s="1"/>
      <c r="E69" s="1"/>
      <c r="F69" s="1"/>
      <c r="G69" s="1"/>
      <c r="H69" s="1"/>
      <c r="I69" s="1"/>
      <c r="J69" s="1"/>
      <c r="K69" s="1"/>
      <c r="L69" s="1"/>
      <c r="M69" s="5"/>
      <c r="N69" s="5"/>
      <c r="O69" s="5"/>
      <c r="P69" s="17"/>
      <c r="Q69" s="7"/>
      <c r="R69" s="7"/>
    </row>
    <row r="70" spans="1:18" s="6" customFormat="1" x14ac:dyDescent="0.35">
      <c r="A70" s="1"/>
      <c r="B70" s="1"/>
      <c r="C70" s="16"/>
      <c r="D70" s="1"/>
      <c r="E70" s="1"/>
      <c r="F70" s="1"/>
      <c r="G70" s="1"/>
      <c r="H70" s="1"/>
      <c r="I70" s="1"/>
      <c r="J70" s="1"/>
      <c r="K70" s="1"/>
      <c r="L70" s="1"/>
      <c r="M70" s="5"/>
      <c r="N70" s="5"/>
      <c r="O70" s="5"/>
      <c r="P70" s="17"/>
      <c r="Q70" s="7"/>
      <c r="R70" s="7"/>
    </row>
    <row r="71" spans="1:18" s="6" customFormat="1" x14ac:dyDescent="0.35">
      <c r="A71" s="1"/>
      <c r="B71" s="1"/>
      <c r="C71" s="16"/>
      <c r="D71" s="1"/>
      <c r="E71" s="1"/>
      <c r="F71" s="1"/>
      <c r="G71" s="1"/>
      <c r="H71" s="1"/>
      <c r="I71" s="1"/>
      <c r="J71" s="1"/>
      <c r="K71" s="1"/>
      <c r="L71" s="1"/>
      <c r="M71" s="5"/>
      <c r="N71" s="5"/>
      <c r="O71" s="5"/>
      <c r="P71" s="17"/>
      <c r="Q71" s="7"/>
      <c r="R71" s="7"/>
    </row>
    <row r="72" spans="1:18" s="6" customFormat="1" x14ac:dyDescent="0.35">
      <c r="A72" s="1"/>
      <c r="B72" s="1"/>
      <c r="C72" s="16"/>
      <c r="D72" s="1"/>
      <c r="E72" s="1"/>
      <c r="F72" s="1"/>
      <c r="G72" s="1"/>
      <c r="H72" s="1"/>
      <c r="I72" s="1"/>
      <c r="J72" s="1"/>
      <c r="K72" s="1"/>
      <c r="L72" s="1"/>
      <c r="M72" s="5"/>
      <c r="N72" s="5"/>
      <c r="O72" s="5"/>
      <c r="P72" s="17"/>
      <c r="Q72" s="7"/>
      <c r="R72" s="7"/>
    </row>
    <row r="73" spans="1:18" s="6" customFormat="1" x14ac:dyDescent="0.35">
      <c r="A73" s="1"/>
      <c r="B73" s="1"/>
      <c r="C73" s="16"/>
      <c r="D73" s="1"/>
      <c r="E73" s="1"/>
      <c r="F73" s="1"/>
      <c r="G73" s="1"/>
      <c r="H73" s="1"/>
      <c r="I73" s="1"/>
      <c r="J73" s="1"/>
      <c r="K73" s="1"/>
      <c r="L73" s="1"/>
      <c r="M73" s="5"/>
      <c r="N73" s="5"/>
      <c r="O73" s="5"/>
      <c r="P73" s="17"/>
      <c r="Q73" s="7"/>
      <c r="R73" s="7"/>
    </row>
    <row r="74" spans="1:18" s="6" customFormat="1" x14ac:dyDescent="0.35">
      <c r="A74" s="1"/>
      <c r="B74" s="1"/>
      <c r="C74" s="16"/>
      <c r="D74" s="1"/>
      <c r="E74" s="1"/>
      <c r="F74" s="1"/>
      <c r="G74" s="1"/>
      <c r="H74" s="1"/>
      <c r="I74" s="1"/>
      <c r="J74" s="1"/>
      <c r="K74" s="1"/>
      <c r="L74" s="1"/>
      <c r="M74" s="5"/>
      <c r="N74" s="5"/>
      <c r="O74" s="5"/>
      <c r="P74" s="17"/>
      <c r="Q74" s="7"/>
      <c r="R74" s="7"/>
    </row>
    <row r="75" spans="1:18" s="6" customFormat="1" x14ac:dyDescent="0.35">
      <c r="A75" s="1"/>
      <c r="B75" s="1"/>
      <c r="C75" s="16"/>
      <c r="D75" s="1"/>
      <c r="E75" s="1"/>
      <c r="F75" s="1"/>
      <c r="G75" s="1"/>
      <c r="H75" s="1"/>
      <c r="I75" s="1"/>
      <c r="J75" s="1"/>
      <c r="K75" s="1"/>
      <c r="L75" s="1"/>
      <c r="M75" s="5"/>
      <c r="N75" s="5"/>
      <c r="O75" s="5"/>
      <c r="P75" s="17"/>
      <c r="Q75" s="7"/>
      <c r="R75" s="7"/>
    </row>
    <row r="76" spans="1:18" s="6" customFormat="1" x14ac:dyDescent="0.35">
      <c r="A76" s="1"/>
      <c r="B76" s="1"/>
      <c r="C76" s="16"/>
      <c r="D76" s="1"/>
      <c r="E76" s="1"/>
      <c r="F76" s="1"/>
      <c r="G76" s="1"/>
      <c r="H76" s="1"/>
      <c r="I76" s="1"/>
      <c r="J76" s="1"/>
      <c r="K76" s="1"/>
      <c r="L76" s="1"/>
      <c r="M76" s="5"/>
      <c r="N76" s="5"/>
      <c r="O76" s="5"/>
      <c r="P76" s="17"/>
      <c r="Q76" s="7"/>
      <c r="R76" s="7"/>
    </row>
    <row r="77" spans="1:18" s="6" customFormat="1" x14ac:dyDescent="0.35">
      <c r="A77" s="1"/>
      <c r="B77" s="1"/>
      <c r="C77" s="16"/>
      <c r="D77" s="1"/>
      <c r="E77" s="1"/>
      <c r="F77" s="1"/>
      <c r="G77" s="1"/>
      <c r="H77" s="1"/>
      <c r="I77" s="1"/>
      <c r="J77" s="1"/>
      <c r="K77" s="1"/>
      <c r="L77" s="1"/>
      <c r="M77" s="5"/>
      <c r="N77" s="5"/>
      <c r="O77" s="5"/>
      <c r="P77" s="17"/>
      <c r="Q77" s="7"/>
      <c r="R77" s="7"/>
    </row>
    <row r="78" spans="1:18" s="6" customFormat="1" x14ac:dyDescent="0.35">
      <c r="A78" s="1"/>
      <c r="B78" s="1"/>
      <c r="C78" s="16"/>
      <c r="D78" s="1"/>
      <c r="E78" s="1"/>
      <c r="F78" s="1"/>
      <c r="G78" s="1"/>
      <c r="H78" s="1"/>
      <c r="I78" s="1"/>
      <c r="J78" s="1"/>
      <c r="K78" s="1"/>
      <c r="L78" s="1"/>
      <c r="M78" s="5"/>
      <c r="N78" s="5"/>
      <c r="O78" s="5"/>
      <c r="P78" s="17"/>
      <c r="Q78" s="7"/>
      <c r="R78" s="7"/>
    </row>
    <row r="79" spans="1:18" s="6" customFormat="1" x14ac:dyDescent="0.35">
      <c r="A79" s="1"/>
      <c r="B79" s="1"/>
      <c r="C79" s="16"/>
      <c r="D79" s="1"/>
      <c r="E79" s="1"/>
      <c r="F79" s="1"/>
      <c r="G79" s="1"/>
      <c r="H79" s="1"/>
      <c r="I79" s="1"/>
      <c r="J79" s="1"/>
      <c r="K79" s="1"/>
      <c r="L79" s="1"/>
      <c r="M79" s="5"/>
      <c r="N79" s="5"/>
      <c r="O79" s="5"/>
      <c r="P79" s="17"/>
      <c r="Q79" s="7"/>
      <c r="R79" s="7"/>
    </row>
    <row r="80" spans="1:18" s="6" customFormat="1" x14ac:dyDescent="0.35">
      <c r="A80" s="1"/>
      <c r="B80" s="1"/>
      <c r="C80" s="16"/>
      <c r="D80" s="1"/>
      <c r="E80" s="1"/>
      <c r="F80" s="1"/>
      <c r="G80" s="1"/>
      <c r="H80" s="1"/>
      <c r="I80" s="1"/>
      <c r="J80" s="1"/>
      <c r="K80" s="1"/>
      <c r="L80" s="1"/>
      <c r="M80" s="5"/>
      <c r="N80" s="5"/>
      <c r="O80" s="5"/>
      <c r="P80" s="17"/>
      <c r="Q80" s="7"/>
      <c r="R80" s="7"/>
    </row>
    <row r="81" spans="1:18" s="6" customFormat="1" x14ac:dyDescent="0.35">
      <c r="A81" s="1"/>
      <c r="B81" s="1"/>
      <c r="C81" s="16"/>
      <c r="D81" s="1"/>
      <c r="E81" s="1"/>
      <c r="F81" s="1"/>
      <c r="G81" s="1"/>
      <c r="H81" s="1"/>
      <c r="I81" s="1"/>
      <c r="J81" s="1"/>
      <c r="K81" s="1"/>
      <c r="L81" s="1"/>
      <c r="M81" s="5"/>
      <c r="N81" s="5"/>
      <c r="O81" s="5"/>
      <c r="P81" s="17"/>
      <c r="Q81" s="7"/>
      <c r="R81" s="7"/>
    </row>
    <row r="82" spans="1:18" s="6" customFormat="1" x14ac:dyDescent="0.35">
      <c r="A82" s="1"/>
      <c r="B82" s="1"/>
      <c r="C82" s="16"/>
      <c r="D82" s="1"/>
      <c r="E82" s="1"/>
      <c r="F82" s="1"/>
      <c r="G82" s="1"/>
      <c r="H82" s="1"/>
      <c r="I82" s="1"/>
      <c r="J82" s="1"/>
      <c r="K82" s="1"/>
      <c r="L82" s="1"/>
      <c r="M82" s="5"/>
      <c r="N82" s="5"/>
      <c r="O82" s="5"/>
      <c r="P82" s="17"/>
      <c r="Q82" s="7"/>
      <c r="R82" s="7"/>
    </row>
    <row r="83" spans="1:18" s="6" customFormat="1" x14ac:dyDescent="0.35">
      <c r="A83" s="1"/>
      <c r="B83" s="1"/>
      <c r="C83" s="16"/>
      <c r="D83" s="1"/>
      <c r="E83" s="1"/>
      <c r="F83" s="1"/>
      <c r="G83" s="1"/>
      <c r="H83" s="1"/>
      <c r="I83" s="1"/>
      <c r="J83" s="1"/>
      <c r="K83" s="1"/>
      <c r="L83" s="1"/>
      <c r="M83" s="5"/>
      <c r="N83" s="5"/>
      <c r="O83" s="5"/>
      <c r="P83" s="17"/>
      <c r="Q83" s="7"/>
      <c r="R83" s="7"/>
    </row>
    <row r="84" spans="1:18" s="6" customFormat="1" x14ac:dyDescent="0.35">
      <c r="A84" s="1"/>
      <c r="B84" s="1"/>
      <c r="C84" s="16"/>
      <c r="D84" s="1"/>
      <c r="E84" s="1"/>
      <c r="F84" s="1"/>
      <c r="G84" s="1"/>
      <c r="H84" s="1"/>
      <c r="I84" s="1"/>
      <c r="J84" s="1"/>
      <c r="K84" s="1"/>
      <c r="L84" s="1"/>
      <c r="M84" s="5"/>
      <c r="N84" s="5"/>
      <c r="O84" s="5"/>
      <c r="P84" s="17"/>
      <c r="Q84" s="7"/>
      <c r="R84" s="7"/>
    </row>
    <row r="85" spans="1:18" s="6" customFormat="1" x14ac:dyDescent="0.35">
      <c r="A85" s="1"/>
      <c r="B85" s="1"/>
      <c r="C85" s="16"/>
      <c r="D85" s="1"/>
      <c r="E85" s="1"/>
      <c r="F85" s="1"/>
      <c r="G85" s="1"/>
      <c r="H85" s="1"/>
      <c r="I85" s="1"/>
      <c r="J85" s="1"/>
      <c r="K85" s="1"/>
      <c r="L85" s="1"/>
      <c r="M85" s="5"/>
      <c r="N85" s="5"/>
      <c r="O85" s="5"/>
      <c r="P85" s="17"/>
      <c r="Q85" s="7"/>
      <c r="R85" s="7"/>
    </row>
    <row r="86" spans="1:18" s="6" customFormat="1" x14ac:dyDescent="0.35">
      <c r="A86" s="1"/>
      <c r="B86" s="1"/>
      <c r="C86" s="16"/>
      <c r="D86" s="1"/>
      <c r="E86" s="1"/>
      <c r="F86" s="1"/>
      <c r="G86" s="1"/>
      <c r="H86" s="1"/>
      <c r="I86" s="1"/>
      <c r="J86" s="1"/>
      <c r="K86" s="1"/>
      <c r="L86" s="1"/>
      <c r="M86" s="5"/>
      <c r="N86" s="5"/>
      <c r="O86" s="5"/>
      <c r="P86" s="17"/>
      <c r="Q86" s="7"/>
      <c r="R86" s="7"/>
    </row>
    <row r="87" spans="1:18" s="6" customFormat="1" x14ac:dyDescent="0.35">
      <c r="A87" s="1"/>
      <c r="B87" s="1"/>
      <c r="C87" s="16"/>
      <c r="D87" s="1"/>
      <c r="E87" s="1"/>
      <c r="F87" s="1"/>
      <c r="G87" s="1"/>
      <c r="H87" s="1"/>
      <c r="I87" s="1"/>
      <c r="J87" s="1"/>
      <c r="K87" s="1"/>
      <c r="L87" s="1"/>
      <c r="M87" s="5"/>
      <c r="N87" s="5"/>
      <c r="O87" s="5"/>
      <c r="P87" s="17"/>
      <c r="Q87" s="7"/>
      <c r="R87" s="7"/>
    </row>
    <row r="88" spans="1:18" s="6" customFormat="1" x14ac:dyDescent="0.35">
      <c r="A88" s="1"/>
      <c r="B88" s="1"/>
      <c r="C88" s="16"/>
      <c r="D88" s="1"/>
      <c r="E88" s="1"/>
      <c r="F88" s="1"/>
      <c r="G88" s="1"/>
      <c r="H88" s="1"/>
      <c r="I88" s="1"/>
      <c r="J88" s="1"/>
      <c r="K88" s="1"/>
      <c r="L88" s="1"/>
      <c r="M88" s="5"/>
      <c r="N88" s="5"/>
      <c r="O88" s="5"/>
      <c r="P88" s="17"/>
      <c r="Q88" s="7"/>
      <c r="R88" s="7"/>
    </row>
    <row r="89" spans="1:18" s="6" customFormat="1" x14ac:dyDescent="0.35">
      <c r="A89" s="1"/>
      <c r="B89" s="1"/>
      <c r="C89" s="16"/>
      <c r="D89" s="1"/>
      <c r="E89" s="1"/>
      <c r="F89" s="1"/>
      <c r="G89" s="1"/>
      <c r="H89" s="1"/>
      <c r="I89" s="1"/>
      <c r="J89" s="1"/>
      <c r="K89" s="1"/>
      <c r="L89" s="1"/>
      <c r="M89" s="5"/>
      <c r="N89" s="5"/>
      <c r="O89" s="5"/>
      <c r="P89" s="17"/>
      <c r="Q89" s="7"/>
      <c r="R89" s="7"/>
    </row>
    <row r="90" spans="1:18" s="6" customFormat="1" x14ac:dyDescent="0.35">
      <c r="A90" s="1"/>
      <c r="B90" s="1"/>
      <c r="C90" s="16"/>
      <c r="D90" s="1"/>
      <c r="E90" s="1"/>
      <c r="F90" s="1"/>
      <c r="G90" s="1"/>
      <c r="H90" s="1"/>
      <c r="I90" s="1"/>
      <c r="J90" s="1"/>
      <c r="K90" s="1"/>
      <c r="L90" s="1"/>
      <c r="M90" s="5"/>
      <c r="N90" s="5"/>
      <c r="O90" s="5"/>
      <c r="P90" s="17"/>
      <c r="Q90" s="7"/>
      <c r="R90" s="7"/>
    </row>
    <row r="91" spans="1:18" s="6" customFormat="1" x14ac:dyDescent="0.35">
      <c r="A91" s="1"/>
      <c r="B91" s="1"/>
      <c r="C91" s="16"/>
      <c r="D91" s="1"/>
      <c r="E91" s="1"/>
      <c r="F91" s="1"/>
      <c r="G91" s="1"/>
      <c r="H91" s="1"/>
      <c r="I91" s="1"/>
      <c r="J91" s="1"/>
      <c r="K91" s="1"/>
      <c r="L91" s="1"/>
      <c r="M91" s="5"/>
      <c r="N91" s="5"/>
      <c r="O91" s="5"/>
      <c r="P91" s="17"/>
      <c r="Q91" s="7"/>
      <c r="R91" s="7"/>
    </row>
    <row r="92" spans="1:18" s="6" customFormat="1" x14ac:dyDescent="0.35">
      <c r="A92" s="1"/>
      <c r="B92" s="1"/>
      <c r="C92" s="16"/>
      <c r="D92" s="1"/>
      <c r="E92" s="1"/>
      <c r="F92" s="1"/>
      <c r="G92" s="1"/>
      <c r="H92" s="1"/>
      <c r="I92" s="1"/>
      <c r="J92" s="1"/>
      <c r="K92" s="1"/>
      <c r="L92" s="1"/>
      <c r="M92" s="5"/>
      <c r="N92" s="5"/>
      <c r="O92" s="5"/>
      <c r="P92" s="17"/>
      <c r="Q92" s="7"/>
      <c r="R92" s="7"/>
    </row>
    <row r="93" spans="1:18" s="6" customFormat="1" x14ac:dyDescent="0.35">
      <c r="A93" s="1"/>
      <c r="B93" s="1"/>
      <c r="C93" s="16"/>
      <c r="D93" s="1"/>
      <c r="E93" s="1"/>
      <c r="F93" s="1"/>
      <c r="G93" s="1"/>
      <c r="H93" s="1"/>
      <c r="I93" s="1"/>
      <c r="J93" s="1"/>
      <c r="K93" s="1"/>
      <c r="L93" s="1"/>
      <c r="M93" s="5"/>
      <c r="N93" s="5"/>
      <c r="O93" s="5"/>
      <c r="P93" s="17"/>
      <c r="Q93" s="7"/>
      <c r="R93" s="7"/>
    </row>
    <row r="94" spans="1:18" s="6" customFormat="1" x14ac:dyDescent="0.35">
      <c r="A94" s="1"/>
      <c r="B94" s="1"/>
      <c r="C94" s="16"/>
      <c r="D94" s="1"/>
      <c r="E94" s="1"/>
      <c r="F94" s="1"/>
      <c r="G94" s="1"/>
      <c r="H94" s="1"/>
      <c r="I94" s="1"/>
      <c r="J94" s="1"/>
      <c r="K94" s="1"/>
      <c r="L94" s="1"/>
      <c r="M94" s="5"/>
      <c r="N94" s="5"/>
      <c r="O94" s="5"/>
      <c r="P94" s="17"/>
      <c r="Q94" s="7"/>
      <c r="R94" s="7"/>
    </row>
    <row r="95" spans="1:18" s="6" customFormat="1" x14ac:dyDescent="0.35">
      <c r="A95" s="1"/>
      <c r="B95" s="1"/>
      <c r="C95" s="16"/>
      <c r="D95" s="1"/>
      <c r="E95" s="1"/>
      <c r="F95" s="1"/>
      <c r="G95" s="1"/>
      <c r="H95" s="1"/>
      <c r="I95" s="1"/>
      <c r="J95" s="1"/>
      <c r="K95" s="1"/>
      <c r="L95" s="1"/>
      <c r="M95" s="5"/>
      <c r="N95" s="5"/>
      <c r="O95" s="5"/>
      <c r="P95" s="17"/>
      <c r="Q95" s="7"/>
      <c r="R95" s="7"/>
    </row>
    <row r="96" spans="1:18" s="6" customFormat="1" x14ac:dyDescent="0.35">
      <c r="A96" s="1"/>
      <c r="B96" s="1"/>
      <c r="C96" s="16"/>
      <c r="D96" s="1"/>
      <c r="E96" s="1"/>
      <c r="F96" s="1"/>
      <c r="G96" s="1"/>
      <c r="H96" s="1"/>
      <c r="I96" s="1"/>
      <c r="J96" s="1"/>
      <c r="K96" s="1"/>
      <c r="L96" s="1"/>
      <c r="M96" s="5"/>
      <c r="N96" s="5"/>
      <c r="O96" s="5"/>
      <c r="P96" s="17"/>
      <c r="Q96" s="7"/>
      <c r="R96" s="7"/>
    </row>
    <row r="97" spans="1:18" s="6" customFormat="1" x14ac:dyDescent="0.35">
      <c r="A97" s="1"/>
      <c r="B97" s="1"/>
      <c r="C97" s="16"/>
      <c r="D97" s="1"/>
      <c r="E97" s="1"/>
      <c r="F97" s="1"/>
      <c r="G97" s="1"/>
      <c r="H97" s="1"/>
      <c r="I97" s="1"/>
      <c r="J97" s="1"/>
      <c r="K97" s="1"/>
      <c r="L97" s="1"/>
      <c r="M97" s="5"/>
      <c r="N97" s="5"/>
      <c r="O97" s="5"/>
      <c r="P97" s="17"/>
      <c r="Q97" s="7"/>
      <c r="R97" s="7"/>
    </row>
    <row r="98" spans="1:18" s="6" customFormat="1" x14ac:dyDescent="0.35">
      <c r="A98" s="1"/>
      <c r="B98" s="1"/>
      <c r="C98" s="16"/>
      <c r="D98" s="1"/>
      <c r="E98" s="1"/>
      <c r="F98" s="1"/>
      <c r="G98" s="1"/>
      <c r="H98" s="1"/>
      <c r="I98" s="1"/>
      <c r="J98" s="1"/>
      <c r="K98" s="1"/>
      <c r="L98" s="1"/>
      <c r="M98" s="5"/>
      <c r="N98" s="5"/>
      <c r="O98" s="5"/>
      <c r="P98" s="17"/>
      <c r="Q98" s="7"/>
      <c r="R98" s="7"/>
    </row>
    <row r="99" spans="1:18" s="6" customFormat="1" x14ac:dyDescent="0.35">
      <c r="A99" s="1"/>
      <c r="B99" s="1"/>
      <c r="C99" s="16"/>
      <c r="D99" s="1"/>
      <c r="E99" s="1"/>
      <c r="F99" s="1"/>
      <c r="G99" s="1"/>
      <c r="H99" s="1"/>
      <c r="I99" s="1"/>
      <c r="J99" s="1"/>
      <c r="K99" s="1"/>
      <c r="L99" s="1"/>
      <c r="M99" s="5"/>
      <c r="N99" s="5"/>
      <c r="O99" s="5"/>
      <c r="P99" s="17"/>
      <c r="Q99" s="7"/>
      <c r="R99" s="7"/>
    </row>
    <row r="100" spans="1:18" s="6" customFormat="1" x14ac:dyDescent="0.35">
      <c r="A100" s="1"/>
      <c r="B100" s="1"/>
      <c r="C100" s="16"/>
      <c r="D100" s="1"/>
      <c r="E100" s="1"/>
      <c r="F100" s="1"/>
      <c r="G100" s="1"/>
      <c r="H100" s="1"/>
      <c r="I100" s="1"/>
      <c r="J100" s="1"/>
      <c r="K100" s="1"/>
      <c r="L100" s="1"/>
      <c r="M100" s="5"/>
      <c r="N100" s="5"/>
      <c r="O100" s="5"/>
      <c r="P100" s="17"/>
      <c r="Q100" s="7"/>
      <c r="R100" s="7"/>
    </row>
    <row r="101" spans="1:18" s="6" customFormat="1" x14ac:dyDescent="0.35">
      <c r="A101" s="1"/>
      <c r="B101" s="1"/>
      <c r="C101" s="16"/>
      <c r="D101" s="1"/>
      <c r="E101" s="1"/>
      <c r="F101" s="1"/>
      <c r="G101" s="1"/>
      <c r="H101" s="1"/>
      <c r="I101" s="1"/>
      <c r="J101" s="1"/>
      <c r="K101" s="1"/>
      <c r="L101" s="1"/>
      <c r="M101" s="5"/>
      <c r="N101" s="5"/>
      <c r="O101" s="5"/>
      <c r="P101" s="17"/>
      <c r="Q101" s="7"/>
      <c r="R101" s="7"/>
    </row>
    <row r="102" spans="1:18" s="6" customFormat="1" x14ac:dyDescent="0.35">
      <c r="A102" s="1"/>
      <c r="B102" s="1"/>
      <c r="C102" s="16"/>
      <c r="D102" s="1"/>
      <c r="E102" s="1"/>
      <c r="F102" s="1"/>
      <c r="G102" s="1"/>
      <c r="H102" s="1"/>
      <c r="I102" s="1"/>
      <c r="J102" s="1"/>
      <c r="K102" s="1"/>
      <c r="L102" s="1"/>
      <c r="M102" s="5"/>
      <c r="N102" s="5"/>
      <c r="O102" s="5"/>
      <c r="P102" s="17"/>
      <c r="Q102" s="7"/>
      <c r="R102" s="7"/>
    </row>
    <row r="103" spans="1:18" s="6" customFormat="1" x14ac:dyDescent="0.35">
      <c r="A103" s="1"/>
      <c r="B103" s="1"/>
      <c r="C103" s="16"/>
      <c r="D103" s="1"/>
      <c r="E103" s="1"/>
      <c r="F103" s="1"/>
      <c r="G103" s="1"/>
      <c r="H103" s="1"/>
      <c r="I103" s="1"/>
      <c r="J103" s="1"/>
      <c r="K103" s="1"/>
      <c r="L103" s="1"/>
      <c r="M103" s="5"/>
      <c r="N103" s="5"/>
      <c r="O103" s="5"/>
      <c r="P103" s="17"/>
      <c r="Q103" s="7"/>
      <c r="R103" s="7"/>
    </row>
    <row r="104" spans="1:18" s="6" customFormat="1" x14ac:dyDescent="0.35">
      <c r="A104" s="1"/>
      <c r="B104" s="1"/>
      <c r="C104" s="16"/>
      <c r="D104" s="1"/>
      <c r="E104" s="1"/>
      <c r="F104" s="1"/>
      <c r="G104" s="1"/>
      <c r="H104" s="1"/>
      <c r="I104" s="1"/>
      <c r="J104" s="1"/>
      <c r="K104" s="1"/>
      <c r="L104" s="1"/>
      <c r="M104" s="5"/>
      <c r="N104" s="5"/>
      <c r="O104" s="5"/>
      <c r="P104" s="17"/>
      <c r="Q104" s="7"/>
      <c r="R104" s="7"/>
    </row>
    <row r="105" spans="1:18" s="6" customFormat="1" x14ac:dyDescent="0.35">
      <c r="A105" s="1"/>
      <c r="B105" s="1"/>
      <c r="C105" s="16"/>
      <c r="D105" s="1"/>
      <c r="E105" s="1"/>
      <c r="F105" s="1"/>
      <c r="G105" s="1"/>
      <c r="H105" s="1"/>
      <c r="I105" s="1"/>
      <c r="J105" s="1"/>
      <c r="K105" s="1"/>
      <c r="L105" s="1"/>
      <c r="M105" s="5"/>
      <c r="N105" s="5"/>
      <c r="O105" s="5"/>
      <c r="P105" s="17"/>
      <c r="Q105" s="7"/>
      <c r="R105" s="7"/>
    </row>
    <row r="106" spans="1:18" s="6" customFormat="1" x14ac:dyDescent="0.35">
      <c r="A106" s="1"/>
      <c r="B106" s="1"/>
      <c r="C106" s="16"/>
      <c r="D106" s="1"/>
      <c r="E106" s="1"/>
      <c r="F106" s="1"/>
      <c r="G106" s="1"/>
      <c r="H106" s="1"/>
      <c r="I106" s="1"/>
      <c r="J106" s="1"/>
      <c r="K106" s="1"/>
      <c r="L106" s="1"/>
      <c r="M106" s="5"/>
      <c r="N106" s="5"/>
      <c r="O106" s="5"/>
      <c r="P106" s="17"/>
      <c r="Q106" s="7"/>
      <c r="R106" s="7"/>
    </row>
    <row r="107" spans="1:18" s="6" customFormat="1" x14ac:dyDescent="0.35">
      <c r="A107" s="1"/>
      <c r="B107" s="1"/>
      <c r="C107" s="16"/>
      <c r="D107" s="1"/>
      <c r="E107" s="1"/>
      <c r="F107" s="1"/>
      <c r="G107" s="1"/>
      <c r="H107" s="1"/>
      <c r="I107" s="1"/>
      <c r="J107" s="1"/>
      <c r="K107" s="1"/>
      <c r="L107" s="1"/>
      <c r="M107" s="5"/>
      <c r="N107" s="5"/>
      <c r="O107" s="5"/>
      <c r="P107" s="17"/>
      <c r="Q107" s="7"/>
      <c r="R107" s="7"/>
    </row>
    <row r="108" spans="1:18" s="6" customFormat="1" x14ac:dyDescent="0.35">
      <c r="A108" s="1"/>
      <c r="B108" s="1"/>
      <c r="C108" s="16"/>
      <c r="D108" s="1"/>
      <c r="E108" s="1"/>
      <c r="F108" s="1"/>
      <c r="G108" s="1"/>
      <c r="H108" s="1"/>
      <c r="I108" s="1"/>
      <c r="J108" s="1"/>
      <c r="K108" s="1"/>
      <c r="L108" s="1"/>
      <c r="M108" s="5"/>
      <c r="N108" s="5"/>
      <c r="O108" s="5"/>
      <c r="P108" s="17"/>
      <c r="Q108" s="7"/>
      <c r="R108" s="7"/>
    </row>
    <row r="109" spans="1:18" s="6" customFormat="1" x14ac:dyDescent="0.35">
      <c r="A109" s="1"/>
      <c r="B109" s="1"/>
      <c r="C109" s="16"/>
      <c r="D109" s="1"/>
      <c r="E109" s="1"/>
      <c r="F109" s="1"/>
      <c r="G109" s="1"/>
      <c r="H109" s="1"/>
      <c r="I109" s="1"/>
      <c r="J109" s="1"/>
      <c r="K109" s="1"/>
      <c r="L109" s="1"/>
      <c r="M109" s="5"/>
      <c r="N109" s="5"/>
      <c r="O109" s="5"/>
      <c r="P109" s="17"/>
      <c r="Q109" s="7"/>
      <c r="R109" s="7"/>
    </row>
    <row r="110" spans="1:18" s="6" customFormat="1" x14ac:dyDescent="0.35">
      <c r="A110" s="1"/>
      <c r="B110" s="1"/>
      <c r="C110" s="16"/>
      <c r="D110" s="1"/>
      <c r="E110" s="1"/>
      <c r="F110" s="1"/>
      <c r="G110" s="1"/>
      <c r="H110" s="1"/>
      <c r="I110" s="1"/>
      <c r="J110" s="1"/>
      <c r="K110" s="1"/>
      <c r="L110" s="1"/>
      <c r="M110" s="5"/>
      <c r="N110" s="5"/>
      <c r="O110" s="5"/>
      <c r="P110" s="17"/>
      <c r="Q110" s="7"/>
      <c r="R110" s="7"/>
    </row>
    <row r="111" spans="1:18" s="6" customFormat="1" x14ac:dyDescent="0.35">
      <c r="A111" s="1"/>
      <c r="B111" s="1"/>
      <c r="C111" s="16"/>
      <c r="D111" s="1"/>
      <c r="E111" s="1"/>
      <c r="F111" s="1"/>
      <c r="G111" s="1"/>
      <c r="H111" s="1"/>
      <c r="I111" s="1"/>
      <c r="J111" s="1"/>
      <c r="K111" s="1"/>
      <c r="L111" s="1"/>
      <c r="M111" s="5"/>
      <c r="N111" s="5"/>
      <c r="O111" s="5"/>
      <c r="P111" s="17"/>
      <c r="Q111" s="7"/>
      <c r="R111" s="7"/>
    </row>
    <row r="112" spans="1:18" s="6" customFormat="1" x14ac:dyDescent="0.35">
      <c r="A112" s="1"/>
      <c r="B112" s="1"/>
      <c r="C112" s="16"/>
      <c r="D112" s="1"/>
      <c r="E112" s="1"/>
      <c r="F112" s="1"/>
      <c r="G112" s="1"/>
      <c r="H112" s="1"/>
      <c r="I112" s="1"/>
      <c r="J112" s="1"/>
      <c r="K112" s="1"/>
      <c r="L112" s="1"/>
      <c r="M112" s="5"/>
      <c r="N112" s="5"/>
      <c r="O112" s="5"/>
      <c r="P112" s="17"/>
      <c r="Q112" s="7"/>
      <c r="R112" s="7"/>
    </row>
    <row r="113" spans="1:18" s="6" customFormat="1" x14ac:dyDescent="0.35">
      <c r="A113" s="1"/>
      <c r="B113" s="1"/>
      <c r="C113" s="16"/>
      <c r="D113" s="1"/>
      <c r="E113" s="1"/>
      <c r="F113" s="1"/>
      <c r="G113" s="1"/>
      <c r="H113" s="1"/>
      <c r="I113" s="1"/>
      <c r="J113" s="1"/>
      <c r="K113" s="1"/>
      <c r="L113" s="1"/>
      <c r="M113" s="5"/>
      <c r="N113" s="5"/>
      <c r="O113" s="5"/>
      <c r="P113" s="17"/>
      <c r="Q113" s="7"/>
      <c r="R113" s="7"/>
    </row>
    <row r="114" spans="1:18" s="6" customFormat="1" x14ac:dyDescent="0.35">
      <c r="A114" s="1"/>
      <c r="B114" s="1"/>
      <c r="C114" s="16"/>
      <c r="D114" s="1"/>
      <c r="E114" s="1"/>
      <c r="F114" s="1"/>
      <c r="G114" s="1"/>
      <c r="H114" s="1"/>
      <c r="I114" s="1"/>
      <c r="J114" s="1"/>
      <c r="K114" s="1"/>
      <c r="L114" s="1"/>
      <c r="M114" s="5"/>
      <c r="N114" s="5"/>
      <c r="O114" s="5"/>
      <c r="P114" s="17"/>
      <c r="Q114" s="7"/>
      <c r="R114" s="7"/>
    </row>
    <row r="115" spans="1:18" s="6" customFormat="1" x14ac:dyDescent="0.35">
      <c r="A115" s="1"/>
      <c r="B115" s="1"/>
      <c r="C115" s="16"/>
      <c r="D115" s="1"/>
      <c r="E115" s="1"/>
      <c r="F115" s="1"/>
      <c r="G115" s="1"/>
      <c r="H115" s="1"/>
      <c r="I115" s="1"/>
      <c r="J115" s="1"/>
      <c r="K115" s="1"/>
      <c r="L115" s="1"/>
      <c r="M115" s="5"/>
      <c r="N115" s="5"/>
      <c r="O115" s="5"/>
      <c r="P115" s="17"/>
      <c r="Q115" s="7"/>
      <c r="R115" s="7"/>
    </row>
    <row r="116" spans="1:18" s="6" customFormat="1" x14ac:dyDescent="0.35">
      <c r="A116" s="1"/>
      <c r="B116" s="1"/>
      <c r="C116" s="16"/>
      <c r="D116" s="1"/>
      <c r="E116" s="1"/>
      <c r="F116" s="1"/>
      <c r="G116" s="1"/>
      <c r="H116" s="1"/>
      <c r="I116" s="1"/>
      <c r="J116" s="1"/>
      <c r="K116" s="1"/>
      <c r="L116" s="1"/>
      <c r="M116" s="5"/>
      <c r="N116" s="5"/>
      <c r="O116" s="5"/>
      <c r="P116" s="17"/>
      <c r="Q116" s="7"/>
      <c r="R116" s="7"/>
    </row>
    <row r="117" spans="1:18" s="6" customFormat="1" x14ac:dyDescent="0.35">
      <c r="A117" s="1"/>
      <c r="B117" s="1"/>
      <c r="C117" s="16"/>
      <c r="D117" s="1"/>
      <c r="E117" s="1"/>
      <c r="F117" s="1"/>
      <c r="G117" s="1"/>
      <c r="H117" s="1"/>
      <c r="I117" s="1"/>
      <c r="J117" s="1"/>
      <c r="K117" s="1"/>
      <c r="L117" s="1"/>
      <c r="M117" s="5"/>
      <c r="N117" s="5"/>
      <c r="O117" s="5"/>
      <c r="P117" s="17"/>
      <c r="Q117" s="7"/>
      <c r="R117" s="7"/>
    </row>
    <row r="118" spans="1:18" s="6" customFormat="1" x14ac:dyDescent="0.35">
      <c r="A118" s="1"/>
      <c r="B118" s="1"/>
      <c r="C118" s="16"/>
      <c r="D118" s="1"/>
      <c r="E118" s="1"/>
      <c r="F118" s="1"/>
      <c r="G118" s="1"/>
      <c r="H118" s="1"/>
      <c r="I118" s="1"/>
      <c r="J118" s="1"/>
      <c r="K118" s="1"/>
      <c r="L118" s="1"/>
      <c r="M118" s="5"/>
      <c r="N118" s="5"/>
      <c r="O118" s="5"/>
      <c r="P118" s="17"/>
      <c r="Q118" s="7"/>
      <c r="R118" s="7"/>
    </row>
    <row r="119" spans="1:18" s="6" customFormat="1" x14ac:dyDescent="0.35">
      <c r="A119" s="1"/>
      <c r="B119" s="1"/>
      <c r="C119" s="16"/>
      <c r="D119" s="1"/>
      <c r="E119" s="1"/>
      <c r="F119" s="1"/>
      <c r="G119" s="1"/>
      <c r="H119" s="1"/>
      <c r="I119" s="1"/>
      <c r="J119" s="1"/>
      <c r="K119" s="1"/>
      <c r="L119" s="1"/>
      <c r="M119" s="5"/>
      <c r="N119" s="5"/>
      <c r="O119" s="5"/>
      <c r="P119" s="17"/>
      <c r="Q119" s="7"/>
      <c r="R119" s="7"/>
    </row>
    <row r="120" spans="1:18" s="6" customFormat="1" x14ac:dyDescent="0.35">
      <c r="A120" s="1"/>
      <c r="B120" s="1"/>
      <c r="C120" s="16"/>
      <c r="D120" s="1"/>
      <c r="E120" s="1"/>
      <c r="F120" s="1"/>
      <c r="G120" s="1"/>
      <c r="H120" s="1"/>
      <c r="I120" s="1"/>
      <c r="J120" s="1"/>
      <c r="K120" s="1"/>
      <c r="L120" s="1"/>
      <c r="M120" s="5"/>
      <c r="N120" s="5"/>
      <c r="O120" s="5"/>
      <c r="P120" s="17"/>
      <c r="Q120" s="7"/>
      <c r="R120" s="7"/>
    </row>
    <row r="121" spans="1:18" s="6" customFormat="1" x14ac:dyDescent="0.35">
      <c r="A121" s="1"/>
      <c r="B121" s="1"/>
      <c r="C121" s="16"/>
      <c r="D121" s="1"/>
      <c r="E121" s="1"/>
      <c r="F121" s="1"/>
      <c r="G121" s="1"/>
      <c r="H121" s="1"/>
      <c r="I121" s="1"/>
      <c r="J121" s="1"/>
      <c r="K121" s="1"/>
      <c r="L121" s="1"/>
      <c r="M121" s="5"/>
      <c r="N121" s="5"/>
      <c r="O121" s="5"/>
      <c r="P121" s="17"/>
      <c r="Q121" s="7"/>
      <c r="R121" s="7"/>
    </row>
    <row r="122" spans="1:18" s="6" customFormat="1" x14ac:dyDescent="0.35">
      <c r="A122" s="1"/>
      <c r="B122" s="1"/>
      <c r="C122" s="16"/>
      <c r="D122" s="1"/>
      <c r="E122" s="1"/>
      <c r="F122" s="1"/>
      <c r="G122" s="1"/>
      <c r="H122" s="1"/>
      <c r="I122" s="1"/>
      <c r="J122" s="1"/>
      <c r="K122" s="1"/>
      <c r="L122" s="1"/>
      <c r="M122" s="5"/>
      <c r="N122" s="5"/>
      <c r="O122" s="5"/>
      <c r="P122" s="17"/>
      <c r="Q122" s="7"/>
      <c r="R122" s="7"/>
    </row>
    <row r="123" spans="1:18" s="6" customFormat="1" x14ac:dyDescent="0.35">
      <c r="A123" s="1"/>
      <c r="B123" s="1"/>
      <c r="C123" s="16"/>
      <c r="D123" s="1"/>
      <c r="E123" s="1"/>
      <c r="F123" s="1"/>
      <c r="G123" s="1"/>
      <c r="H123" s="1"/>
      <c r="I123" s="1"/>
      <c r="J123" s="1"/>
      <c r="K123" s="1"/>
      <c r="L123" s="1"/>
      <c r="M123" s="5"/>
      <c r="N123" s="5"/>
      <c r="O123" s="5"/>
      <c r="P123" s="17"/>
      <c r="Q123" s="7"/>
      <c r="R123" s="7"/>
    </row>
    <row r="124" spans="1:18" s="6" customFormat="1" x14ac:dyDescent="0.35">
      <c r="A124" s="1"/>
      <c r="B124" s="1"/>
      <c r="C124" s="16"/>
      <c r="D124" s="1"/>
      <c r="E124" s="1"/>
      <c r="F124" s="1"/>
      <c r="G124" s="1"/>
      <c r="H124" s="1"/>
      <c r="I124" s="1"/>
      <c r="J124" s="1"/>
      <c r="K124" s="1"/>
      <c r="L124" s="1"/>
      <c r="M124" s="5"/>
      <c r="N124" s="5"/>
      <c r="O124" s="5"/>
      <c r="P124" s="17"/>
      <c r="Q124" s="7"/>
      <c r="R124" s="7"/>
    </row>
    <row r="125" spans="1:18" s="6" customFormat="1" x14ac:dyDescent="0.35">
      <c r="A125" s="1"/>
      <c r="B125" s="1"/>
      <c r="C125" s="16"/>
      <c r="D125" s="1"/>
      <c r="E125" s="1"/>
      <c r="F125" s="1"/>
      <c r="G125" s="1"/>
      <c r="H125" s="1"/>
      <c r="I125" s="1"/>
      <c r="J125" s="1"/>
      <c r="K125" s="1"/>
      <c r="L125" s="1"/>
      <c r="M125" s="5"/>
      <c r="N125" s="5"/>
      <c r="O125" s="5"/>
      <c r="P125" s="17"/>
      <c r="Q125" s="7"/>
      <c r="R125" s="7"/>
    </row>
    <row r="126" spans="1:18" s="6" customFormat="1" x14ac:dyDescent="0.35">
      <c r="A126" s="1"/>
      <c r="B126" s="1"/>
      <c r="C126" s="16"/>
      <c r="D126" s="1"/>
      <c r="E126" s="1"/>
      <c r="F126" s="1"/>
      <c r="G126" s="1"/>
      <c r="H126" s="1"/>
      <c r="I126" s="1"/>
      <c r="J126" s="1"/>
      <c r="K126" s="1"/>
      <c r="L126" s="1"/>
      <c r="M126" s="5"/>
      <c r="N126" s="5"/>
      <c r="O126" s="5"/>
      <c r="P126" s="17"/>
      <c r="Q126" s="7"/>
      <c r="R126" s="7"/>
    </row>
    <row r="127" spans="1:18" s="6" customFormat="1" x14ac:dyDescent="0.35">
      <c r="A127" s="1"/>
      <c r="B127" s="1"/>
      <c r="C127" s="16"/>
      <c r="D127" s="1"/>
      <c r="E127" s="1"/>
      <c r="F127" s="1"/>
      <c r="G127" s="1"/>
      <c r="H127" s="1"/>
      <c r="I127" s="1"/>
      <c r="J127" s="1"/>
      <c r="K127" s="1"/>
      <c r="L127" s="1"/>
      <c r="M127" s="5"/>
      <c r="N127" s="5"/>
      <c r="O127" s="5"/>
      <c r="P127" s="17"/>
      <c r="Q127" s="7"/>
      <c r="R127" s="7"/>
    </row>
    <row r="128" spans="1:18" s="6" customFormat="1" x14ac:dyDescent="0.35">
      <c r="A128" s="1"/>
      <c r="B128" s="1"/>
      <c r="C128" s="16"/>
      <c r="D128" s="1"/>
      <c r="E128" s="1"/>
      <c r="F128" s="1"/>
      <c r="G128" s="1"/>
      <c r="H128" s="1"/>
      <c r="I128" s="1"/>
      <c r="J128" s="1"/>
      <c r="K128" s="1"/>
      <c r="L128" s="1"/>
      <c r="M128" s="5"/>
      <c r="N128" s="5"/>
      <c r="O128" s="5"/>
      <c r="P128" s="17"/>
      <c r="Q128" s="7"/>
      <c r="R128" s="7"/>
    </row>
    <row r="129" spans="1:18" s="6" customFormat="1" x14ac:dyDescent="0.35">
      <c r="A129" s="1"/>
      <c r="B129" s="1"/>
      <c r="C129" s="16"/>
      <c r="D129" s="1"/>
      <c r="E129" s="1"/>
      <c r="F129" s="1"/>
      <c r="G129" s="1"/>
      <c r="H129" s="1"/>
      <c r="I129" s="1"/>
      <c r="J129" s="1"/>
      <c r="K129" s="1"/>
      <c r="L129" s="1"/>
      <c r="M129" s="5"/>
      <c r="N129" s="5"/>
      <c r="O129" s="5"/>
      <c r="P129" s="17"/>
      <c r="Q129" s="7"/>
      <c r="R129" s="7"/>
    </row>
    <row r="130" spans="1:18" s="6" customFormat="1" x14ac:dyDescent="0.35">
      <c r="A130" s="1"/>
      <c r="B130" s="1"/>
      <c r="C130" s="16"/>
      <c r="D130" s="1"/>
      <c r="E130" s="1"/>
      <c r="F130" s="1"/>
      <c r="G130" s="1"/>
      <c r="H130" s="1"/>
      <c r="I130" s="1"/>
      <c r="J130" s="1"/>
      <c r="K130" s="1"/>
      <c r="L130" s="1"/>
      <c r="M130" s="5"/>
      <c r="N130" s="5"/>
      <c r="O130" s="5"/>
      <c r="P130" s="17"/>
      <c r="Q130" s="7"/>
      <c r="R130" s="7"/>
    </row>
    <row r="131" spans="1:18" s="6" customFormat="1" x14ac:dyDescent="0.35">
      <c r="A131" s="1"/>
      <c r="B131" s="1"/>
      <c r="C131" s="16"/>
      <c r="D131" s="1"/>
      <c r="E131" s="1"/>
      <c r="F131" s="1"/>
      <c r="G131" s="1"/>
      <c r="H131" s="1"/>
      <c r="I131" s="1"/>
      <c r="J131" s="1"/>
      <c r="K131" s="1"/>
      <c r="L131" s="1"/>
      <c r="M131" s="5"/>
      <c r="N131" s="5"/>
      <c r="O131" s="5"/>
      <c r="P131" s="17"/>
      <c r="Q131" s="7"/>
      <c r="R131" s="7"/>
    </row>
    <row r="132" spans="1:18" s="6" customFormat="1" x14ac:dyDescent="0.35">
      <c r="A132" s="1"/>
      <c r="B132" s="1"/>
      <c r="C132" s="16"/>
      <c r="D132" s="1"/>
      <c r="E132" s="1"/>
      <c r="F132" s="1"/>
      <c r="G132" s="1"/>
      <c r="H132" s="1"/>
      <c r="I132" s="1"/>
      <c r="J132" s="1"/>
      <c r="K132" s="1"/>
      <c r="L132" s="1"/>
      <c r="M132" s="5"/>
      <c r="N132" s="5"/>
      <c r="O132" s="5"/>
      <c r="P132" s="17"/>
      <c r="Q132" s="7"/>
      <c r="R132" s="7"/>
    </row>
    <row r="133" spans="1:18" s="6" customFormat="1" x14ac:dyDescent="0.35">
      <c r="A133" s="1"/>
      <c r="B133" s="1"/>
      <c r="C133" s="16"/>
      <c r="D133" s="1"/>
      <c r="E133" s="1"/>
      <c r="F133" s="1"/>
      <c r="G133" s="1"/>
      <c r="H133" s="1"/>
      <c r="I133" s="1"/>
      <c r="J133" s="1"/>
      <c r="K133" s="1"/>
      <c r="L133" s="1"/>
      <c r="M133" s="5"/>
      <c r="N133" s="5"/>
      <c r="O133" s="5"/>
      <c r="P133" s="17"/>
      <c r="Q133" s="7"/>
      <c r="R133" s="7"/>
    </row>
    <row r="134" spans="1:18" s="6" customFormat="1" x14ac:dyDescent="0.35">
      <c r="A134" s="1"/>
      <c r="B134" s="1"/>
      <c r="C134" s="16"/>
      <c r="D134" s="1"/>
      <c r="E134" s="1"/>
      <c r="F134" s="1"/>
      <c r="G134" s="1"/>
      <c r="H134" s="1"/>
      <c r="I134" s="1"/>
      <c r="J134" s="1"/>
      <c r="K134" s="1"/>
      <c r="L134" s="1"/>
      <c r="M134" s="5"/>
      <c r="N134" s="5"/>
      <c r="O134" s="5"/>
      <c r="P134" s="17"/>
      <c r="Q134" s="7"/>
      <c r="R134" s="7"/>
    </row>
    <row r="135" spans="1:18" s="6" customFormat="1" x14ac:dyDescent="0.35">
      <c r="A135" s="1"/>
      <c r="B135" s="1"/>
      <c r="C135" s="16"/>
      <c r="D135" s="1"/>
      <c r="E135" s="1"/>
      <c r="F135" s="1"/>
      <c r="G135" s="1"/>
      <c r="H135" s="1"/>
      <c r="I135" s="1"/>
      <c r="J135" s="1"/>
      <c r="K135" s="1"/>
      <c r="L135" s="1"/>
      <c r="M135" s="5"/>
      <c r="N135" s="5"/>
      <c r="O135" s="5"/>
      <c r="P135" s="17"/>
      <c r="Q135" s="7"/>
      <c r="R135" s="7"/>
    </row>
    <row r="136" spans="1:18" s="6" customFormat="1" x14ac:dyDescent="0.35">
      <c r="A136" s="1"/>
      <c r="B136" s="1"/>
      <c r="C136" s="16"/>
      <c r="D136" s="1"/>
      <c r="E136" s="1"/>
      <c r="F136" s="1"/>
      <c r="G136" s="1"/>
      <c r="H136" s="1"/>
      <c r="I136" s="1"/>
      <c r="J136" s="1"/>
      <c r="K136" s="1"/>
      <c r="L136" s="1"/>
      <c r="M136" s="5"/>
      <c r="N136" s="5"/>
      <c r="O136" s="5"/>
      <c r="P136" s="17"/>
      <c r="Q136" s="7"/>
      <c r="R136" s="7"/>
    </row>
    <row r="137" spans="1:18" s="6" customFormat="1" x14ac:dyDescent="0.35">
      <c r="A137" s="1"/>
      <c r="B137" s="1"/>
      <c r="C137" s="16"/>
      <c r="D137" s="1"/>
      <c r="E137" s="1"/>
      <c r="F137" s="1"/>
      <c r="G137" s="1"/>
      <c r="H137" s="1"/>
      <c r="I137" s="1"/>
      <c r="J137" s="1"/>
      <c r="K137" s="1"/>
      <c r="L137" s="1"/>
      <c r="M137" s="5"/>
      <c r="N137" s="5"/>
      <c r="O137" s="5"/>
      <c r="P137" s="17"/>
      <c r="Q137" s="7"/>
      <c r="R137" s="7"/>
    </row>
    <row r="138" spans="1:18" s="6" customFormat="1" x14ac:dyDescent="0.35">
      <c r="A138" s="1"/>
      <c r="B138" s="1"/>
      <c r="C138" s="16"/>
      <c r="D138" s="1"/>
      <c r="E138" s="1"/>
      <c r="F138" s="1"/>
      <c r="G138" s="1"/>
      <c r="H138" s="1"/>
      <c r="I138" s="1"/>
      <c r="J138" s="1"/>
      <c r="K138" s="1"/>
      <c r="L138" s="1"/>
      <c r="M138" s="5"/>
      <c r="N138" s="5"/>
      <c r="O138" s="5"/>
      <c r="P138" s="17"/>
      <c r="Q138" s="7"/>
      <c r="R138" s="7"/>
    </row>
    <row r="139" spans="1:18" s="6" customFormat="1" x14ac:dyDescent="0.35">
      <c r="A139" s="1"/>
      <c r="B139" s="1"/>
      <c r="C139" s="16"/>
      <c r="D139" s="1"/>
      <c r="E139" s="1"/>
      <c r="F139" s="1"/>
      <c r="G139" s="1"/>
      <c r="H139" s="1"/>
      <c r="I139" s="1"/>
      <c r="J139" s="1"/>
      <c r="K139" s="1"/>
      <c r="L139" s="1"/>
      <c r="M139" s="5"/>
      <c r="N139" s="5"/>
      <c r="O139" s="5"/>
      <c r="P139" s="17"/>
      <c r="Q139" s="7"/>
      <c r="R139" s="7"/>
    </row>
    <row r="140" spans="1:18" s="6" customFormat="1" x14ac:dyDescent="0.35">
      <c r="A140" s="1"/>
      <c r="B140" s="1"/>
      <c r="C140" s="16"/>
      <c r="D140" s="1"/>
      <c r="E140" s="1"/>
      <c r="F140" s="1"/>
      <c r="G140" s="1"/>
      <c r="H140" s="1"/>
      <c r="I140" s="1"/>
      <c r="J140" s="1"/>
      <c r="K140" s="1"/>
      <c r="L140" s="1"/>
      <c r="M140" s="5"/>
      <c r="N140" s="5"/>
      <c r="O140" s="5"/>
      <c r="P140" s="17"/>
      <c r="Q140" s="7"/>
      <c r="R140" s="7"/>
    </row>
    <row r="141" spans="1:18" s="6" customFormat="1" x14ac:dyDescent="0.35">
      <c r="A141" s="1"/>
      <c r="B141" s="1"/>
      <c r="C141" s="16"/>
      <c r="D141" s="1"/>
      <c r="E141" s="1"/>
      <c r="F141" s="1"/>
      <c r="G141" s="1"/>
      <c r="H141" s="1"/>
      <c r="I141" s="1"/>
      <c r="J141" s="1"/>
      <c r="K141" s="1"/>
      <c r="L141" s="1"/>
      <c r="M141" s="5"/>
      <c r="N141" s="5"/>
      <c r="O141" s="5"/>
      <c r="P141" s="17"/>
      <c r="Q141" s="7"/>
      <c r="R141" s="7"/>
    </row>
    <row r="142" spans="1:18" s="6" customFormat="1" x14ac:dyDescent="0.35">
      <c r="A142" s="1"/>
      <c r="B142" s="1"/>
      <c r="C142" s="16"/>
      <c r="D142" s="1"/>
      <c r="E142" s="1"/>
      <c r="F142" s="1"/>
      <c r="G142" s="1"/>
      <c r="H142" s="1"/>
      <c r="I142" s="1"/>
      <c r="J142" s="1"/>
      <c r="K142" s="1"/>
      <c r="L142" s="1"/>
      <c r="M142" s="5"/>
      <c r="N142" s="5"/>
      <c r="O142" s="5"/>
      <c r="P142" s="17"/>
      <c r="Q142" s="7"/>
      <c r="R142" s="7"/>
    </row>
    <row r="143" spans="1:18" s="6" customFormat="1" x14ac:dyDescent="0.35">
      <c r="A143" s="1"/>
      <c r="B143" s="1"/>
      <c r="C143" s="16"/>
      <c r="D143" s="1"/>
      <c r="E143" s="1"/>
      <c r="F143" s="1"/>
      <c r="G143" s="1"/>
      <c r="H143" s="1"/>
      <c r="I143" s="1"/>
      <c r="J143" s="1"/>
      <c r="K143" s="1"/>
      <c r="L143" s="1"/>
      <c r="M143" s="5"/>
      <c r="N143" s="5"/>
      <c r="O143" s="5"/>
      <c r="P143" s="17"/>
      <c r="Q143" s="7"/>
      <c r="R143" s="7"/>
    </row>
    <row r="144" spans="1:18" s="6" customFormat="1" x14ac:dyDescent="0.35">
      <c r="A144" s="1"/>
      <c r="B144" s="1"/>
      <c r="C144" s="16"/>
      <c r="D144" s="1"/>
      <c r="E144" s="1"/>
      <c r="F144" s="1"/>
      <c r="G144" s="1"/>
      <c r="H144" s="1"/>
      <c r="I144" s="1"/>
      <c r="J144" s="1"/>
      <c r="K144" s="1"/>
      <c r="L144" s="1"/>
      <c r="M144" s="5"/>
      <c r="N144" s="5"/>
      <c r="O144" s="5"/>
      <c r="P144" s="17"/>
      <c r="Q144" s="7"/>
      <c r="R144" s="7"/>
    </row>
    <row r="145" spans="1:19" s="6" customFormat="1" x14ac:dyDescent="0.35">
      <c r="A145" s="1"/>
      <c r="B145" s="1"/>
      <c r="C145" s="16"/>
      <c r="D145" s="1"/>
      <c r="E145" s="1"/>
      <c r="F145" s="1"/>
      <c r="G145" s="1"/>
      <c r="H145" s="1"/>
      <c r="I145" s="1"/>
      <c r="J145" s="1"/>
      <c r="K145" s="1"/>
      <c r="L145" s="1"/>
      <c r="M145" s="5"/>
      <c r="N145" s="5"/>
      <c r="O145" s="5"/>
      <c r="P145" s="17"/>
      <c r="Q145" s="7"/>
      <c r="R145" s="7"/>
    </row>
    <row r="146" spans="1:19" s="6" customFormat="1" x14ac:dyDescent="0.35">
      <c r="A146" s="1"/>
      <c r="B146" s="1"/>
      <c r="C146" s="16"/>
      <c r="D146" s="1"/>
      <c r="E146" s="1"/>
      <c r="F146" s="1"/>
      <c r="G146" s="1"/>
      <c r="H146" s="1"/>
      <c r="I146" s="1"/>
      <c r="J146" s="1"/>
      <c r="K146" s="1"/>
      <c r="L146" s="1"/>
      <c r="M146" s="5"/>
      <c r="N146" s="5"/>
      <c r="O146" s="5"/>
      <c r="P146" s="17"/>
      <c r="Q146" s="7"/>
      <c r="R146" s="7"/>
    </row>
    <row r="147" spans="1:19" s="6" customFormat="1" x14ac:dyDescent="0.35">
      <c r="A147" s="1"/>
      <c r="B147" s="1"/>
      <c r="C147" s="16"/>
      <c r="D147" s="1"/>
      <c r="E147" s="1"/>
      <c r="F147" s="1"/>
      <c r="G147" s="1"/>
      <c r="H147" s="1"/>
      <c r="I147" s="1"/>
      <c r="J147" s="1"/>
      <c r="K147" s="1"/>
      <c r="L147" s="1"/>
      <c r="M147" s="5"/>
      <c r="N147" s="5"/>
      <c r="O147" s="5"/>
      <c r="P147" s="17"/>
      <c r="Q147" s="7"/>
      <c r="R147" s="7"/>
    </row>
    <row r="148" spans="1:19" s="6" customFormat="1" x14ac:dyDescent="0.35">
      <c r="A148" s="1"/>
      <c r="B148" s="1"/>
      <c r="C148" s="16"/>
      <c r="D148" s="1"/>
      <c r="E148" s="1"/>
      <c r="F148" s="1"/>
      <c r="G148" s="1"/>
      <c r="H148" s="1"/>
      <c r="I148" s="1"/>
      <c r="J148" s="1"/>
      <c r="K148" s="1"/>
      <c r="L148" s="1"/>
      <c r="M148" s="5"/>
      <c r="N148" s="5"/>
      <c r="O148" s="5"/>
      <c r="P148" s="17"/>
      <c r="Q148" s="7"/>
      <c r="R148" s="7"/>
    </row>
    <row r="149" spans="1:19" s="6" customFormat="1" x14ac:dyDescent="0.35">
      <c r="A149" s="1"/>
      <c r="B149" s="1"/>
      <c r="C149" s="16"/>
      <c r="D149" s="1"/>
      <c r="E149" s="1"/>
      <c r="F149" s="1"/>
      <c r="G149" s="1"/>
      <c r="H149" s="1"/>
      <c r="I149" s="1"/>
      <c r="J149" s="1"/>
      <c r="K149" s="1"/>
      <c r="L149" s="1"/>
      <c r="M149" s="5"/>
      <c r="N149" s="5"/>
      <c r="O149" s="5"/>
      <c r="P149" s="17"/>
      <c r="Q149" s="7"/>
      <c r="R149" s="7"/>
    </row>
    <row r="150" spans="1:19" s="6" customFormat="1" x14ac:dyDescent="0.35">
      <c r="A150" s="1"/>
      <c r="B150" s="1"/>
      <c r="C150" s="16"/>
      <c r="D150" s="1"/>
      <c r="E150" s="1"/>
      <c r="F150" s="1"/>
      <c r="G150" s="1"/>
      <c r="H150" s="1"/>
      <c r="I150" s="1"/>
      <c r="J150" s="1"/>
      <c r="K150" s="1"/>
      <c r="L150" s="1"/>
      <c r="M150" s="5"/>
      <c r="N150" s="5"/>
      <c r="O150" s="5"/>
      <c r="P150" s="17"/>
      <c r="Q150" s="7"/>
      <c r="R150" s="7"/>
    </row>
    <row r="151" spans="1:19" s="6" customFormat="1" x14ac:dyDescent="0.35">
      <c r="A151" s="1"/>
      <c r="B151" s="1"/>
      <c r="C151" s="16"/>
      <c r="D151" s="1"/>
      <c r="E151" s="1"/>
      <c r="F151" s="1"/>
      <c r="G151" s="1"/>
      <c r="H151" s="1"/>
      <c r="I151" s="1"/>
      <c r="J151" s="1"/>
      <c r="K151" s="1"/>
      <c r="L151" s="1"/>
      <c r="M151" s="5"/>
      <c r="N151" s="5"/>
      <c r="O151" s="5"/>
      <c r="P151" s="17"/>
      <c r="Q151" s="7"/>
      <c r="R151" s="7"/>
    </row>
    <row r="152" spans="1:19" s="6" customFormat="1" x14ac:dyDescent="0.35">
      <c r="A152" s="1"/>
      <c r="B152" s="1"/>
      <c r="C152" s="16"/>
      <c r="D152" s="1"/>
      <c r="E152" s="1"/>
      <c r="F152" s="1"/>
      <c r="G152" s="1"/>
      <c r="H152" s="1"/>
      <c r="I152" s="1"/>
      <c r="J152" s="1"/>
      <c r="K152" s="1"/>
      <c r="L152" s="1"/>
      <c r="M152" s="5"/>
      <c r="N152" s="5"/>
      <c r="O152" s="5"/>
      <c r="P152" s="17"/>
      <c r="Q152" s="4"/>
      <c r="R152" s="4"/>
      <c r="S152" s="2"/>
    </row>
    <row r="153" spans="1:19" s="6" customFormat="1" x14ac:dyDescent="0.35">
      <c r="A153" s="1"/>
      <c r="B153" s="1"/>
      <c r="C153" s="16"/>
      <c r="D153" s="1"/>
      <c r="E153" s="1"/>
      <c r="F153" s="1"/>
      <c r="G153" s="1"/>
      <c r="H153" s="1"/>
      <c r="I153" s="1"/>
      <c r="J153" s="1"/>
      <c r="K153" s="1"/>
      <c r="L153" s="1"/>
      <c r="M153" s="5"/>
      <c r="N153" s="5"/>
      <c r="O153" s="5"/>
      <c r="P153" s="17"/>
      <c r="Q153" s="4"/>
      <c r="R153" s="4"/>
      <c r="S153" s="2"/>
    </row>
    <row r="154" spans="1:19" s="6" customFormat="1" x14ac:dyDescent="0.35">
      <c r="A154" s="1"/>
      <c r="B154" s="1"/>
      <c r="C154" s="16"/>
      <c r="D154" s="1"/>
      <c r="E154" s="1"/>
      <c r="F154" s="1"/>
      <c r="G154" s="1"/>
      <c r="H154" s="1"/>
      <c r="I154" s="1"/>
      <c r="J154" s="1"/>
      <c r="K154" s="1"/>
      <c r="L154" s="1"/>
      <c r="M154" s="5"/>
      <c r="N154" s="5"/>
      <c r="O154" s="5"/>
      <c r="P154" s="17"/>
      <c r="Q154" s="4"/>
      <c r="R154" s="4"/>
      <c r="S154" s="2"/>
    </row>
    <row r="155" spans="1:19" s="6" customFormat="1" x14ac:dyDescent="0.35">
      <c r="A155" s="1"/>
      <c r="B155" s="1"/>
      <c r="C155" s="16"/>
      <c r="D155" s="1"/>
      <c r="E155" s="1"/>
      <c r="F155" s="1"/>
      <c r="G155" s="1"/>
      <c r="H155" s="1"/>
      <c r="I155" s="1"/>
      <c r="J155" s="1"/>
      <c r="K155" s="1"/>
      <c r="L155" s="1"/>
      <c r="M155" s="5"/>
      <c r="N155" s="5"/>
      <c r="O155" s="5"/>
      <c r="P155" s="17"/>
      <c r="Q155" s="4"/>
      <c r="R155" s="4"/>
      <c r="S155" s="2"/>
    </row>
    <row r="156" spans="1:19" s="6" customFormat="1" x14ac:dyDescent="0.35">
      <c r="A156" s="1"/>
      <c r="B156" s="1"/>
      <c r="C156" s="16"/>
      <c r="D156" s="1"/>
      <c r="E156" s="1"/>
      <c r="F156" s="1"/>
      <c r="G156" s="1"/>
      <c r="H156" s="1"/>
      <c r="I156" s="1"/>
      <c r="J156" s="1"/>
      <c r="K156" s="1"/>
      <c r="L156" s="1"/>
      <c r="M156" s="5"/>
      <c r="N156" s="5"/>
      <c r="O156" s="5"/>
      <c r="P156" s="17"/>
      <c r="Q156" s="4"/>
      <c r="R156" s="4"/>
      <c r="S156" s="2"/>
    </row>
    <row r="157" spans="1:19" s="6" customFormat="1" x14ac:dyDescent="0.35">
      <c r="A157" s="1"/>
      <c r="B157" s="1"/>
      <c r="C157" s="16"/>
      <c r="D157" s="1"/>
      <c r="E157" s="1"/>
      <c r="F157" s="1"/>
      <c r="G157" s="1"/>
      <c r="H157" s="1"/>
      <c r="I157" s="1"/>
      <c r="J157" s="1"/>
      <c r="K157" s="1"/>
      <c r="L157" s="1"/>
      <c r="M157" s="5"/>
      <c r="N157" s="5"/>
      <c r="O157" s="5"/>
      <c r="P157" s="17"/>
      <c r="Q157" s="4"/>
      <c r="R157" s="4"/>
      <c r="S157" s="2"/>
    </row>
    <row r="158" spans="1:19" s="6" customFormat="1" x14ac:dyDescent="0.35">
      <c r="A158" s="1"/>
      <c r="B158" s="1"/>
      <c r="C158" s="16"/>
      <c r="D158" s="1"/>
      <c r="E158" s="1"/>
      <c r="F158" s="1"/>
      <c r="G158" s="1"/>
      <c r="H158" s="1"/>
      <c r="I158" s="1"/>
      <c r="J158" s="1"/>
      <c r="K158" s="1"/>
      <c r="L158" s="1"/>
      <c r="M158" s="5"/>
      <c r="N158" s="5"/>
      <c r="O158" s="5"/>
      <c r="P158" s="17"/>
      <c r="Q158" s="4"/>
      <c r="R158" s="4"/>
      <c r="S158" s="2"/>
    </row>
    <row r="159" spans="1:19" s="6" customFormat="1" x14ac:dyDescent="0.35">
      <c r="A159" s="1"/>
      <c r="B159" s="1"/>
      <c r="C159" s="16"/>
      <c r="D159" s="1"/>
      <c r="E159" s="1"/>
      <c r="F159" s="1"/>
      <c r="G159" s="1"/>
      <c r="H159" s="1"/>
      <c r="I159" s="1"/>
      <c r="J159" s="1"/>
      <c r="K159" s="1"/>
      <c r="L159" s="1"/>
      <c r="M159" s="5"/>
      <c r="N159" s="5"/>
      <c r="O159" s="5"/>
      <c r="P159" s="17"/>
      <c r="Q159" s="4"/>
      <c r="R159" s="4"/>
      <c r="S159" s="2"/>
    </row>
    <row r="160" spans="1:19" s="6" customFormat="1" x14ac:dyDescent="0.35">
      <c r="A160" s="1"/>
      <c r="B160" s="1"/>
      <c r="C160" s="16"/>
      <c r="D160" s="1"/>
      <c r="E160" s="1"/>
      <c r="F160" s="1"/>
      <c r="G160" s="1"/>
      <c r="H160" s="1"/>
      <c r="I160" s="1"/>
      <c r="J160" s="1"/>
      <c r="K160" s="1"/>
      <c r="L160" s="1"/>
      <c r="M160" s="5"/>
      <c r="N160" s="5"/>
      <c r="O160" s="5"/>
      <c r="P160" s="17"/>
      <c r="Q160" s="4"/>
      <c r="R160" s="4"/>
      <c r="S160" s="2"/>
    </row>
  </sheetData>
  <mergeCells count="15">
    <mergeCell ref="A1:C1"/>
    <mergeCell ref="D23:I23"/>
    <mergeCell ref="A4:A5"/>
    <mergeCell ref="C4:C5"/>
    <mergeCell ref="A2:S2"/>
    <mergeCell ref="D1:K1"/>
    <mergeCell ref="L1:S1"/>
    <mergeCell ref="A8:A16"/>
    <mergeCell ref="C8:C16"/>
    <mergeCell ref="H24:I24"/>
    <mergeCell ref="H25:I25"/>
    <mergeCell ref="H26:I27"/>
    <mergeCell ref="D28:I28"/>
    <mergeCell ref="D21:I21"/>
    <mergeCell ref="D22:I2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1C57B-851A-4181-8484-427D1A42677D}">
  <sheetPr>
    <tabColor rgb="FF00B0F0"/>
  </sheetPr>
  <dimension ref="A1:AR24"/>
  <sheetViews>
    <sheetView zoomScale="85" zoomScaleNormal="85" workbookViewId="0">
      <pane xSplit="9" ySplit="2" topLeftCell="W3" activePane="bottomRight" state="frozen"/>
      <selection pane="topRight" activeCell="J1" sqref="J1"/>
      <selection pane="bottomLeft" activeCell="A3" sqref="A3"/>
      <selection pane="bottomRight" activeCell="Y18" sqref="Y18"/>
    </sheetView>
  </sheetViews>
  <sheetFormatPr defaultColWidth="9.7265625" defaultRowHeight="34.5" customHeight="1" x14ac:dyDescent="0.35"/>
  <cols>
    <col min="1" max="1" width="10.26953125" style="134" customWidth="1"/>
    <col min="2" max="2" width="17.1796875" style="135" customWidth="1"/>
    <col min="3" max="3" width="30.54296875" style="136" customWidth="1"/>
    <col min="4" max="4" width="15.54296875" style="136" customWidth="1"/>
    <col min="5" max="5" width="18.1796875" style="136" customWidth="1"/>
    <col min="6" max="6" width="15.453125" style="39" customWidth="1"/>
    <col min="7" max="7" width="12.81640625" style="39" customWidth="1"/>
    <col min="8" max="8" width="12.54296875" style="39" customWidth="1"/>
    <col min="9" max="9" width="11.81640625" style="39" customWidth="1"/>
    <col min="10" max="22" width="12.54296875" style="39" customWidth="1"/>
    <col min="23" max="23" width="16" style="2" customWidth="1"/>
    <col min="24" max="24" width="17.453125" style="2" customWidth="1"/>
    <col min="25" max="44" width="20.54296875" style="39" customWidth="1"/>
    <col min="45" max="16384" width="9.7265625" style="2"/>
  </cols>
  <sheetData>
    <row r="1" spans="1:44" ht="38.25" customHeight="1" x14ac:dyDescent="0.35">
      <c r="A1" s="220" t="s">
        <v>33</v>
      </c>
      <c r="B1" s="221"/>
      <c r="C1" s="222" t="s">
        <v>119</v>
      </c>
      <c r="D1" s="223"/>
      <c r="E1" s="223"/>
      <c r="F1" s="223"/>
      <c r="G1" s="223"/>
      <c r="H1" s="223"/>
      <c r="I1" s="223"/>
      <c r="J1" s="224" t="s">
        <v>120</v>
      </c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6"/>
      <c r="Y1" s="109" t="s">
        <v>93</v>
      </c>
      <c r="Z1" s="109" t="s">
        <v>93</v>
      </c>
      <c r="AA1" s="109" t="s">
        <v>93</v>
      </c>
      <c r="AB1" s="109" t="s">
        <v>93</v>
      </c>
      <c r="AC1" s="109" t="s">
        <v>93</v>
      </c>
      <c r="AD1" s="109" t="s">
        <v>93</v>
      </c>
      <c r="AE1" s="109" t="s">
        <v>93</v>
      </c>
      <c r="AF1" s="109" t="s">
        <v>93</v>
      </c>
      <c r="AG1" s="109" t="s">
        <v>93</v>
      </c>
      <c r="AH1" s="109" t="s">
        <v>93</v>
      </c>
      <c r="AI1" s="109" t="s">
        <v>93</v>
      </c>
      <c r="AJ1" s="109" t="s">
        <v>93</v>
      </c>
      <c r="AK1" s="109" t="s">
        <v>93</v>
      </c>
      <c r="AL1" s="109" t="s">
        <v>93</v>
      </c>
      <c r="AM1" s="109" t="s">
        <v>93</v>
      </c>
      <c r="AN1" s="109" t="s">
        <v>93</v>
      </c>
      <c r="AO1" s="109" t="s">
        <v>93</v>
      </c>
      <c r="AP1" s="109" t="s">
        <v>93</v>
      </c>
      <c r="AQ1" s="109" t="s">
        <v>93</v>
      </c>
      <c r="AR1" s="109" t="s">
        <v>93</v>
      </c>
    </row>
    <row r="2" spans="1:44" ht="34.5" customHeight="1" x14ac:dyDescent="0.35">
      <c r="A2" s="227" t="s">
        <v>94</v>
      </c>
      <c r="B2" s="228"/>
      <c r="C2" s="228"/>
      <c r="D2" s="228"/>
      <c r="E2" s="228"/>
      <c r="F2" s="229"/>
      <c r="G2" s="230" t="s">
        <v>136</v>
      </c>
      <c r="H2" s="230"/>
      <c r="I2" s="230"/>
      <c r="J2" s="231" t="s">
        <v>95</v>
      </c>
      <c r="K2" s="231"/>
      <c r="L2" s="231"/>
      <c r="M2" s="232" t="s">
        <v>96</v>
      </c>
      <c r="N2" s="232"/>
      <c r="O2" s="232"/>
      <c r="P2" s="233" t="s">
        <v>97</v>
      </c>
      <c r="Q2" s="233"/>
      <c r="R2" s="233"/>
      <c r="S2" s="234" t="s">
        <v>98</v>
      </c>
      <c r="T2" s="234"/>
      <c r="U2" s="234"/>
      <c r="V2" s="234"/>
      <c r="W2" s="235" t="s">
        <v>99</v>
      </c>
      <c r="X2" s="236"/>
      <c r="Y2" s="146" t="s">
        <v>136</v>
      </c>
      <c r="Z2" s="110" t="s">
        <v>100</v>
      </c>
      <c r="AA2" s="110" t="s">
        <v>100</v>
      </c>
      <c r="AB2" s="110" t="s">
        <v>100</v>
      </c>
      <c r="AC2" s="110" t="s">
        <v>100</v>
      </c>
      <c r="AD2" s="110" t="s">
        <v>100</v>
      </c>
      <c r="AE2" s="110" t="s">
        <v>100</v>
      </c>
      <c r="AF2" s="110" t="s">
        <v>100</v>
      </c>
      <c r="AG2" s="110" t="s">
        <v>100</v>
      </c>
      <c r="AH2" s="110" t="s">
        <v>100</v>
      </c>
      <c r="AI2" s="110" t="s">
        <v>100</v>
      </c>
      <c r="AJ2" s="110" t="s">
        <v>100</v>
      </c>
      <c r="AK2" s="110" t="s">
        <v>100</v>
      </c>
      <c r="AL2" s="110" t="s">
        <v>100</v>
      </c>
      <c r="AM2" s="110" t="s">
        <v>100</v>
      </c>
      <c r="AN2" s="110" t="s">
        <v>100</v>
      </c>
      <c r="AO2" s="110" t="s">
        <v>100</v>
      </c>
      <c r="AP2" s="110" t="s">
        <v>100</v>
      </c>
      <c r="AQ2" s="110" t="s">
        <v>100</v>
      </c>
      <c r="AR2" s="110" t="s">
        <v>100</v>
      </c>
    </row>
    <row r="3" spans="1:44" s="121" customFormat="1" ht="45" customHeight="1" x14ac:dyDescent="0.25">
      <c r="A3" s="111" t="s">
        <v>101</v>
      </c>
      <c r="B3" s="111" t="s">
        <v>102</v>
      </c>
      <c r="C3" s="111" t="s">
        <v>103</v>
      </c>
      <c r="D3" s="111" t="s">
        <v>104</v>
      </c>
      <c r="E3" s="111" t="s">
        <v>105</v>
      </c>
      <c r="F3" s="112" t="s">
        <v>106</v>
      </c>
      <c r="G3" s="113" t="s">
        <v>107</v>
      </c>
      <c r="H3" s="113" t="s">
        <v>108</v>
      </c>
      <c r="I3" s="113" t="s">
        <v>109</v>
      </c>
      <c r="J3" s="114" t="s">
        <v>107</v>
      </c>
      <c r="K3" s="114" t="s">
        <v>108</v>
      </c>
      <c r="L3" s="114" t="s">
        <v>109</v>
      </c>
      <c r="M3" s="115" t="s">
        <v>107</v>
      </c>
      <c r="N3" s="115" t="s">
        <v>108</v>
      </c>
      <c r="O3" s="115" t="s">
        <v>109</v>
      </c>
      <c r="P3" s="116" t="s">
        <v>107</v>
      </c>
      <c r="Q3" s="116" t="s">
        <v>108</v>
      </c>
      <c r="R3" s="116" t="s">
        <v>109</v>
      </c>
      <c r="S3" s="117" t="s">
        <v>107</v>
      </c>
      <c r="T3" s="117" t="s">
        <v>110</v>
      </c>
      <c r="U3" s="117" t="s">
        <v>111</v>
      </c>
      <c r="V3" s="118" t="s">
        <v>109</v>
      </c>
      <c r="W3" s="48" t="s">
        <v>112</v>
      </c>
      <c r="X3" s="119" t="s">
        <v>113</v>
      </c>
      <c r="Y3" s="147" t="s">
        <v>137</v>
      </c>
      <c r="Z3" s="120" t="s">
        <v>114</v>
      </c>
      <c r="AA3" s="120" t="s">
        <v>114</v>
      </c>
      <c r="AB3" s="120" t="s">
        <v>114</v>
      </c>
      <c r="AC3" s="120" t="s">
        <v>114</v>
      </c>
      <c r="AD3" s="120" t="s">
        <v>114</v>
      </c>
      <c r="AE3" s="120" t="s">
        <v>114</v>
      </c>
      <c r="AF3" s="120" t="s">
        <v>114</v>
      </c>
      <c r="AG3" s="120" t="s">
        <v>114</v>
      </c>
      <c r="AH3" s="120" t="s">
        <v>114</v>
      </c>
      <c r="AI3" s="120" t="s">
        <v>114</v>
      </c>
      <c r="AJ3" s="120" t="s">
        <v>114</v>
      </c>
      <c r="AK3" s="120" t="s">
        <v>114</v>
      </c>
      <c r="AL3" s="120" t="s">
        <v>114</v>
      </c>
      <c r="AM3" s="120" t="s">
        <v>114</v>
      </c>
      <c r="AN3" s="120" t="s">
        <v>114</v>
      </c>
      <c r="AO3" s="120" t="s">
        <v>114</v>
      </c>
      <c r="AP3" s="120" t="s">
        <v>114</v>
      </c>
      <c r="AQ3" s="120" t="s">
        <v>114</v>
      </c>
      <c r="AR3" s="120" t="s">
        <v>114</v>
      </c>
    </row>
    <row r="4" spans="1:44" ht="34.5" customHeight="1" x14ac:dyDescent="0.35">
      <c r="A4" s="122">
        <v>1</v>
      </c>
      <c r="B4" s="246" t="s">
        <v>88</v>
      </c>
      <c r="C4" s="123" t="s">
        <v>121</v>
      </c>
      <c r="D4" s="132" t="s">
        <v>38</v>
      </c>
      <c r="E4" s="139" t="s">
        <v>134</v>
      </c>
      <c r="F4" s="14">
        <f>GESTOR!K4</f>
        <v>1225</v>
      </c>
      <c r="G4" s="124">
        <f t="shared" ref="G4:G16" si="0">IF(ROUNDDOWN($F4*0.5,0)&gt;$V4,$V4+H4,ROUNDDOWN($F4*0.5,0))</f>
        <v>612</v>
      </c>
      <c r="H4" s="124">
        <f t="shared" ref="H4:H16" si="1">SUMIF($W$2:$AF$2,$G$2,W4:AF4)</f>
        <v>0</v>
      </c>
      <c r="I4" s="124">
        <f>G4-H4</f>
        <v>612</v>
      </c>
      <c r="J4" s="125">
        <f t="shared" ref="J4:J16" si="2">IF(ROUNDDOWN($F4*0.5,0)&gt;$V4,$V4+K4,ROUNDDOWN($F4*0.5,0))</f>
        <v>612</v>
      </c>
      <c r="K4" s="125">
        <f t="shared" ref="K4:K16" si="3">SUMIF($W$2:$AF$2,$J$2,W4:AF4)</f>
        <v>0</v>
      </c>
      <c r="L4" s="125">
        <f>J4-K4</f>
        <v>612</v>
      </c>
      <c r="M4" s="126">
        <f t="shared" ref="M4:M16" si="4">IF(ROUNDDOWN($F4*0.5,0)&gt;$V4,$V4+N4,ROUNDDOWN($F4*0.5,0))</f>
        <v>612</v>
      </c>
      <c r="N4" s="126">
        <f t="shared" ref="N4:N16" si="5">SUMIF($W$2:$AF$2,$M$2,W4:AF4)</f>
        <v>0</v>
      </c>
      <c r="O4" s="126">
        <f>M4-N4</f>
        <v>612</v>
      </c>
      <c r="P4" s="127">
        <f t="shared" ref="P4:P16" si="6">IF(ROUNDDOWN($F4*0.5,0)&gt;$V4,$V4+Q4,ROUNDDOWN($F4*0.5,0))</f>
        <v>612</v>
      </c>
      <c r="Q4" s="127">
        <f t="shared" ref="Q4:Q16" si="7">SUMIF($W$2:$AF$2,$P$2,W4:AF4)</f>
        <v>0</v>
      </c>
      <c r="R4" s="127">
        <f>P4-Q4</f>
        <v>612</v>
      </c>
      <c r="S4" s="128">
        <f>F4*2</f>
        <v>2450</v>
      </c>
      <c r="T4" s="128">
        <v>0</v>
      </c>
      <c r="U4" s="128">
        <f>(SUM(Y4:AR4))</f>
        <v>0</v>
      </c>
      <c r="V4" s="128">
        <f>S4-U4-T4</f>
        <v>2450</v>
      </c>
      <c r="W4" s="129">
        <v>15.87</v>
      </c>
      <c r="X4" s="129">
        <f t="shared" ref="X4:X16" si="8">W4*F4</f>
        <v>19440.75</v>
      </c>
      <c r="Y4" s="130"/>
      <c r="Z4" s="131"/>
      <c r="AA4" s="130"/>
      <c r="AB4" s="131"/>
      <c r="AC4" s="130"/>
      <c r="AD4" s="131"/>
      <c r="AE4" s="130"/>
      <c r="AF4" s="131"/>
      <c r="AG4" s="130"/>
      <c r="AH4" s="131"/>
      <c r="AI4" s="130"/>
      <c r="AJ4" s="131"/>
      <c r="AK4" s="130"/>
      <c r="AL4" s="131"/>
      <c r="AM4" s="130"/>
      <c r="AN4" s="131"/>
      <c r="AO4" s="130"/>
      <c r="AP4" s="131"/>
      <c r="AQ4" s="130"/>
      <c r="AR4" s="131"/>
    </row>
    <row r="5" spans="1:44" ht="34.5" customHeight="1" x14ac:dyDescent="0.35">
      <c r="A5" s="122">
        <v>2</v>
      </c>
      <c r="B5" s="247"/>
      <c r="C5" s="123" t="s">
        <v>122</v>
      </c>
      <c r="D5" s="132" t="s">
        <v>38</v>
      </c>
      <c r="E5" s="132" t="s">
        <v>135</v>
      </c>
      <c r="F5" s="14">
        <f>GESTOR!K5</f>
        <v>96</v>
      </c>
      <c r="G5" s="124">
        <f t="shared" si="0"/>
        <v>48</v>
      </c>
      <c r="H5" s="124">
        <f t="shared" si="1"/>
        <v>0</v>
      </c>
      <c r="I5" s="124">
        <f t="shared" ref="I5:I16" si="9">G5-H5</f>
        <v>48</v>
      </c>
      <c r="J5" s="125">
        <f t="shared" si="2"/>
        <v>48</v>
      </c>
      <c r="K5" s="125">
        <f t="shared" si="3"/>
        <v>0</v>
      </c>
      <c r="L5" s="125">
        <f t="shared" ref="L5:L16" si="10">J5-K5</f>
        <v>48</v>
      </c>
      <c r="M5" s="126">
        <f t="shared" si="4"/>
        <v>48</v>
      </c>
      <c r="N5" s="126">
        <f t="shared" si="5"/>
        <v>0</v>
      </c>
      <c r="O5" s="126">
        <f t="shared" ref="O5:O16" si="11">M5-N5</f>
        <v>48</v>
      </c>
      <c r="P5" s="127">
        <f t="shared" si="6"/>
        <v>48</v>
      </c>
      <c r="Q5" s="127">
        <f t="shared" si="7"/>
        <v>0</v>
      </c>
      <c r="R5" s="127">
        <f t="shared" ref="R5:R16" si="12">P5-Q5</f>
        <v>48</v>
      </c>
      <c r="S5" s="128">
        <f t="shared" ref="S5:S16" si="13">F5*2</f>
        <v>192</v>
      </c>
      <c r="T5" s="128">
        <v>0</v>
      </c>
      <c r="U5" s="128">
        <f t="shared" ref="U5:U15" si="14">(SUM(Y5:AR5))</f>
        <v>0</v>
      </c>
      <c r="V5" s="128">
        <f t="shared" ref="V5:V16" si="15">S5-U5-T5</f>
        <v>192</v>
      </c>
      <c r="W5" s="129">
        <v>15.01</v>
      </c>
      <c r="X5" s="129">
        <f t="shared" si="8"/>
        <v>1440.96</v>
      </c>
      <c r="Y5" s="130"/>
      <c r="Z5" s="131"/>
      <c r="AA5" s="130"/>
      <c r="AB5" s="131"/>
      <c r="AC5" s="130"/>
      <c r="AD5" s="131"/>
      <c r="AE5" s="130"/>
      <c r="AF5" s="131"/>
      <c r="AG5" s="130"/>
      <c r="AH5" s="131"/>
      <c r="AI5" s="130"/>
      <c r="AJ5" s="131"/>
      <c r="AK5" s="130"/>
      <c r="AL5" s="131"/>
      <c r="AM5" s="130"/>
      <c r="AN5" s="131"/>
      <c r="AO5" s="130"/>
      <c r="AP5" s="131"/>
      <c r="AQ5" s="130"/>
      <c r="AR5" s="131"/>
    </row>
    <row r="6" spans="1:44" ht="34.5" customHeight="1" x14ac:dyDescent="0.35">
      <c r="A6" s="122">
        <v>3</v>
      </c>
      <c r="B6" s="133" t="s">
        <v>89</v>
      </c>
      <c r="C6" s="123" t="s">
        <v>123</v>
      </c>
      <c r="D6" s="132" t="s">
        <v>46</v>
      </c>
      <c r="E6" s="132" t="s">
        <v>47</v>
      </c>
      <c r="F6" s="14">
        <f>GESTOR!K6</f>
        <v>1779</v>
      </c>
      <c r="G6" s="124">
        <f t="shared" si="0"/>
        <v>889</v>
      </c>
      <c r="H6" s="124">
        <f t="shared" si="1"/>
        <v>0</v>
      </c>
      <c r="I6" s="124">
        <f t="shared" si="9"/>
        <v>889</v>
      </c>
      <c r="J6" s="125">
        <f t="shared" si="2"/>
        <v>889</v>
      </c>
      <c r="K6" s="125">
        <f t="shared" si="3"/>
        <v>0</v>
      </c>
      <c r="L6" s="125">
        <f t="shared" si="10"/>
        <v>889</v>
      </c>
      <c r="M6" s="126">
        <f t="shared" si="4"/>
        <v>889</v>
      </c>
      <c r="N6" s="126">
        <f t="shared" si="5"/>
        <v>0</v>
      </c>
      <c r="O6" s="126">
        <f t="shared" si="11"/>
        <v>889</v>
      </c>
      <c r="P6" s="127">
        <f t="shared" si="6"/>
        <v>889</v>
      </c>
      <c r="Q6" s="127">
        <f t="shared" si="7"/>
        <v>0</v>
      </c>
      <c r="R6" s="127">
        <f t="shared" si="12"/>
        <v>889</v>
      </c>
      <c r="S6" s="128">
        <f t="shared" si="13"/>
        <v>3558</v>
      </c>
      <c r="T6" s="128">
        <v>0</v>
      </c>
      <c r="U6" s="128">
        <f t="shared" si="14"/>
        <v>0</v>
      </c>
      <c r="V6" s="128">
        <f t="shared" si="15"/>
        <v>3558</v>
      </c>
      <c r="W6" s="129">
        <v>5.65</v>
      </c>
      <c r="X6" s="129">
        <f t="shared" si="8"/>
        <v>10051.35</v>
      </c>
      <c r="Y6" s="130"/>
      <c r="Z6" s="131"/>
      <c r="AA6" s="130"/>
      <c r="AB6" s="131"/>
      <c r="AC6" s="130"/>
      <c r="AD6" s="131"/>
      <c r="AE6" s="130"/>
      <c r="AF6" s="131"/>
      <c r="AG6" s="130"/>
      <c r="AH6" s="131"/>
      <c r="AI6" s="130"/>
      <c r="AJ6" s="131"/>
      <c r="AK6" s="130"/>
      <c r="AL6" s="131"/>
      <c r="AM6" s="130"/>
      <c r="AN6" s="131"/>
      <c r="AO6" s="130"/>
      <c r="AP6" s="131"/>
      <c r="AQ6" s="130"/>
      <c r="AR6" s="131"/>
    </row>
    <row r="7" spans="1:44" ht="34.5" customHeight="1" x14ac:dyDescent="0.35">
      <c r="A7" s="122">
        <v>4</v>
      </c>
      <c r="B7" s="133" t="s">
        <v>89</v>
      </c>
      <c r="C7" s="123" t="s">
        <v>124</v>
      </c>
      <c r="D7" s="132" t="s">
        <v>46</v>
      </c>
      <c r="E7" s="132" t="s">
        <v>47</v>
      </c>
      <c r="F7" s="14">
        <f>GESTOR!K7</f>
        <v>686</v>
      </c>
      <c r="G7" s="124">
        <f t="shared" si="0"/>
        <v>343</v>
      </c>
      <c r="H7" s="124">
        <f t="shared" si="1"/>
        <v>0</v>
      </c>
      <c r="I7" s="124">
        <f t="shared" si="9"/>
        <v>343</v>
      </c>
      <c r="J7" s="125">
        <f t="shared" si="2"/>
        <v>343</v>
      </c>
      <c r="K7" s="125">
        <f t="shared" si="3"/>
        <v>0</v>
      </c>
      <c r="L7" s="125">
        <f t="shared" si="10"/>
        <v>343</v>
      </c>
      <c r="M7" s="126">
        <f t="shared" si="4"/>
        <v>343</v>
      </c>
      <c r="N7" s="126">
        <f t="shared" si="5"/>
        <v>0</v>
      </c>
      <c r="O7" s="126">
        <f t="shared" si="11"/>
        <v>343</v>
      </c>
      <c r="P7" s="127">
        <f t="shared" si="6"/>
        <v>343</v>
      </c>
      <c r="Q7" s="127">
        <f t="shared" si="7"/>
        <v>0</v>
      </c>
      <c r="R7" s="127">
        <f t="shared" si="12"/>
        <v>343</v>
      </c>
      <c r="S7" s="128">
        <f t="shared" si="13"/>
        <v>1372</v>
      </c>
      <c r="T7" s="128">
        <v>0</v>
      </c>
      <c r="U7" s="128">
        <f t="shared" si="14"/>
        <v>0</v>
      </c>
      <c r="V7" s="128">
        <f t="shared" si="15"/>
        <v>1372</v>
      </c>
      <c r="W7" s="129">
        <v>5.66</v>
      </c>
      <c r="X7" s="129">
        <f t="shared" si="8"/>
        <v>3882.76</v>
      </c>
      <c r="Y7" s="130"/>
      <c r="Z7" s="131"/>
      <c r="AA7" s="130"/>
      <c r="AB7" s="131"/>
      <c r="AC7" s="130"/>
      <c r="AD7" s="131"/>
      <c r="AE7" s="130"/>
      <c r="AF7" s="131"/>
      <c r="AG7" s="130"/>
      <c r="AH7" s="131"/>
      <c r="AI7" s="130"/>
      <c r="AJ7" s="131"/>
      <c r="AK7" s="130"/>
      <c r="AL7" s="131"/>
      <c r="AM7" s="130"/>
      <c r="AN7" s="131"/>
      <c r="AO7" s="130"/>
      <c r="AP7" s="131"/>
      <c r="AQ7" s="130"/>
      <c r="AR7" s="131"/>
    </row>
    <row r="8" spans="1:44" ht="34.5" customHeight="1" x14ac:dyDescent="0.35">
      <c r="A8" s="122">
        <v>7</v>
      </c>
      <c r="B8" s="248" t="s">
        <v>89</v>
      </c>
      <c r="C8" s="123" t="s">
        <v>125</v>
      </c>
      <c r="D8" s="132" t="s">
        <v>52</v>
      </c>
      <c r="E8" s="70" t="s">
        <v>53</v>
      </c>
      <c r="F8" s="14">
        <f>GESTOR!K8</f>
        <v>125</v>
      </c>
      <c r="G8" s="124">
        <f t="shared" si="0"/>
        <v>62</v>
      </c>
      <c r="H8" s="124">
        <f t="shared" si="1"/>
        <v>62</v>
      </c>
      <c r="I8" s="124">
        <f t="shared" si="9"/>
        <v>0</v>
      </c>
      <c r="J8" s="125">
        <f t="shared" si="2"/>
        <v>62</v>
      </c>
      <c r="K8" s="125">
        <f t="shared" si="3"/>
        <v>0</v>
      </c>
      <c r="L8" s="125">
        <f t="shared" si="10"/>
        <v>62</v>
      </c>
      <c r="M8" s="126">
        <f t="shared" si="4"/>
        <v>62</v>
      </c>
      <c r="N8" s="126">
        <f t="shared" si="5"/>
        <v>0</v>
      </c>
      <c r="O8" s="126">
        <f t="shared" si="11"/>
        <v>62</v>
      </c>
      <c r="P8" s="127">
        <f t="shared" si="6"/>
        <v>62</v>
      </c>
      <c r="Q8" s="127">
        <f t="shared" si="7"/>
        <v>0</v>
      </c>
      <c r="R8" s="127">
        <f t="shared" si="12"/>
        <v>62</v>
      </c>
      <c r="S8" s="128">
        <f t="shared" si="13"/>
        <v>250</v>
      </c>
      <c r="T8" s="128">
        <v>0</v>
      </c>
      <c r="U8" s="128">
        <f t="shared" si="14"/>
        <v>62</v>
      </c>
      <c r="V8" s="128">
        <f t="shared" si="15"/>
        <v>188</v>
      </c>
      <c r="W8" s="129">
        <v>5.01</v>
      </c>
      <c r="X8" s="129">
        <f t="shared" si="8"/>
        <v>626.25</v>
      </c>
      <c r="Y8" s="130">
        <v>62</v>
      </c>
      <c r="Z8" s="131"/>
      <c r="AA8" s="130"/>
      <c r="AB8" s="131"/>
      <c r="AC8" s="130"/>
      <c r="AD8" s="131"/>
      <c r="AE8" s="130"/>
      <c r="AF8" s="131"/>
      <c r="AG8" s="130"/>
      <c r="AH8" s="131"/>
      <c r="AI8" s="130"/>
      <c r="AJ8" s="131"/>
      <c r="AK8" s="130"/>
      <c r="AL8" s="131"/>
      <c r="AM8" s="130"/>
      <c r="AN8" s="131"/>
      <c r="AO8" s="130"/>
      <c r="AP8" s="131"/>
      <c r="AQ8" s="130"/>
      <c r="AR8" s="131"/>
    </row>
    <row r="9" spans="1:44" ht="34.5" customHeight="1" x14ac:dyDescent="0.35">
      <c r="A9" s="122">
        <v>8</v>
      </c>
      <c r="B9" s="249"/>
      <c r="C9" s="123" t="s">
        <v>126</v>
      </c>
      <c r="D9" s="132" t="s">
        <v>55</v>
      </c>
      <c r="E9" s="70" t="s">
        <v>53</v>
      </c>
      <c r="F9" s="14">
        <f>GESTOR!K9</f>
        <v>125</v>
      </c>
      <c r="G9" s="124">
        <f t="shared" si="0"/>
        <v>62</v>
      </c>
      <c r="H9" s="124">
        <f t="shared" si="1"/>
        <v>62</v>
      </c>
      <c r="I9" s="124">
        <f t="shared" si="9"/>
        <v>0</v>
      </c>
      <c r="J9" s="125">
        <f t="shared" si="2"/>
        <v>62</v>
      </c>
      <c r="K9" s="125">
        <f t="shared" si="3"/>
        <v>0</v>
      </c>
      <c r="L9" s="125">
        <f t="shared" si="10"/>
        <v>62</v>
      </c>
      <c r="M9" s="126">
        <f t="shared" si="4"/>
        <v>62</v>
      </c>
      <c r="N9" s="126">
        <f t="shared" si="5"/>
        <v>0</v>
      </c>
      <c r="O9" s="126">
        <f t="shared" si="11"/>
        <v>62</v>
      </c>
      <c r="P9" s="127">
        <f t="shared" si="6"/>
        <v>62</v>
      </c>
      <c r="Q9" s="127">
        <f t="shared" si="7"/>
        <v>0</v>
      </c>
      <c r="R9" s="127">
        <f t="shared" si="12"/>
        <v>62</v>
      </c>
      <c r="S9" s="128">
        <f t="shared" si="13"/>
        <v>250</v>
      </c>
      <c r="T9" s="128">
        <v>0</v>
      </c>
      <c r="U9" s="128">
        <f t="shared" si="14"/>
        <v>62</v>
      </c>
      <c r="V9" s="128">
        <f t="shared" si="15"/>
        <v>188</v>
      </c>
      <c r="W9" s="129">
        <v>6.33</v>
      </c>
      <c r="X9" s="129">
        <f t="shared" si="8"/>
        <v>791.25</v>
      </c>
      <c r="Y9" s="130">
        <v>62</v>
      </c>
      <c r="Z9" s="131"/>
      <c r="AA9" s="130"/>
      <c r="AB9" s="131"/>
      <c r="AC9" s="130"/>
      <c r="AD9" s="131"/>
      <c r="AE9" s="130"/>
      <c r="AF9" s="131"/>
      <c r="AG9" s="130"/>
      <c r="AH9" s="131"/>
      <c r="AI9" s="130"/>
      <c r="AJ9" s="131"/>
      <c r="AK9" s="130"/>
      <c r="AL9" s="131"/>
      <c r="AM9" s="130"/>
      <c r="AN9" s="131"/>
      <c r="AO9" s="130"/>
      <c r="AP9" s="131"/>
      <c r="AQ9" s="130"/>
      <c r="AR9" s="131"/>
    </row>
    <row r="10" spans="1:44" ht="34.5" customHeight="1" x14ac:dyDescent="0.35">
      <c r="A10" s="122">
        <v>9</v>
      </c>
      <c r="B10" s="249"/>
      <c r="C10" s="123" t="s">
        <v>127</v>
      </c>
      <c r="D10" s="132" t="s">
        <v>55</v>
      </c>
      <c r="E10" s="70" t="s">
        <v>53</v>
      </c>
      <c r="F10" s="14">
        <f>GESTOR!K10</f>
        <v>125</v>
      </c>
      <c r="G10" s="124">
        <f t="shared" si="0"/>
        <v>62</v>
      </c>
      <c r="H10" s="124">
        <f t="shared" si="1"/>
        <v>62</v>
      </c>
      <c r="I10" s="124">
        <f t="shared" si="9"/>
        <v>0</v>
      </c>
      <c r="J10" s="125">
        <f t="shared" si="2"/>
        <v>62</v>
      </c>
      <c r="K10" s="125">
        <f t="shared" si="3"/>
        <v>0</v>
      </c>
      <c r="L10" s="125">
        <f t="shared" si="10"/>
        <v>62</v>
      </c>
      <c r="M10" s="126">
        <f t="shared" si="4"/>
        <v>62</v>
      </c>
      <c r="N10" s="126">
        <f t="shared" si="5"/>
        <v>0</v>
      </c>
      <c r="O10" s="126">
        <f t="shared" si="11"/>
        <v>62</v>
      </c>
      <c r="P10" s="127">
        <f t="shared" si="6"/>
        <v>62</v>
      </c>
      <c r="Q10" s="127">
        <f t="shared" si="7"/>
        <v>0</v>
      </c>
      <c r="R10" s="127">
        <f t="shared" si="12"/>
        <v>62</v>
      </c>
      <c r="S10" s="128">
        <f t="shared" si="13"/>
        <v>250</v>
      </c>
      <c r="T10" s="128">
        <v>0</v>
      </c>
      <c r="U10" s="128">
        <f t="shared" si="14"/>
        <v>62</v>
      </c>
      <c r="V10" s="128">
        <f t="shared" si="15"/>
        <v>188</v>
      </c>
      <c r="W10" s="129">
        <v>6.12</v>
      </c>
      <c r="X10" s="129">
        <f t="shared" si="8"/>
        <v>765</v>
      </c>
      <c r="Y10" s="130">
        <v>62</v>
      </c>
      <c r="Z10" s="131"/>
      <c r="AA10" s="130"/>
      <c r="AB10" s="131"/>
      <c r="AC10" s="130"/>
      <c r="AD10" s="131"/>
      <c r="AE10" s="130"/>
      <c r="AF10" s="131"/>
      <c r="AG10" s="130"/>
      <c r="AH10" s="131"/>
      <c r="AI10" s="130"/>
      <c r="AJ10" s="131"/>
      <c r="AK10" s="130"/>
      <c r="AL10" s="131"/>
      <c r="AM10" s="130"/>
      <c r="AN10" s="131"/>
      <c r="AO10" s="130"/>
      <c r="AP10" s="131"/>
      <c r="AQ10" s="130"/>
      <c r="AR10" s="131"/>
    </row>
    <row r="11" spans="1:44" ht="34.5" customHeight="1" x14ac:dyDescent="0.35">
      <c r="A11" s="122">
        <v>10</v>
      </c>
      <c r="B11" s="249"/>
      <c r="C11" s="123" t="s">
        <v>128</v>
      </c>
      <c r="D11" s="132" t="s">
        <v>58</v>
      </c>
      <c r="E11" s="70" t="s">
        <v>59</v>
      </c>
      <c r="F11" s="14">
        <f>GESTOR!K11</f>
        <v>220</v>
      </c>
      <c r="G11" s="124">
        <f t="shared" si="0"/>
        <v>110</v>
      </c>
      <c r="H11" s="124">
        <f t="shared" si="1"/>
        <v>110</v>
      </c>
      <c r="I11" s="124">
        <f t="shared" si="9"/>
        <v>0</v>
      </c>
      <c r="J11" s="125">
        <f t="shared" si="2"/>
        <v>110</v>
      </c>
      <c r="K11" s="125">
        <f t="shared" si="3"/>
        <v>0</v>
      </c>
      <c r="L11" s="125">
        <f t="shared" si="10"/>
        <v>110</v>
      </c>
      <c r="M11" s="126">
        <f t="shared" si="4"/>
        <v>110</v>
      </c>
      <c r="N11" s="126">
        <f t="shared" si="5"/>
        <v>0</v>
      </c>
      <c r="O11" s="126">
        <f t="shared" si="11"/>
        <v>110</v>
      </c>
      <c r="P11" s="127">
        <f t="shared" si="6"/>
        <v>110</v>
      </c>
      <c r="Q11" s="127">
        <f t="shared" si="7"/>
        <v>0</v>
      </c>
      <c r="R11" s="127">
        <f t="shared" si="12"/>
        <v>110</v>
      </c>
      <c r="S11" s="128">
        <f t="shared" si="13"/>
        <v>440</v>
      </c>
      <c r="T11" s="128">
        <v>0</v>
      </c>
      <c r="U11" s="128">
        <f t="shared" si="14"/>
        <v>110</v>
      </c>
      <c r="V11" s="128">
        <f t="shared" si="15"/>
        <v>330</v>
      </c>
      <c r="W11" s="129">
        <v>3.44</v>
      </c>
      <c r="X11" s="129">
        <f t="shared" si="8"/>
        <v>756.8</v>
      </c>
      <c r="Y11" s="130">
        <v>110</v>
      </c>
      <c r="Z11" s="131"/>
      <c r="AA11" s="130"/>
      <c r="AB11" s="131"/>
      <c r="AC11" s="130"/>
      <c r="AD11" s="131"/>
      <c r="AE11" s="130"/>
      <c r="AF11" s="131"/>
      <c r="AG11" s="130"/>
      <c r="AH11" s="131"/>
      <c r="AI11" s="130"/>
      <c r="AJ11" s="131"/>
      <c r="AK11" s="130"/>
      <c r="AL11" s="131"/>
      <c r="AM11" s="130"/>
      <c r="AN11" s="131"/>
      <c r="AO11" s="130"/>
      <c r="AP11" s="131"/>
      <c r="AQ11" s="130"/>
      <c r="AR11" s="131"/>
    </row>
    <row r="12" spans="1:44" ht="34.5" customHeight="1" x14ac:dyDescent="0.35">
      <c r="A12" s="122">
        <v>11</v>
      </c>
      <c r="B12" s="249"/>
      <c r="C12" s="123" t="s">
        <v>129</v>
      </c>
      <c r="D12" s="132" t="s">
        <v>58</v>
      </c>
      <c r="E12" s="132" t="s">
        <v>59</v>
      </c>
      <c r="F12" s="14">
        <f>GESTOR!K12</f>
        <v>220</v>
      </c>
      <c r="G12" s="124">
        <f t="shared" si="0"/>
        <v>110</v>
      </c>
      <c r="H12" s="124">
        <f t="shared" si="1"/>
        <v>110</v>
      </c>
      <c r="I12" s="124">
        <f t="shared" si="9"/>
        <v>0</v>
      </c>
      <c r="J12" s="125">
        <f t="shared" si="2"/>
        <v>110</v>
      </c>
      <c r="K12" s="125">
        <f t="shared" si="3"/>
        <v>0</v>
      </c>
      <c r="L12" s="125">
        <f t="shared" si="10"/>
        <v>110</v>
      </c>
      <c r="M12" s="126">
        <f t="shared" si="4"/>
        <v>110</v>
      </c>
      <c r="N12" s="126">
        <f t="shared" si="5"/>
        <v>0</v>
      </c>
      <c r="O12" s="126">
        <f t="shared" si="11"/>
        <v>110</v>
      </c>
      <c r="P12" s="127">
        <f t="shared" si="6"/>
        <v>110</v>
      </c>
      <c r="Q12" s="127">
        <f t="shared" si="7"/>
        <v>0</v>
      </c>
      <c r="R12" s="127">
        <f t="shared" si="12"/>
        <v>110</v>
      </c>
      <c r="S12" s="128">
        <f t="shared" si="13"/>
        <v>440</v>
      </c>
      <c r="T12" s="128">
        <v>0</v>
      </c>
      <c r="U12" s="128">
        <f t="shared" si="14"/>
        <v>110</v>
      </c>
      <c r="V12" s="128">
        <f t="shared" si="15"/>
        <v>330</v>
      </c>
      <c r="W12" s="129">
        <v>3.47</v>
      </c>
      <c r="X12" s="129">
        <f t="shared" si="8"/>
        <v>763.40000000000009</v>
      </c>
      <c r="Y12" s="130">
        <v>110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</row>
    <row r="13" spans="1:44" ht="34.5" customHeight="1" x14ac:dyDescent="0.35">
      <c r="A13" s="122">
        <v>12</v>
      </c>
      <c r="B13" s="249"/>
      <c r="C13" s="123" t="s">
        <v>130</v>
      </c>
      <c r="D13" s="132" t="s">
        <v>58</v>
      </c>
      <c r="E13" s="132" t="s">
        <v>59</v>
      </c>
      <c r="F13" s="14">
        <f>GESTOR!K13</f>
        <v>220</v>
      </c>
      <c r="G13" s="124">
        <f t="shared" si="0"/>
        <v>110</v>
      </c>
      <c r="H13" s="124">
        <f t="shared" si="1"/>
        <v>110</v>
      </c>
      <c r="I13" s="124">
        <f t="shared" si="9"/>
        <v>0</v>
      </c>
      <c r="J13" s="125">
        <f t="shared" si="2"/>
        <v>110</v>
      </c>
      <c r="K13" s="125">
        <f t="shared" si="3"/>
        <v>0</v>
      </c>
      <c r="L13" s="125">
        <f t="shared" si="10"/>
        <v>110</v>
      </c>
      <c r="M13" s="126">
        <f t="shared" si="4"/>
        <v>110</v>
      </c>
      <c r="N13" s="126">
        <f t="shared" si="5"/>
        <v>0</v>
      </c>
      <c r="O13" s="126">
        <f t="shared" si="11"/>
        <v>110</v>
      </c>
      <c r="P13" s="127">
        <f t="shared" si="6"/>
        <v>110</v>
      </c>
      <c r="Q13" s="127">
        <f t="shared" si="7"/>
        <v>0</v>
      </c>
      <c r="R13" s="127">
        <f t="shared" si="12"/>
        <v>110</v>
      </c>
      <c r="S13" s="128">
        <f t="shared" si="13"/>
        <v>440</v>
      </c>
      <c r="T13" s="128">
        <v>0</v>
      </c>
      <c r="U13" s="128">
        <f t="shared" si="14"/>
        <v>110</v>
      </c>
      <c r="V13" s="128">
        <f t="shared" si="15"/>
        <v>330</v>
      </c>
      <c r="W13" s="129">
        <v>4.0199999999999996</v>
      </c>
      <c r="X13" s="129">
        <f t="shared" si="8"/>
        <v>884.39999999999986</v>
      </c>
      <c r="Y13" s="130">
        <v>110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</row>
    <row r="14" spans="1:44" ht="34.5" customHeight="1" x14ac:dyDescent="0.35">
      <c r="A14" s="122">
        <v>13</v>
      </c>
      <c r="B14" s="249"/>
      <c r="C14" s="123" t="s">
        <v>131</v>
      </c>
      <c r="D14" s="132" t="s">
        <v>58</v>
      </c>
      <c r="E14" s="132" t="s">
        <v>59</v>
      </c>
      <c r="F14" s="14">
        <f>GESTOR!K14</f>
        <v>220</v>
      </c>
      <c r="G14" s="124">
        <f t="shared" si="0"/>
        <v>110</v>
      </c>
      <c r="H14" s="124">
        <f t="shared" si="1"/>
        <v>110</v>
      </c>
      <c r="I14" s="124">
        <f t="shared" si="9"/>
        <v>0</v>
      </c>
      <c r="J14" s="125">
        <f t="shared" si="2"/>
        <v>110</v>
      </c>
      <c r="K14" s="125">
        <f t="shared" si="3"/>
        <v>0</v>
      </c>
      <c r="L14" s="125">
        <f t="shared" si="10"/>
        <v>110</v>
      </c>
      <c r="M14" s="126">
        <f t="shared" si="4"/>
        <v>110</v>
      </c>
      <c r="N14" s="126">
        <f t="shared" si="5"/>
        <v>0</v>
      </c>
      <c r="O14" s="126">
        <f t="shared" si="11"/>
        <v>110</v>
      </c>
      <c r="P14" s="127">
        <f t="shared" si="6"/>
        <v>110</v>
      </c>
      <c r="Q14" s="127">
        <f t="shared" si="7"/>
        <v>0</v>
      </c>
      <c r="R14" s="127">
        <f t="shared" si="12"/>
        <v>110</v>
      </c>
      <c r="S14" s="128">
        <f t="shared" si="13"/>
        <v>440</v>
      </c>
      <c r="T14" s="128">
        <v>0</v>
      </c>
      <c r="U14" s="128">
        <f t="shared" si="14"/>
        <v>110</v>
      </c>
      <c r="V14" s="128">
        <f t="shared" si="15"/>
        <v>330</v>
      </c>
      <c r="W14" s="129">
        <v>4.05</v>
      </c>
      <c r="X14" s="129">
        <f t="shared" si="8"/>
        <v>891</v>
      </c>
      <c r="Y14" s="130">
        <v>110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</row>
    <row r="15" spans="1:44" ht="34.5" customHeight="1" x14ac:dyDescent="0.35">
      <c r="A15" s="122">
        <v>14</v>
      </c>
      <c r="B15" s="249"/>
      <c r="C15" s="123" t="s">
        <v>132</v>
      </c>
      <c r="D15" s="132" t="s">
        <v>66</v>
      </c>
      <c r="E15" s="132" t="s">
        <v>59</v>
      </c>
      <c r="F15" s="14">
        <f>GESTOR!K15</f>
        <v>220</v>
      </c>
      <c r="G15" s="124">
        <f t="shared" si="0"/>
        <v>110</v>
      </c>
      <c r="H15" s="124">
        <f t="shared" si="1"/>
        <v>110</v>
      </c>
      <c r="I15" s="124">
        <f t="shared" si="9"/>
        <v>0</v>
      </c>
      <c r="J15" s="125">
        <f t="shared" si="2"/>
        <v>110</v>
      </c>
      <c r="K15" s="125">
        <f t="shared" si="3"/>
        <v>0</v>
      </c>
      <c r="L15" s="125">
        <f t="shared" si="10"/>
        <v>110</v>
      </c>
      <c r="M15" s="126">
        <f t="shared" si="4"/>
        <v>110</v>
      </c>
      <c r="N15" s="126">
        <f t="shared" si="5"/>
        <v>0</v>
      </c>
      <c r="O15" s="126">
        <f t="shared" si="11"/>
        <v>110</v>
      </c>
      <c r="P15" s="127">
        <f t="shared" si="6"/>
        <v>110</v>
      </c>
      <c r="Q15" s="127">
        <f t="shared" si="7"/>
        <v>0</v>
      </c>
      <c r="R15" s="127">
        <f t="shared" si="12"/>
        <v>110</v>
      </c>
      <c r="S15" s="128">
        <f t="shared" si="13"/>
        <v>440</v>
      </c>
      <c r="T15" s="128">
        <v>0</v>
      </c>
      <c r="U15" s="128">
        <f t="shared" si="14"/>
        <v>110</v>
      </c>
      <c r="V15" s="128">
        <f t="shared" si="15"/>
        <v>330</v>
      </c>
      <c r="W15" s="129">
        <v>5.57</v>
      </c>
      <c r="X15" s="129">
        <f t="shared" si="8"/>
        <v>1225.4000000000001</v>
      </c>
      <c r="Y15" s="130">
        <v>110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</row>
    <row r="16" spans="1:44" ht="34.5" customHeight="1" x14ac:dyDescent="0.35">
      <c r="A16" s="132">
        <v>15</v>
      </c>
      <c r="B16" s="250"/>
      <c r="C16" s="132" t="s">
        <v>133</v>
      </c>
      <c r="D16" s="132" t="s">
        <v>69</v>
      </c>
      <c r="E16" s="132" t="s">
        <v>59</v>
      </c>
      <c r="F16" s="14">
        <f>GESTOR!K16</f>
        <v>220</v>
      </c>
      <c r="G16" s="124">
        <f t="shared" si="0"/>
        <v>110</v>
      </c>
      <c r="H16" s="124">
        <f t="shared" si="1"/>
        <v>110</v>
      </c>
      <c r="I16" s="124">
        <f t="shared" si="9"/>
        <v>0</v>
      </c>
      <c r="J16" s="125">
        <f t="shared" si="2"/>
        <v>110</v>
      </c>
      <c r="K16" s="125">
        <f t="shared" si="3"/>
        <v>0</v>
      </c>
      <c r="L16" s="125">
        <f t="shared" si="10"/>
        <v>110</v>
      </c>
      <c r="M16" s="126">
        <f t="shared" si="4"/>
        <v>110</v>
      </c>
      <c r="N16" s="126">
        <f t="shared" si="5"/>
        <v>0</v>
      </c>
      <c r="O16" s="126">
        <f t="shared" si="11"/>
        <v>110</v>
      </c>
      <c r="P16" s="127">
        <f t="shared" si="6"/>
        <v>110</v>
      </c>
      <c r="Q16" s="127">
        <f t="shared" si="7"/>
        <v>0</v>
      </c>
      <c r="R16" s="127">
        <f t="shared" si="12"/>
        <v>110</v>
      </c>
      <c r="S16" s="128">
        <f t="shared" si="13"/>
        <v>440</v>
      </c>
      <c r="T16" s="128">
        <v>0</v>
      </c>
      <c r="U16" s="128">
        <f t="shared" ref="U16" si="16">(SUM(Y16:AR16))</f>
        <v>110</v>
      </c>
      <c r="V16" s="128">
        <f t="shared" si="15"/>
        <v>330</v>
      </c>
      <c r="W16" s="129">
        <v>8.31</v>
      </c>
      <c r="X16" s="129">
        <f t="shared" si="8"/>
        <v>1828.2</v>
      </c>
      <c r="Y16" s="130">
        <v>110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</row>
    <row r="17" spans="1:44" s="145" customFormat="1" ht="38.25" customHeight="1" x14ac:dyDescent="0.25">
      <c r="A17" s="140"/>
      <c r="B17" s="135"/>
      <c r="C17" s="135"/>
      <c r="D17" s="135"/>
      <c r="E17" s="135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2"/>
      <c r="X17" s="143">
        <f>SUM(X4:X16)</f>
        <v>43347.520000000004</v>
      </c>
      <c r="Y17" s="144">
        <f t="shared" ref="Y17:AR17" si="17">SUMPRODUCT($W$4:$W$16,Y4:Y16)</f>
        <v>4257.1200000000008</v>
      </c>
      <c r="Z17" s="144">
        <f t="shared" si="17"/>
        <v>0</v>
      </c>
      <c r="AA17" s="144">
        <f t="shared" si="17"/>
        <v>0</v>
      </c>
      <c r="AB17" s="144">
        <f t="shared" si="17"/>
        <v>0</v>
      </c>
      <c r="AC17" s="144">
        <f t="shared" si="17"/>
        <v>0</v>
      </c>
      <c r="AD17" s="144">
        <f t="shared" si="17"/>
        <v>0</v>
      </c>
      <c r="AE17" s="144">
        <f t="shared" si="17"/>
        <v>0</v>
      </c>
      <c r="AF17" s="144">
        <f t="shared" si="17"/>
        <v>0</v>
      </c>
      <c r="AG17" s="144">
        <f t="shared" si="17"/>
        <v>0</v>
      </c>
      <c r="AH17" s="144">
        <f t="shared" si="17"/>
        <v>0</v>
      </c>
      <c r="AI17" s="144">
        <f t="shared" si="17"/>
        <v>0</v>
      </c>
      <c r="AJ17" s="144">
        <f t="shared" si="17"/>
        <v>0</v>
      </c>
      <c r="AK17" s="144">
        <f t="shared" si="17"/>
        <v>0</v>
      </c>
      <c r="AL17" s="144">
        <f t="shared" si="17"/>
        <v>0</v>
      </c>
      <c r="AM17" s="144">
        <f t="shared" si="17"/>
        <v>0</v>
      </c>
      <c r="AN17" s="144">
        <f t="shared" si="17"/>
        <v>0</v>
      </c>
      <c r="AO17" s="144">
        <f t="shared" si="17"/>
        <v>0</v>
      </c>
      <c r="AP17" s="144">
        <f t="shared" si="17"/>
        <v>0</v>
      </c>
      <c r="AQ17" s="144">
        <f t="shared" si="17"/>
        <v>0</v>
      </c>
      <c r="AR17" s="144">
        <f t="shared" si="17"/>
        <v>0</v>
      </c>
    </row>
    <row r="18" spans="1:44" ht="21.75" customHeight="1" x14ac:dyDescent="0.35">
      <c r="B18" s="251" t="str">
        <f>A1</f>
        <v>PE 0687/2025 (SGPE DE ORIGEM: 1965/2025)</v>
      </c>
      <c r="C18" s="252"/>
      <c r="D18" s="252"/>
      <c r="E18" s="252"/>
      <c r="F18" s="253"/>
    </row>
    <row r="19" spans="1:44" ht="34.5" customHeight="1" x14ac:dyDescent="0.35">
      <c r="B19" s="251" t="str">
        <f>C1</f>
        <v>OBJETO: AQUISIÇÃO DE GÊNEROS ALIMENTÍCIOS, ÁGUA E GÁS PARA A UDESC (RELANÇAMENTO), 
conforme especificações constantes do Anexo I e II.</v>
      </c>
      <c r="C19" s="252"/>
      <c r="D19" s="252"/>
      <c r="E19" s="252"/>
      <c r="F19" s="253"/>
    </row>
    <row r="20" spans="1:44" ht="18.75" customHeight="1" x14ac:dyDescent="0.35">
      <c r="B20" s="254" t="str">
        <f>J1</f>
        <v>VIGÊNCIA DA ATA: 26/06/2025 até 26/06/2026.</v>
      </c>
      <c r="C20" s="255"/>
      <c r="D20" s="255"/>
      <c r="E20" s="255"/>
      <c r="F20" s="256"/>
    </row>
    <row r="21" spans="1:44" ht="21" customHeight="1" x14ac:dyDescent="0.35">
      <c r="B21" s="237" t="s">
        <v>115</v>
      </c>
      <c r="C21" s="238"/>
      <c r="D21" s="137"/>
      <c r="E21" s="257">
        <f>X17</f>
        <v>43347.520000000004</v>
      </c>
      <c r="F21" s="258"/>
    </row>
    <row r="22" spans="1:44" ht="19.5" customHeight="1" x14ac:dyDescent="0.35">
      <c r="B22" s="237" t="s">
        <v>116</v>
      </c>
      <c r="C22" s="238"/>
      <c r="D22" s="137"/>
      <c r="E22" s="239">
        <f>SUM(Y17:AR17)</f>
        <v>4257.1200000000008</v>
      </c>
      <c r="F22" s="240"/>
    </row>
    <row r="23" spans="1:44" ht="16.5" customHeight="1" x14ac:dyDescent="0.35">
      <c r="B23" s="241" t="s">
        <v>117</v>
      </c>
      <c r="C23" s="242"/>
      <c r="D23" s="242"/>
      <c r="E23" s="242"/>
      <c r="F23" s="138">
        <f>E22/E21</f>
        <v>9.8209078627796945E-2</v>
      </c>
    </row>
    <row r="24" spans="1:44" ht="20.25" customHeight="1" x14ac:dyDescent="0.35">
      <c r="B24" s="243" t="s">
        <v>118</v>
      </c>
      <c r="C24" s="244"/>
      <c r="D24" s="244"/>
      <c r="E24" s="244"/>
      <c r="F24" s="245"/>
    </row>
  </sheetData>
  <autoFilter ref="A3:AR24" xr:uid="{17E1C57B-851A-4181-8484-427D1A42677D}"/>
  <mergeCells count="21">
    <mergeCell ref="B22:C22"/>
    <mergeCell ref="E22:F22"/>
    <mergeCell ref="B23:E23"/>
    <mergeCell ref="B24:F24"/>
    <mergeCell ref="B4:B5"/>
    <mergeCell ref="B8:B16"/>
    <mergeCell ref="B18:F18"/>
    <mergeCell ref="B19:F19"/>
    <mergeCell ref="B20:F20"/>
    <mergeCell ref="B21:C21"/>
    <mergeCell ref="E21:F21"/>
    <mergeCell ref="A1:B1"/>
    <mergeCell ref="C1:I1"/>
    <mergeCell ref="J1:X1"/>
    <mergeCell ref="A2:F2"/>
    <mergeCell ref="G2:I2"/>
    <mergeCell ref="J2:L2"/>
    <mergeCell ref="M2:O2"/>
    <mergeCell ref="P2:R2"/>
    <mergeCell ref="S2:V2"/>
    <mergeCell ref="W2:X2"/>
  </mergeCells>
  <conditionalFormatting sqref="I4:I16">
    <cfRule type="cellIs" dxfId="5" priority="1" operator="lessThan">
      <formula>0</formula>
    </cfRule>
    <cfRule type="cellIs" dxfId="4" priority="2" operator="lessThan">
      <formula>0</formula>
    </cfRule>
  </conditionalFormatting>
  <conditionalFormatting sqref="Y4:AR16">
    <cfRule type="cellIs" dxfId="3" priority="3" operator="greaterThan">
      <formula>10</formula>
    </cfRule>
    <cfRule type="cellIs" dxfId="2" priority="4" operator="greaterThan">
      <formula>0</formula>
    </cfRule>
    <cfRule type="cellIs" dxfId="1" priority="5" stopIfTrue="1" operator="greaterThan">
      <formula>0</formula>
    </cfRule>
    <cfRule type="cellIs" dxfId="0" priority="6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99462-F446-4260-B112-176AFAD554AE}">
  <dimension ref="A1:AH17"/>
  <sheetViews>
    <sheetView zoomScale="80" zoomScaleNormal="80" workbookViewId="0">
      <selection activeCell="C4" sqref="C4:C16"/>
    </sheetView>
  </sheetViews>
  <sheetFormatPr defaultRowHeight="43.5" customHeight="1" x14ac:dyDescent="0.25"/>
  <cols>
    <col min="3" max="3" width="15.453125" customWidth="1"/>
    <col min="4" max="4" width="34" bestFit="1" customWidth="1"/>
    <col min="10" max="10" width="10.26953125" bestFit="1" customWidth="1"/>
  </cols>
  <sheetData>
    <row r="1" spans="1:34" ht="43.5" customHeight="1" x14ac:dyDescent="0.25">
      <c r="A1" s="166" t="s">
        <v>33</v>
      </c>
      <c r="B1" s="166"/>
      <c r="C1" s="166"/>
      <c r="D1" s="167" t="s">
        <v>86</v>
      </c>
      <c r="E1" s="168"/>
      <c r="F1" s="168"/>
      <c r="G1" s="168"/>
      <c r="H1" s="168"/>
      <c r="I1" s="168"/>
      <c r="J1" s="169"/>
      <c r="K1" s="178" t="s">
        <v>35</v>
      </c>
      <c r="L1" s="178"/>
      <c r="M1" s="178"/>
      <c r="N1" s="178"/>
      <c r="O1" s="178"/>
      <c r="P1" s="178"/>
      <c r="Q1" s="178"/>
      <c r="R1" s="178"/>
      <c r="S1" s="178"/>
      <c r="T1" s="178"/>
      <c r="U1" s="162" t="s">
        <v>75</v>
      </c>
      <c r="V1" s="162" t="s">
        <v>75</v>
      </c>
      <c r="W1" s="162" t="s">
        <v>75</v>
      </c>
      <c r="X1" s="162" t="s">
        <v>75</v>
      </c>
      <c r="Y1" s="162" t="s">
        <v>75</v>
      </c>
      <c r="Z1" s="162" t="s">
        <v>75</v>
      </c>
      <c r="AA1" s="162" t="s">
        <v>75</v>
      </c>
      <c r="AB1" s="162" t="s">
        <v>75</v>
      </c>
      <c r="AC1" s="162" t="s">
        <v>75</v>
      </c>
      <c r="AD1" s="162" t="s">
        <v>75</v>
      </c>
      <c r="AE1" s="162" t="s">
        <v>75</v>
      </c>
      <c r="AF1" s="162" t="s">
        <v>75</v>
      </c>
      <c r="AG1" s="162" t="s">
        <v>75</v>
      </c>
      <c r="AH1" s="162" t="s">
        <v>75</v>
      </c>
    </row>
    <row r="2" spans="1:34" ht="26.25" customHeight="1" x14ac:dyDescent="0.25">
      <c r="A2" s="172" t="s">
        <v>77</v>
      </c>
      <c r="B2" s="172"/>
      <c r="C2" s="172"/>
      <c r="D2" s="172"/>
      <c r="E2" s="172"/>
      <c r="F2" s="172"/>
      <c r="G2" s="172"/>
      <c r="H2" s="172"/>
      <c r="I2" s="172"/>
      <c r="J2" s="173"/>
      <c r="K2" s="170" t="s">
        <v>87</v>
      </c>
      <c r="L2" s="171"/>
      <c r="M2" s="171"/>
      <c r="N2" s="171"/>
      <c r="O2" s="171"/>
      <c r="P2" s="171"/>
      <c r="Q2" s="171"/>
      <c r="R2" s="171"/>
      <c r="S2" s="171"/>
      <c r="T2" s="171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</row>
    <row r="3" spans="1:34" ht="43.5" customHeight="1" x14ac:dyDescent="0.25">
      <c r="A3" s="33" t="s">
        <v>15</v>
      </c>
      <c r="B3" s="77" t="s">
        <v>71</v>
      </c>
      <c r="C3" s="73" t="s">
        <v>72</v>
      </c>
      <c r="D3" s="74" t="s">
        <v>16</v>
      </c>
      <c r="E3" s="74" t="s">
        <v>36</v>
      </c>
      <c r="F3" s="75" t="s">
        <v>73</v>
      </c>
      <c r="G3" s="75" t="s">
        <v>74</v>
      </c>
      <c r="H3" s="76" t="s">
        <v>12</v>
      </c>
      <c r="I3" s="74" t="s">
        <v>13</v>
      </c>
      <c r="J3" s="34" t="s">
        <v>14</v>
      </c>
      <c r="K3" s="49" t="s">
        <v>17</v>
      </c>
      <c r="L3" s="49" t="s">
        <v>18</v>
      </c>
      <c r="M3" s="49" t="s">
        <v>19</v>
      </c>
      <c r="N3" s="49" t="s">
        <v>20</v>
      </c>
      <c r="O3" s="49" t="s">
        <v>21</v>
      </c>
      <c r="P3" s="49" t="s">
        <v>22</v>
      </c>
      <c r="Q3" s="49" t="s">
        <v>23</v>
      </c>
      <c r="R3" s="49" t="s">
        <v>24</v>
      </c>
      <c r="S3" s="50" t="s">
        <v>0</v>
      </c>
      <c r="T3" s="51" t="s">
        <v>2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20" t="s">
        <v>1</v>
      </c>
      <c r="AA3" s="20" t="s">
        <v>1</v>
      </c>
      <c r="AB3" s="20" t="s">
        <v>1</v>
      </c>
      <c r="AC3" s="20" t="s">
        <v>1</v>
      </c>
      <c r="AD3" s="20" t="s">
        <v>1</v>
      </c>
      <c r="AE3" s="20" t="s">
        <v>1</v>
      </c>
      <c r="AF3" s="20" t="s">
        <v>1</v>
      </c>
      <c r="AG3" s="20" t="s">
        <v>1</v>
      </c>
      <c r="AH3" s="20" t="s">
        <v>1</v>
      </c>
    </row>
    <row r="4" spans="1:34" ht="43.5" customHeight="1" x14ac:dyDescent="0.25">
      <c r="A4" s="163">
        <v>1</v>
      </c>
      <c r="B4" s="54">
        <v>1</v>
      </c>
      <c r="C4" s="164" t="s">
        <v>88</v>
      </c>
      <c r="D4" s="71" t="s">
        <v>37</v>
      </c>
      <c r="E4" s="56" t="s">
        <v>38</v>
      </c>
      <c r="F4" s="56" t="s">
        <v>39</v>
      </c>
      <c r="G4" s="57" t="s">
        <v>40</v>
      </c>
      <c r="H4" s="56" t="s">
        <v>41</v>
      </c>
      <c r="I4" s="56" t="s">
        <v>42</v>
      </c>
      <c r="J4" s="79">
        <v>15.87</v>
      </c>
      <c r="K4" s="84">
        <v>0</v>
      </c>
      <c r="L4" s="82">
        <f>IF(SUM(U4:AL4)&gt;K4,K4,SUM(U4:AL4))</f>
        <v>0</v>
      </c>
      <c r="M4" s="36">
        <f>(SUM(U4:AL4))</f>
        <v>0</v>
      </c>
      <c r="N4" s="37"/>
      <c r="O4" s="38">
        <f>ROUND(IF(K4*0.25-0.5&lt;0,0,K4*0.25-0.5),0)-R4-P4</f>
        <v>0</v>
      </c>
      <c r="P4" s="37"/>
      <c r="Q4" s="37"/>
      <c r="R4" s="37"/>
      <c r="S4" s="22">
        <f>K4-(SUM(U4:AH4))+N4+P4+Q4</f>
        <v>0</v>
      </c>
      <c r="T4" s="23" t="str">
        <f t="shared" ref="T4:T16" si="0">IF(S4&lt;0,"ATENÇÃO","OK")</f>
        <v>OK</v>
      </c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</row>
    <row r="5" spans="1:34" ht="43.5" customHeight="1" x14ac:dyDescent="0.25">
      <c r="A5" s="163"/>
      <c r="B5" s="54">
        <v>2</v>
      </c>
      <c r="C5" s="165"/>
      <c r="D5" s="55" t="s">
        <v>43</v>
      </c>
      <c r="E5" s="56" t="s">
        <v>38</v>
      </c>
      <c r="F5" s="56" t="s">
        <v>44</v>
      </c>
      <c r="G5" s="57" t="s">
        <v>40</v>
      </c>
      <c r="H5" s="58">
        <v>103012010</v>
      </c>
      <c r="I5" s="56" t="s">
        <v>42</v>
      </c>
      <c r="J5" s="79">
        <v>15.01</v>
      </c>
      <c r="K5" s="84">
        <v>0</v>
      </c>
      <c r="L5" s="82">
        <f>IF(SUM(U5:AL5)&gt;K5,K5,SUM(U5:AL5))</f>
        <v>0</v>
      </c>
      <c r="M5" s="36">
        <f>(SUM(U5:AL5))</f>
        <v>0</v>
      </c>
      <c r="N5" s="37"/>
      <c r="O5" s="38">
        <f t="shared" ref="O5:O16" si="1">ROUND(IF(K5*0.25-0.5&lt;0,0,K5*0.25-0.5),0)-R5-P5</f>
        <v>0</v>
      </c>
      <c r="P5" s="37"/>
      <c r="Q5" s="37"/>
      <c r="R5" s="37"/>
      <c r="S5" s="22">
        <f t="shared" ref="S5:S16" si="2">K5-(SUM(U5:AH5))+N5+P5+Q5</f>
        <v>0</v>
      </c>
      <c r="T5" s="25" t="str">
        <f t="shared" si="0"/>
        <v>OK</v>
      </c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4" ht="43.5" customHeight="1" x14ac:dyDescent="0.25">
      <c r="A6" s="59">
        <v>2</v>
      </c>
      <c r="B6" s="61">
        <v>3</v>
      </c>
      <c r="C6" s="62" t="s">
        <v>89</v>
      </c>
      <c r="D6" s="63" t="s">
        <v>45</v>
      </c>
      <c r="E6" s="64" t="s">
        <v>46</v>
      </c>
      <c r="F6" s="60" t="s">
        <v>47</v>
      </c>
      <c r="G6" s="64" t="s">
        <v>40</v>
      </c>
      <c r="H6" s="64" t="s">
        <v>48</v>
      </c>
      <c r="I6" s="64" t="s">
        <v>42</v>
      </c>
      <c r="J6" s="78">
        <v>5.65</v>
      </c>
      <c r="K6" s="83">
        <v>140</v>
      </c>
      <c r="L6" s="82">
        <f t="shared" ref="L6:L16" si="3">IF(SUM(U6:AL6)&gt;K6,K6,SUM(U6:AL6))</f>
        <v>0</v>
      </c>
      <c r="M6" s="36">
        <f t="shared" ref="M6:M16" si="4">(SUM(U6:AL6))</f>
        <v>0</v>
      </c>
      <c r="N6" s="37"/>
      <c r="O6" s="38">
        <f t="shared" si="1"/>
        <v>35</v>
      </c>
      <c r="P6" s="37"/>
      <c r="Q6" s="37"/>
      <c r="R6" s="37"/>
      <c r="S6" s="22">
        <f t="shared" si="2"/>
        <v>140</v>
      </c>
      <c r="T6" s="23" t="str">
        <f t="shared" si="0"/>
        <v>OK</v>
      </c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</row>
    <row r="7" spans="1:34" ht="43.5" customHeight="1" x14ac:dyDescent="0.25">
      <c r="A7" s="65">
        <v>3</v>
      </c>
      <c r="B7" s="54">
        <v>4</v>
      </c>
      <c r="C7" s="67" t="s">
        <v>89</v>
      </c>
      <c r="D7" s="71" t="s">
        <v>49</v>
      </c>
      <c r="E7" s="56" t="s">
        <v>46</v>
      </c>
      <c r="F7" s="66" t="s">
        <v>47</v>
      </c>
      <c r="G7" s="57" t="s">
        <v>40</v>
      </c>
      <c r="H7" s="56" t="s">
        <v>50</v>
      </c>
      <c r="I7" s="56" t="s">
        <v>42</v>
      </c>
      <c r="J7" s="79">
        <v>5.66</v>
      </c>
      <c r="K7" s="83">
        <v>0</v>
      </c>
      <c r="L7" s="82">
        <f t="shared" si="3"/>
        <v>0</v>
      </c>
      <c r="M7" s="36">
        <f t="shared" si="4"/>
        <v>0</v>
      </c>
      <c r="N7" s="37"/>
      <c r="O7" s="38">
        <f t="shared" si="1"/>
        <v>0</v>
      </c>
      <c r="P7" s="37"/>
      <c r="Q7" s="37"/>
      <c r="R7" s="37"/>
      <c r="S7" s="22">
        <f t="shared" si="2"/>
        <v>0</v>
      </c>
      <c r="T7" s="25" t="str">
        <f t="shared" si="0"/>
        <v>OK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</row>
    <row r="8" spans="1:34" ht="43.5" customHeight="1" x14ac:dyDescent="0.25">
      <c r="A8" s="174">
        <v>6</v>
      </c>
      <c r="B8" s="68">
        <v>7</v>
      </c>
      <c r="C8" s="175" t="s">
        <v>89</v>
      </c>
      <c r="D8" s="72" t="s">
        <v>51</v>
      </c>
      <c r="E8" s="70" t="s">
        <v>52</v>
      </c>
      <c r="F8" s="70" t="s">
        <v>53</v>
      </c>
      <c r="G8" s="70" t="s">
        <v>40</v>
      </c>
      <c r="H8" s="58">
        <v>1465018</v>
      </c>
      <c r="I8" s="70" t="s">
        <v>42</v>
      </c>
      <c r="J8" s="80">
        <v>5.01</v>
      </c>
      <c r="K8" s="83">
        <v>0</v>
      </c>
      <c r="L8" s="82">
        <f t="shared" si="3"/>
        <v>0</v>
      </c>
      <c r="M8" s="36">
        <f t="shared" si="4"/>
        <v>0</v>
      </c>
      <c r="N8" s="37"/>
      <c r="O8" s="38">
        <f t="shared" si="1"/>
        <v>0</v>
      </c>
      <c r="P8" s="37"/>
      <c r="Q8" s="37"/>
      <c r="R8" s="37"/>
      <c r="S8" s="22">
        <f t="shared" si="2"/>
        <v>0</v>
      </c>
      <c r="T8" s="23" t="str">
        <f t="shared" si="0"/>
        <v>OK</v>
      </c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</row>
    <row r="9" spans="1:34" ht="43.5" customHeight="1" x14ac:dyDescent="0.25">
      <c r="A9" s="174"/>
      <c r="B9" s="68">
        <v>8</v>
      </c>
      <c r="C9" s="176"/>
      <c r="D9" s="72" t="s">
        <v>54</v>
      </c>
      <c r="E9" s="70" t="s">
        <v>55</v>
      </c>
      <c r="F9" s="70" t="s">
        <v>53</v>
      </c>
      <c r="G9" s="70" t="s">
        <v>40</v>
      </c>
      <c r="H9" s="58">
        <v>1465038</v>
      </c>
      <c r="I9" s="70" t="s">
        <v>42</v>
      </c>
      <c r="J9" s="80">
        <v>6.33</v>
      </c>
      <c r="K9" s="83">
        <v>0</v>
      </c>
      <c r="L9" s="82">
        <f t="shared" si="3"/>
        <v>0</v>
      </c>
      <c r="M9" s="36">
        <f t="shared" si="4"/>
        <v>0</v>
      </c>
      <c r="N9" s="37"/>
      <c r="O9" s="38">
        <f t="shared" si="1"/>
        <v>0</v>
      </c>
      <c r="P9" s="37"/>
      <c r="Q9" s="37"/>
      <c r="R9" s="37"/>
      <c r="S9" s="22">
        <f t="shared" si="2"/>
        <v>0</v>
      </c>
      <c r="T9" s="25" t="str">
        <f t="shared" si="0"/>
        <v>OK</v>
      </c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</row>
    <row r="10" spans="1:34" ht="43.5" customHeight="1" x14ac:dyDescent="0.25">
      <c r="A10" s="174"/>
      <c r="B10" s="68">
        <v>9</v>
      </c>
      <c r="C10" s="176"/>
      <c r="D10" s="72" t="s">
        <v>56</v>
      </c>
      <c r="E10" s="70" t="s">
        <v>55</v>
      </c>
      <c r="F10" s="70" t="s">
        <v>53</v>
      </c>
      <c r="G10" s="70" t="s">
        <v>40</v>
      </c>
      <c r="H10" s="58">
        <v>1465037</v>
      </c>
      <c r="I10" s="70" t="s">
        <v>42</v>
      </c>
      <c r="J10" s="80">
        <v>6.12</v>
      </c>
      <c r="K10" s="83">
        <v>0</v>
      </c>
      <c r="L10" s="82">
        <f t="shared" si="3"/>
        <v>0</v>
      </c>
      <c r="M10" s="36">
        <f t="shared" si="4"/>
        <v>0</v>
      </c>
      <c r="N10" s="37"/>
      <c r="O10" s="38">
        <f t="shared" si="1"/>
        <v>0</v>
      </c>
      <c r="P10" s="37"/>
      <c r="Q10" s="37"/>
      <c r="R10" s="37"/>
      <c r="S10" s="22">
        <f t="shared" si="2"/>
        <v>0</v>
      </c>
      <c r="T10" s="23" t="str">
        <f t="shared" si="0"/>
        <v>OK</v>
      </c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</row>
    <row r="11" spans="1:34" ht="43.5" customHeight="1" x14ac:dyDescent="0.25">
      <c r="A11" s="174"/>
      <c r="B11" s="68">
        <v>10</v>
      </c>
      <c r="C11" s="176"/>
      <c r="D11" s="72" t="s">
        <v>57</v>
      </c>
      <c r="E11" s="70" t="s">
        <v>58</v>
      </c>
      <c r="F11" s="70" t="s">
        <v>59</v>
      </c>
      <c r="G11" s="70" t="s">
        <v>40</v>
      </c>
      <c r="H11" s="58" t="s">
        <v>60</v>
      </c>
      <c r="I11" s="70" t="s">
        <v>42</v>
      </c>
      <c r="J11" s="80">
        <v>3.44</v>
      </c>
      <c r="K11" s="83">
        <v>0</v>
      </c>
      <c r="L11" s="82">
        <f t="shared" si="3"/>
        <v>0</v>
      </c>
      <c r="M11" s="36">
        <f t="shared" si="4"/>
        <v>0</v>
      </c>
      <c r="N11" s="37"/>
      <c r="O11" s="38">
        <f t="shared" si="1"/>
        <v>0</v>
      </c>
      <c r="P11" s="37"/>
      <c r="Q11" s="37"/>
      <c r="R11" s="37"/>
      <c r="S11" s="22">
        <f t="shared" si="2"/>
        <v>0</v>
      </c>
      <c r="T11" s="25" t="str">
        <f t="shared" si="0"/>
        <v>OK</v>
      </c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</row>
    <row r="12" spans="1:34" ht="43.5" customHeight="1" x14ac:dyDescent="0.25">
      <c r="A12" s="174"/>
      <c r="B12" s="68">
        <v>11</v>
      </c>
      <c r="C12" s="176"/>
      <c r="D12" s="72" t="s">
        <v>61</v>
      </c>
      <c r="E12" s="70" t="s">
        <v>58</v>
      </c>
      <c r="F12" s="70" t="s">
        <v>59</v>
      </c>
      <c r="G12" s="70" t="s">
        <v>40</v>
      </c>
      <c r="H12" s="58" t="s">
        <v>60</v>
      </c>
      <c r="I12" s="70" t="s">
        <v>42</v>
      </c>
      <c r="J12" s="80">
        <v>3.47</v>
      </c>
      <c r="K12" s="83">
        <v>0</v>
      </c>
      <c r="L12" s="82">
        <f t="shared" si="3"/>
        <v>0</v>
      </c>
      <c r="M12" s="36">
        <f t="shared" si="4"/>
        <v>0</v>
      </c>
      <c r="N12" s="37"/>
      <c r="O12" s="38">
        <f t="shared" si="1"/>
        <v>0</v>
      </c>
      <c r="P12" s="37"/>
      <c r="Q12" s="37"/>
      <c r="R12" s="37"/>
      <c r="S12" s="22">
        <f t="shared" si="2"/>
        <v>0</v>
      </c>
      <c r="T12" s="23" t="str">
        <f t="shared" si="0"/>
        <v>OK</v>
      </c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</row>
    <row r="13" spans="1:34" ht="43.5" customHeight="1" x14ac:dyDescent="0.25">
      <c r="A13" s="174"/>
      <c r="B13" s="68">
        <v>12</v>
      </c>
      <c r="C13" s="176"/>
      <c r="D13" s="72" t="s">
        <v>62</v>
      </c>
      <c r="E13" s="70" t="s">
        <v>58</v>
      </c>
      <c r="F13" s="70" t="s">
        <v>59</v>
      </c>
      <c r="G13" s="70" t="s">
        <v>40</v>
      </c>
      <c r="H13" s="58" t="s">
        <v>63</v>
      </c>
      <c r="I13" s="70" t="s">
        <v>42</v>
      </c>
      <c r="J13" s="80">
        <v>4.0199999999999996</v>
      </c>
      <c r="K13" s="83">
        <v>0</v>
      </c>
      <c r="L13" s="82">
        <f t="shared" si="3"/>
        <v>0</v>
      </c>
      <c r="M13" s="36">
        <f t="shared" si="4"/>
        <v>0</v>
      </c>
      <c r="N13" s="37"/>
      <c r="O13" s="38">
        <f t="shared" si="1"/>
        <v>0</v>
      </c>
      <c r="P13" s="37"/>
      <c r="Q13" s="37"/>
      <c r="R13" s="37"/>
      <c r="S13" s="22">
        <f t="shared" si="2"/>
        <v>0</v>
      </c>
      <c r="T13" s="25" t="str">
        <f t="shared" si="0"/>
        <v>OK</v>
      </c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</row>
    <row r="14" spans="1:34" ht="43.5" customHeight="1" x14ac:dyDescent="0.25">
      <c r="A14" s="174"/>
      <c r="B14" s="68">
        <v>13</v>
      </c>
      <c r="C14" s="176"/>
      <c r="D14" s="72" t="s">
        <v>64</v>
      </c>
      <c r="E14" s="70" t="s">
        <v>58</v>
      </c>
      <c r="F14" s="70" t="s">
        <v>59</v>
      </c>
      <c r="G14" s="70" t="s">
        <v>40</v>
      </c>
      <c r="H14" s="58" t="s">
        <v>63</v>
      </c>
      <c r="I14" s="70" t="s">
        <v>42</v>
      </c>
      <c r="J14" s="80">
        <v>4.05</v>
      </c>
      <c r="K14" s="83">
        <v>0</v>
      </c>
      <c r="L14" s="82">
        <f t="shared" si="3"/>
        <v>0</v>
      </c>
      <c r="M14" s="36">
        <f t="shared" si="4"/>
        <v>0</v>
      </c>
      <c r="N14" s="37"/>
      <c r="O14" s="38">
        <f t="shared" si="1"/>
        <v>0</v>
      </c>
      <c r="P14" s="37"/>
      <c r="Q14" s="37"/>
      <c r="R14" s="37"/>
      <c r="S14" s="22">
        <f t="shared" si="2"/>
        <v>0</v>
      </c>
      <c r="T14" s="23" t="str">
        <f t="shared" si="0"/>
        <v>OK</v>
      </c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</row>
    <row r="15" spans="1:34" ht="43.5" customHeight="1" x14ac:dyDescent="0.25">
      <c r="A15" s="174"/>
      <c r="B15" s="68">
        <v>14</v>
      </c>
      <c r="C15" s="176"/>
      <c r="D15" s="72" t="s">
        <v>65</v>
      </c>
      <c r="E15" s="70" t="s">
        <v>66</v>
      </c>
      <c r="F15" s="70" t="s">
        <v>59</v>
      </c>
      <c r="G15" s="70" t="s">
        <v>40</v>
      </c>
      <c r="H15" s="58" t="s">
        <v>67</v>
      </c>
      <c r="I15" s="70" t="s">
        <v>42</v>
      </c>
      <c r="J15" s="80">
        <v>5.57</v>
      </c>
      <c r="K15" s="83">
        <v>0</v>
      </c>
      <c r="L15" s="82">
        <f t="shared" si="3"/>
        <v>0</v>
      </c>
      <c r="M15" s="36">
        <f t="shared" si="4"/>
        <v>0</v>
      </c>
      <c r="N15" s="37"/>
      <c r="O15" s="38">
        <f t="shared" si="1"/>
        <v>0</v>
      </c>
      <c r="P15" s="37"/>
      <c r="Q15" s="37"/>
      <c r="R15" s="37"/>
      <c r="S15" s="22">
        <f t="shared" si="2"/>
        <v>0</v>
      </c>
      <c r="T15" s="25" t="str">
        <f t="shared" si="0"/>
        <v>OK</v>
      </c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</row>
    <row r="16" spans="1:34" ht="43.5" customHeight="1" x14ac:dyDescent="0.25">
      <c r="A16" s="174"/>
      <c r="B16" s="68">
        <v>15</v>
      </c>
      <c r="C16" s="177"/>
      <c r="D16" s="69" t="s">
        <v>68</v>
      </c>
      <c r="E16" s="70" t="s">
        <v>69</v>
      </c>
      <c r="F16" s="70" t="s">
        <v>59</v>
      </c>
      <c r="G16" s="70" t="s">
        <v>40</v>
      </c>
      <c r="H16" s="58" t="s">
        <v>70</v>
      </c>
      <c r="I16" s="70" t="s">
        <v>42</v>
      </c>
      <c r="J16" s="80">
        <v>8.31</v>
      </c>
      <c r="K16" s="83">
        <v>0</v>
      </c>
      <c r="L16" s="82">
        <f t="shared" si="3"/>
        <v>0</v>
      </c>
      <c r="M16" s="36">
        <f t="shared" si="4"/>
        <v>0</v>
      </c>
      <c r="N16" s="37"/>
      <c r="O16" s="38">
        <f t="shared" si="1"/>
        <v>0</v>
      </c>
      <c r="P16" s="37"/>
      <c r="Q16" s="37"/>
      <c r="R16" s="37"/>
      <c r="S16" s="91">
        <f t="shared" si="2"/>
        <v>0</v>
      </c>
      <c r="T16" s="25" t="str">
        <f t="shared" si="0"/>
        <v>OK</v>
      </c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</row>
    <row r="17" spans="1:34" ht="43.5" customHeight="1" x14ac:dyDescent="0.35">
      <c r="A17" s="26"/>
      <c r="B17" s="27"/>
      <c r="C17" s="28"/>
      <c r="D17" s="27"/>
      <c r="E17" s="27"/>
      <c r="F17" s="27"/>
      <c r="G17" s="27"/>
      <c r="H17" s="27"/>
      <c r="I17" s="27"/>
      <c r="J17" s="81"/>
      <c r="K17" s="29">
        <f>SUM(K4:K16)</f>
        <v>140</v>
      </c>
      <c r="L17" s="29"/>
      <c r="M17" s="29"/>
      <c r="N17" s="29"/>
      <c r="O17" s="29"/>
      <c r="P17" s="29"/>
      <c r="Q17" s="29"/>
      <c r="R17" s="29"/>
      <c r="S17" s="29">
        <f t="shared" ref="S17" si="5">SUM(S4:S16)</f>
        <v>140</v>
      </c>
      <c r="T17" s="29"/>
      <c r="U17" s="85">
        <f>SUMPRODUCT($J$4:$J$16,U4:U16)</f>
        <v>0</v>
      </c>
      <c r="V17" s="85">
        <f t="shared" ref="V17:AH17" si="6">SUMPRODUCT($J$4:$J$16,V4:V16)</f>
        <v>0</v>
      </c>
      <c r="W17" s="85">
        <f t="shared" si="6"/>
        <v>0</v>
      </c>
      <c r="X17" s="85">
        <f t="shared" si="6"/>
        <v>0</v>
      </c>
      <c r="Y17" s="85">
        <f t="shared" si="6"/>
        <v>0</v>
      </c>
      <c r="Z17" s="85">
        <f t="shared" si="6"/>
        <v>0</v>
      </c>
      <c r="AA17" s="85">
        <f t="shared" si="6"/>
        <v>0</v>
      </c>
      <c r="AB17" s="85">
        <f t="shared" si="6"/>
        <v>0</v>
      </c>
      <c r="AC17" s="85">
        <f t="shared" si="6"/>
        <v>0</v>
      </c>
      <c r="AD17" s="85">
        <f t="shared" si="6"/>
        <v>0</v>
      </c>
      <c r="AE17" s="85">
        <f t="shared" si="6"/>
        <v>0</v>
      </c>
      <c r="AF17" s="85">
        <f t="shared" si="6"/>
        <v>0</v>
      </c>
      <c r="AG17" s="85">
        <f t="shared" si="6"/>
        <v>0</v>
      </c>
      <c r="AH17" s="85">
        <f t="shared" si="6"/>
        <v>0</v>
      </c>
    </row>
  </sheetData>
  <mergeCells count="23">
    <mergeCell ref="A4:A5"/>
    <mergeCell ref="C4:C5"/>
    <mergeCell ref="A8:A16"/>
    <mergeCell ref="C8:C16"/>
    <mergeCell ref="AD1:AD2"/>
    <mergeCell ref="W1:W2"/>
    <mergeCell ref="K2:T2"/>
    <mergeCell ref="A2:J2"/>
    <mergeCell ref="A1:C1"/>
    <mergeCell ref="D1:J1"/>
    <mergeCell ref="K1:T1"/>
    <mergeCell ref="U1:U2"/>
    <mergeCell ref="V1:V2"/>
    <mergeCell ref="AE1:AE2"/>
    <mergeCell ref="AF1:AF2"/>
    <mergeCell ref="AG1:AG2"/>
    <mergeCell ref="AH1:AH2"/>
    <mergeCell ref="X1:X2"/>
    <mergeCell ref="Y1:Y2"/>
    <mergeCell ref="Z1:Z2"/>
    <mergeCell ref="AA1:AA2"/>
    <mergeCell ref="AB1:AB2"/>
    <mergeCell ref="AC1:AC2"/>
  </mergeCells>
  <conditionalFormatting sqref="U4:AH16">
    <cfRule type="cellIs" dxfId="17" priority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2BC84-6E48-495D-9EB6-64C7EE690E32}">
  <dimension ref="A1:AH17"/>
  <sheetViews>
    <sheetView topLeftCell="B10" zoomScale="80" zoomScaleNormal="80" workbookViewId="0">
      <selection activeCell="U17" sqref="U17"/>
    </sheetView>
  </sheetViews>
  <sheetFormatPr defaultRowHeight="66.75" customHeight="1" x14ac:dyDescent="0.25"/>
  <cols>
    <col min="3" max="3" width="16.26953125" customWidth="1"/>
    <col min="4" max="4" width="35.81640625" bestFit="1" customWidth="1"/>
    <col min="10" max="10" width="11.54296875" bestFit="1" customWidth="1"/>
    <col min="21" max="21" width="17.7265625" customWidth="1"/>
  </cols>
  <sheetData>
    <row r="1" spans="1:34" ht="36.75" customHeight="1" x14ac:dyDescent="0.25">
      <c r="A1" s="180" t="s">
        <v>33</v>
      </c>
      <c r="B1" s="181"/>
      <c r="C1" s="182"/>
      <c r="D1" s="167" t="s">
        <v>86</v>
      </c>
      <c r="E1" s="168"/>
      <c r="F1" s="168"/>
      <c r="G1" s="168"/>
      <c r="H1" s="168"/>
      <c r="I1" s="168"/>
      <c r="J1" s="169"/>
      <c r="K1" s="183" t="s">
        <v>35</v>
      </c>
      <c r="L1" s="184"/>
      <c r="M1" s="184"/>
      <c r="N1" s="184"/>
      <c r="O1" s="184"/>
      <c r="P1" s="184"/>
      <c r="Q1" s="184"/>
      <c r="R1" s="184"/>
      <c r="S1" s="184"/>
      <c r="T1" s="185"/>
      <c r="U1" s="155" t="s">
        <v>141</v>
      </c>
      <c r="V1" s="93" t="s">
        <v>75</v>
      </c>
      <c r="W1" s="93" t="s">
        <v>75</v>
      </c>
      <c r="X1" s="93" t="s">
        <v>75</v>
      </c>
      <c r="Y1" s="93" t="s">
        <v>75</v>
      </c>
      <c r="Z1" s="93" t="s">
        <v>75</v>
      </c>
      <c r="AA1" s="93" t="s">
        <v>75</v>
      </c>
      <c r="AB1" s="93" t="s">
        <v>75</v>
      </c>
      <c r="AC1" s="93" t="s">
        <v>75</v>
      </c>
      <c r="AD1" s="93" t="s">
        <v>75</v>
      </c>
      <c r="AE1" s="93" t="s">
        <v>75</v>
      </c>
      <c r="AF1" s="93" t="s">
        <v>75</v>
      </c>
      <c r="AG1" s="93" t="s">
        <v>75</v>
      </c>
      <c r="AH1" s="93" t="s">
        <v>75</v>
      </c>
    </row>
    <row r="2" spans="1:34" ht="25.5" customHeight="1" x14ac:dyDescent="0.25">
      <c r="A2" s="172" t="s">
        <v>78</v>
      </c>
      <c r="B2" s="172"/>
      <c r="C2" s="172"/>
      <c r="D2" s="172"/>
      <c r="E2" s="172"/>
      <c r="F2" s="172"/>
      <c r="G2" s="172"/>
      <c r="H2" s="172"/>
      <c r="I2" s="172"/>
      <c r="J2" s="172"/>
      <c r="K2" s="170" t="s">
        <v>87</v>
      </c>
      <c r="L2" s="171"/>
      <c r="M2" s="171"/>
      <c r="N2" s="171"/>
      <c r="O2" s="171"/>
      <c r="P2" s="171"/>
      <c r="Q2" s="171"/>
      <c r="R2" s="171"/>
      <c r="S2" s="171"/>
      <c r="T2" s="171"/>
      <c r="U2" s="156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</row>
    <row r="3" spans="1:34" ht="66.75" customHeight="1" x14ac:dyDescent="0.25">
      <c r="A3" s="33" t="s">
        <v>15</v>
      </c>
      <c r="B3" s="77" t="s">
        <v>71</v>
      </c>
      <c r="C3" s="73" t="s">
        <v>72</v>
      </c>
      <c r="D3" s="74" t="s">
        <v>16</v>
      </c>
      <c r="E3" s="74" t="s">
        <v>36</v>
      </c>
      <c r="F3" s="75" t="s">
        <v>73</v>
      </c>
      <c r="G3" s="75" t="s">
        <v>74</v>
      </c>
      <c r="H3" s="76" t="s">
        <v>12</v>
      </c>
      <c r="I3" s="74" t="s">
        <v>13</v>
      </c>
      <c r="J3" s="34" t="s">
        <v>14</v>
      </c>
      <c r="K3" s="49" t="s">
        <v>17</v>
      </c>
      <c r="L3" s="49" t="s">
        <v>18</v>
      </c>
      <c r="M3" s="49" t="s">
        <v>19</v>
      </c>
      <c r="N3" s="49" t="s">
        <v>20</v>
      </c>
      <c r="O3" s="49" t="s">
        <v>21</v>
      </c>
      <c r="P3" s="49" t="s">
        <v>22</v>
      </c>
      <c r="Q3" s="49" t="s">
        <v>23</v>
      </c>
      <c r="R3" s="49" t="s">
        <v>24</v>
      </c>
      <c r="S3" s="50" t="s">
        <v>0</v>
      </c>
      <c r="T3" s="51" t="s">
        <v>2</v>
      </c>
      <c r="U3" s="148">
        <v>45835</v>
      </c>
      <c r="V3" s="20" t="s">
        <v>1</v>
      </c>
      <c r="W3" s="20" t="s">
        <v>1</v>
      </c>
      <c r="X3" s="20" t="s">
        <v>1</v>
      </c>
      <c r="Y3" s="20" t="s">
        <v>1</v>
      </c>
      <c r="Z3" s="20" t="s">
        <v>1</v>
      </c>
      <c r="AA3" s="20" t="s">
        <v>1</v>
      </c>
      <c r="AB3" s="20" t="s">
        <v>1</v>
      </c>
      <c r="AC3" s="20" t="s">
        <v>1</v>
      </c>
      <c r="AD3" s="20" t="s">
        <v>1</v>
      </c>
      <c r="AE3" s="20" t="s">
        <v>1</v>
      </c>
      <c r="AF3" s="20" t="s">
        <v>1</v>
      </c>
      <c r="AG3" s="20" t="s">
        <v>1</v>
      </c>
      <c r="AH3" s="20" t="s">
        <v>1</v>
      </c>
    </row>
    <row r="4" spans="1:34" ht="66.75" customHeight="1" x14ac:dyDescent="0.25">
      <c r="A4" s="163">
        <v>1</v>
      </c>
      <c r="B4" s="54">
        <v>1</v>
      </c>
      <c r="C4" s="164" t="s">
        <v>88</v>
      </c>
      <c r="D4" s="71" t="s">
        <v>37</v>
      </c>
      <c r="E4" s="56" t="s">
        <v>38</v>
      </c>
      <c r="F4" s="56" t="s">
        <v>39</v>
      </c>
      <c r="G4" s="57" t="s">
        <v>40</v>
      </c>
      <c r="H4" s="56" t="s">
        <v>41</v>
      </c>
      <c r="I4" s="56" t="s">
        <v>42</v>
      </c>
      <c r="J4" s="79">
        <v>15.87</v>
      </c>
      <c r="K4" s="84">
        <v>0</v>
      </c>
      <c r="L4" s="82">
        <f>IF(SUM(U4:AL4)&gt;K4,K4,SUM(U4:AL4))</f>
        <v>0</v>
      </c>
      <c r="M4" s="36">
        <f>(SUM(U4:AL4))</f>
        <v>0</v>
      </c>
      <c r="N4" s="37"/>
      <c r="O4" s="38">
        <f>ROUND(IF(K4*0.25-0.5&lt;0,0,K4*0.25-0.5),0)-R4-P4</f>
        <v>0</v>
      </c>
      <c r="P4" s="37"/>
      <c r="Q4" s="37"/>
      <c r="R4" s="37"/>
      <c r="S4" s="22">
        <f>K4-(SUM(U4:AH4))+N4+P4+Q4</f>
        <v>0</v>
      </c>
      <c r="T4" s="23" t="str">
        <f t="shared" ref="T4:T16" si="0">IF(S4&lt;0,"ATENÇÃO","OK")</f>
        <v>OK</v>
      </c>
      <c r="U4" s="149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</row>
    <row r="5" spans="1:34" ht="66.75" customHeight="1" x14ac:dyDescent="0.25">
      <c r="A5" s="163"/>
      <c r="B5" s="54">
        <v>2</v>
      </c>
      <c r="C5" s="165"/>
      <c r="D5" s="55" t="s">
        <v>43</v>
      </c>
      <c r="E5" s="56" t="s">
        <v>38</v>
      </c>
      <c r="F5" s="56" t="s">
        <v>44</v>
      </c>
      <c r="G5" s="57" t="s">
        <v>40</v>
      </c>
      <c r="H5" s="58">
        <v>103012010</v>
      </c>
      <c r="I5" s="56" t="s">
        <v>42</v>
      </c>
      <c r="J5" s="79">
        <v>15.01</v>
      </c>
      <c r="K5" s="84">
        <v>0</v>
      </c>
      <c r="L5" s="82">
        <f>IF(SUM(U5:AL5)&gt;K5,K5,SUM(U5:AL5))</f>
        <v>0</v>
      </c>
      <c r="M5" s="36">
        <f>(SUM(U5:AL5))</f>
        <v>0</v>
      </c>
      <c r="N5" s="37"/>
      <c r="O5" s="38">
        <f t="shared" ref="O5:O16" si="1">ROUND(IF(K5*0.25-0.5&lt;0,0,K5*0.25-0.5),0)-R5-P5</f>
        <v>0</v>
      </c>
      <c r="P5" s="37"/>
      <c r="Q5" s="37"/>
      <c r="R5" s="37"/>
      <c r="S5" s="22">
        <f t="shared" ref="S5:S16" si="2">K5-(SUM(U5:AH5))+N5+P5+Q5</f>
        <v>0</v>
      </c>
      <c r="T5" s="25" t="str">
        <f t="shared" si="0"/>
        <v>OK</v>
      </c>
      <c r="U5" s="150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4" ht="66.75" customHeight="1" x14ac:dyDescent="0.25">
      <c r="A6" s="59">
        <v>2</v>
      </c>
      <c r="B6" s="61">
        <v>3</v>
      </c>
      <c r="C6" s="62" t="s">
        <v>89</v>
      </c>
      <c r="D6" s="63" t="s">
        <v>45</v>
      </c>
      <c r="E6" s="64" t="s">
        <v>46</v>
      </c>
      <c r="F6" s="60" t="s">
        <v>47</v>
      </c>
      <c r="G6" s="64" t="s">
        <v>40</v>
      </c>
      <c r="H6" s="64" t="s">
        <v>48</v>
      </c>
      <c r="I6" s="64" t="s">
        <v>42</v>
      </c>
      <c r="J6" s="78">
        <v>5.65</v>
      </c>
      <c r="K6" s="83">
        <v>280</v>
      </c>
      <c r="L6" s="82">
        <f t="shared" ref="L6:L16" si="3">IF(SUM(U6:AL6)&gt;K6,K6,SUM(U6:AL6))</f>
        <v>140</v>
      </c>
      <c r="M6" s="36">
        <f t="shared" ref="M6:M16" si="4">(SUM(U6:AL6))</f>
        <v>140</v>
      </c>
      <c r="N6" s="37"/>
      <c r="O6" s="38">
        <f t="shared" si="1"/>
        <v>70</v>
      </c>
      <c r="P6" s="37"/>
      <c r="Q6" s="37"/>
      <c r="R6" s="37"/>
      <c r="S6" s="22">
        <f t="shared" si="2"/>
        <v>140</v>
      </c>
      <c r="T6" s="23" t="str">
        <f t="shared" si="0"/>
        <v>OK</v>
      </c>
      <c r="U6" s="151">
        <v>140</v>
      </c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</row>
    <row r="7" spans="1:34" ht="66.75" customHeight="1" x14ac:dyDescent="0.25">
      <c r="A7" s="65">
        <v>3</v>
      </c>
      <c r="B7" s="54">
        <v>4</v>
      </c>
      <c r="C7" s="67" t="s">
        <v>89</v>
      </c>
      <c r="D7" s="71" t="s">
        <v>49</v>
      </c>
      <c r="E7" s="56" t="s">
        <v>46</v>
      </c>
      <c r="F7" s="66" t="s">
        <v>47</v>
      </c>
      <c r="G7" s="57" t="s">
        <v>40</v>
      </c>
      <c r="H7" s="56" t="s">
        <v>50</v>
      </c>
      <c r="I7" s="56" t="s">
        <v>42</v>
      </c>
      <c r="J7" s="79">
        <v>5.66</v>
      </c>
      <c r="K7" s="83">
        <v>0</v>
      </c>
      <c r="L7" s="82">
        <f t="shared" si="3"/>
        <v>0</v>
      </c>
      <c r="M7" s="36">
        <f t="shared" si="4"/>
        <v>0</v>
      </c>
      <c r="N7" s="37"/>
      <c r="O7" s="38">
        <f t="shared" si="1"/>
        <v>0</v>
      </c>
      <c r="P7" s="37"/>
      <c r="Q7" s="37"/>
      <c r="R7" s="37"/>
      <c r="S7" s="22">
        <f t="shared" si="2"/>
        <v>0</v>
      </c>
      <c r="T7" s="25" t="str">
        <f t="shared" si="0"/>
        <v>OK</v>
      </c>
      <c r="U7" s="150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</row>
    <row r="8" spans="1:34" ht="66.75" customHeight="1" x14ac:dyDescent="0.25">
      <c r="A8" s="174">
        <v>6</v>
      </c>
      <c r="B8" s="68">
        <v>7</v>
      </c>
      <c r="C8" s="175" t="s">
        <v>89</v>
      </c>
      <c r="D8" s="72" t="s">
        <v>51</v>
      </c>
      <c r="E8" s="70" t="s">
        <v>52</v>
      </c>
      <c r="F8" s="70" t="s">
        <v>53</v>
      </c>
      <c r="G8" s="70" t="s">
        <v>40</v>
      </c>
      <c r="H8" s="58">
        <v>1465018</v>
      </c>
      <c r="I8" s="70" t="s">
        <v>42</v>
      </c>
      <c r="J8" s="80">
        <v>5.01</v>
      </c>
      <c r="K8" s="83">
        <v>0</v>
      </c>
      <c r="L8" s="82">
        <f t="shared" si="3"/>
        <v>0</v>
      </c>
      <c r="M8" s="36">
        <f t="shared" si="4"/>
        <v>0</v>
      </c>
      <c r="N8" s="37"/>
      <c r="O8" s="38">
        <f t="shared" si="1"/>
        <v>0</v>
      </c>
      <c r="P8" s="37"/>
      <c r="Q8" s="37"/>
      <c r="R8" s="37"/>
      <c r="S8" s="22">
        <f t="shared" si="2"/>
        <v>0</v>
      </c>
      <c r="T8" s="23" t="str">
        <f t="shared" si="0"/>
        <v>OK</v>
      </c>
      <c r="U8" s="149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</row>
    <row r="9" spans="1:34" ht="66.75" customHeight="1" x14ac:dyDescent="0.25">
      <c r="A9" s="174"/>
      <c r="B9" s="68">
        <v>8</v>
      </c>
      <c r="C9" s="176"/>
      <c r="D9" s="72" t="s">
        <v>54</v>
      </c>
      <c r="E9" s="70" t="s">
        <v>55</v>
      </c>
      <c r="F9" s="70" t="s">
        <v>53</v>
      </c>
      <c r="G9" s="70" t="s">
        <v>40</v>
      </c>
      <c r="H9" s="58">
        <v>1465038</v>
      </c>
      <c r="I9" s="70" t="s">
        <v>42</v>
      </c>
      <c r="J9" s="80">
        <v>6.33</v>
      </c>
      <c r="K9" s="83">
        <v>0</v>
      </c>
      <c r="L9" s="82">
        <f t="shared" si="3"/>
        <v>0</v>
      </c>
      <c r="M9" s="36">
        <f t="shared" si="4"/>
        <v>0</v>
      </c>
      <c r="N9" s="37"/>
      <c r="O9" s="38">
        <f t="shared" si="1"/>
        <v>0</v>
      </c>
      <c r="P9" s="37"/>
      <c r="Q9" s="37"/>
      <c r="R9" s="37"/>
      <c r="S9" s="22">
        <f t="shared" si="2"/>
        <v>0</v>
      </c>
      <c r="T9" s="25" t="str">
        <f t="shared" si="0"/>
        <v>OK</v>
      </c>
      <c r="U9" s="150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</row>
    <row r="10" spans="1:34" ht="66.75" customHeight="1" x14ac:dyDescent="0.25">
      <c r="A10" s="174"/>
      <c r="B10" s="68">
        <v>9</v>
      </c>
      <c r="C10" s="176"/>
      <c r="D10" s="72" t="s">
        <v>56</v>
      </c>
      <c r="E10" s="70" t="s">
        <v>55</v>
      </c>
      <c r="F10" s="70" t="s">
        <v>53</v>
      </c>
      <c r="G10" s="70" t="s">
        <v>40</v>
      </c>
      <c r="H10" s="58">
        <v>1465037</v>
      </c>
      <c r="I10" s="70" t="s">
        <v>42</v>
      </c>
      <c r="J10" s="80">
        <v>6.12</v>
      </c>
      <c r="K10" s="83">
        <v>0</v>
      </c>
      <c r="L10" s="82">
        <f t="shared" si="3"/>
        <v>0</v>
      </c>
      <c r="M10" s="36">
        <f t="shared" si="4"/>
        <v>0</v>
      </c>
      <c r="N10" s="37"/>
      <c r="O10" s="38">
        <f t="shared" si="1"/>
        <v>0</v>
      </c>
      <c r="P10" s="37"/>
      <c r="Q10" s="37"/>
      <c r="R10" s="37"/>
      <c r="S10" s="22">
        <f t="shared" si="2"/>
        <v>0</v>
      </c>
      <c r="T10" s="23" t="str">
        <f t="shared" si="0"/>
        <v>OK</v>
      </c>
      <c r="U10" s="149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</row>
    <row r="11" spans="1:34" ht="66.75" customHeight="1" x14ac:dyDescent="0.25">
      <c r="A11" s="174"/>
      <c r="B11" s="68">
        <v>10</v>
      </c>
      <c r="C11" s="176"/>
      <c r="D11" s="72" t="s">
        <v>57</v>
      </c>
      <c r="E11" s="70" t="s">
        <v>58</v>
      </c>
      <c r="F11" s="70" t="s">
        <v>59</v>
      </c>
      <c r="G11" s="70" t="s">
        <v>40</v>
      </c>
      <c r="H11" s="58" t="s">
        <v>60</v>
      </c>
      <c r="I11" s="70" t="s">
        <v>42</v>
      </c>
      <c r="J11" s="80">
        <v>3.44</v>
      </c>
      <c r="K11" s="83">
        <v>0</v>
      </c>
      <c r="L11" s="82">
        <f t="shared" si="3"/>
        <v>0</v>
      </c>
      <c r="M11" s="36">
        <f t="shared" si="4"/>
        <v>0</v>
      </c>
      <c r="N11" s="37"/>
      <c r="O11" s="38">
        <f t="shared" si="1"/>
        <v>0</v>
      </c>
      <c r="P11" s="37"/>
      <c r="Q11" s="37"/>
      <c r="R11" s="37"/>
      <c r="S11" s="22">
        <f t="shared" si="2"/>
        <v>0</v>
      </c>
      <c r="T11" s="25" t="str">
        <f t="shared" si="0"/>
        <v>OK</v>
      </c>
      <c r="U11" s="150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</row>
    <row r="12" spans="1:34" ht="66.75" customHeight="1" x14ac:dyDescent="0.25">
      <c r="A12" s="174"/>
      <c r="B12" s="68">
        <v>11</v>
      </c>
      <c r="C12" s="176"/>
      <c r="D12" s="72" t="s">
        <v>61</v>
      </c>
      <c r="E12" s="70" t="s">
        <v>58</v>
      </c>
      <c r="F12" s="70" t="s">
        <v>59</v>
      </c>
      <c r="G12" s="70" t="s">
        <v>40</v>
      </c>
      <c r="H12" s="58" t="s">
        <v>60</v>
      </c>
      <c r="I12" s="70" t="s">
        <v>42</v>
      </c>
      <c r="J12" s="80">
        <v>3.47</v>
      </c>
      <c r="K12" s="83">
        <v>0</v>
      </c>
      <c r="L12" s="82">
        <f t="shared" si="3"/>
        <v>0</v>
      </c>
      <c r="M12" s="36">
        <f t="shared" si="4"/>
        <v>0</v>
      </c>
      <c r="N12" s="37"/>
      <c r="O12" s="38">
        <f t="shared" si="1"/>
        <v>0</v>
      </c>
      <c r="P12" s="37"/>
      <c r="Q12" s="37"/>
      <c r="R12" s="37"/>
      <c r="S12" s="22">
        <f t="shared" si="2"/>
        <v>0</v>
      </c>
      <c r="T12" s="23" t="str">
        <f t="shared" si="0"/>
        <v>OK</v>
      </c>
      <c r="U12" s="149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</row>
    <row r="13" spans="1:34" ht="66.75" customHeight="1" x14ac:dyDescent="0.25">
      <c r="A13" s="174"/>
      <c r="B13" s="68">
        <v>12</v>
      </c>
      <c r="C13" s="176"/>
      <c r="D13" s="72" t="s">
        <v>62</v>
      </c>
      <c r="E13" s="70" t="s">
        <v>58</v>
      </c>
      <c r="F13" s="70" t="s">
        <v>59</v>
      </c>
      <c r="G13" s="70" t="s">
        <v>40</v>
      </c>
      <c r="H13" s="58" t="s">
        <v>63</v>
      </c>
      <c r="I13" s="70" t="s">
        <v>42</v>
      </c>
      <c r="J13" s="80">
        <v>4.0199999999999996</v>
      </c>
      <c r="K13" s="83">
        <v>0</v>
      </c>
      <c r="L13" s="82">
        <f t="shared" si="3"/>
        <v>0</v>
      </c>
      <c r="M13" s="36">
        <f t="shared" si="4"/>
        <v>0</v>
      </c>
      <c r="N13" s="37"/>
      <c r="O13" s="38">
        <f t="shared" si="1"/>
        <v>0</v>
      </c>
      <c r="P13" s="37"/>
      <c r="Q13" s="37"/>
      <c r="R13" s="37"/>
      <c r="S13" s="22">
        <f t="shared" si="2"/>
        <v>0</v>
      </c>
      <c r="T13" s="25" t="str">
        <f t="shared" si="0"/>
        <v>OK</v>
      </c>
      <c r="U13" s="150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</row>
    <row r="14" spans="1:34" ht="66.75" customHeight="1" x14ac:dyDescent="0.25">
      <c r="A14" s="174"/>
      <c r="B14" s="68">
        <v>13</v>
      </c>
      <c r="C14" s="176"/>
      <c r="D14" s="72" t="s">
        <v>64</v>
      </c>
      <c r="E14" s="70" t="s">
        <v>58</v>
      </c>
      <c r="F14" s="70" t="s">
        <v>59</v>
      </c>
      <c r="G14" s="70" t="s">
        <v>40</v>
      </c>
      <c r="H14" s="58" t="s">
        <v>63</v>
      </c>
      <c r="I14" s="70" t="s">
        <v>42</v>
      </c>
      <c r="J14" s="80">
        <v>4.05</v>
      </c>
      <c r="K14" s="83">
        <v>0</v>
      </c>
      <c r="L14" s="82">
        <f t="shared" si="3"/>
        <v>0</v>
      </c>
      <c r="M14" s="36">
        <f t="shared" si="4"/>
        <v>0</v>
      </c>
      <c r="N14" s="37"/>
      <c r="O14" s="38">
        <f t="shared" si="1"/>
        <v>0</v>
      </c>
      <c r="P14" s="37"/>
      <c r="Q14" s="37"/>
      <c r="R14" s="37"/>
      <c r="S14" s="22">
        <f t="shared" si="2"/>
        <v>0</v>
      </c>
      <c r="T14" s="23" t="str">
        <f t="shared" si="0"/>
        <v>OK</v>
      </c>
      <c r="U14" s="149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</row>
    <row r="15" spans="1:34" ht="66.75" customHeight="1" x14ac:dyDescent="0.25">
      <c r="A15" s="174"/>
      <c r="B15" s="68">
        <v>14</v>
      </c>
      <c r="C15" s="176"/>
      <c r="D15" s="72" t="s">
        <v>65</v>
      </c>
      <c r="E15" s="70" t="s">
        <v>66</v>
      </c>
      <c r="F15" s="70" t="s">
        <v>59</v>
      </c>
      <c r="G15" s="70" t="s">
        <v>40</v>
      </c>
      <c r="H15" s="58" t="s">
        <v>67</v>
      </c>
      <c r="I15" s="70" t="s">
        <v>42</v>
      </c>
      <c r="J15" s="80">
        <v>5.57</v>
      </c>
      <c r="K15" s="83">
        <v>0</v>
      </c>
      <c r="L15" s="82">
        <f t="shared" si="3"/>
        <v>0</v>
      </c>
      <c r="M15" s="36">
        <f t="shared" si="4"/>
        <v>0</v>
      </c>
      <c r="N15" s="37"/>
      <c r="O15" s="38">
        <f t="shared" si="1"/>
        <v>0</v>
      </c>
      <c r="P15" s="37"/>
      <c r="Q15" s="37"/>
      <c r="R15" s="37"/>
      <c r="S15" s="22">
        <f t="shared" si="2"/>
        <v>0</v>
      </c>
      <c r="T15" s="25" t="str">
        <f t="shared" si="0"/>
        <v>OK</v>
      </c>
      <c r="U15" s="150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</row>
    <row r="16" spans="1:34" ht="66.75" customHeight="1" x14ac:dyDescent="0.25">
      <c r="A16" s="174"/>
      <c r="B16" s="68">
        <v>15</v>
      </c>
      <c r="C16" s="177"/>
      <c r="D16" s="69" t="s">
        <v>68</v>
      </c>
      <c r="E16" s="70" t="s">
        <v>69</v>
      </c>
      <c r="F16" s="70" t="s">
        <v>59</v>
      </c>
      <c r="G16" s="70" t="s">
        <v>40</v>
      </c>
      <c r="H16" s="58" t="s">
        <v>70</v>
      </c>
      <c r="I16" s="70" t="s">
        <v>42</v>
      </c>
      <c r="J16" s="80">
        <v>8.31</v>
      </c>
      <c r="K16" s="83">
        <v>0</v>
      </c>
      <c r="L16" s="82">
        <f t="shared" si="3"/>
        <v>0</v>
      </c>
      <c r="M16" s="36">
        <f t="shared" si="4"/>
        <v>0</v>
      </c>
      <c r="N16" s="37"/>
      <c r="O16" s="38">
        <f t="shared" si="1"/>
        <v>0</v>
      </c>
      <c r="P16" s="37"/>
      <c r="Q16" s="37"/>
      <c r="R16" s="37"/>
      <c r="S16" s="91">
        <f t="shared" si="2"/>
        <v>0</v>
      </c>
      <c r="T16" s="25" t="str">
        <f t="shared" si="0"/>
        <v>OK</v>
      </c>
      <c r="U16" s="150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</row>
    <row r="17" spans="1:34" ht="37.5" customHeight="1" x14ac:dyDescent="0.35">
      <c r="A17" s="26"/>
      <c r="B17" s="27"/>
      <c r="C17" s="28"/>
      <c r="D17" s="27"/>
      <c r="E17" s="27"/>
      <c r="F17" s="27"/>
      <c r="G17" s="27"/>
      <c r="H17" s="27"/>
      <c r="I17" s="27"/>
      <c r="J17" s="81"/>
      <c r="K17" s="29">
        <f>SUM(K4:K16)</f>
        <v>280</v>
      </c>
      <c r="L17" s="29"/>
      <c r="M17" s="29"/>
      <c r="N17" s="29"/>
      <c r="O17" s="29"/>
      <c r="P17" s="29"/>
      <c r="Q17" s="29"/>
      <c r="R17" s="29"/>
      <c r="S17" s="29">
        <f t="shared" ref="S17" si="5">SUM(S4:S16)</f>
        <v>140</v>
      </c>
      <c r="T17" s="31"/>
      <c r="U17" s="152">
        <f>SUMPRODUCT($J$4:$J$16,U4:U16)</f>
        <v>791</v>
      </c>
      <c r="V17" s="85">
        <f t="shared" ref="V17:AH17" si="6">SUMPRODUCT($J$4:$J$16,V4:V16)</f>
        <v>0</v>
      </c>
      <c r="W17" s="85">
        <f t="shared" si="6"/>
        <v>0</v>
      </c>
      <c r="X17" s="85">
        <f t="shared" si="6"/>
        <v>0</v>
      </c>
      <c r="Y17" s="85">
        <f t="shared" si="6"/>
        <v>0</v>
      </c>
      <c r="Z17" s="85">
        <f t="shared" si="6"/>
        <v>0</v>
      </c>
      <c r="AA17" s="85">
        <f t="shared" si="6"/>
        <v>0</v>
      </c>
      <c r="AB17" s="85">
        <f t="shared" si="6"/>
        <v>0</v>
      </c>
      <c r="AC17" s="85">
        <f t="shared" si="6"/>
        <v>0</v>
      </c>
      <c r="AD17" s="85">
        <f t="shared" si="6"/>
        <v>0</v>
      </c>
      <c r="AE17" s="85">
        <f t="shared" si="6"/>
        <v>0</v>
      </c>
      <c r="AF17" s="85">
        <f t="shared" si="6"/>
        <v>0</v>
      </c>
      <c r="AG17" s="85">
        <f t="shared" si="6"/>
        <v>0</v>
      </c>
      <c r="AH17" s="85">
        <f t="shared" si="6"/>
        <v>0</v>
      </c>
    </row>
  </sheetData>
  <mergeCells count="9">
    <mergeCell ref="A8:A16"/>
    <mergeCell ref="C8:C16"/>
    <mergeCell ref="A2:J2"/>
    <mergeCell ref="K2:T2"/>
    <mergeCell ref="A1:C1"/>
    <mergeCell ref="D1:J1"/>
    <mergeCell ref="K1:T1"/>
    <mergeCell ref="A4:A5"/>
    <mergeCell ref="C4:C5"/>
  </mergeCells>
  <conditionalFormatting sqref="V4:AH16">
    <cfRule type="cellIs" dxfId="16" priority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89E0B-9E57-4B65-93A7-D03B1A8C13C9}">
  <dimension ref="A1:AH57"/>
  <sheetViews>
    <sheetView topLeftCell="A10" zoomScale="70" zoomScaleNormal="70" workbookViewId="0">
      <selection activeCell="W20" sqref="W20"/>
    </sheetView>
  </sheetViews>
  <sheetFormatPr defaultColWidth="9.7265625" defaultRowHeight="63" customHeight="1" x14ac:dyDescent="0.35"/>
  <cols>
    <col min="1" max="1" width="6.7265625" style="19" customWidth="1"/>
    <col min="2" max="2" width="6.7265625" style="27" customWidth="1"/>
    <col min="3" max="3" width="19.54296875" style="28" customWidth="1"/>
    <col min="4" max="4" width="26.54296875" style="27" customWidth="1"/>
    <col min="5" max="5" width="13.453125" style="27" customWidth="1"/>
    <col min="6" max="6" width="10.453125" style="27" customWidth="1"/>
    <col min="7" max="7" width="12.81640625" style="27" customWidth="1"/>
    <col min="8" max="8" width="11" style="27" customWidth="1"/>
    <col min="9" max="9" width="15.7265625" style="27" customWidth="1"/>
    <col min="10" max="10" width="12.26953125" style="29" customWidth="1"/>
    <col min="11" max="11" width="10.54296875" style="39" customWidth="1"/>
    <col min="12" max="12" width="10.26953125" style="39" customWidth="1"/>
    <col min="13" max="13" width="14.81640625" style="39" customWidth="1"/>
    <col min="14" max="14" width="15" style="39" customWidth="1"/>
    <col min="15" max="15" width="5.81640625" style="39" customWidth="1"/>
    <col min="16" max="16" width="6.26953125" style="39" customWidth="1"/>
    <col min="17" max="17" width="7" style="39" customWidth="1"/>
    <col min="18" max="18" width="12.7265625" style="30" customWidth="1"/>
    <col min="19" max="19" width="12.54296875" style="31" customWidth="1"/>
    <col min="20" max="20" width="17.26953125" style="32" customWidth="1"/>
    <col min="21" max="21" width="15.26953125" style="32" customWidth="1"/>
    <col min="22" max="22" width="15.81640625" style="32" customWidth="1"/>
    <col min="23" max="23" width="14.54296875" style="32" customWidth="1"/>
    <col min="24" max="24" width="14.453125" style="32" customWidth="1"/>
    <col min="25" max="25" width="14" style="32" customWidth="1"/>
    <col min="26" max="26" width="15.7265625" style="32" customWidth="1"/>
    <col min="27" max="27" width="17.453125" style="32" bestFit="1" customWidth="1"/>
    <col min="28" max="28" width="16.1796875" style="19" customWidth="1"/>
    <col min="29" max="29" width="15.81640625" style="19" customWidth="1"/>
    <col min="30" max="30" width="16" style="19" customWidth="1"/>
    <col min="31" max="31" width="14.81640625" style="19" customWidth="1"/>
    <col min="32" max="32" width="13.1796875" style="19" customWidth="1"/>
    <col min="33" max="33" width="14.7265625" style="19" customWidth="1"/>
    <col min="34" max="16384" width="9.7265625" style="19"/>
  </cols>
  <sheetData>
    <row r="1" spans="1:34" ht="45" customHeight="1" x14ac:dyDescent="0.35">
      <c r="A1" s="166" t="s">
        <v>33</v>
      </c>
      <c r="B1" s="166"/>
      <c r="C1" s="166"/>
      <c r="D1" s="167" t="s">
        <v>34</v>
      </c>
      <c r="E1" s="168"/>
      <c r="F1" s="168"/>
      <c r="G1" s="168"/>
      <c r="H1" s="168"/>
      <c r="I1" s="168"/>
      <c r="J1" s="169"/>
      <c r="K1" s="178" t="s">
        <v>35</v>
      </c>
      <c r="L1" s="178"/>
      <c r="M1" s="178"/>
      <c r="N1" s="178"/>
      <c r="O1" s="178"/>
      <c r="P1" s="178"/>
      <c r="Q1" s="178"/>
      <c r="R1" s="178"/>
      <c r="S1" s="178"/>
      <c r="T1" s="178"/>
      <c r="U1" s="186" t="s">
        <v>149</v>
      </c>
      <c r="V1" s="186" t="s">
        <v>150</v>
      </c>
      <c r="W1" s="186" t="s">
        <v>151</v>
      </c>
      <c r="X1" s="186" t="s">
        <v>152</v>
      </c>
      <c r="Y1" s="186" t="s">
        <v>153</v>
      </c>
      <c r="Z1" s="186" t="s">
        <v>154</v>
      </c>
      <c r="AA1" s="186" t="s">
        <v>155</v>
      </c>
      <c r="AB1" s="186" t="s">
        <v>156</v>
      </c>
      <c r="AC1" s="186" t="s">
        <v>157</v>
      </c>
      <c r="AD1" s="186" t="s">
        <v>158</v>
      </c>
      <c r="AE1" s="162" t="s">
        <v>75</v>
      </c>
      <c r="AF1" s="162" t="s">
        <v>75</v>
      </c>
      <c r="AG1" s="162" t="s">
        <v>75</v>
      </c>
      <c r="AH1" s="162" t="s">
        <v>75</v>
      </c>
    </row>
    <row r="2" spans="1:34" ht="30" customHeight="1" x14ac:dyDescent="0.35">
      <c r="A2" s="172" t="s">
        <v>32</v>
      </c>
      <c r="B2" s="172"/>
      <c r="C2" s="172"/>
      <c r="D2" s="172"/>
      <c r="E2" s="172"/>
      <c r="F2" s="172"/>
      <c r="G2" s="172"/>
      <c r="H2" s="172"/>
      <c r="I2" s="172"/>
      <c r="J2" s="173"/>
      <c r="K2" s="170" t="s">
        <v>87</v>
      </c>
      <c r="L2" s="171"/>
      <c r="M2" s="171"/>
      <c r="N2" s="171"/>
      <c r="O2" s="171"/>
      <c r="P2" s="171"/>
      <c r="Q2" s="171"/>
      <c r="R2" s="171"/>
      <c r="S2" s="171"/>
      <c r="T2" s="171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62"/>
      <c r="AF2" s="162"/>
      <c r="AG2" s="162"/>
      <c r="AH2" s="162"/>
    </row>
    <row r="3" spans="1:34" s="21" customFormat="1" ht="63" customHeight="1" x14ac:dyDescent="0.25">
      <c r="A3" s="33" t="s">
        <v>15</v>
      </c>
      <c r="B3" s="77" t="s">
        <v>71</v>
      </c>
      <c r="C3" s="73" t="s">
        <v>72</v>
      </c>
      <c r="D3" s="74" t="s">
        <v>16</v>
      </c>
      <c r="E3" s="74" t="s">
        <v>36</v>
      </c>
      <c r="F3" s="75" t="s">
        <v>73</v>
      </c>
      <c r="G3" s="75" t="s">
        <v>74</v>
      </c>
      <c r="H3" s="76" t="s">
        <v>12</v>
      </c>
      <c r="I3" s="74" t="s">
        <v>13</v>
      </c>
      <c r="J3" s="34" t="s">
        <v>14</v>
      </c>
      <c r="K3" s="49" t="s">
        <v>17</v>
      </c>
      <c r="L3" s="49" t="s">
        <v>18</v>
      </c>
      <c r="M3" s="49" t="s">
        <v>19</v>
      </c>
      <c r="N3" s="49" t="s">
        <v>20</v>
      </c>
      <c r="O3" s="49" t="s">
        <v>21</v>
      </c>
      <c r="P3" s="49" t="s">
        <v>22</v>
      </c>
      <c r="Q3" s="49" t="s">
        <v>23</v>
      </c>
      <c r="R3" s="49" t="s">
        <v>24</v>
      </c>
      <c r="S3" s="50" t="s">
        <v>0</v>
      </c>
      <c r="T3" s="51" t="s">
        <v>2</v>
      </c>
      <c r="U3" s="148">
        <v>45840</v>
      </c>
      <c r="V3" s="148">
        <v>45855</v>
      </c>
      <c r="W3" s="148">
        <v>45870</v>
      </c>
      <c r="X3" s="148">
        <v>45877</v>
      </c>
      <c r="Y3" s="148">
        <v>45894</v>
      </c>
      <c r="Z3" s="148">
        <v>45904</v>
      </c>
      <c r="AA3" s="148">
        <v>45917</v>
      </c>
      <c r="AB3" s="148">
        <v>45959</v>
      </c>
      <c r="AC3" s="148">
        <v>45986</v>
      </c>
      <c r="AD3" s="148">
        <v>45993</v>
      </c>
      <c r="AE3" s="20" t="s">
        <v>1</v>
      </c>
      <c r="AF3" s="20" t="s">
        <v>1</v>
      </c>
      <c r="AG3" s="20" t="s">
        <v>1</v>
      </c>
      <c r="AH3" s="20" t="s">
        <v>1</v>
      </c>
    </row>
    <row r="4" spans="1:34" ht="63" customHeight="1" x14ac:dyDescent="0.35">
      <c r="A4" s="163">
        <v>1</v>
      </c>
      <c r="B4" s="54">
        <v>1</v>
      </c>
      <c r="C4" s="164" t="s">
        <v>88</v>
      </c>
      <c r="D4" s="71" t="s">
        <v>37</v>
      </c>
      <c r="E4" s="56" t="s">
        <v>38</v>
      </c>
      <c r="F4" s="56" t="s">
        <v>39</v>
      </c>
      <c r="G4" s="57" t="s">
        <v>40</v>
      </c>
      <c r="H4" s="56" t="s">
        <v>41</v>
      </c>
      <c r="I4" s="56" t="s">
        <v>42</v>
      </c>
      <c r="J4" s="79">
        <v>15.87</v>
      </c>
      <c r="K4" s="84">
        <v>1225</v>
      </c>
      <c r="L4" s="82">
        <f>IF(SUM(U4:AL4)&gt;K4,K4,SUM(U4:AL4))</f>
        <v>365</v>
      </c>
      <c r="M4" s="36">
        <f>(SUM(U4:AL4))</f>
        <v>365</v>
      </c>
      <c r="N4" s="37"/>
      <c r="O4" s="38">
        <f>ROUND(IF(K4*0.25-0.5&lt;0,0,K4*0.25-0.5),0)-R4-P4</f>
        <v>306</v>
      </c>
      <c r="P4" s="37"/>
      <c r="Q4" s="37"/>
      <c r="R4" s="37"/>
      <c r="S4" s="22">
        <f>K4-(SUM(U4:AH4))+N4+P4+Q4</f>
        <v>860</v>
      </c>
      <c r="T4" s="23" t="str">
        <f t="shared" ref="T4:T16" si="0">IF(S4&lt;0,"ATENÇÃO","OK")</f>
        <v>OK</v>
      </c>
      <c r="U4" s="151">
        <v>40</v>
      </c>
      <c r="V4" s="151">
        <v>40</v>
      </c>
      <c r="W4" s="149"/>
      <c r="X4" s="151">
        <v>40</v>
      </c>
      <c r="Y4" s="151">
        <v>40</v>
      </c>
      <c r="Z4" s="151">
        <v>40</v>
      </c>
      <c r="AA4" s="151">
        <v>120</v>
      </c>
      <c r="AB4" s="149"/>
      <c r="AC4" s="151">
        <v>20</v>
      </c>
      <c r="AD4" s="151">
        <v>25</v>
      </c>
      <c r="AE4" s="24"/>
      <c r="AF4" s="24"/>
      <c r="AG4" s="24"/>
      <c r="AH4" s="24"/>
    </row>
    <row r="5" spans="1:34" ht="63" customHeight="1" x14ac:dyDescent="0.35">
      <c r="A5" s="163"/>
      <c r="B5" s="54">
        <v>2</v>
      </c>
      <c r="C5" s="165"/>
      <c r="D5" s="55" t="s">
        <v>43</v>
      </c>
      <c r="E5" s="56" t="s">
        <v>38</v>
      </c>
      <c r="F5" s="56" t="s">
        <v>44</v>
      </c>
      <c r="G5" s="57" t="s">
        <v>40</v>
      </c>
      <c r="H5" s="58">
        <v>103012010</v>
      </c>
      <c r="I5" s="56" t="s">
        <v>42</v>
      </c>
      <c r="J5" s="79">
        <v>15.01</v>
      </c>
      <c r="K5" s="84">
        <v>96</v>
      </c>
      <c r="L5" s="82">
        <f>IF(SUM(U5:AL5)&gt;K5,K5,SUM(U5:AL5))</f>
        <v>40</v>
      </c>
      <c r="M5" s="36">
        <f>(SUM(U5:AL5))</f>
        <v>40</v>
      </c>
      <c r="N5" s="37"/>
      <c r="O5" s="38">
        <f t="shared" ref="O5:O16" si="1">ROUND(IF(K5*0.25-0.5&lt;0,0,K5*0.25-0.5),0)-R5-P5</f>
        <v>24</v>
      </c>
      <c r="P5" s="37"/>
      <c r="Q5" s="37"/>
      <c r="R5" s="37"/>
      <c r="S5" s="22">
        <f t="shared" ref="S5:S16" si="2">K5-(SUM(U5:AH5))+N5+P5+Q5</f>
        <v>56</v>
      </c>
      <c r="T5" s="25" t="str">
        <f t="shared" si="0"/>
        <v>OK</v>
      </c>
      <c r="U5" s="150"/>
      <c r="V5" s="150"/>
      <c r="W5" s="157">
        <v>20</v>
      </c>
      <c r="X5" s="150"/>
      <c r="Y5" s="150"/>
      <c r="Z5" s="150"/>
      <c r="AA5" s="150"/>
      <c r="AB5" s="157">
        <v>20</v>
      </c>
      <c r="AC5" s="150"/>
      <c r="AD5" s="150"/>
      <c r="AE5" s="35"/>
      <c r="AF5" s="35"/>
      <c r="AG5" s="35"/>
      <c r="AH5" s="35"/>
    </row>
    <row r="6" spans="1:34" ht="63" customHeight="1" x14ac:dyDescent="0.35">
      <c r="A6" s="59">
        <v>2</v>
      </c>
      <c r="B6" s="61">
        <v>3</v>
      </c>
      <c r="C6" s="62" t="s">
        <v>89</v>
      </c>
      <c r="D6" s="63" t="s">
        <v>45</v>
      </c>
      <c r="E6" s="64" t="s">
        <v>46</v>
      </c>
      <c r="F6" s="60" t="s">
        <v>47</v>
      </c>
      <c r="G6" s="64" t="s">
        <v>40</v>
      </c>
      <c r="H6" s="64" t="s">
        <v>48</v>
      </c>
      <c r="I6" s="64" t="s">
        <v>42</v>
      </c>
      <c r="J6" s="78">
        <v>5.65</v>
      </c>
      <c r="K6" s="83">
        <v>0</v>
      </c>
      <c r="L6" s="82">
        <f t="shared" ref="L6:L16" si="3">IF(SUM(U6:AL6)&gt;K6,K6,SUM(U6:AL6))</f>
        <v>0</v>
      </c>
      <c r="M6" s="36">
        <f t="shared" ref="M6:M16" si="4">(SUM(U6:AL6))</f>
        <v>0</v>
      </c>
      <c r="N6" s="37"/>
      <c r="O6" s="38">
        <f t="shared" si="1"/>
        <v>0</v>
      </c>
      <c r="P6" s="37"/>
      <c r="Q6" s="37"/>
      <c r="R6" s="37"/>
      <c r="S6" s="22">
        <f t="shared" si="2"/>
        <v>0</v>
      </c>
      <c r="T6" s="23" t="str">
        <f t="shared" si="0"/>
        <v>OK</v>
      </c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24"/>
      <c r="AF6" s="24"/>
      <c r="AG6" s="24"/>
      <c r="AH6" s="24"/>
    </row>
    <row r="7" spans="1:34" ht="63" customHeight="1" x14ac:dyDescent="0.35">
      <c r="A7" s="65">
        <v>3</v>
      </c>
      <c r="B7" s="54">
        <v>4</v>
      </c>
      <c r="C7" s="67" t="s">
        <v>89</v>
      </c>
      <c r="D7" s="71" t="s">
        <v>49</v>
      </c>
      <c r="E7" s="56" t="s">
        <v>46</v>
      </c>
      <c r="F7" s="66" t="s">
        <v>47</v>
      </c>
      <c r="G7" s="57" t="s">
        <v>40</v>
      </c>
      <c r="H7" s="56" t="s">
        <v>50</v>
      </c>
      <c r="I7" s="56" t="s">
        <v>42</v>
      </c>
      <c r="J7" s="79">
        <v>5.66</v>
      </c>
      <c r="K7" s="83">
        <v>0</v>
      </c>
      <c r="L7" s="82">
        <f t="shared" si="3"/>
        <v>0</v>
      </c>
      <c r="M7" s="36">
        <f t="shared" si="4"/>
        <v>0</v>
      </c>
      <c r="N7" s="37"/>
      <c r="O7" s="38">
        <f t="shared" si="1"/>
        <v>0</v>
      </c>
      <c r="P7" s="37"/>
      <c r="Q7" s="37"/>
      <c r="R7" s="37"/>
      <c r="S7" s="22">
        <f t="shared" si="2"/>
        <v>0</v>
      </c>
      <c r="T7" s="25" t="str">
        <f t="shared" si="0"/>
        <v>OK</v>
      </c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35"/>
      <c r="AF7" s="35"/>
      <c r="AG7" s="35"/>
      <c r="AH7" s="35"/>
    </row>
    <row r="8" spans="1:34" ht="63" customHeight="1" x14ac:dyDescent="0.35">
      <c r="A8" s="174">
        <v>6</v>
      </c>
      <c r="B8" s="68">
        <v>7</v>
      </c>
      <c r="C8" s="175" t="s">
        <v>89</v>
      </c>
      <c r="D8" s="72" t="s">
        <v>51</v>
      </c>
      <c r="E8" s="70" t="s">
        <v>52</v>
      </c>
      <c r="F8" s="70" t="s">
        <v>53</v>
      </c>
      <c r="G8" s="70" t="s">
        <v>40</v>
      </c>
      <c r="H8" s="58">
        <v>1465018</v>
      </c>
      <c r="I8" s="70" t="s">
        <v>42</v>
      </c>
      <c r="J8" s="80">
        <v>5.01</v>
      </c>
      <c r="K8" s="83">
        <v>0</v>
      </c>
      <c r="L8" s="82">
        <f t="shared" si="3"/>
        <v>0</v>
      </c>
      <c r="M8" s="36">
        <f t="shared" si="4"/>
        <v>0</v>
      </c>
      <c r="N8" s="37"/>
      <c r="O8" s="38">
        <f t="shared" si="1"/>
        <v>0</v>
      </c>
      <c r="P8" s="37"/>
      <c r="Q8" s="37"/>
      <c r="R8" s="37"/>
      <c r="S8" s="22">
        <f t="shared" si="2"/>
        <v>0</v>
      </c>
      <c r="T8" s="23" t="str">
        <f t="shared" si="0"/>
        <v>OK</v>
      </c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24"/>
      <c r="AF8" s="24"/>
      <c r="AG8" s="24"/>
      <c r="AH8" s="24"/>
    </row>
    <row r="9" spans="1:34" ht="63" customHeight="1" x14ac:dyDescent="0.35">
      <c r="A9" s="174"/>
      <c r="B9" s="68">
        <v>8</v>
      </c>
      <c r="C9" s="176"/>
      <c r="D9" s="72" t="s">
        <v>54</v>
      </c>
      <c r="E9" s="70" t="s">
        <v>55</v>
      </c>
      <c r="F9" s="70" t="s">
        <v>53</v>
      </c>
      <c r="G9" s="70" t="s">
        <v>40</v>
      </c>
      <c r="H9" s="58">
        <v>1465038</v>
      </c>
      <c r="I9" s="70" t="s">
        <v>42</v>
      </c>
      <c r="J9" s="80">
        <v>6.33</v>
      </c>
      <c r="K9" s="83">
        <v>0</v>
      </c>
      <c r="L9" s="82">
        <f t="shared" si="3"/>
        <v>0</v>
      </c>
      <c r="M9" s="36">
        <f t="shared" si="4"/>
        <v>0</v>
      </c>
      <c r="N9" s="37"/>
      <c r="O9" s="38">
        <f t="shared" si="1"/>
        <v>0</v>
      </c>
      <c r="P9" s="37"/>
      <c r="Q9" s="37"/>
      <c r="R9" s="37"/>
      <c r="S9" s="22">
        <f t="shared" si="2"/>
        <v>0</v>
      </c>
      <c r="T9" s="25" t="str">
        <f t="shared" si="0"/>
        <v>OK</v>
      </c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35"/>
      <c r="AF9" s="35"/>
      <c r="AG9" s="35"/>
      <c r="AH9" s="35"/>
    </row>
    <row r="10" spans="1:34" ht="63" customHeight="1" x14ac:dyDescent="0.35">
      <c r="A10" s="174"/>
      <c r="B10" s="68">
        <v>9</v>
      </c>
      <c r="C10" s="176"/>
      <c r="D10" s="72" t="s">
        <v>56</v>
      </c>
      <c r="E10" s="70" t="s">
        <v>55</v>
      </c>
      <c r="F10" s="70" t="s">
        <v>53</v>
      </c>
      <c r="G10" s="70" t="s">
        <v>40</v>
      </c>
      <c r="H10" s="58">
        <v>1465037</v>
      </c>
      <c r="I10" s="70" t="s">
        <v>42</v>
      </c>
      <c r="J10" s="80">
        <v>6.12</v>
      </c>
      <c r="K10" s="83">
        <v>0</v>
      </c>
      <c r="L10" s="82">
        <f t="shared" si="3"/>
        <v>0</v>
      </c>
      <c r="M10" s="36">
        <f t="shared" si="4"/>
        <v>0</v>
      </c>
      <c r="N10" s="37"/>
      <c r="O10" s="38">
        <f t="shared" si="1"/>
        <v>0</v>
      </c>
      <c r="P10" s="37"/>
      <c r="Q10" s="37"/>
      <c r="R10" s="37"/>
      <c r="S10" s="22">
        <f t="shared" si="2"/>
        <v>0</v>
      </c>
      <c r="T10" s="23" t="str">
        <f t="shared" si="0"/>
        <v>OK</v>
      </c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24"/>
      <c r="AF10" s="24"/>
      <c r="AG10" s="24"/>
      <c r="AH10" s="24"/>
    </row>
    <row r="11" spans="1:34" ht="63" customHeight="1" x14ac:dyDescent="0.35">
      <c r="A11" s="174"/>
      <c r="B11" s="68">
        <v>10</v>
      </c>
      <c r="C11" s="176"/>
      <c r="D11" s="72" t="s">
        <v>57</v>
      </c>
      <c r="E11" s="70" t="s">
        <v>58</v>
      </c>
      <c r="F11" s="70" t="s">
        <v>59</v>
      </c>
      <c r="G11" s="70" t="s">
        <v>40</v>
      </c>
      <c r="H11" s="58" t="s">
        <v>60</v>
      </c>
      <c r="I11" s="70" t="s">
        <v>42</v>
      </c>
      <c r="J11" s="80">
        <v>3.44</v>
      </c>
      <c r="K11" s="83">
        <v>0</v>
      </c>
      <c r="L11" s="82">
        <f t="shared" si="3"/>
        <v>0</v>
      </c>
      <c r="M11" s="36">
        <f t="shared" si="4"/>
        <v>0</v>
      </c>
      <c r="N11" s="37"/>
      <c r="O11" s="38">
        <f t="shared" si="1"/>
        <v>0</v>
      </c>
      <c r="P11" s="37"/>
      <c r="Q11" s="37"/>
      <c r="R11" s="37"/>
      <c r="S11" s="22">
        <f t="shared" si="2"/>
        <v>0</v>
      </c>
      <c r="T11" s="25" t="str">
        <f t="shared" si="0"/>
        <v>OK</v>
      </c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35"/>
      <c r="AF11" s="35"/>
      <c r="AG11" s="35"/>
      <c r="AH11" s="35"/>
    </row>
    <row r="12" spans="1:34" ht="63" customHeight="1" x14ac:dyDescent="0.35">
      <c r="A12" s="174"/>
      <c r="B12" s="68">
        <v>11</v>
      </c>
      <c r="C12" s="176"/>
      <c r="D12" s="72" t="s">
        <v>61</v>
      </c>
      <c r="E12" s="70" t="s">
        <v>58</v>
      </c>
      <c r="F12" s="70" t="s">
        <v>59</v>
      </c>
      <c r="G12" s="70" t="s">
        <v>40</v>
      </c>
      <c r="H12" s="58" t="s">
        <v>60</v>
      </c>
      <c r="I12" s="70" t="s">
        <v>42</v>
      </c>
      <c r="J12" s="80">
        <v>3.47</v>
      </c>
      <c r="K12" s="83">
        <v>0</v>
      </c>
      <c r="L12" s="82">
        <f t="shared" si="3"/>
        <v>0</v>
      </c>
      <c r="M12" s="36">
        <f t="shared" si="4"/>
        <v>0</v>
      </c>
      <c r="N12" s="37"/>
      <c r="O12" s="38">
        <f t="shared" si="1"/>
        <v>0</v>
      </c>
      <c r="P12" s="37"/>
      <c r="Q12" s="37"/>
      <c r="R12" s="37"/>
      <c r="S12" s="22">
        <f t="shared" si="2"/>
        <v>0</v>
      </c>
      <c r="T12" s="23" t="str">
        <f t="shared" si="0"/>
        <v>OK</v>
      </c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24"/>
      <c r="AF12" s="24"/>
      <c r="AG12" s="24"/>
      <c r="AH12" s="24"/>
    </row>
    <row r="13" spans="1:34" ht="63" customHeight="1" x14ac:dyDescent="0.35">
      <c r="A13" s="174"/>
      <c r="B13" s="68">
        <v>12</v>
      </c>
      <c r="C13" s="176"/>
      <c r="D13" s="72" t="s">
        <v>62</v>
      </c>
      <c r="E13" s="70" t="s">
        <v>58</v>
      </c>
      <c r="F13" s="70" t="s">
        <v>59</v>
      </c>
      <c r="G13" s="70" t="s">
        <v>40</v>
      </c>
      <c r="H13" s="58" t="s">
        <v>63</v>
      </c>
      <c r="I13" s="70" t="s">
        <v>42</v>
      </c>
      <c r="J13" s="80">
        <v>4.0199999999999996</v>
      </c>
      <c r="K13" s="83">
        <v>0</v>
      </c>
      <c r="L13" s="82">
        <f t="shared" si="3"/>
        <v>0</v>
      </c>
      <c r="M13" s="36">
        <f t="shared" si="4"/>
        <v>0</v>
      </c>
      <c r="N13" s="37"/>
      <c r="O13" s="38">
        <f t="shared" si="1"/>
        <v>0</v>
      </c>
      <c r="P13" s="37"/>
      <c r="Q13" s="37"/>
      <c r="R13" s="37"/>
      <c r="S13" s="22">
        <f t="shared" si="2"/>
        <v>0</v>
      </c>
      <c r="T13" s="25" t="str">
        <f t="shared" si="0"/>
        <v>OK</v>
      </c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35"/>
      <c r="AF13" s="35"/>
      <c r="AG13" s="35"/>
      <c r="AH13" s="35"/>
    </row>
    <row r="14" spans="1:34" ht="63" customHeight="1" x14ac:dyDescent="0.35">
      <c r="A14" s="174"/>
      <c r="B14" s="68">
        <v>13</v>
      </c>
      <c r="C14" s="176"/>
      <c r="D14" s="72" t="s">
        <v>64</v>
      </c>
      <c r="E14" s="70" t="s">
        <v>58</v>
      </c>
      <c r="F14" s="70" t="s">
        <v>59</v>
      </c>
      <c r="G14" s="70" t="s">
        <v>40</v>
      </c>
      <c r="H14" s="58" t="s">
        <v>63</v>
      </c>
      <c r="I14" s="70" t="s">
        <v>42</v>
      </c>
      <c r="J14" s="80">
        <v>4.05</v>
      </c>
      <c r="K14" s="83">
        <v>0</v>
      </c>
      <c r="L14" s="82">
        <f t="shared" si="3"/>
        <v>0</v>
      </c>
      <c r="M14" s="36">
        <f t="shared" si="4"/>
        <v>0</v>
      </c>
      <c r="N14" s="37"/>
      <c r="O14" s="38">
        <f t="shared" si="1"/>
        <v>0</v>
      </c>
      <c r="P14" s="37"/>
      <c r="Q14" s="37"/>
      <c r="R14" s="37"/>
      <c r="S14" s="22">
        <f t="shared" si="2"/>
        <v>0</v>
      </c>
      <c r="T14" s="23" t="str">
        <f t="shared" si="0"/>
        <v>OK</v>
      </c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24"/>
      <c r="AF14" s="24"/>
      <c r="AG14" s="24"/>
      <c r="AH14" s="24"/>
    </row>
    <row r="15" spans="1:34" ht="63" customHeight="1" x14ac:dyDescent="0.35">
      <c r="A15" s="174"/>
      <c r="B15" s="68">
        <v>14</v>
      </c>
      <c r="C15" s="176"/>
      <c r="D15" s="72" t="s">
        <v>65</v>
      </c>
      <c r="E15" s="70" t="s">
        <v>66</v>
      </c>
      <c r="F15" s="70" t="s">
        <v>59</v>
      </c>
      <c r="G15" s="70" t="s">
        <v>40</v>
      </c>
      <c r="H15" s="58" t="s">
        <v>67</v>
      </c>
      <c r="I15" s="70" t="s">
        <v>42</v>
      </c>
      <c r="J15" s="80">
        <v>5.57</v>
      </c>
      <c r="K15" s="83">
        <v>0</v>
      </c>
      <c r="L15" s="82">
        <f t="shared" si="3"/>
        <v>0</v>
      </c>
      <c r="M15" s="36">
        <f t="shared" si="4"/>
        <v>0</v>
      </c>
      <c r="N15" s="37"/>
      <c r="O15" s="38">
        <f t="shared" si="1"/>
        <v>0</v>
      </c>
      <c r="P15" s="37"/>
      <c r="Q15" s="37"/>
      <c r="R15" s="37"/>
      <c r="S15" s="22">
        <f t="shared" si="2"/>
        <v>0</v>
      </c>
      <c r="T15" s="25" t="str">
        <f t="shared" si="0"/>
        <v>OK</v>
      </c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35"/>
      <c r="AF15" s="35"/>
      <c r="AG15" s="35"/>
      <c r="AH15" s="35"/>
    </row>
    <row r="16" spans="1:34" ht="63" customHeight="1" x14ac:dyDescent="0.35">
      <c r="A16" s="174"/>
      <c r="B16" s="68">
        <v>15</v>
      </c>
      <c r="C16" s="177"/>
      <c r="D16" s="69" t="s">
        <v>68</v>
      </c>
      <c r="E16" s="70" t="s">
        <v>69</v>
      </c>
      <c r="F16" s="70" t="s">
        <v>59</v>
      </c>
      <c r="G16" s="70" t="s">
        <v>40</v>
      </c>
      <c r="H16" s="58" t="s">
        <v>70</v>
      </c>
      <c r="I16" s="70" t="s">
        <v>42</v>
      </c>
      <c r="J16" s="80">
        <v>8.31</v>
      </c>
      <c r="K16" s="83">
        <v>0</v>
      </c>
      <c r="L16" s="82">
        <f t="shared" si="3"/>
        <v>0</v>
      </c>
      <c r="M16" s="36">
        <f t="shared" si="4"/>
        <v>0</v>
      </c>
      <c r="N16" s="37"/>
      <c r="O16" s="38">
        <f t="shared" si="1"/>
        <v>0</v>
      </c>
      <c r="P16" s="37"/>
      <c r="Q16" s="37"/>
      <c r="R16" s="37"/>
      <c r="S16" s="91">
        <f t="shared" si="2"/>
        <v>0</v>
      </c>
      <c r="T16" s="25" t="str">
        <f t="shared" si="0"/>
        <v>OK</v>
      </c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35"/>
      <c r="AF16" s="35"/>
      <c r="AG16" s="35"/>
      <c r="AH16" s="35"/>
    </row>
    <row r="17" spans="1:34" ht="30" customHeight="1" x14ac:dyDescent="0.35">
      <c r="A17" s="26"/>
      <c r="J17" s="81"/>
      <c r="K17" s="29">
        <f>SUM(K4:K16)</f>
        <v>1321</v>
      </c>
      <c r="L17" s="29"/>
      <c r="M17" s="29"/>
      <c r="N17" s="29"/>
      <c r="O17" s="29"/>
      <c r="P17" s="29"/>
      <c r="Q17" s="29"/>
      <c r="R17" s="29"/>
      <c r="S17" s="29">
        <f t="shared" ref="S17" si="5">SUM(S4:S16)</f>
        <v>916</v>
      </c>
      <c r="T17" s="31"/>
      <c r="U17" s="152">
        <f>SUMPRODUCT($J$4:$J$16,U4:U16)</f>
        <v>634.79999999999995</v>
      </c>
      <c r="V17" s="152">
        <f t="shared" ref="V17:AH17" si="6">SUMPRODUCT($J$4:$J$16,V4:V16)</f>
        <v>634.79999999999995</v>
      </c>
      <c r="W17" s="152">
        <f t="shared" si="6"/>
        <v>300.2</v>
      </c>
      <c r="X17" s="152">
        <f t="shared" si="6"/>
        <v>634.79999999999995</v>
      </c>
      <c r="Y17" s="152">
        <f t="shared" si="6"/>
        <v>634.79999999999995</v>
      </c>
      <c r="Z17" s="152">
        <f t="shared" si="6"/>
        <v>634.79999999999995</v>
      </c>
      <c r="AA17" s="152">
        <f t="shared" si="6"/>
        <v>1904.3999999999999</v>
      </c>
      <c r="AB17" s="152">
        <f t="shared" si="6"/>
        <v>300.2</v>
      </c>
      <c r="AC17" s="152">
        <f t="shared" si="6"/>
        <v>317.39999999999998</v>
      </c>
      <c r="AD17" s="152">
        <f t="shared" si="6"/>
        <v>396.75</v>
      </c>
      <c r="AE17" s="152">
        <f t="shared" si="6"/>
        <v>0</v>
      </c>
      <c r="AF17" s="152">
        <f t="shared" si="6"/>
        <v>0</v>
      </c>
      <c r="AG17" s="152">
        <f t="shared" si="6"/>
        <v>0</v>
      </c>
      <c r="AH17" s="152">
        <f t="shared" si="6"/>
        <v>0</v>
      </c>
    </row>
    <row r="18" spans="1:34" ht="63" customHeight="1" x14ac:dyDescent="0.35">
      <c r="A18" s="26"/>
      <c r="K18" s="40"/>
      <c r="L18" s="40"/>
      <c r="M18" s="40"/>
      <c r="N18" s="40"/>
      <c r="O18" s="40"/>
      <c r="P18" s="40"/>
      <c r="Q18" s="40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</row>
    <row r="19" spans="1:34" ht="63" customHeight="1" x14ac:dyDescent="0.35">
      <c r="A19" s="26"/>
      <c r="K19" s="40"/>
      <c r="L19" s="40"/>
      <c r="M19" s="40"/>
      <c r="N19" s="40"/>
      <c r="O19" s="40"/>
      <c r="P19" s="40"/>
      <c r="Q19" s="40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</row>
    <row r="20" spans="1:34" ht="63" customHeight="1" x14ac:dyDescent="0.35">
      <c r="A20" s="26"/>
      <c r="K20" s="40"/>
      <c r="L20" s="40"/>
      <c r="M20" s="40"/>
      <c r="N20" s="40"/>
      <c r="O20" s="40"/>
      <c r="P20" s="40"/>
      <c r="Q20" s="40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</row>
    <row r="21" spans="1:34" ht="63" customHeight="1" x14ac:dyDescent="0.35">
      <c r="A21" s="26"/>
      <c r="K21" s="40"/>
      <c r="L21" s="40"/>
      <c r="M21" s="40"/>
      <c r="N21" s="40"/>
      <c r="O21" s="40"/>
      <c r="P21" s="40"/>
      <c r="Q21" s="40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</row>
    <row r="22" spans="1:34" ht="63" customHeight="1" x14ac:dyDescent="0.35">
      <c r="A22" s="26"/>
      <c r="K22" s="40"/>
      <c r="L22" s="40"/>
      <c r="M22" s="40"/>
      <c r="N22" s="40"/>
      <c r="O22" s="40"/>
      <c r="P22" s="40"/>
      <c r="Q22" s="40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</row>
    <row r="23" spans="1:34" ht="63" customHeight="1" x14ac:dyDescent="0.35">
      <c r="A23" s="26"/>
      <c r="K23" s="40"/>
      <c r="L23" s="40"/>
      <c r="M23" s="40"/>
      <c r="N23" s="40"/>
      <c r="O23" s="40"/>
      <c r="P23" s="40"/>
      <c r="Q23" s="40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</row>
    <row r="24" spans="1:34" ht="63" customHeight="1" x14ac:dyDescent="0.35">
      <c r="A24" s="26"/>
      <c r="K24" s="40"/>
      <c r="L24" s="40"/>
      <c r="M24" s="40"/>
      <c r="N24" s="40"/>
      <c r="O24" s="40"/>
      <c r="P24" s="40"/>
      <c r="Q24" s="40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</row>
    <row r="25" spans="1:34" ht="63" customHeight="1" x14ac:dyDescent="0.35">
      <c r="A25" s="26"/>
      <c r="K25" s="40"/>
      <c r="L25" s="40"/>
      <c r="M25" s="40"/>
      <c r="N25" s="40"/>
      <c r="O25" s="40"/>
      <c r="P25" s="40"/>
      <c r="Q25" s="40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</row>
    <row r="26" spans="1:34" ht="63" customHeight="1" x14ac:dyDescent="0.35">
      <c r="K26" s="40"/>
      <c r="L26" s="40"/>
      <c r="M26" s="40"/>
      <c r="N26" s="40"/>
      <c r="O26" s="40"/>
      <c r="P26" s="40"/>
      <c r="Q26" s="40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</row>
    <row r="27" spans="1:34" ht="63" customHeight="1" x14ac:dyDescent="0.35">
      <c r="K27" s="40"/>
      <c r="L27" s="40"/>
      <c r="M27" s="40"/>
      <c r="N27" s="40"/>
      <c r="O27" s="40"/>
      <c r="P27" s="40"/>
      <c r="Q27" s="40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</row>
    <row r="28" spans="1:34" ht="63" customHeight="1" x14ac:dyDescent="0.35">
      <c r="K28" s="40"/>
      <c r="L28" s="40"/>
      <c r="M28" s="40"/>
      <c r="N28" s="40"/>
      <c r="O28" s="40"/>
      <c r="P28" s="40"/>
      <c r="Q28" s="40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</row>
    <row r="29" spans="1:34" ht="63" customHeight="1" x14ac:dyDescent="0.35">
      <c r="K29" s="40"/>
      <c r="L29" s="40"/>
      <c r="M29" s="40"/>
      <c r="N29" s="40"/>
      <c r="O29" s="40"/>
      <c r="P29" s="40"/>
      <c r="Q29" s="40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</row>
    <row r="30" spans="1:34" ht="63" customHeight="1" x14ac:dyDescent="0.35">
      <c r="K30" s="40"/>
      <c r="L30" s="40"/>
      <c r="M30" s="40"/>
      <c r="N30" s="40"/>
      <c r="O30" s="40"/>
      <c r="P30" s="40"/>
      <c r="Q30" s="40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</row>
    <row r="31" spans="1:34" ht="63" customHeight="1" x14ac:dyDescent="0.35">
      <c r="K31" s="40"/>
      <c r="L31" s="40"/>
      <c r="M31" s="40"/>
      <c r="N31" s="40"/>
      <c r="O31" s="40"/>
      <c r="P31" s="40"/>
      <c r="Q31" s="40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</row>
    <row r="32" spans="1:34" ht="63" customHeight="1" x14ac:dyDescent="0.35">
      <c r="K32" s="40"/>
      <c r="L32" s="40"/>
      <c r="M32" s="40"/>
      <c r="N32" s="40"/>
      <c r="O32" s="40"/>
      <c r="P32" s="40"/>
      <c r="Q32" s="40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</row>
    <row r="33" spans="11:30" ht="63" customHeight="1" x14ac:dyDescent="0.35">
      <c r="K33" s="40"/>
      <c r="L33" s="40"/>
      <c r="M33" s="40"/>
      <c r="N33" s="40"/>
      <c r="O33" s="40"/>
      <c r="P33" s="40"/>
      <c r="Q33" s="40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</row>
    <row r="34" spans="11:30" ht="63" customHeight="1" x14ac:dyDescent="0.35">
      <c r="K34" s="40"/>
      <c r="L34" s="40"/>
      <c r="M34" s="40"/>
      <c r="N34" s="40"/>
      <c r="O34" s="40"/>
      <c r="P34" s="40"/>
      <c r="Q34" s="40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</row>
    <row r="35" spans="11:30" ht="63" customHeight="1" x14ac:dyDescent="0.35">
      <c r="K35" s="40"/>
      <c r="L35" s="40"/>
      <c r="M35" s="40"/>
      <c r="N35" s="40"/>
      <c r="O35" s="40"/>
      <c r="P35" s="40"/>
      <c r="Q35" s="40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</row>
    <row r="36" spans="11:30" ht="63" customHeight="1" x14ac:dyDescent="0.35">
      <c r="K36" s="40"/>
      <c r="L36" s="40"/>
      <c r="M36" s="40"/>
      <c r="N36" s="40"/>
      <c r="O36" s="40"/>
      <c r="P36" s="40"/>
      <c r="Q36" s="40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</row>
    <row r="37" spans="11:30" ht="63" customHeight="1" x14ac:dyDescent="0.35">
      <c r="K37" s="40"/>
      <c r="L37" s="40"/>
      <c r="M37" s="40"/>
      <c r="N37" s="40"/>
      <c r="O37" s="40"/>
      <c r="P37" s="40"/>
      <c r="Q37" s="40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</row>
    <row r="38" spans="11:30" ht="63" customHeight="1" x14ac:dyDescent="0.35">
      <c r="K38" s="40"/>
      <c r="L38" s="40"/>
      <c r="M38" s="40"/>
      <c r="N38" s="40"/>
      <c r="O38" s="40"/>
      <c r="P38" s="40"/>
      <c r="Q38" s="40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</row>
    <row r="39" spans="11:30" ht="63" customHeight="1" x14ac:dyDescent="0.35">
      <c r="K39" s="40"/>
      <c r="L39" s="40"/>
      <c r="M39" s="40"/>
      <c r="N39" s="40"/>
      <c r="O39" s="40"/>
      <c r="P39" s="40"/>
      <c r="Q39" s="40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</row>
    <row r="40" spans="11:30" ht="63" customHeight="1" x14ac:dyDescent="0.35">
      <c r="K40" s="40"/>
      <c r="L40" s="40"/>
      <c r="M40" s="40"/>
      <c r="N40" s="40"/>
      <c r="O40" s="40"/>
      <c r="P40" s="40"/>
      <c r="Q40" s="40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</row>
    <row r="41" spans="11:30" ht="63" customHeight="1" x14ac:dyDescent="0.35">
      <c r="K41" s="40"/>
      <c r="L41" s="40"/>
      <c r="M41" s="40"/>
      <c r="N41" s="40"/>
      <c r="O41" s="40"/>
      <c r="P41" s="40"/>
      <c r="Q41" s="40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</row>
    <row r="42" spans="11:30" ht="63" customHeight="1" x14ac:dyDescent="0.35">
      <c r="K42" s="40"/>
      <c r="L42" s="40"/>
      <c r="M42" s="40"/>
      <c r="N42" s="40"/>
      <c r="O42" s="40"/>
      <c r="P42" s="40"/>
      <c r="Q42" s="40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</row>
    <row r="43" spans="11:30" ht="63" customHeight="1" x14ac:dyDescent="0.35">
      <c r="K43" s="40"/>
      <c r="L43" s="40"/>
      <c r="M43" s="40"/>
      <c r="N43" s="40"/>
      <c r="O43" s="40"/>
      <c r="P43" s="40"/>
      <c r="Q43" s="40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</row>
    <row r="44" spans="11:30" ht="63" customHeight="1" x14ac:dyDescent="0.35">
      <c r="K44" s="40"/>
      <c r="L44" s="40"/>
      <c r="M44" s="40"/>
      <c r="N44" s="40"/>
      <c r="O44" s="40"/>
      <c r="P44" s="40"/>
      <c r="Q44" s="40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</row>
    <row r="45" spans="11:30" ht="63" customHeight="1" x14ac:dyDescent="0.35">
      <c r="K45" s="40"/>
      <c r="L45" s="40"/>
      <c r="M45" s="40"/>
      <c r="N45" s="40"/>
      <c r="O45" s="40"/>
      <c r="P45" s="40"/>
      <c r="Q45" s="40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</row>
    <row r="46" spans="11:30" ht="63" customHeight="1" x14ac:dyDescent="0.35">
      <c r="K46" s="40"/>
      <c r="L46" s="40"/>
      <c r="M46" s="40"/>
      <c r="N46" s="40"/>
      <c r="O46" s="40"/>
      <c r="P46" s="40"/>
      <c r="Q46" s="40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</row>
    <row r="47" spans="11:30" ht="63" customHeight="1" x14ac:dyDescent="0.35">
      <c r="K47" s="40"/>
      <c r="L47" s="40"/>
      <c r="M47" s="40"/>
      <c r="N47" s="40"/>
      <c r="O47" s="40"/>
      <c r="P47" s="40"/>
      <c r="Q47" s="40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</row>
    <row r="48" spans="11:30" ht="63" customHeight="1" x14ac:dyDescent="0.35">
      <c r="K48" s="40"/>
      <c r="L48" s="40"/>
      <c r="M48" s="40"/>
      <c r="N48" s="40"/>
      <c r="O48" s="40"/>
      <c r="P48" s="40"/>
      <c r="Q48" s="40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</row>
    <row r="49" spans="11:30" ht="63" customHeight="1" x14ac:dyDescent="0.35">
      <c r="K49" s="40"/>
      <c r="L49" s="40"/>
      <c r="M49" s="40"/>
      <c r="N49" s="40"/>
      <c r="O49" s="40"/>
      <c r="P49" s="40"/>
      <c r="Q49" s="40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</row>
    <row r="50" spans="11:30" ht="63" customHeight="1" x14ac:dyDescent="0.35">
      <c r="K50" s="40"/>
      <c r="L50" s="40"/>
      <c r="M50" s="40"/>
      <c r="N50" s="40"/>
      <c r="O50" s="40"/>
      <c r="P50" s="40"/>
      <c r="Q50" s="40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</row>
    <row r="51" spans="11:30" ht="63" customHeight="1" x14ac:dyDescent="0.35">
      <c r="K51" s="40"/>
      <c r="L51" s="40"/>
      <c r="M51" s="40"/>
      <c r="N51" s="40"/>
      <c r="O51" s="40"/>
      <c r="P51" s="40"/>
      <c r="Q51" s="40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</row>
    <row r="52" spans="11:30" ht="63" customHeight="1" x14ac:dyDescent="0.35">
      <c r="K52" s="40"/>
      <c r="L52" s="40"/>
      <c r="M52" s="40"/>
      <c r="N52" s="40"/>
      <c r="O52" s="40"/>
      <c r="P52" s="40"/>
      <c r="Q52" s="40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</row>
    <row r="53" spans="11:30" ht="63" customHeight="1" x14ac:dyDescent="0.35">
      <c r="K53" s="40"/>
      <c r="L53" s="40"/>
      <c r="M53" s="40"/>
      <c r="N53" s="40"/>
      <c r="O53" s="40"/>
      <c r="P53" s="40"/>
      <c r="Q53" s="40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</row>
    <row r="54" spans="11:30" ht="63" customHeight="1" x14ac:dyDescent="0.35">
      <c r="K54" s="40"/>
      <c r="L54" s="40"/>
      <c r="M54" s="40"/>
      <c r="N54" s="40"/>
      <c r="O54" s="40"/>
      <c r="P54" s="40"/>
      <c r="Q54" s="40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</row>
    <row r="55" spans="11:30" ht="63" customHeight="1" x14ac:dyDescent="0.35">
      <c r="K55" s="40"/>
      <c r="L55" s="40"/>
      <c r="M55" s="40"/>
      <c r="N55" s="40"/>
      <c r="O55" s="40"/>
      <c r="P55" s="40"/>
      <c r="Q55" s="40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</row>
    <row r="56" spans="11:30" ht="63" customHeight="1" x14ac:dyDescent="0.35">
      <c r="K56" s="40"/>
      <c r="L56" s="40"/>
      <c r="M56" s="40"/>
      <c r="N56" s="40"/>
      <c r="O56" s="40"/>
      <c r="P56" s="40"/>
      <c r="Q56" s="40"/>
      <c r="U56" s="153"/>
      <c r="V56" s="153"/>
      <c r="W56" s="153"/>
      <c r="X56" s="153"/>
      <c r="Y56" s="153"/>
      <c r="Z56" s="153"/>
      <c r="AA56" s="153"/>
      <c r="AB56" s="153"/>
      <c r="AC56" s="153"/>
      <c r="AD56" s="153"/>
    </row>
    <row r="57" spans="11:30" ht="63" customHeight="1" x14ac:dyDescent="0.35">
      <c r="K57" s="40"/>
      <c r="L57" s="40"/>
      <c r="M57" s="40"/>
      <c r="N57" s="40"/>
      <c r="O57" s="40"/>
      <c r="P57" s="40"/>
      <c r="Q57" s="40"/>
      <c r="U57" s="153"/>
      <c r="V57" s="153"/>
      <c r="W57" s="153"/>
      <c r="X57" s="153"/>
      <c r="Y57" s="153"/>
      <c r="Z57" s="153"/>
      <c r="AA57" s="153"/>
      <c r="AB57" s="153"/>
      <c r="AC57" s="153"/>
      <c r="AD57" s="153"/>
    </row>
  </sheetData>
  <mergeCells count="23">
    <mergeCell ref="AH1:AH2"/>
    <mergeCell ref="A8:A16"/>
    <mergeCell ref="C8:C16"/>
    <mergeCell ref="AF1:AF2"/>
    <mergeCell ref="AG1:AG2"/>
    <mergeCell ref="W1:W2"/>
    <mergeCell ref="X1:X2"/>
    <mergeCell ref="Y1:Y2"/>
    <mergeCell ref="Z1:Z2"/>
    <mergeCell ref="AA1:AA2"/>
    <mergeCell ref="AB1:AB2"/>
    <mergeCell ref="A1:C1"/>
    <mergeCell ref="U1:U2"/>
    <mergeCell ref="V1:V2"/>
    <mergeCell ref="D1:J1"/>
    <mergeCell ref="A4:A5"/>
    <mergeCell ref="C4:C5"/>
    <mergeCell ref="AC1:AC2"/>
    <mergeCell ref="AD1:AD2"/>
    <mergeCell ref="AE1:AE2"/>
    <mergeCell ref="K1:T1"/>
    <mergeCell ref="K2:T2"/>
    <mergeCell ref="A2:J2"/>
  </mergeCells>
  <conditionalFormatting sqref="AE4:AH16">
    <cfRule type="cellIs" dxfId="15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D4AE-2D25-4023-A4EF-6D8A2ED2B123}">
  <dimension ref="A1:AH57"/>
  <sheetViews>
    <sheetView topLeftCell="A5" zoomScale="60" zoomScaleNormal="60" workbookViewId="0">
      <selection activeCell="N13" sqref="N13"/>
    </sheetView>
  </sheetViews>
  <sheetFormatPr defaultColWidth="9.7265625" defaultRowHeight="51.75" customHeight="1" x14ac:dyDescent="0.35"/>
  <cols>
    <col min="1" max="1" width="6.7265625" style="19" customWidth="1"/>
    <col min="2" max="2" width="6.7265625" style="27" customWidth="1"/>
    <col min="3" max="3" width="25.81640625" style="28" customWidth="1"/>
    <col min="4" max="4" width="17.54296875" style="27" customWidth="1"/>
    <col min="5" max="5" width="13.453125" style="27" customWidth="1"/>
    <col min="6" max="6" width="10.453125" style="27" customWidth="1"/>
    <col min="7" max="7" width="12.81640625" style="27" customWidth="1"/>
    <col min="8" max="8" width="11" style="27" customWidth="1"/>
    <col min="9" max="9" width="15.7265625" style="27" customWidth="1"/>
    <col min="10" max="10" width="10.26953125" style="29" bestFit="1" customWidth="1"/>
    <col min="11" max="11" width="10.54296875" style="39" customWidth="1"/>
    <col min="12" max="12" width="10.26953125" style="39" customWidth="1"/>
    <col min="13" max="13" width="13.81640625" style="39" customWidth="1"/>
    <col min="14" max="14" width="15" style="39" customWidth="1"/>
    <col min="15" max="15" width="5.81640625" style="39" customWidth="1"/>
    <col min="16" max="16" width="6.26953125" style="39" customWidth="1"/>
    <col min="17" max="17" width="7" style="39" customWidth="1"/>
    <col min="18" max="18" width="12.7265625" style="30" customWidth="1"/>
    <col min="19" max="19" width="12.54296875" style="31" customWidth="1"/>
    <col min="20" max="20" width="17.26953125" style="32" customWidth="1"/>
    <col min="21" max="21" width="15.26953125" style="32" customWidth="1"/>
    <col min="22" max="22" width="15.81640625" style="32" customWidth="1"/>
    <col min="23" max="23" width="14.54296875" style="32" customWidth="1"/>
    <col min="24" max="24" width="14.453125" style="32" customWidth="1"/>
    <col min="25" max="25" width="14" style="32" customWidth="1"/>
    <col min="26" max="26" width="15.7265625" style="32" customWidth="1"/>
    <col min="27" max="27" width="17.453125" style="32" bestFit="1" customWidth="1"/>
    <col min="28" max="28" width="16.1796875" style="19" customWidth="1"/>
    <col min="29" max="29" width="15.81640625" style="19" customWidth="1"/>
    <col min="30" max="30" width="16" style="19" customWidth="1"/>
    <col min="31" max="31" width="14.81640625" style="19" customWidth="1"/>
    <col min="32" max="32" width="13.1796875" style="19" customWidth="1"/>
    <col min="33" max="33" width="14.7265625" style="19" customWidth="1"/>
    <col min="34" max="16384" width="9.7265625" style="19"/>
  </cols>
  <sheetData>
    <row r="1" spans="1:34" ht="51.75" customHeight="1" x14ac:dyDescent="0.35">
      <c r="A1" s="166" t="s">
        <v>33</v>
      </c>
      <c r="B1" s="166"/>
      <c r="C1" s="166"/>
      <c r="D1" s="167" t="s">
        <v>34</v>
      </c>
      <c r="E1" s="168"/>
      <c r="F1" s="168"/>
      <c r="G1" s="168"/>
      <c r="H1" s="168"/>
      <c r="I1" s="168"/>
      <c r="J1" s="169"/>
      <c r="K1" s="178" t="s">
        <v>35</v>
      </c>
      <c r="L1" s="178"/>
      <c r="M1" s="178"/>
      <c r="N1" s="178"/>
      <c r="O1" s="178"/>
      <c r="P1" s="178"/>
      <c r="Q1" s="178"/>
      <c r="R1" s="178"/>
      <c r="S1" s="178"/>
      <c r="T1" s="178"/>
      <c r="U1" s="188" t="s">
        <v>143</v>
      </c>
      <c r="V1" s="162" t="s">
        <v>75</v>
      </c>
      <c r="W1" s="162" t="s">
        <v>75</v>
      </c>
      <c r="X1" s="162" t="s">
        <v>75</v>
      </c>
      <c r="Y1" s="162" t="s">
        <v>75</v>
      </c>
      <c r="Z1" s="162" t="s">
        <v>75</v>
      </c>
      <c r="AA1" s="162" t="s">
        <v>75</v>
      </c>
      <c r="AB1" s="162" t="s">
        <v>75</v>
      </c>
      <c r="AC1" s="162" t="s">
        <v>75</v>
      </c>
      <c r="AD1" s="162" t="s">
        <v>75</v>
      </c>
      <c r="AE1" s="162" t="s">
        <v>75</v>
      </c>
      <c r="AF1" s="162" t="s">
        <v>75</v>
      </c>
      <c r="AG1" s="162" t="s">
        <v>75</v>
      </c>
      <c r="AH1" s="162" t="s">
        <v>75</v>
      </c>
    </row>
    <row r="2" spans="1:34" ht="28.5" customHeight="1" x14ac:dyDescent="0.35">
      <c r="A2" s="172" t="s">
        <v>79</v>
      </c>
      <c r="B2" s="172"/>
      <c r="C2" s="172"/>
      <c r="D2" s="172"/>
      <c r="E2" s="172"/>
      <c r="F2" s="172"/>
      <c r="G2" s="172"/>
      <c r="H2" s="172"/>
      <c r="I2" s="172"/>
      <c r="J2" s="173"/>
      <c r="K2" s="170" t="s">
        <v>87</v>
      </c>
      <c r="L2" s="171"/>
      <c r="M2" s="171"/>
      <c r="N2" s="171"/>
      <c r="O2" s="171"/>
      <c r="P2" s="171"/>
      <c r="Q2" s="171"/>
      <c r="R2" s="171"/>
      <c r="S2" s="171"/>
      <c r="T2" s="171"/>
      <c r="U2" s="189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</row>
    <row r="3" spans="1:34" s="21" customFormat="1" ht="51.75" customHeight="1" x14ac:dyDescent="0.25">
      <c r="A3" s="33" t="s">
        <v>15</v>
      </c>
      <c r="B3" s="77" t="s">
        <v>71</v>
      </c>
      <c r="C3" s="73" t="s">
        <v>72</v>
      </c>
      <c r="D3" s="74" t="s">
        <v>16</v>
      </c>
      <c r="E3" s="74" t="s">
        <v>36</v>
      </c>
      <c r="F3" s="75" t="s">
        <v>73</v>
      </c>
      <c r="G3" s="75" t="s">
        <v>74</v>
      </c>
      <c r="H3" s="76" t="s">
        <v>12</v>
      </c>
      <c r="I3" s="74" t="s">
        <v>13</v>
      </c>
      <c r="J3" s="34" t="s">
        <v>14</v>
      </c>
      <c r="K3" s="49" t="s">
        <v>17</v>
      </c>
      <c r="L3" s="49" t="s">
        <v>18</v>
      </c>
      <c r="M3" s="49" t="s">
        <v>19</v>
      </c>
      <c r="N3" s="49" t="s">
        <v>20</v>
      </c>
      <c r="O3" s="49" t="s">
        <v>21</v>
      </c>
      <c r="P3" s="49" t="s">
        <v>22</v>
      </c>
      <c r="Q3" s="49" t="s">
        <v>23</v>
      </c>
      <c r="R3" s="49" t="s">
        <v>24</v>
      </c>
      <c r="S3" s="50" t="s">
        <v>0</v>
      </c>
      <c r="T3" s="51" t="s">
        <v>2</v>
      </c>
      <c r="U3" s="154">
        <v>45902</v>
      </c>
      <c r="V3" s="20" t="s">
        <v>1</v>
      </c>
      <c r="W3" s="20" t="s">
        <v>1</v>
      </c>
      <c r="X3" s="20" t="s">
        <v>1</v>
      </c>
      <c r="Y3" s="20" t="s">
        <v>1</v>
      </c>
      <c r="Z3" s="20" t="s">
        <v>1</v>
      </c>
      <c r="AA3" s="20" t="s">
        <v>1</v>
      </c>
      <c r="AB3" s="20" t="s">
        <v>1</v>
      </c>
      <c r="AC3" s="20" t="s">
        <v>1</v>
      </c>
      <c r="AD3" s="20" t="s">
        <v>1</v>
      </c>
      <c r="AE3" s="20" t="s">
        <v>1</v>
      </c>
      <c r="AF3" s="20" t="s">
        <v>1</v>
      </c>
      <c r="AG3" s="20" t="s">
        <v>1</v>
      </c>
      <c r="AH3" s="20" t="s">
        <v>1</v>
      </c>
    </row>
    <row r="4" spans="1:34" ht="51.75" customHeight="1" x14ac:dyDescent="0.35">
      <c r="A4" s="163">
        <v>1</v>
      </c>
      <c r="B4" s="54">
        <v>1</v>
      </c>
      <c r="C4" s="164" t="s">
        <v>88</v>
      </c>
      <c r="D4" s="71" t="s">
        <v>37</v>
      </c>
      <c r="E4" s="56" t="s">
        <v>38</v>
      </c>
      <c r="F4" s="56" t="s">
        <v>39</v>
      </c>
      <c r="G4" s="57" t="s">
        <v>40</v>
      </c>
      <c r="H4" s="56" t="s">
        <v>41</v>
      </c>
      <c r="I4" s="56" t="s">
        <v>42</v>
      </c>
      <c r="J4" s="79">
        <v>15.87</v>
      </c>
      <c r="K4" s="84">
        <v>0</v>
      </c>
      <c r="L4" s="82">
        <f>IF(SUM(U4:AL4)&gt;K4,K4,SUM(U4:AL4))</f>
        <v>0</v>
      </c>
      <c r="M4" s="36">
        <f>(SUM(U4:AL4))</f>
        <v>0</v>
      </c>
      <c r="N4" s="37"/>
      <c r="O4" s="38">
        <f>ROUND(IF(K4*0.25-0.5&lt;0,0,K4*0.25-0.5),0)-R4-P4</f>
        <v>0</v>
      </c>
      <c r="P4" s="37"/>
      <c r="Q4" s="37"/>
      <c r="R4" s="37"/>
      <c r="S4" s="22">
        <f>K4-(SUM(U4:AH4))+N4+P4+Q4</f>
        <v>0</v>
      </c>
      <c r="T4" s="23" t="str">
        <f t="shared" ref="T4:T16" si="0">IF(S4&lt;0,"ATENÇÃO","OK")</f>
        <v>OK</v>
      </c>
      <c r="U4" s="149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</row>
    <row r="5" spans="1:34" ht="51.75" customHeight="1" x14ac:dyDescent="0.35">
      <c r="A5" s="163"/>
      <c r="B5" s="54">
        <v>2</v>
      </c>
      <c r="C5" s="165"/>
      <c r="D5" s="55" t="s">
        <v>43</v>
      </c>
      <c r="E5" s="56" t="s">
        <v>38</v>
      </c>
      <c r="F5" s="56" t="s">
        <v>44</v>
      </c>
      <c r="G5" s="57" t="s">
        <v>40</v>
      </c>
      <c r="H5" s="58">
        <v>103012010</v>
      </c>
      <c r="I5" s="56" t="s">
        <v>42</v>
      </c>
      <c r="J5" s="79">
        <v>15.01</v>
      </c>
      <c r="K5" s="84">
        <v>0</v>
      </c>
      <c r="L5" s="82">
        <f>IF(SUM(U5:AL5)&gt;K5,K5,SUM(U5:AL5))</f>
        <v>0</v>
      </c>
      <c r="M5" s="36">
        <f>(SUM(U5:AL5))</f>
        <v>0</v>
      </c>
      <c r="N5" s="37"/>
      <c r="O5" s="38">
        <f t="shared" ref="O5:O16" si="1">ROUND(IF(K5*0.25-0.5&lt;0,0,K5*0.25-0.5),0)-R5-P5</f>
        <v>0</v>
      </c>
      <c r="P5" s="37"/>
      <c r="Q5" s="37"/>
      <c r="R5" s="37"/>
      <c r="S5" s="22">
        <f t="shared" ref="S5:S16" si="2">K5-(SUM(U5:AH5))+N5+P5+Q5</f>
        <v>0</v>
      </c>
      <c r="T5" s="25" t="str">
        <f t="shared" si="0"/>
        <v>OK</v>
      </c>
      <c r="U5" s="150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4" ht="51.75" customHeight="1" x14ac:dyDescent="0.35">
      <c r="A6" s="59">
        <v>2</v>
      </c>
      <c r="B6" s="61">
        <v>3</v>
      </c>
      <c r="C6" s="62" t="s">
        <v>89</v>
      </c>
      <c r="D6" s="63" t="s">
        <v>45</v>
      </c>
      <c r="E6" s="64" t="s">
        <v>46</v>
      </c>
      <c r="F6" s="60" t="s">
        <v>47</v>
      </c>
      <c r="G6" s="64" t="s">
        <v>40</v>
      </c>
      <c r="H6" s="64" t="s">
        <v>48</v>
      </c>
      <c r="I6" s="64" t="s">
        <v>42</v>
      </c>
      <c r="J6" s="78">
        <v>5.65</v>
      </c>
      <c r="K6" s="83">
        <v>0</v>
      </c>
      <c r="L6" s="82">
        <f t="shared" ref="L6:L16" si="3">IF(SUM(U6:AL6)&gt;K6,K6,SUM(U6:AL6))</f>
        <v>0</v>
      </c>
      <c r="M6" s="36">
        <f t="shared" ref="M6:M16" si="4">(SUM(U6:AL6))</f>
        <v>0</v>
      </c>
      <c r="N6" s="37"/>
      <c r="O6" s="38">
        <f t="shared" si="1"/>
        <v>0</v>
      </c>
      <c r="P6" s="37"/>
      <c r="Q6" s="37"/>
      <c r="R6" s="37"/>
      <c r="S6" s="22">
        <f t="shared" si="2"/>
        <v>0</v>
      </c>
      <c r="T6" s="23" t="str">
        <f t="shared" si="0"/>
        <v>OK</v>
      </c>
      <c r="U6" s="149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</row>
    <row r="7" spans="1:34" ht="51.75" customHeight="1" x14ac:dyDescent="0.35">
      <c r="A7" s="65">
        <v>3</v>
      </c>
      <c r="B7" s="54">
        <v>4</v>
      </c>
      <c r="C7" s="67" t="s">
        <v>89</v>
      </c>
      <c r="D7" s="71" t="s">
        <v>49</v>
      </c>
      <c r="E7" s="56" t="s">
        <v>46</v>
      </c>
      <c r="F7" s="66" t="s">
        <v>47</v>
      </c>
      <c r="G7" s="57" t="s">
        <v>40</v>
      </c>
      <c r="H7" s="56" t="s">
        <v>50</v>
      </c>
      <c r="I7" s="56" t="s">
        <v>42</v>
      </c>
      <c r="J7" s="79">
        <v>5.66</v>
      </c>
      <c r="K7" s="83">
        <v>500</v>
      </c>
      <c r="L7" s="82">
        <f t="shared" si="3"/>
        <v>0</v>
      </c>
      <c r="M7" s="36">
        <f t="shared" si="4"/>
        <v>0</v>
      </c>
      <c r="N7" s="37"/>
      <c r="O7" s="38">
        <f t="shared" si="1"/>
        <v>125</v>
      </c>
      <c r="P7" s="37"/>
      <c r="Q7" s="37"/>
      <c r="R7" s="37"/>
      <c r="S7" s="22">
        <f t="shared" si="2"/>
        <v>500</v>
      </c>
      <c r="T7" s="25" t="str">
        <f t="shared" si="0"/>
        <v>OK</v>
      </c>
      <c r="U7" s="150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</row>
    <row r="8" spans="1:34" ht="51.75" customHeight="1" x14ac:dyDescent="0.35">
      <c r="A8" s="174">
        <v>6</v>
      </c>
      <c r="B8" s="68">
        <v>7</v>
      </c>
      <c r="C8" s="175" t="s">
        <v>89</v>
      </c>
      <c r="D8" s="72" t="s">
        <v>51</v>
      </c>
      <c r="E8" s="70" t="s">
        <v>52</v>
      </c>
      <c r="F8" s="70" t="s">
        <v>53</v>
      </c>
      <c r="G8" s="70" t="s">
        <v>40</v>
      </c>
      <c r="H8" s="58">
        <v>1465018</v>
      </c>
      <c r="I8" s="70" t="s">
        <v>42</v>
      </c>
      <c r="J8" s="80">
        <v>5.01</v>
      </c>
      <c r="K8" s="83">
        <v>125</v>
      </c>
      <c r="L8" s="82">
        <f t="shared" si="3"/>
        <v>60</v>
      </c>
      <c r="M8" s="36">
        <f t="shared" si="4"/>
        <v>60</v>
      </c>
      <c r="N8" s="37">
        <v>-20</v>
      </c>
      <c r="O8" s="38">
        <f t="shared" si="1"/>
        <v>31</v>
      </c>
      <c r="P8" s="37"/>
      <c r="Q8" s="37"/>
      <c r="R8" s="37"/>
      <c r="S8" s="22">
        <f t="shared" si="2"/>
        <v>45</v>
      </c>
      <c r="T8" s="23" t="str">
        <f t="shared" si="0"/>
        <v>OK</v>
      </c>
      <c r="U8" s="151">
        <v>60</v>
      </c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</row>
    <row r="9" spans="1:34" ht="51.75" customHeight="1" x14ac:dyDescent="0.35">
      <c r="A9" s="174"/>
      <c r="B9" s="68">
        <v>8</v>
      </c>
      <c r="C9" s="176"/>
      <c r="D9" s="72" t="s">
        <v>54</v>
      </c>
      <c r="E9" s="70" t="s">
        <v>55</v>
      </c>
      <c r="F9" s="70" t="s">
        <v>53</v>
      </c>
      <c r="G9" s="70" t="s">
        <v>40</v>
      </c>
      <c r="H9" s="58">
        <v>1465038</v>
      </c>
      <c r="I9" s="70" t="s">
        <v>42</v>
      </c>
      <c r="J9" s="80">
        <v>6.33</v>
      </c>
      <c r="K9" s="83">
        <v>125</v>
      </c>
      <c r="L9" s="82">
        <f t="shared" si="3"/>
        <v>60</v>
      </c>
      <c r="M9" s="36">
        <f t="shared" si="4"/>
        <v>60</v>
      </c>
      <c r="N9" s="37">
        <v>-20</v>
      </c>
      <c r="O9" s="38">
        <f t="shared" si="1"/>
        <v>31</v>
      </c>
      <c r="P9" s="37"/>
      <c r="Q9" s="37"/>
      <c r="R9" s="37"/>
      <c r="S9" s="22">
        <f t="shared" si="2"/>
        <v>45</v>
      </c>
      <c r="T9" s="25" t="str">
        <f t="shared" si="0"/>
        <v>OK</v>
      </c>
      <c r="U9" s="157">
        <v>60</v>
      </c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</row>
    <row r="10" spans="1:34" ht="51.75" customHeight="1" x14ac:dyDescent="0.35">
      <c r="A10" s="174"/>
      <c r="B10" s="68">
        <v>9</v>
      </c>
      <c r="C10" s="176"/>
      <c r="D10" s="72" t="s">
        <v>56</v>
      </c>
      <c r="E10" s="70" t="s">
        <v>55</v>
      </c>
      <c r="F10" s="70" t="s">
        <v>53</v>
      </c>
      <c r="G10" s="70" t="s">
        <v>40</v>
      </c>
      <c r="H10" s="58">
        <v>1465037</v>
      </c>
      <c r="I10" s="70" t="s">
        <v>42</v>
      </c>
      <c r="J10" s="80">
        <v>6.12</v>
      </c>
      <c r="K10" s="83">
        <v>125</v>
      </c>
      <c r="L10" s="82">
        <f t="shared" si="3"/>
        <v>60</v>
      </c>
      <c r="M10" s="36">
        <f t="shared" si="4"/>
        <v>60</v>
      </c>
      <c r="N10" s="37">
        <v>-20</v>
      </c>
      <c r="O10" s="38">
        <f t="shared" si="1"/>
        <v>31</v>
      </c>
      <c r="P10" s="37"/>
      <c r="Q10" s="37"/>
      <c r="R10" s="37"/>
      <c r="S10" s="22">
        <f t="shared" si="2"/>
        <v>45</v>
      </c>
      <c r="T10" s="23" t="str">
        <f t="shared" si="0"/>
        <v>OK</v>
      </c>
      <c r="U10" s="151">
        <v>60</v>
      </c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</row>
    <row r="11" spans="1:34" ht="51.75" customHeight="1" x14ac:dyDescent="0.35">
      <c r="A11" s="174"/>
      <c r="B11" s="68">
        <v>10</v>
      </c>
      <c r="C11" s="176"/>
      <c r="D11" s="72" t="s">
        <v>57</v>
      </c>
      <c r="E11" s="70" t="s">
        <v>58</v>
      </c>
      <c r="F11" s="70" t="s">
        <v>59</v>
      </c>
      <c r="G11" s="70" t="s">
        <v>40</v>
      </c>
      <c r="H11" s="58" t="s">
        <v>60</v>
      </c>
      <c r="I11" s="70" t="s">
        <v>42</v>
      </c>
      <c r="J11" s="80">
        <v>3.44</v>
      </c>
      <c r="K11" s="83">
        <v>220</v>
      </c>
      <c r="L11" s="82">
        <f t="shared" si="3"/>
        <v>0</v>
      </c>
      <c r="M11" s="36">
        <f t="shared" si="4"/>
        <v>0</v>
      </c>
      <c r="N11" s="37">
        <v>-20</v>
      </c>
      <c r="O11" s="38">
        <f t="shared" si="1"/>
        <v>55</v>
      </c>
      <c r="P11" s="37"/>
      <c r="Q11" s="37"/>
      <c r="R11" s="37"/>
      <c r="S11" s="22">
        <f t="shared" si="2"/>
        <v>200</v>
      </c>
      <c r="T11" s="25" t="str">
        <f t="shared" si="0"/>
        <v>OK</v>
      </c>
      <c r="U11" s="150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</row>
    <row r="12" spans="1:34" ht="51.75" customHeight="1" x14ac:dyDescent="0.35">
      <c r="A12" s="174"/>
      <c r="B12" s="68">
        <v>11</v>
      </c>
      <c r="C12" s="176"/>
      <c r="D12" s="72" t="s">
        <v>61</v>
      </c>
      <c r="E12" s="70" t="s">
        <v>58</v>
      </c>
      <c r="F12" s="70" t="s">
        <v>59</v>
      </c>
      <c r="G12" s="70" t="s">
        <v>40</v>
      </c>
      <c r="H12" s="58" t="s">
        <v>60</v>
      </c>
      <c r="I12" s="70" t="s">
        <v>42</v>
      </c>
      <c r="J12" s="80">
        <v>3.47</v>
      </c>
      <c r="K12" s="83">
        <v>220</v>
      </c>
      <c r="L12" s="82">
        <f t="shared" si="3"/>
        <v>0</v>
      </c>
      <c r="M12" s="36">
        <f t="shared" si="4"/>
        <v>0</v>
      </c>
      <c r="N12" s="37">
        <v>-20</v>
      </c>
      <c r="O12" s="38">
        <f t="shared" si="1"/>
        <v>55</v>
      </c>
      <c r="P12" s="37"/>
      <c r="Q12" s="37"/>
      <c r="R12" s="37"/>
      <c r="S12" s="22">
        <f t="shared" si="2"/>
        <v>200</v>
      </c>
      <c r="T12" s="23" t="str">
        <f t="shared" si="0"/>
        <v>OK</v>
      </c>
      <c r="U12" s="149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</row>
    <row r="13" spans="1:34" ht="51.75" customHeight="1" x14ac:dyDescent="0.35">
      <c r="A13" s="174"/>
      <c r="B13" s="68">
        <v>12</v>
      </c>
      <c r="C13" s="176"/>
      <c r="D13" s="72" t="s">
        <v>62</v>
      </c>
      <c r="E13" s="70" t="s">
        <v>58</v>
      </c>
      <c r="F13" s="70" t="s">
        <v>59</v>
      </c>
      <c r="G13" s="70" t="s">
        <v>40</v>
      </c>
      <c r="H13" s="58" t="s">
        <v>63</v>
      </c>
      <c r="I13" s="70" t="s">
        <v>42</v>
      </c>
      <c r="J13" s="80">
        <v>4.0199999999999996</v>
      </c>
      <c r="K13" s="83">
        <v>220</v>
      </c>
      <c r="L13" s="82">
        <f t="shared" si="3"/>
        <v>0</v>
      </c>
      <c r="M13" s="36">
        <f t="shared" si="4"/>
        <v>0</v>
      </c>
      <c r="N13" s="37">
        <v>-20</v>
      </c>
      <c r="O13" s="38">
        <f t="shared" si="1"/>
        <v>55</v>
      </c>
      <c r="P13" s="37"/>
      <c r="Q13" s="37"/>
      <c r="R13" s="37"/>
      <c r="S13" s="22">
        <f t="shared" si="2"/>
        <v>200</v>
      </c>
      <c r="T13" s="25" t="str">
        <f t="shared" si="0"/>
        <v>OK</v>
      </c>
      <c r="U13" s="150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</row>
    <row r="14" spans="1:34" ht="51.75" customHeight="1" x14ac:dyDescent="0.35">
      <c r="A14" s="174"/>
      <c r="B14" s="68">
        <v>13</v>
      </c>
      <c r="C14" s="176"/>
      <c r="D14" s="72" t="s">
        <v>64</v>
      </c>
      <c r="E14" s="70" t="s">
        <v>58</v>
      </c>
      <c r="F14" s="70" t="s">
        <v>59</v>
      </c>
      <c r="G14" s="70" t="s">
        <v>40</v>
      </c>
      <c r="H14" s="58" t="s">
        <v>63</v>
      </c>
      <c r="I14" s="70" t="s">
        <v>42</v>
      </c>
      <c r="J14" s="80">
        <v>4.05</v>
      </c>
      <c r="K14" s="83">
        <v>220</v>
      </c>
      <c r="L14" s="82">
        <f t="shared" si="3"/>
        <v>0</v>
      </c>
      <c r="M14" s="36">
        <f t="shared" si="4"/>
        <v>0</v>
      </c>
      <c r="N14" s="37">
        <v>-20</v>
      </c>
      <c r="O14" s="38">
        <f t="shared" si="1"/>
        <v>55</v>
      </c>
      <c r="P14" s="37"/>
      <c r="Q14" s="37"/>
      <c r="R14" s="37"/>
      <c r="S14" s="22">
        <f t="shared" si="2"/>
        <v>200</v>
      </c>
      <c r="T14" s="23" t="str">
        <f t="shared" si="0"/>
        <v>OK</v>
      </c>
      <c r="U14" s="149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</row>
    <row r="15" spans="1:34" ht="51.75" customHeight="1" x14ac:dyDescent="0.35">
      <c r="A15" s="174"/>
      <c r="B15" s="68">
        <v>14</v>
      </c>
      <c r="C15" s="176"/>
      <c r="D15" s="72" t="s">
        <v>65</v>
      </c>
      <c r="E15" s="70" t="s">
        <v>66</v>
      </c>
      <c r="F15" s="70" t="s">
        <v>59</v>
      </c>
      <c r="G15" s="70" t="s">
        <v>40</v>
      </c>
      <c r="H15" s="58" t="s">
        <v>67</v>
      </c>
      <c r="I15" s="70" t="s">
        <v>42</v>
      </c>
      <c r="J15" s="80">
        <v>5.57</v>
      </c>
      <c r="K15" s="83">
        <v>220</v>
      </c>
      <c r="L15" s="82">
        <f t="shared" si="3"/>
        <v>0</v>
      </c>
      <c r="M15" s="36">
        <f t="shared" si="4"/>
        <v>0</v>
      </c>
      <c r="N15" s="37"/>
      <c r="O15" s="38">
        <f t="shared" si="1"/>
        <v>55</v>
      </c>
      <c r="P15" s="37"/>
      <c r="Q15" s="37"/>
      <c r="R15" s="37"/>
      <c r="S15" s="22">
        <f t="shared" si="2"/>
        <v>220</v>
      </c>
      <c r="T15" s="25" t="str">
        <f t="shared" si="0"/>
        <v>OK</v>
      </c>
      <c r="U15" s="150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</row>
    <row r="16" spans="1:34" ht="51.75" customHeight="1" x14ac:dyDescent="0.35">
      <c r="A16" s="174"/>
      <c r="B16" s="68">
        <v>15</v>
      </c>
      <c r="C16" s="177"/>
      <c r="D16" s="69" t="s">
        <v>68</v>
      </c>
      <c r="E16" s="70" t="s">
        <v>69</v>
      </c>
      <c r="F16" s="70" t="s">
        <v>59</v>
      </c>
      <c r="G16" s="70" t="s">
        <v>40</v>
      </c>
      <c r="H16" s="58" t="s">
        <v>70</v>
      </c>
      <c r="I16" s="70" t="s">
        <v>42</v>
      </c>
      <c r="J16" s="80">
        <v>8.31</v>
      </c>
      <c r="K16" s="83">
        <v>220</v>
      </c>
      <c r="L16" s="82">
        <f t="shared" si="3"/>
        <v>0</v>
      </c>
      <c r="M16" s="36">
        <f t="shared" si="4"/>
        <v>0</v>
      </c>
      <c r="N16" s="37">
        <v>-20</v>
      </c>
      <c r="O16" s="38">
        <f t="shared" si="1"/>
        <v>55</v>
      </c>
      <c r="P16" s="37"/>
      <c r="Q16" s="37"/>
      <c r="R16" s="37"/>
      <c r="S16" s="91">
        <f t="shared" si="2"/>
        <v>200</v>
      </c>
      <c r="T16" s="25" t="str">
        <f t="shared" si="0"/>
        <v>OK</v>
      </c>
      <c r="U16" s="150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</row>
    <row r="17" spans="1:34" ht="30.75" customHeight="1" x14ac:dyDescent="0.35">
      <c r="A17" s="26"/>
      <c r="J17" s="81"/>
      <c r="K17" s="29">
        <f>SUM(K4:K16)</f>
        <v>2195</v>
      </c>
      <c r="L17" s="29"/>
      <c r="M17" s="29"/>
      <c r="N17" s="29"/>
      <c r="O17" s="29"/>
      <c r="P17" s="29"/>
      <c r="Q17" s="29"/>
      <c r="R17" s="29"/>
      <c r="S17" s="29">
        <f t="shared" ref="S17" si="5">SUM(S4:S16)</f>
        <v>1855</v>
      </c>
      <c r="T17" s="31"/>
      <c r="U17" s="152">
        <f>SUMPRODUCT($J$4:$J$16,U4:U16)</f>
        <v>1047.5999999999999</v>
      </c>
      <c r="V17" s="85">
        <f t="shared" ref="V17:AH17" si="6">SUMPRODUCT($J$4:$J$16,V4:V16)</f>
        <v>0</v>
      </c>
      <c r="W17" s="85">
        <f t="shared" si="6"/>
        <v>0</v>
      </c>
      <c r="X17" s="85">
        <f t="shared" si="6"/>
        <v>0</v>
      </c>
      <c r="Y17" s="85">
        <f t="shared" si="6"/>
        <v>0</v>
      </c>
      <c r="Z17" s="85">
        <f t="shared" si="6"/>
        <v>0</v>
      </c>
      <c r="AA17" s="85">
        <f t="shared" si="6"/>
        <v>0</v>
      </c>
      <c r="AB17" s="85">
        <f t="shared" si="6"/>
        <v>0</v>
      </c>
      <c r="AC17" s="85">
        <f t="shared" si="6"/>
        <v>0</v>
      </c>
      <c r="AD17" s="85">
        <f t="shared" si="6"/>
        <v>0</v>
      </c>
      <c r="AE17" s="85">
        <f t="shared" si="6"/>
        <v>0</v>
      </c>
      <c r="AF17" s="85">
        <f t="shared" si="6"/>
        <v>0</v>
      </c>
      <c r="AG17" s="85">
        <f t="shared" si="6"/>
        <v>0</v>
      </c>
      <c r="AH17" s="85">
        <f t="shared" si="6"/>
        <v>0</v>
      </c>
    </row>
    <row r="18" spans="1:34" ht="51.75" customHeight="1" x14ac:dyDescent="0.35">
      <c r="A18" s="26"/>
      <c r="K18" s="40"/>
      <c r="L18" s="40"/>
      <c r="M18" s="40"/>
      <c r="N18" s="40"/>
      <c r="O18" s="40"/>
      <c r="P18" s="40"/>
      <c r="Q18" s="40"/>
      <c r="U18" s="153"/>
    </row>
    <row r="19" spans="1:34" ht="51.75" customHeight="1" x14ac:dyDescent="0.35">
      <c r="A19" s="26"/>
      <c r="K19" s="40"/>
      <c r="L19" s="40"/>
      <c r="M19" s="40"/>
      <c r="N19" s="40"/>
      <c r="O19" s="40"/>
      <c r="P19" s="40"/>
      <c r="Q19" s="40"/>
      <c r="U19" s="153"/>
    </row>
    <row r="20" spans="1:34" ht="51.75" customHeight="1" x14ac:dyDescent="0.35">
      <c r="A20" s="26"/>
      <c r="K20" s="40"/>
      <c r="L20" s="40"/>
      <c r="M20" s="40"/>
      <c r="N20" s="40"/>
      <c r="O20" s="40"/>
      <c r="P20" s="40"/>
      <c r="Q20" s="40"/>
      <c r="U20" s="153"/>
    </row>
    <row r="21" spans="1:34" ht="51.75" customHeight="1" x14ac:dyDescent="0.35">
      <c r="A21" s="26"/>
      <c r="K21" s="40"/>
      <c r="L21" s="40"/>
      <c r="M21" s="40"/>
      <c r="N21" s="40"/>
      <c r="O21" s="40"/>
      <c r="P21" s="40"/>
      <c r="Q21" s="40"/>
      <c r="U21" s="153"/>
    </row>
    <row r="22" spans="1:34" ht="51.75" customHeight="1" x14ac:dyDescent="0.35">
      <c r="A22" s="26"/>
      <c r="K22" s="40"/>
      <c r="L22" s="40"/>
      <c r="M22" s="40"/>
      <c r="N22" s="40"/>
      <c r="O22" s="40"/>
      <c r="P22" s="40"/>
      <c r="Q22" s="40"/>
      <c r="U22" s="153"/>
    </row>
    <row r="23" spans="1:34" ht="51.75" customHeight="1" x14ac:dyDescent="0.35">
      <c r="A23" s="26"/>
      <c r="K23" s="40"/>
      <c r="L23" s="40"/>
      <c r="M23" s="40"/>
      <c r="N23" s="40"/>
      <c r="O23" s="40"/>
      <c r="P23" s="40"/>
      <c r="Q23" s="40"/>
      <c r="U23" s="153"/>
    </row>
    <row r="24" spans="1:34" ht="51.75" customHeight="1" x14ac:dyDescent="0.35">
      <c r="A24" s="26"/>
      <c r="K24" s="40"/>
      <c r="L24" s="40"/>
      <c r="M24" s="40"/>
      <c r="N24" s="40"/>
      <c r="O24" s="40"/>
      <c r="P24" s="40"/>
      <c r="Q24" s="40"/>
      <c r="U24" s="153"/>
    </row>
    <row r="25" spans="1:34" ht="51.75" customHeight="1" x14ac:dyDescent="0.35">
      <c r="A25" s="26"/>
      <c r="K25" s="40"/>
      <c r="L25" s="40"/>
      <c r="M25" s="40"/>
      <c r="N25" s="40"/>
      <c r="O25" s="40"/>
      <c r="P25" s="40"/>
      <c r="Q25" s="40"/>
      <c r="U25" s="153"/>
    </row>
    <row r="26" spans="1:34" ht="51.75" customHeight="1" x14ac:dyDescent="0.35">
      <c r="K26" s="40"/>
      <c r="L26" s="40"/>
      <c r="M26" s="40"/>
      <c r="N26" s="40"/>
      <c r="O26" s="40"/>
      <c r="P26" s="40"/>
      <c r="Q26" s="40"/>
      <c r="U26" s="153"/>
    </row>
    <row r="27" spans="1:34" ht="51.75" customHeight="1" x14ac:dyDescent="0.35">
      <c r="K27" s="40"/>
      <c r="L27" s="40"/>
      <c r="M27" s="40"/>
      <c r="N27" s="40"/>
      <c r="O27" s="40"/>
      <c r="P27" s="40"/>
      <c r="Q27" s="40"/>
      <c r="U27" s="153"/>
    </row>
    <row r="28" spans="1:34" ht="51.75" customHeight="1" x14ac:dyDescent="0.35">
      <c r="K28" s="40"/>
      <c r="L28" s="40"/>
      <c r="M28" s="40"/>
      <c r="N28" s="40"/>
      <c r="O28" s="40"/>
      <c r="P28" s="40"/>
      <c r="Q28" s="40"/>
      <c r="U28" s="153"/>
    </row>
    <row r="29" spans="1:34" ht="51.75" customHeight="1" x14ac:dyDescent="0.35">
      <c r="K29" s="40"/>
      <c r="L29" s="40"/>
      <c r="M29" s="40"/>
      <c r="N29" s="40"/>
      <c r="O29" s="40"/>
      <c r="P29" s="40"/>
      <c r="Q29" s="40"/>
      <c r="U29" s="153"/>
    </row>
    <row r="30" spans="1:34" ht="51.75" customHeight="1" x14ac:dyDescent="0.35">
      <c r="K30" s="40"/>
      <c r="L30" s="40"/>
      <c r="M30" s="40"/>
      <c r="N30" s="40"/>
      <c r="O30" s="40"/>
      <c r="P30" s="40"/>
      <c r="Q30" s="40"/>
      <c r="U30" s="153"/>
    </row>
    <row r="31" spans="1:34" ht="51.75" customHeight="1" x14ac:dyDescent="0.35">
      <c r="K31" s="40"/>
      <c r="L31" s="40"/>
      <c r="M31" s="40"/>
      <c r="N31" s="40"/>
      <c r="O31" s="40"/>
      <c r="P31" s="40"/>
      <c r="Q31" s="40"/>
      <c r="U31" s="153"/>
    </row>
    <row r="32" spans="1:34" ht="51.75" customHeight="1" x14ac:dyDescent="0.35">
      <c r="K32" s="40"/>
      <c r="L32" s="40"/>
      <c r="M32" s="40"/>
      <c r="N32" s="40"/>
      <c r="O32" s="40"/>
      <c r="P32" s="40"/>
      <c r="Q32" s="40"/>
      <c r="U32" s="153"/>
    </row>
    <row r="33" spans="11:21" ht="51.75" customHeight="1" x14ac:dyDescent="0.35">
      <c r="K33" s="40"/>
      <c r="L33" s="40"/>
      <c r="M33" s="40"/>
      <c r="N33" s="40"/>
      <c r="O33" s="40"/>
      <c r="P33" s="40"/>
      <c r="Q33" s="40"/>
      <c r="U33" s="153"/>
    </row>
    <row r="34" spans="11:21" ht="51.75" customHeight="1" x14ac:dyDescent="0.35">
      <c r="K34" s="40"/>
      <c r="L34" s="40"/>
      <c r="M34" s="40"/>
      <c r="N34" s="40"/>
      <c r="O34" s="40"/>
      <c r="P34" s="40"/>
      <c r="Q34" s="40"/>
      <c r="U34" s="153"/>
    </row>
    <row r="35" spans="11:21" ht="51.75" customHeight="1" x14ac:dyDescent="0.35">
      <c r="K35" s="40"/>
      <c r="L35" s="40"/>
      <c r="M35" s="40"/>
      <c r="N35" s="40"/>
      <c r="O35" s="40"/>
      <c r="P35" s="40"/>
      <c r="Q35" s="40"/>
      <c r="U35" s="153"/>
    </row>
    <row r="36" spans="11:21" ht="51.75" customHeight="1" x14ac:dyDescent="0.35">
      <c r="K36" s="40"/>
      <c r="L36" s="40"/>
      <c r="M36" s="40"/>
      <c r="N36" s="40"/>
      <c r="O36" s="40"/>
      <c r="P36" s="40"/>
      <c r="Q36" s="40"/>
      <c r="U36" s="153"/>
    </row>
    <row r="37" spans="11:21" ht="51.75" customHeight="1" x14ac:dyDescent="0.35">
      <c r="K37" s="40"/>
      <c r="L37" s="40"/>
      <c r="M37" s="40"/>
      <c r="N37" s="40"/>
      <c r="O37" s="40"/>
      <c r="P37" s="40"/>
      <c r="Q37" s="40"/>
      <c r="U37" s="153"/>
    </row>
    <row r="38" spans="11:21" ht="51.75" customHeight="1" x14ac:dyDescent="0.35">
      <c r="K38" s="40"/>
      <c r="L38" s="40"/>
      <c r="M38" s="40"/>
      <c r="N38" s="40"/>
      <c r="O38" s="40"/>
      <c r="P38" s="40"/>
      <c r="Q38" s="40"/>
      <c r="U38" s="153"/>
    </row>
    <row r="39" spans="11:21" ht="51.75" customHeight="1" x14ac:dyDescent="0.35">
      <c r="K39" s="40"/>
      <c r="L39" s="40"/>
      <c r="M39" s="40"/>
      <c r="N39" s="40"/>
      <c r="O39" s="40"/>
      <c r="P39" s="40"/>
      <c r="Q39" s="40"/>
      <c r="U39" s="153"/>
    </row>
    <row r="40" spans="11:21" ht="51.75" customHeight="1" x14ac:dyDescent="0.35">
      <c r="K40" s="40"/>
      <c r="L40" s="40"/>
      <c r="M40" s="40"/>
      <c r="N40" s="40"/>
      <c r="O40" s="40"/>
      <c r="P40" s="40"/>
      <c r="Q40" s="40"/>
      <c r="U40" s="153"/>
    </row>
    <row r="41" spans="11:21" ht="51.75" customHeight="1" x14ac:dyDescent="0.35">
      <c r="K41" s="40"/>
      <c r="L41" s="40"/>
      <c r="M41" s="40"/>
      <c r="N41" s="40"/>
      <c r="O41" s="40"/>
      <c r="P41" s="40"/>
      <c r="Q41" s="40"/>
      <c r="U41" s="153"/>
    </row>
    <row r="42" spans="11:21" ht="51.75" customHeight="1" x14ac:dyDescent="0.35">
      <c r="K42" s="40"/>
      <c r="L42" s="40"/>
      <c r="M42" s="40"/>
      <c r="N42" s="40"/>
      <c r="O42" s="40"/>
      <c r="P42" s="40"/>
      <c r="Q42" s="40"/>
      <c r="U42" s="153"/>
    </row>
    <row r="43" spans="11:21" ht="51.75" customHeight="1" x14ac:dyDescent="0.35">
      <c r="K43" s="40"/>
      <c r="L43" s="40"/>
      <c r="M43" s="40"/>
      <c r="N43" s="40"/>
      <c r="O43" s="40"/>
      <c r="P43" s="40"/>
      <c r="Q43" s="40"/>
      <c r="U43" s="153"/>
    </row>
    <row r="44" spans="11:21" ht="51.75" customHeight="1" x14ac:dyDescent="0.35">
      <c r="K44" s="40"/>
      <c r="L44" s="40"/>
      <c r="M44" s="40"/>
      <c r="N44" s="40"/>
      <c r="O44" s="40"/>
      <c r="P44" s="40"/>
      <c r="Q44" s="40"/>
      <c r="U44" s="153"/>
    </row>
    <row r="45" spans="11:21" ht="51.75" customHeight="1" x14ac:dyDescent="0.35">
      <c r="K45" s="40"/>
      <c r="L45" s="40"/>
      <c r="M45" s="40"/>
      <c r="N45" s="40"/>
      <c r="O45" s="40"/>
      <c r="P45" s="40"/>
      <c r="Q45" s="40"/>
      <c r="U45" s="153"/>
    </row>
    <row r="46" spans="11:21" ht="51.75" customHeight="1" x14ac:dyDescent="0.35">
      <c r="K46" s="40"/>
      <c r="L46" s="40"/>
      <c r="M46" s="40"/>
      <c r="N46" s="40"/>
      <c r="O46" s="40"/>
      <c r="P46" s="40"/>
      <c r="Q46" s="40"/>
      <c r="U46" s="153"/>
    </row>
    <row r="47" spans="11:21" ht="51.75" customHeight="1" x14ac:dyDescent="0.35">
      <c r="K47" s="40"/>
      <c r="L47" s="40"/>
      <c r="M47" s="40"/>
      <c r="N47" s="40"/>
      <c r="O47" s="40"/>
      <c r="P47" s="40"/>
      <c r="Q47" s="40"/>
      <c r="U47" s="153"/>
    </row>
    <row r="48" spans="11:21" ht="51.75" customHeight="1" x14ac:dyDescent="0.35">
      <c r="K48" s="40"/>
      <c r="L48" s="40"/>
      <c r="M48" s="40"/>
      <c r="N48" s="40"/>
      <c r="O48" s="40"/>
      <c r="P48" s="40"/>
      <c r="Q48" s="40"/>
      <c r="U48" s="153"/>
    </row>
    <row r="49" spans="11:21" ht="51.75" customHeight="1" x14ac:dyDescent="0.35">
      <c r="K49" s="40"/>
      <c r="L49" s="40"/>
      <c r="M49" s="40"/>
      <c r="N49" s="40"/>
      <c r="O49" s="40"/>
      <c r="P49" s="40"/>
      <c r="Q49" s="40"/>
      <c r="U49" s="153"/>
    </row>
    <row r="50" spans="11:21" ht="51.75" customHeight="1" x14ac:dyDescent="0.35">
      <c r="K50" s="40"/>
      <c r="L50" s="40"/>
      <c r="M50" s="40"/>
      <c r="N50" s="40"/>
      <c r="O50" s="40"/>
      <c r="P50" s="40"/>
      <c r="Q50" s="40"/>
      <c r="U50" s="153"/>
    </row>
    <row r="51" spans="11:21" ht="51.75" customHeight="1" x14ac:dyDescent="0.35">
      <c r="K51" s="40"/>
      <c r="L51" s="40"/>
      <c r="M51" s="40"/>
      <c r="N51" s="40"/>
      <c r="O51" s="40"/>
      <c r="P51" s="40"/>
      <c r="Q51" s="40"/>
      <c r="U51" s="153"/>
    </row>
    <row r="52" spans="11:21" ht="51.75" customHeight="1" x14ac:dyDescent="0.35">
      <c r="K52" s="40"/>
      <c r="L52" s="40"/>
      <c r="M52" s="40"/>
      <c r="N52" s="40"/>
      <c r="O52" s="40"/>
      <c r="P52" s="40"/>
      <c r="Q52" s="40"/>
      <c r="U52" s="153"/>
    </row>
    <row r="53" spans="11:21" ht="51.75" customHeight="1" x14ac:dyDescent="0.35">
      <c r="K53" s="40"/>
      <c r="L53" s="40"/>
      <c r="M53" s="40"/>
      <c r="N53" s="40"/>
      <c r="O53" s="40"/>
      <c r="P53" s="40"/>
      <c r="Q53" s="40"/>
      <c r="U53" s="153"/>
    </row>
    <row r="54" spans="11:21" ht="51.75" customHeight="1" x14ac:dyDescent="0.35">
      <c r="K54" s="40"/>
      <c r="L54" s="40"/>
      <c r="M54" s="40"/>
      <c r="N54" s="40"/>
      <c r="O54" s="40"/>
      <c r="P54" s="40"/>
      <c r="Q54" s="40"/>
      <c r="U54" s="153"/>
    </row>
    <row r="55" spans="11:21" ht="51.75" customHeight="1" x14ac:dyDescent="0.35">
      <c r="K55" s="40"/>
      <c r="L55" s="40"/>
      <c r="M55" s="40"/>
      <c r="N55" s="40"/>
      <c r="O55" s="40"/>
      <c r="P55" s="40"/>
      <c r="Q55" s="40"/>
      <c r="U55" s="153"/>
    </row>
    <row r="56" spans="11:21" ht="51.75" customHeight="1" x14ac:dyDescent="0.35">
      <c r="K56" s="40"/>
      <c r="L56" s="40"/>
      <c r="M56" s="40"/>
      <c r="N56" s="40"/>
      <c r="O56" s="40"/>
      <c r="P56" s="40"/>
      <c r="Q56" s="40"/>
      <c r="U56" s="153"/>
    </row>
    <row r="57" spans="11:21" ht="51.75" customHeight="1" x14ac:dyDescent="0.35">
      <c r="K57" s="40"/>
      <c r="L57" s="40"/>
      <c r="M57" s="40"/>
      <c r="N57" s="40"/>
      <c r="O57" s="40"/>
      <c r="P57" s="40"/>
      <c r="Q57" s="40"/>
      <c r="U57" s="153"/>
    </row>
  </sheetData>
  <mergeCells count="23">
    <mergeCell ref="AH1:AH2"/>
    <mergeCell ref="A8:A16"/>
    <mergeCell ref="C8:C16"/>
    <mergeCell ref="AF1:AF2"/>
    <mergeCell ref="AG1:AG2"/>
    <mergeCell ref="W1:W2"/>
    <mergeCell ref="X1:X2"/>
    <mergeCell ref="Y1:Y2"/>
    <mergeCell ref="Z1:Z2"/>
    <mergeCell ref="AA1:AA2"/>
    <mergeCell ref="AB1:AB2"/>
    <mergeCell ref="A1:C1"/>
    <mergeCell ref="U1:U2"/>
    <mergeCell ref="V1:V2"/>
    <mergeCell ref="D1:J1"/>
    <mergeCell ref="A4:A5"/>
    <mergeCell ref="C4:C5"/>
    <mergeCell ref="AC1:AC2"/>
    <mergeCell ref="AD1:AD2"/>
    <mergeCell ref="AE1:AE2"/>
    <mergeCell ref="K1:T1"/>
    <mergeCell ref="K2:T2"/>
    <mergeCell ref="A2:J2"/>
  </mergeCells>
  <conditionalFormatting sqref="V4:AH16">
    <cfRule type="cellIs" dxfId="14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FB91D-E5AC-4B90-8BC9-281C319B0342}">
  <dimension ref="A1:AH57"/>
  <sheetViews>
    <sheetView zoomScale="80" zoomScaleNormal="80" workbookViewId="0">
      <selection activeCell="H19" sqref="H19"/>
    </sheetView>
  </sheetViews>
  <sheetFormatPr defaultColWidth="9.7265625" defaultRowHeight="40.5" customHeight="1" x14ac:dyDescent="0.35"/>
  <cols>
    <col min="1" max="1" width="6.7265625" style="19" customWidth="1"/>
    <col min="2" max="2" width="6.7265625" style="27" customWidth="1"/>
    <col min="3" max="3" width="22.81640625" style="28" customWidth="1"/>
    <col min="4" max="4" width="26.54296875" style="27" customWidth="1"/>
    <col min="5" max="5" width="13.453125" style="27" customWidth="1"/>
    <col min="6" max="6" width="10.453125" style="27" customWidth="1"/>
    <col min="7" max="7" width="12.81640625" style="27" customWidth="1"/>
    <col min="8" max="8" width="11" style="27" customWidth="1"/>
    <col min="9" max="9" width="15.7265625" style="27" customWidth="1"/>
    <col min="10" max="10" width="10.26953125" style="29" bestFit="1" customWidth="1"/>
    <col min="11" max="11" width="10.54296875" style="39" customWidth="1"/>
    <col min="12" max="12" width="10.26953125" style="39" customWidth="1"/>
    <col min="13" max="13" width="13.7265625" style="39" customWidth="1"/>
    <col min="14" max="15" width="11.26953125" style="39" customWidth="1"/>
    <col min="16" max="16" width="9.54296875" style="39" customWidth="1"/>
    <col min="17" max="17" width="13.1796875" style="39" customWidth="1"/>
    <col min="18" max="18" width="12.7265625" style="30" customWidth="1"/>
    <col min="19" max="19" width="12.54296875" style="31" customWidth="1"/>
    <col min="20" max="20" width="17.26953125" style="32" customWidth="1"/>
    <col min="21" max="21" width="15.26953125" style="32" customWidth="1"/>
    <col min="22" max="22" width="15.81640625" style="32" customWidth="1"/>
    <col min="23" max="23" width="14.54296875" style="32" customWidth="1"/>
    <col min="24" max="24" width="14.453125" style="32" customWidth="1"/>
    <col min="25" max="25" width="14" style="32" customWidth="1"/>
    <col min="26" max="26" width="15.7265625" style="32" customWidth="1"/>
    <col min="27" max="27" width="17.453125" style="32" bestFit="1" customWidth="1"/>
    <col min="28" max="28" width="16.1796875" style="19" customWidth="1"/>
    <col min="29" max="29" width="15.81640625" style="19" customWidth="1"/>
    <col min="30" max="30" width="16" style="19" customWidth="1"/>
    <col min="31" max="31" width="14.81640625" style="19" customWidth="1"/>
    <col min="32" max="32" width="13.1796875" style="19" customWidth="1"/>
    <col min="33" max="33" width="14.7265625" style="19" customWidth="1"/>
    <col min="34" max="16384" width="9.7265625" style="19"/>
  </cols>
  <sheetData>
    <row r="1" spans="1:34" ht="40.5" customHeight="1" x14ac:dyDescent="0.35">
      <c r="A1" s="166" t="s">
        <v>33</v>
      </c>
      <c r="B1" s="166"/>
      <c r="C1" s="166"/>
      <c r="D1" s="167" t="s">
        <v>34</v>
      </c>
      <c r="E1" s="168"/>
      <c r="F1" s="168"/>
      <c r="G1" s="168"/>
      <c r="H1" s="168"/>
      <c r="I1" s="168"/>
      <c r="J1" s="169"/>
      <c r="K1" s="178" t="s">
        <v>35</v>
      </c>
      <c r="L1" s="178"/>
      <c r="M1" s="178"/>
      <c r="N1" s="178"/>
      <c r="O1" s="178"/>
      <c r="P1" s="178"/>
      <c r="Q1" s="178"/>
      <c r="R1" s="178"/>
      <c r="S1" s="178"/>
      <c r="T1" s="178"/>
      <c r="U1" s="188" t="s">
        <v>138</v>
      </c>
      <c r="V1" s="162" t="s">
        <v>75</v>
      </c>
      <c r="W1" s="162" t="s">
        <v>75</v>
      </c>
      <c r="X1" s="162" t="s">
        <v>75</v>
      </c>
      <c r="Y1" s="162" t="s">
        <v>75</v>
      </c>
      <c r="Z1" s="162" t="s">
        <v>75</v>
      </c>
      <c r="AA1" s="162" t="s">
        <v>75</v>
      </c>
      <c r="AB1" s="162" t="s">
        <v>75</v>
      </c>
      <c r="AC1" s="162" t="s">
        <v>75</v>
      </c>
      <c r="AD1" s="162" t="s">
        <v>75</v>
      </c>
      <c r="AE1" s="162" t="s">
        <v>75</v>
      </c>
      <c r="AF1" s="162" t="s">
        <v>75</v>
      </c>
      <c r="AG1" s="162" t="s">
        <v>75</v>
      </c>
      <c r="AH1" s="162" t="s">
        <v>75</v>
      </c>
    </row>
    <row r="2" spans="1:34" ht="25.5" customHeight="1" x14ac:dyDescent="0.35">
      <c r="A2" s="172" t="s">
        <v>31</v>
      </c>
      <c r="B2" s="172"/>
      <c r="C2" s="172"/>
      <c r="D2" s="172"/>
      <c r="E2" s="172"/>
      <c r="F2" s="172"/>
      <c r="G2" s="172"/>
      <c r="H2" s="172"/>
      <c r="I2" s="172"/>
      <c r="J2" s="173"/>
      <c r="K2" s="170" t="s">
        <v>87</v>
      </c>
      <c r="L2" s="171"/>
      <c r="M2" s="171"/>
      <c r="N2" s="171"/>
      <c r="O2" s="171"/>
      <c r="P2" s="171"/>
      <c r="Q2" s="171"/>
      <c r="R2" s="171"/>
      <c r="S2" s="171"/>
      <c r="T2" s="171"/>
      <c r="U2" s="189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</row>
    <row r="3" spans="1:34" s="21" customFormat="1" ht="40.5" customHeight="1" x14ac:dyDescent="0.25">
      <c r="A3" s="33" t="s">
        <v>15</v>
      </c>
      <c r="B3" s="77" t="s">
        <v>71</v>
      </c>
      <c r="C3" s="73" t="s">
        <v>72</v>
      </c>
      <c r="D3" s="74" t="s">
        <v>16</v>
      </c>
      <c r="E3" s="74" t="s">
        <v>36</v>
      </c>
      <c r="F3" s="75" t="s">
        <v>73</v>
      </c>
      <c r="G3" s="75" t="s">
        <v>74</v>
      </c>
      <c r="H3" s="76" t="s">
        <v>12</v>
      </c>
      <c r="I3" s="74" t="s">
        <v>13</v>
      </c>
      <c r="J3" s="34" t="s">
        <v>14</v>
      </c>
      <c r="K3" s="49" t="s">
        <v>17</v>
      </c>
      <c r="L3" s="49" t="s">
        <v>18</v>
      </c>
      <c r="M3" s="49" t="s">
        <v>19</v>
      </c>
      <c r="N3" s="49" t="s">
        <v>20</v>
      </c>
      <c r="O3" s="49" t="s">
        <v>21</v>
      </c>
      <c r="P3" s="49" t="s">
        <v>22</v>
      </c>
      <c r="Q3" s="49" t="s">
        <v>23</v>
      </c>
      <c r="R3" s="49" t="s">
        <v>24</v>
      </c>
      <c r="S3" s="50" t="s">
        <v>0</v>
      </c>
      <c r="T3" s="51" t="s">
        <v>2</v>
      </c>
      <c r="U3" s="154">
        <v>45944</v>
      </c>
      <c r="V3" s="20" t="s">
        <v>1</v>
      </c>
      <c r="W3" s="20" t="s">
        <v>1</v>
      </c>
      <c r="X3" s="20" t="s">
        <v>1</v>
      </c>
      <c r="Y3" s="20" t="s">
        <v>1</v>
      </c>
      <c r="Z3" s="20" t="s">
        <v>1</v>
      </c>
      <c r="AA3" s="20" t="s">
        <v>1</v>
      </c>
      <c r="AB3" s="20" t="s">
        <v>1</v>
      </c>
      <c r="AC3" s="20" t="s">
        <v>1</v>
      </c>
      <c r="AD3" s="20" t="s">
        <v>1</v>
      </c>
      <c r="AE3" s="20" t="s">
        <v>1</v>
      </c>
      <c r="AF3" s="20" t="s">
        <v>1</v>
      </c>
      <c r="AG3" s="20" t="s">
        <v>1</v>
      </c>
      <c r="AH3" s="20" t="s">
        <v>1</v>
      </c>
    </row>
    <row r="4" spans="1:34" ht="40.5" customHeight="1" x14ac:dyDescent="0.35">
      <c r="A4" s="163">
        <v>1</v>
      </c>
      <c r="B4" s="54">
        <v>1</v>
      </c>
      <c r="C4" s="164" t="s">
        <v>88</v>
      </c>
      <c r="D4" s="71" t="s">
        <v>37</v>
      </c>
      <c r="E4" s="56" t="s">
        <v>38</v>
      </c>
      <c r="F4" s="56" t="s">
        <v>39</v>
      </c>
      <c r="G4" s="57" t="s">
        <v>40</v>
      </c>
      <c r="H4" s="56" t="s">
        <v>41</v>
      </c>
      <c r="I4" s="56" t="s">
        <v>42</v>
      </c>
      <c r="J4" s="79">
        <v>15.87</v>
      </c>
      <c r="K4" s="84">
        <v>0</v>
      </c>
      <c r="L4" s="82">
        <f>IF(SUM(U4:AL4)&gt;K4,K4,SUM(U4:AL4))</f>
        <v>0</v>
      </c>
      <c r="M4" s="36">
        <f>(SUM(U4:AL4))</f>
        <v>0</v>
      </c>
      <c r="N4" s="37"/>
      <c r="O4" s="38">
        <f>ROUND(IF(K4*0.25-0.5&lt;0,0,K4*0.25-0.5),0)-R4-P4</f>
        <v>0</v>
      </c>
      <c r="P4" s="37"/>
      <c r="Q4" s="37"/>
      <c r="R4" s="37"/>
      <c r="S4" s="22">
        <f>K4-(SUM(U4:AH4))+N4+P4+Q4</f>
        <v>0</v>
      </c>
      <c r="T4" s="23" t="str">
        <f t="shared" ref="T4:T16" si="0">IF(S4&lt;0,"ATENÇÃO","OK")</f>
        <v>OK</v>
      </c>
      <c r="U4" s="149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</row>
    <row r="5" spans="1:34" ht="40.5" customHeight="1" x14ac:dyDescent="0.35">
      <c r="A5" s="163"/>
      <c r="B5" s="54">
        <v>2</v>
      </c>
      <c r="C5" s="165"/>
      <c r="D5" s="55" t="s">
        <v>43</v>
      </c>
      <c r="E5" s="56" t="s">
        <v>38</v>
      </c>
      <c r="F5" s="56" t="s">
        <v>44</v>
      </c>
      <c r="G5" s="57" t="s">
        <v>40</v>
      </c>
      <c r="H5" s="58">
        <v>103012010</v>
      </c>
      <c r="I5" s="56" t="s">
        <v>42</v>
      </c>
      <c r="J5" s="79">
        <v>15.01</v>
      </c>
      <c r="K5" s="84">
        <v>0</v>
      </c>
      <c r="L5" s="82">
        <f>IF(SUM(U5:AL5)&gt;K5,K5,SUM(U5:AL5))</f>
        <v>0</v>
      </c>
      <c r="M5" s="36">
        <f>(SUM(U5:AL5))</f>
        <v>0</v>
      </c>
      <c r="N5" s="37"/>
      <c r="O5" s="38">
        <f t="shared" ref="O5:O16" si="1">ROUND(IF(K5*0.25-0.5&lt;0,0,K5*0.25-0.5),0)-R5-P5</f>
        <v>0</v>
      </c>
      <c r="P5" s="37"/>
      <c r="Q5" s="37"/>
      <c r="R5" s="37"/>
      <c r="S5" s="22">
        <f t="shared" ref="S5:S16" si="2">K5-(SUM(U5:AH5))+N5+P5+Q5</f>
        <v>0</v>
      </c>
      <c r="T5" s="25" t="str">
        <f t="shared" si="0"/>
        <v>OK</v>
      </c>
      <c r="U5" s="150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4" ht="40.5" customHeight="1" x14ac:dyDescent="0.35">
      <c r="A6" s="59">
        <v>2</v>
      </c>
      <c r="B6" s="61">
        <v>3</v>
      </c>
      <c r="C6" s="62" t="s">
        <v>89</v>
      </c>
      <c r="D6" s="63" t="s">
        <v>45</v>
      </c>
      <c r="E6" s="64" t="s">
        <v>46</v>
      </c>
      <c r="F6" s="60" t="s">
        <v>47</v>
      </c>
      <c r="G6" s="64" t="s">
        <v>40</v>
      </c>
      <c r="H6" s="64" t="s">
        <v>48</v>
      </c>
      <c r="I6" s="64" t="s">
        <v>42</v>
      </c>
      <c r="J6" s="78">
        <v>5.65</v>
      </c>
      <c r="K6" s="83">
        <v>120</v>
      </c>
      <c r="L6" s="82">
        <f t="shared" ref="L6:L16" si="3">IF(SUM(U6:AL6)&gt;K6,K6,SUM(U6:AL6))</f>
        <v>60</v>
      </c>
      <c r="M6" s="36">
        <f t="shared" ref="M6:M16" si="4">(SUM(U6:AL6))</f>
        <v>60</v>
      </c>
      <c r="N6" s="37"/>
      <c r="O6" s="38">
        <f t="shared" si="1"/>
        <v>30</v>
      </c>
      <c r="P6" s="37"/>
      <c r="Q6" s="37"/>
      <c r="R6" s="37"/>
      <c r="S6" s="22">
        <f t="shared" si="2"/>
        <v>60</v>
      </c>
      <c r="T6" s="23" t="str">
        <f t="shared" si="0"/>
        <v>OK</v>
      </c>
      <c r="U6" s="151">
        <v>60</v>
      </c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</row>
    <row r="7" spans="1:34" ht="40.5" customHeight="1" x14ac:dyDescent="0.35">
      <c r="A7" s="65">
        <v>3</v>
      </c>
      <c r="B7" s="54">
        <v>4</v>
      </c>
      <c r="C7" s="67" t="s">
        <v>89</v>
      </c>
      <c r="D7" s="71" t="s">
        <v>49</v>
      </c>
      <c r="E7" s="56" t="s">
        <v>46</v>
      </c>
      <c r="F7" s="66" t="s">
        <v>47</v>
      </c>
      <c r="G7" s="57" t="s">
        <v>40</v>
      </c>
      <c r="H7" s="56" t="s">
        <v>50</v>
      </c>
      <c r="I7" s="56" t="s">
        <v>42</v>
      </c>
      <c r="J7" s="79">
        <v>5.66</v>
      </c>
      <c r="K7" s="83">
        <v>0</v>
      </c>
      <c r="L7" s="82">
        <f t="shared" si="3"/>
        <v>0</v>
      </c>
      <c r="M7" s="36">
        <f t="shared" si="4"/>
        <v>0</v>
      </c>
      <c r="N7" s="37"/>
      <c r="O7" s="38">
        <f t="shared" si="1"/>
        <v>0</v>
      </c>
      <c r="P7" s="37"/>
      <c r="Q7" s="37"/>
      <c r="R7" s="37"/>
      <c r="S7" s="22">
        <f t="shared" si="2"/>
        <v>0</v>
      </c>
      <c r="T7" s="25" t="str">
        <f t="shared" si="0"/>
        <v>OK</v>
      </c>
      <c r="U7" s="150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</row>
    <row r="8" spans="1:34" ht="40.5" customHeight="1" x14ac:dyDescent="0.35">
      <c r="A8" s="174">
        <v>6</v>
      </c>
      <c r="B8" s="68">
        <v>7</v>
      </c>
      <c r="C8" s="175" t="s">
        <v>89</v>
      </c>
      <c r="D8" s="72" t="s">
        <v>51</v>
      </c>
      <c r="E8" s="70" t="s">
        <v>52</v>
      </c>
      <c r="F8" s="70" t="s">
        <v>53</v>
      </c>
      <c r="G8" s="70" t="s">
        <v>40</v>
      </c>
      <c r="H8" s="58">
        <v>1465018</v>
      </c>
      <c r="I8" s="70" t="s">
        <v>42</v>
      </c>
      <c r="J8" s="80">
        <v>5.01</v>
      </c>
      <c r="K8" s="83">
        <v>0</v>
      </c>
      <c r="L8" s="82">
        <f t="shared" si="3"/>
        <v>0</v>
      </c>
      <c r="M8" s="36">
        <f t="shared" si="4"/>
        <v>0</v>
      </c>
      <c r="N8" s="37"/>
      <c r="O8" s="38">
        <f t="shared" si="1"/>
        <v>0</v>
      </c>
      <c r="P8" s="37"/>
      <c r="Q8" s="37"/>
      <c r="R8" s="37"/>
      <c r="S8" s="22">
        <f t="shared" si="2"/>
        <v>0</v>
      </c>
      <c r="T8" s="23" t="str">
        <f t="shared" si="0"/>
        <v>OK</v>
      </c>
      <c r="U8" s="149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</row>
    <row r="9" spans="1:34" ht="40.5" customHeight="1" x14ac:dyDescent="0.35">
      <c r="A9" s="174"/>
      <c r="B9" s="68">
        <v>8</v>
      </c>
      <c r="C9" s="176"/>
      <c r="D9" s="72" t="s">
        <v>54</v>
      </c>
      <c r="E9" s="70" t="s">
        <v>55</v>
      </c>
      <c r="F9" s="70" t="s">
        <v>53</v>
      </c>
      <c r="G9" s="70" t="s">
        <v>40</v>
      </c>
      <c r="H9" s="58">
        <v>1465038</v>
      </c>
      <c r="I9" s="70" t="s">
        <v>42</v>
      </c>
      <c r="J9" s="80">
        <v>6.33</v>
      </c>
      <c r="K9" s="83">
        <v>0</v>
      </c>
      <c r="L9" s="82">
        <f t="shared" si="3"/>
        <v>0</v>
      </c>
      <c r="M9" s="36">
        <f t="shared" si="4"/>
        <v>0</v>
      </c>
      <c r="N9" s="37"/>
      <c r="O9" s="38">
        <f t="shared" si="1"/>
        <v>0</v>
      </c>
      <c r="P9" s="37"/>
      <c r="Q9" s="37"/>
      <c r="R9" s="37"/>
      <c r="S9" s="22">
        <f t="shared" si="2"/>
        <v>0</v>
      </c>
      <c r="T9" s="25" t="str">
        <f t="shared" si="0"/>
        <v>OK</v>
      </c>
      <c r="U9" s="150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</row>
    <row r="10" spans="1:34" ht="40.5" customHeight="1" x14ac:dyDescent="0.35">
      <c r="A10" s="174"/>
      <c r="B10" s="68">
        <v>9</v>
      </c>
      <c r="C10" s="176"/>
      <c r="D10" s="72" t="s">
        <v>56</v>
      </c>
      <c r="E10" s="70" t="s">
        <v>55</v>
      </c>
      <c r="F10" s="70" t="s">
        <v>53</v>
      </c>
      <c r="G10" s="70" t="s">
        <v>40</v>
      </c>
      <c r="H10" s="58">
        <v>1465037</v>
      </c>
      <c r="I10" s="70" t="s">
        <v>42</v>
      </c>
      <c r="J10" s="80">
        <v>6.12</v>
      </c>
      <c r="K10" s="83">
        <v>0</v>
      </c>
      <c r="L10" s="82">
        <f t="shared" si="3"/>
        <v>0</v>
      </c>
      <c r="M10" s="36">
        <f t="shared" si="4"/>
        <v>0</v>
      </c>
      <c r="N10" s="37"/>
      <c r="O10" s="38">
        <f t="shared" si="1"/>
        <v>0</v>
      </c>
      <c r="P10" s="37"/>
      <c r="Q10" s="37"/>
      <c r="R10" s="37"/>
      <c r="S10" s="22">
        <f t="shared" si="2"/>
        <v>0</v>
      </c>
      <c r="T10" s="23" t="str">
        <f t="shared" si="0"/>
        <v>OK</v>
      </c>
      <c r="U10" s="149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</row>
    <row r="11" spans="1:34" ht="40.5" customHeight="1" x14ac:dyDescent="0.35">
      <c r="A11" s="174"/>
      <c r="B11" s="68">
        <v>10</v>
      </c>
      <c r="C11" s="176"/>
      <c r="D11" s="72" t="s">
        <v>57</v>
      </c>
      <c r="E11" s="70" t="s">
        <v>58</v>
      </c>
      <c r="F11" s="70" t="s">
        <v>59</v>
      </c>
      <c r="G11" s="70" t="s">
        <v>40</v>
      </c>
      <c r="H11" s="58" t="s">
        <v>60</v>
      </c>
      <c r="I11" s="70" t="s">
        <v>42</v>
      </c>
      <c r="J11" s="80">
        <v>3.44</v>
      </c>
      <c r="K11" s="83">
        <v>0</v>
      </c>
      <c r="L11" s="82">
        <f t="shared" si="3"/>
        <v>0</v>
      </c>
      <c r="M11" s="36">
        <f t="shared" si="4"/>
        <v>0</v>
      </c>
      <c r="N11" s="37"/>
      <c r="O11" s="38">
        <f t="shared" si="1"/>
        <v>0</v>
      </c>
      <c r="P11" s="37"/>
      <c r="Q11" s="37"/>
      <c r="R11" s="37"/>
      <c r="S11" s="22">
        <f t="shared" si="2"/>
        <v>0</v>
      </c>
      <c r="T11" s="25" t="str">
        <f t="shared" si="0"/>
        <v>OK</v>
      </c>
      <c r="U11" s="150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</row>
    <row r="12" spans="1:34" ht="40.5" customHeight="1" x14ac:dyDescent="0.35">
      <c r="A12" s="174"/>
      <c r="B12" s="68">
        <v>11</v>
      </c>
      <c r="C12" s="176"/>
      <c r="D12" s="72" t="s">
        <v>61</v>
      </c>
      <c r="E12" s="70" t="s">
        <v>58</v>
      </c>
      <c r="F12" s="70" t="s">
        <v>59</v>
      </c>
      <c r="G12" s="70" t="s">
        <v>40</v>
      </c>
      <c r="H12" s="58" t="s">
        <v>60</v>
      </c>
      <c r="I12" s="70" t="s">
        <v>42</v>
      </c>
      <c r="J12" s="80">
        <v>3.47</v>
      </c>
      <c r="K12" s="83">
        <v>0</v>
      </c>
      <c r="L12" s="82">
        <f t="shared" si="3"/>
        <v>0</v>
      </c>
      <c r="M12" s="36">
        <f t="shared" si="4"/>
        <v>0</v>
      </c>
      <c r="N12" s="37"/>
      <c r="O12" s="38">
        <f t="shared" si="1"/>
        <v>0</v>
      </c>
      <c r="P12" s="37"/>
      <c r="Q12" s="37"/>
      <c r="R12" s="37"/>
      <c r="S12" s="22">
        <f t="shared" si="2"/>
        <v>0</v>
      </c>
      <c r="T12" s="23" t="str">
        <f t="shared" si="0"/>
        <v>OK</v>
      </c>
      <c r="U12" s="149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</row>
    <row r="13" spans="1:34" ht="40.5" customHeight="1" x14ac:dyDescent="0.35">
      <c r="A13" s="174"/>
      <c r="B13" s="68">
        <v>12</v>
      </c>
      <c r="C13" s="176"/>
      <c r="D13" s="72" t="s">
        <v>62</v>
      </c>
      <c r="E13" s="70" t="s">
        <v>58</v>
      </c>
      <c r="F13" s="70" t="s">
        <v>59</v>
      </c>
      <c r="G13" s="70" t="s">
        <v>40</v>
      </c>
      <c r="H13" s="58" t="s">
        <v>63</v>
      </c>
      <c r="I13" s="70" t="s">
        <v>42</v>
      </c>
      <c r="J13" s="80">
        <v>4.0199999999999996</v>
      </c>
      <c r="K13" s="83">
        <v>0</v>
      </c>
      <c r="L13" s="82">
        <f t="shared" si="3"/>
        <v>0</v>
      </c>
      <c r="M13" s="36">
        <f t="shared" si="4"/>
        <v>0</v>
      </c>
      <c r="N13" s="37"/>
      <c r="O13" s="38">
        <f t="shared" si="1"/>
        <v>0</v>
      </c>
      <c r="P13" s="37"/>
      <c r="Q13" s="37"/>
      <c r="R13" s="37"/>
      <c r="S13" s="22">
        <f t="shared" si="2"/>
        <v>0</v>
      </c>
      <c r="T13" s="25" t="str">
        <f t="shared" si="0"/>
        <v>OK</v>
      </c>
      <c r="U13" s="150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</row>
    <row r="14" spans="1:34" ht="40.5" customHeight="1" x14ac:dyDescent="0.35">
      <c r="A14" s="174"/>
      <c r="B14" s="68">
        <v>13</v>
      </c>
      <c r="C14" s="176"/>
      <c r="D14" s="72" t="s">
        <v>64</v>
      </c>
      <c r="E14" s="70" t="s">
        <v>58</v>
      </c>
      <c r="F14" s="70" t="s">
        <v>59</v>
      </c>
      <c r="G14" s="70" t="s">
        <v>40</v>
      </c>
      <c r="H14" s="58" t="s">
        <v>63</v>
      </c>
      <c r="I14" s="70" t="s">
        <v>42</v>
      </c>
      <c r="J14" s="80">
        <v>4.05</v>
      </c>
      <c r="K14" s="83">
        <v>0</v>
      </c>
      <c r="L14" s="82">
        <f t="shared" si="3"/>
        <v>0</v>
      </c>
      <c r="M14" s="36">
        <f t="shared" si="4"/>
        <v>0</v>
      </c>
      <c r="N14" s="37"/>
      <c r="O14" s="38">
        <f t="shared" si="1"/>
        <v>0</v>
      </c>
      <c r="P14" s="37"/>
      <c r="Q14" s="37"/>
      <c r="R14" s="37"/>
      <c r="S14" s="22">
        <f t="shared" si="2"/>
        <v>0</v>
      </c>
      <c r="T14" s="23" t="str">
        <f t="shared" si="0"/>
        <v>OK</v>
      </c>
      <c r="U14" s="149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</row>
    <row r="15" spans="1:34" ht="40.5" customHeight="1" x14ac:dyDescent="0.35">
      <c r="A15" s="174"/>
      <c r="B15" s="68">
        <v>14</v>
      </c>
      <c r="C15" s="176"/>
      <c r="D15" s="72" t="s">
        <v>65</v>
      </c>
      <c r="E15" s="70" t="s">
        <v>66</v>
      </c>
      <c r="F15" s="70" t="s">
        <v>59</v>
      </c>
      <c r="G15" s="70" t="s">
        <v>40</v>
      </c>
      <c r="H15" s="58" t="s">
        <v>67</v>
      </c>
      <c r="I15" s="70" t="s">
        <v>42</v>
      </c>
      <c r="J15" s="80">
        <v>5.57</v>
      </c>
      <c r="K15" s="83">
        <v>0</v>
      </c>
      <c r="L15" s="82">
        <f t="shared" si="3"/>
        <v>0</v>
      </c>
      <c r="M15" s="36">
        <f t="shared" si="4"/>
        <v>0</v>
      </c>
      <c r="N15" s="37"/>
      <c r="O15" s="38">
        <f t="shared" si="1"/>
        <v>0</v>
      </c>
      <c r="P15" s="37"/>
      <c r="Q15" s="37"/>
      <c r="R15" s="37"/>
      <c r="S15" s="22">
        <f t="shared" si="2"/>
        <v>0</v>
      </c>
      <c r="T15" s="25" t="str">
        <f t="shared" si="0"/>
        <v>OK</v>
      </c>
      <c r="U15" s="150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</row>
    <row r="16" spans="1:34" ht="40.5" customHeight="1" x14ac:dyDescent="0.35">
      <c r="A16" s="174"/>
      <c r="B16" s="68">
        <v>15</v>
      </c>
      <c r="C16" s="177"/>
      <c r="D16" s="69" t="s">
        <v>68</v>
      </c>
      <c r="E16" s="70" t="s">
        <v>69</v>
      </c>
      <c r="F16" s="70" t="s">
        <v>59</v>
      </c>
      <c r="G16" s="70" t="s">
        <v>40</v>
      </c>
      <c r="H16" s="58" t="s">
        <v>70</v>
      </c>
      <c r="I16" s="70" t="s">
        <v>42</v>
      </c>
      <c r="J16" s="80">
        <v>8.31</v>
      </c>
      <c r="K16" s="83">
        <v>0</v>
      </c>
      <c r="L16" s="82">
        <f t="shared" si="3"/>
        <v>0</v>
      </c>
      <c r="M16" s="36">
        <f t="shared" si="4"/>
        <v>0</v>
      </c>
      <c r="N16" s="37"/>
      <c r="O16" s="38">
        <f t="shared" si="1"/>
        <v>0</v>
      </c>
      <c r="P16" s="37"/>
      <c r="Q16" s="37"/>
      <c r="R16" s="37"/>
      <c r="S16" s="91">
        <f t="shared" si="2"/>
        <v>0</v>
      </c>
      <c r="T16" s="25" t="str">
        <f t="shared" si="0"/>
        <v>OK</v>
      </c>
      <c r="U16" s="150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</row>
    <row r="17" spans="1:34" ht="23.25" customHeight="1" x14ac:dyDescent="0.35">
      <c r="A17" s="26"/>
      <c r="J17" s="81"/>
      <c r="K17" s="29">
        <f>SUM(K4:K16)</f>
        <v>120</v>
      </c>
      <c r="L17" s="29"/>
      <c r="M17" s="29"/>
      <c r="N17" s="29"/>
      <c r="O17" s="29"/>
      <c r="P17" s="29"/>
      <c r="Q17" s="29"/>
      <c r="R17" s="29"/>
      <c r="S17" s="29">
        <f t="shared" ref="S17" si="5">SUM(S4:S16)</f>
        <v>60</v>
      </c>
      <c r="T17" s="31"/>
      <c r="U17" s="152">
        <f>SUMPRODUCT($J$4:$J$16,U4:U16)</f>
        <v>339</v>
      </c>
      <c r="V17" s="85">
        <f t="shared" ref="V17:AH17" si="6">SUMPRODUCT($J$4:$J$16,V4:V16)</f>
        <v>0</v>
      </c>
      <c r="W17" s="85">
        <f t="shared" si="6"/>
        <v>0</v>
      </c>
      <c r="X17" s="85">
        <f t="shared" si="6"/>
        <v>0</v>
      </c>
      <c r="Y17" s="85">
        <f t="shared" si="6"/>
        <v>0</v>
      </c>
      <c r="Z17" s="85">
        <f t="shared" si="6"/>
        <v>0</v>
      </c>
      <c r="AA17" s="85">
        <f t="shared" si="6"/>
        <v>0</v>
      </c>
      <c r="AB17" s="85">
        <f t="shared" si="6"/>
        <v>0</v>
      </c>
      <c r="AC17" s="85">
        <f t="shared" si="6"/>
        <v>0</v>
      </c>
      <c r="AD17" s="85">
        <f t="shared" si="6"/>
        <v>0</v>
      </c>
      <c r="AE17" s="85">
        <f t="shared" si="6"/>
        <v>0</v>
      </c>
      <c r="AF17" s="85">
        <f t="shared" si="6"/>
        <v>0</v>
      </c>
      <c r="AG17" s="85">
        <f t="shared" si="6"/>
        <v>0</v>
      </c>
      <c r="AH17" s="85">
        <f t="shared" si="6"/>
        <v>0</v>
      </c>
    </row>
    <row r="18" spans="1:34" ht="40.5" customHeight="1" x14ac:dyDescent="0.35">
      <c r="A18" s="26"/>
      <c r="K18" s="40"/>
      <c r="L18" s="40"/>
      <c r="M18" s="40"/>
      <c r="N18" s="40"/>
      <c r="O18" s="40"/>
      <c r="P18" s="40"/>
      <c r="Q18" s="40"/>
      <c r="U18" s="153"/>
    </row>
    <row r="19" spans="1:34" ht="40.5" customHeight="1" x14ac:dyDescent="0.35">
      <c r="A19" s="26"/>
      <c r="K19" s="40"/>
      <c r="L19" s="40"/>
      <c r="M19" s="40"/>
      <c r="N19" s="40"/>
      <c r="O19" s="40"/>
      <c r="P19" s="40"/>
      <c r="Q19" s="40"/>
      <c r="U19" s="153"/>
    </row>
    <row r="20" spans="1:34" ht="40.5" customHeight="1" x14ac:dyDescent="0.35">
      <c r="A20" s="26"/>
      <c r="K20" s="40"/>
      <c r="L20" s="40"/>
      <c r="M20" s="40"/>
      <c r="N20" s="40"/>
      <c r="O20" s="40"/>
      <c r="P20" s="40"/>
      <c r="Q20" s="40"/>
      <c r="U20" s="153"/>
    </row>
    <row r="21" spans="1:34" ht="40.5" customHeight="1" x14ac:dyDescent="0.35">
      <c r="A21" s="26"/>
      <c r="K21" s="40"/>
      <c r="L21" s="40"/>
      <c r="M21" s="40"/>
      <c r="N21" s="40"/>
      <c r="O21" s="40"/>
      <c r="P21" s="40"/>
      <c r="Q21" s="40"/>
      <c r="U21" s="153"/>
    </row>
    <row r="22" spans="1:34" ht="40.5" customHeight="1" x14ac:dyDescent="0.35">
      <c r="A22" s="26"/>
      <c r="K22" s="40"/>
      <c r="L22" s="40"/>
      <c r="M22" s="40"/>
      <c r="N22" s="40"/>
      <c r="O22" s="40"/>
      <c r="P22" s="40"/>
      <c r="Q22" s="40"/>
      <c r="U22" s="153"/>
    </row>
    <row r="23" spans="1:34" ht="40.5" customHeight="1" x14ac:dyDescent="0.35">
      <c r="A23" s="26"/>
      <c r="K23" s="40"/>
      <c r="L23" s="40"/>
      <c r="M23" s="40"/>
      <c r="N23" s="40"/>
      <c r="O23" s="40"/>
      <c r="P23" s="40"/>
      <c r="Q23" s="40"/>
      <c r="U23" s="153"/>
    </row>
    <row r="24" spans="1:34" ht="40.5" customHeight="1" x14ac:dyDescent="0.35">
      <c r="A24" s="26"/>
      <c r="K24" s="40"/>
      <c r="L24" s="40"/>
      <c r="M24" s="40"/>
      <c r="N24" s="40"/>
      <c r="O24" s="40"/>
      <c r="P24" s="40"/>
      <c r="Q24" s="40"/>
      <c r="U24" s="153"/>
    </row>
    <row r="25" spans="1:34" ht="40.5" customHeight="1" x14ac:dyDescent="0.35">
      <c r="A25" s="26"/>
      <c r="K25" s="40"/>
      <c r="L25" s="40"/>
      <c r="M25" s="40"/>
      <c r="N25" s="40"/>
      <c r="O25" s="40"/>
      <c r="P25" s="40"/>
      <c r="Q25" s="40"/>
      <c r="U25" s="153"/>
    </row>
    <row r="26" spans="1:34" ht="40.5" customHeight="1" x14ac:dyDescent="0.35">
      <c r="K26" s="40"/>
      <c r="L26" s="40"/>
      <c r="M26" s="40"/>
      <c r="N26" s="40"/>
      <c r="O26" s="40"/>
      <c r="P26" s="40"/>
      <c r="Q26" s="40"/>
      <c r="U26" s="153"/>
    </row>
    <row r="27" spans="1:34" ht="40.5" customHeight="1" x14ac:dyDescent="0.35">
      <c r="K27" s="40"/>
      <c r="L27" s="40"/>
      <c r="M27" s="40"/>
      <c r="N27" s="40"/>
      <c r="O27" s="40"/>
      <c r="P27" s="40"/>
      <c r="Q27" s="40"/>
      <c r="U27" s="153"/>
    </row>
    <row r="28" spans="1:34" ht="40.5" customHeight="1" x14ac:dyDescent="0.35">
      <c r="K28" s="40"/>
      <c r="L28" s="40"/>
      <c r="M28" s="40"/>
      <c r="N28" s="40"/>
      <c r="O28" s="40"/>
      <c r="P28" s="40"/>
      <c r="Q28" s="40"/>
      <c r="U28" s="153"/>
    </row>
    <row r="29" spans="1:34" ht="40.5" customHeight="1" x14ac:dyDescent="0.35">
      <c r="K29" s="40"/>
      <c r="L29" s="40"/>
      <c r="M29" s="40"/>
      <c r="N29" s="40"/>
      <c r="O29" s="40"/>
      <c r="P29" s="40"/>
      <c r="Q29" s="40"/>
      <c r="U29" s="153"/>
    </row>
    <row r="30" spans="1:34" ht="40.5" customHeight="1" x14ac:dyDescent="0.35">
      <c r="K30" s="40"/>
      <c r="L30" s="40"/>
      <c r="M30" s="40"/>
      <c r="N30" s="40"/>
      <c r="O30" s="40"/>
      <c r="P30" s="40"/>
      <c r="Q30" s="40"/>
      <c r="U30" s="153"/>
    </row>
    <row r="31" spans="1:34" ht="40.5" customHeight="1" x14ac:dyDescent="0.35">
      <c r="K31" s="40"/>
      <c r="L31" s="40"/>
      <c r="M31" s="40"/>
      <c r="N31" s="40"/>
      <c r="O31" s="40"/>
      <c r="P31" s="40"/>
      <c r="Q31" s="40"/>
      <c r="U31" s="153"/>
    </row>
    <row r="32" spans="1:34" ht="40.5" customHeight="1" x14ac:dyDescent="0.35">
      <c r="K32" s="40"/>
      <c r="L32" s="40"/>
      <c r="M32" s="40"/>
      <c r="N32" s="40"/>
      <c r="O32" s="40"/>
      <c r="P32" s="40"/>
      <c r="Q32" s="40"/>
      <c r="U32" s="153"/>
    </row>
    <row r="33" spans="11:21" ht="40.5" customHeight="1" x14ac:dyDescent="0.35">
      <c r="K33" s="40"/>
      <c r="L33" s="40"/>
      <c r="M33" s="40"/>
      <c r="N33" s="40"/>
      <c r="O33" s="40"/>
      <c r="P33" s="40"/>
      <c r="Q33" s="40"/>
      <c r="U33" s="153"/>
    </row>
    <row r="34" spans="11:21" ht="40.5" customHeight="1" x14ac:dyDescent="0.35">
      <c r="K34" s="40"/>
      <c r="L34" s="40"/>
      <c r="M34" s="40"/>
      <c r="N34" s="40"/>
      <c r="O34" s="40"/>
      <c r="P34" s="40"/>
      <c r="Q34" s="40"/>
      <c r="U34" s="153"/>
    </row>
    <row r="35" spans="11:21" ht="40.5" customHeight="1" x14ac:dyDescent="0.35">
      <c r="K35" s="40"/>
      <c r="L35" s="40"/>
      <c r="M35" s="40"/>
      <c r="N35" s="40"/>
      <c r="O35" s="40"/>
      <c r="P35" s="40"/>
      <c r="Q35" s="40"/>
      <c r="U35" s="153"/>
    </row>
    <row r="36" spans="11:21" ht="40.5" customHeight="1" x14ac:dyDescent="0.35">
      <c r="K36" s="40"/>
      <c r="L36" s="40"/>
      <c r="M36" s="40"/>
      <c r="N36" s="40"/>
      <c r="O36" s="40"/>
      <c r="P36" s="40"/>
      <c r="Q36" s="40"/>
      <c r="U36" s="153"/>
    </row>
    <row r="37" spans="11:21" ht="40.5" customHeight="1" x14ac:dyDescent="0.35">
      <c r="K37" s="40"/>
      <c r="L37" s="40"/>
      <c r="M37" s="40"/>
      <c r="N37" s="40"/>
      <c r="O37" s="40"/>
      <c r="P37" s="40"/>
      <c r="Q37" s="40"/>
      <c r="U37" s="153"/>
    </row>
    <row r="38" spans="11:21" ht="40.5" customHeight="1" x14ac:dyDescent="0.35">
      <c r="K38" s="40"/>
      <c r="L38" s="40"/>
      <c r="M38" s="40"/>
      <c r="N38" s="40"/>
      <c r="O38" s="40"/>
      <c r="P38" s="40"/>
      <c r="Q38" s="40"/>
      <c r="U38" s="153"/>
    </row>
    <row r="39" spans="11:21" ht="40.5" customHeight="1" x14ac:dyDescent="0.35">
      <c r="K39" s="40"/>
      <c r="L39" s="40"/>
      <c r="M39" s="40"/>
      <c r="N39" s="40"/>
      <c r="O39" s="40"/>
      <c r="P39" s="40"/>
      <c r="Q39" s="40"/>
      <c r="U39" s="153"/>
    </row>
    <row r="40" spans="11:21" ht="40.5" customHeight="1" x14ac:dyDescent="0.35">
      <c r="K40" s="40"/>
      <c r="L40" s="40"/>
      <c r="M40" s="40"/>
      <c r="N40" s="40"/>
      <c r="O40" s="40"/>
      <c r="P40" s="40"/>
      <c r="Q40" s="40"/>
      <c r="U40" s="153"/>
    </row>
    <row r="41" spans="11:21" ht="40.5" customHeight="1" x14ac:dyDescent="0.35">
      <c r="K41" s="40"/>
      <c r="L41" s="40"/>
      <c r="M41" s="40"/>
      <c r="N41" s="40"/>
      <c r="O41" s="40"/>
      <c r="P41" s="40"/>
      <c r="Q41" s="40"/>
      <c r="U41" s="153"/>
    </row>
    <row r="42" spans="11:21" ht="40.5" customHeight="1" x14ac:dyDescent="0.35">
      <c r="K42" s="40"/>
      <c r="L42" s="40"/>
      <c r="M42" s="40"/>
      <c r="N42" s="40"/>
      <c r="O42" s="40"/>
      <c r="P42" s="40"/>
      <c r="Q42" s="40"/>
      <c r="U42" s="153"/>
    </row>
    <row r="43" spans="11:21" ht="40.5" customHeight="1" x14ac:dyDescent="0.35">
      <c r="K43" s="40"/>
      <c r="L43" s="40"/>
      <c r="M43" s="40"/>
      <c r="N43" s="40"/>
      <c r="O43" s="40"/>
      <c r="P43" s="40"/>
      <c r="Q43" s="40"/>
      <c r="U43" s="153"/>
    </row>
    <row r="44" spans="11:21" ht="40.5" customHeight="1" x14ac:dyDescent="0.35">
      <c r="K44" s="40"/>
      <c r="L44" s="40"/>
      <c r="M44" s="40"/>
      <c r="N44" s="40"/>
      <c r="O44" s="40"/>
      <c r="P44" s="40"/>
      <c r="Q44" s="40"/>
      <c r="U44" s="153"/>
    </row>
    <row r="45" spans="11:21" ht="40.5" customHeight="1" x14ac:dyDescent="0.35">
      <c r="K45" s="40"/>
      <c r="L45" s="40"/>
      <c r="M45" s="40"/>
      <c r="N45" s="40"/>
      <c r="O45" s="40"/>
      <c r="P45" s="40"/>
      <c r="Q45" s="40"/>
      <c r="U45" s="153"/>
    </row>
    <row r="46" spans="11:21" ht="40.5" customHeight="1" x14ac:dyDescent="0.35">
      <c r="K46" s="40"/>
      <c r="L46" s="40"/>
      <c r="M46" s="40"/>
      <c r="N46" s="40"/>
      <c r="O46" s="40"/>
      <c r="P46" s="40"/>
      <c r="Q46" s="40"/>
      <c r="U46" s="153"/>
    </row>
    <row r="47" spans="11:21" ht="40.5" customHeight="1" x14ac:dyDescent="0.35">
      <c r="K47" s="40"/>
      <c r="L47" s="40"/>
      <c r="M47" s="40"/>
      <c r="N47" s="40"/>
      <c r="O47" s="40"/>
      <c r="P47" s="40"/>
      <c r="Q47" s="40"/>
      <c r="U47" s="153"/>
    </row>
    <row r="48" spans="11:21" ht="40.5" customHeight="1" x14ac:dyDescent="0.35">
      <c r="K48" s="40"/>
      <c r="L48" s="40"/>
      <c r="M48" s="40"/>
      <c r="N48" s="40"/>
      <c r="O48" s="40"/>
      <c r="P48" s="40"/>
      <c r="Q48" s="40"/>
      <c r="U48" s="153"/>
    </row>
    <row r="49" spans="11:21" ht="40.5" customHeight="1" x14ac:dyDescent="0.35">
      <c r="K49" s="40"/>
      <c r="L49" s="40"/>
      <c r="M49" s="40"/>
      <c r="N49" s="40"/>
      <c r="O49" s="40"/>
      <c r="P49" s="40"/>
      <c r="Q49" s="40"/>
      <c r="U49" s="153"/>
    </row>
    <row r="50" spans="11:21" ht="40.5" customHeight="1" x14ac:dyDescent="0.35">
      <c r="K50" s="40"/>
      <c r="L50" s="40"/>
      <c r="M50" s="40"/>
      <c r="N50" s="40"/>
      <c r="O50" s="40"/>
      <c r="P50" s="40"/>
      <c r="Q50" s="40"/>
      <c r="U50" s="153"/>
    </row>
    <row r="51" spans="11:21" ht="40.5" customHeight="1" x14ac:dyDescent="0.35">
      <c r="K51" s="40"/>
      <c r="L51" s="40"/>
      <c r="M51" s="40"/>
      <c r="N51" s="40"/>
      <c r="O51" s="40"/>
      <c r="P51" s="40"/>
      <c r="Q51" s="40"/>
      <c r="U51" s="153"/>
    </row>
    <row r="52" spans="11:21" ht="40.5" customHeight="1" x14ac:dyDescent="0.35">
      <c r="K52" s="40"/>
      <c r="L52" s="40"/>
      <c r="M52" s="40"/>
      <c r="N52" s="40"/>
      <c r="O52" s="40"/>
      <c r="P52" s="40"/>
      <c r="Q52" s="40"/>
      <c r="U52" s="153"/>
    </row>
    <row r="53" spans="11:21" ht="40.5" customHeight="1" x14ac:dyDescent="0.35">
      <c r="K53" s="40"/>
      <c r="L53" s="40"/>
      <c r="M53" s="40"/>
      <c r="N53" s="40"/>
      <c r="O53" s="40"/>
      <c r="P53" s="40"/>
      <c r="Q53" s="40"/>
      <c r="U53" s="153"/>
    </row>
    <row r="54" spans="11:21" ht="40.5" customHeight="1" x14ac:dyDescent="0.35">
      <c r="K54" s="40"/>
      <c r="L54" s="40"/>
      <c r="M54" s="40"/>
      <c r="N54" s="40"/>
      <c r="O54" s="40"/>
      <c r="P54" s="40"/>
      <c r="Q54" s="40"/>
      <c r="U54" s="153"/>
    </row>
    <row r="55" spans="11:21" ht="40.5" customHeight="1" x14ac:dyDescent="0.35">
      <c r="K55" s="40"/>
      <c r="L55" s="40"/>
      <c r="M55" s="40"/>
      <c r="N55" s="40"/>
      <c r="O55" s="40"/>
      <c r="P55" s="40"/>
      <c r="Q55" s="40"/>
      <c r="U55" s="153"/>
    </row>
    <row r="56" spans="11:21" ht="40.5" customHeight="1" x14ac:dyDescent="0.35">
      <c r="K56" s="40"/>
      <c r="L56" s="40"/>
      <c r="M56" s="40"/>
      <c r="N56" s="40"/>
      <c r="O56" s="40"/>
      <c r="P56" s="40"/>
      <c r="Q56" s="40"/>
      <c r="U56" s="153"/>
    </row>
    <row r="57" spans="11:21" ht="40.5" customHeight="1" x14ac:dyDescent="0.35">
      <c r="K57" s="40"/>
      <c r="L57" s="40"/>
      <c r="M57" s="40"/>
      <c r="N57" s="40"/>
      <c r="O57" s="40"/>
      <c r="P57" s="40"/>
      <c r="Q57" s="40"/>
      <c r="U57" s="153"/>
    </row>
  </sheetData>
  <mergeCells count="23">
    <mergeCell ref="AH1:AH2"/>
    <mergeCell ref="A8:A16"/>
    <mergeCell ref="C8:C16"/>
    <mergeCell ref="AF1:AF2"/>
    <mergeCell ref="AG1:AG2"/>
    <mergeCell ref="W1:W2"/>
    <mergeCell ref="X1:X2"/>
    <mergeCell ref="Y1:Y2"/>
    <mergeCell ref="Z1:Z2"/>
    <mergeCell ref="AA1:AA2"/>
    <mergeCell ref="AB1:AB2"/>
    <mergeCell ref="A1:C1"/>
    <mergeCell ref="U1:U2"/>
    <mergeCell ref="V1:V2"/>
    <mergeCell ref="D1:J1"/>
    <mergeCell ref="A4:A5"/>
    <mergeCell ref="C4:C5"/>
    <mergeCell ref="AC1:AC2"/>
    <mergeCell ref="AD1:AD2"/>
    <mergeCell ref="AE1:AE2"/>
    <mergeCell ref="K1:T1"/>
    <mergeCell ref="K2:T2"/>
    <mergeCell ref="A2:J2"/>
  </mergeCells>
  <conditionalFormatting sqref="V4:AH16">
    <cfRule type="cellIs" dxfId="13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D548A-8F04-41C3-BCC1-1F2BBFC6D3A0}">
  <dimension ref="A1:AH57"/>
  <sheetViews>
    <sheetView zoomScale="80" zoomScaleNormal="80" workbookViewId="0">
      <selection activeCell="C4" sqref="C4:C16"/>
    </sheetView>
  </sheetViews>
  <sheetFormatPr defaultColWidth="9.7265625" defaultRowHeight="48" customHeight="1" x14ac:dyDescent="0.35"/>
  <cols>
    <col min="1" max="1" width="6.7265625" style="19" customWidth="1"/>
    <col min="2" max="2" width="6.7265625" style="27" customWidth="1"/>
    <col min="3" max="3" width="25.81640625" style="28" customWidth="1"/>
    <col min="4" max="4" width="26.54296875" style="27" customWidth="1"/>
    <col min="5" max="5" width="13.453125" style="27" customWidth="1"/>
    <col min="6" max="6" width="10.453125" style="27" customWidth="1"/>
    <col min="7" max="7" width="12.81640625" style="27" customWidth="1"/>
    <col min="8" max="8" width="11" style="27" customWidth="1"/>
    <col min="9" max="9" width="15.7265625" style="27" customWidth="1"/>
    <col min="10" max="10" width="10.26953125" style="29" bestFit="1" customWidth="1"/>
    <col min="11" max="11" width="10.54296875" style="39" customWidth="1"/>
    <col min="12" max="12" width="10.26953125" style="39" customWidth="1"/>
    <col min="13" max="13" width="14.7265625" style="39" customWidth="1"/>
    <col min="14" max="14" width="15" style="39" customWidth="1"/>
    <col min="15" max="15" width="5.81640625" style="39" customWidth="1"/>
    <col min="16" max="16" width="6.26953125" style="39" customWidth="1"/>
    <col min="17" max="17" width="7" style="39" customWidth="1"/>
    <col min="18" max="18" width="12.7265625" style="30" customWidth="1"/>
    <col min="19" max="19" width="12.54296875" style="31" customWidth="1"/>
    <col min="20" max="20" width="17.26953125" style="32" customWidth="1"/>
    <col min="21" max="21" width="15.26953125" style="32" customWidth="1"/>
    <col min="22" max="22" width="15.81640625" style="32" customWidth="1"/>
    <col min="23" max="23" width="14.54296875" style="32" customWidth="1"/>
    <col min="24" max="24" width="14.453125" style="32" customWidth="1"/>
    <col min="25" max="25" width="14" style="32" customWidth="1"/>
    <col min="26" max="26" width="15.7265625" style="32" customWidth="1"/>
    <col min="27" max="27" width="17.453125" style="32" bestFit="1" customWidth="1"/>
    <col min="28" max="28" width="16.1796875" style="19" customWidth="1"/>
    <col min="29" max="29" width="15.81640625" style="19" customWidth="1"/>
    <col min="30" max="30" width="16" style="19" customWidth="1"/>
    <col min="31" max="31" width="14.81640625" style="19" customWidth="1"/>
    <col min="32" max="32" width="13.1796875" style="19" customWidth="1"/>
    <col min="33" max="33" width="14.7265625" style="19" customWidth="1"/>
    <col min="34" max="16384" width="9.7265625" style="19"/>
  </cols>
  <sheetData>
    <row r="1" spans="1:34" ht="48" customHeight="1" x14ac:dyDescent="0.35">
      <c r="A1" s="198" t="s">
        <v>33</v>
      </c>
      <c r="B1" s="199"/>
      <c r="C1" s="200"/>
      <c r="D1" s="167" t="s">
        <v>34</v>
      </c>
      <c r="E1" s="168"/>
      <c r="F1" s="168"/>
      <c r="G1" s="168"/>
      <c r="H1" s="168"/>
      <c r="I1" s="168"/>
      <c r="J1" s="169"/>
      <c r="K1" s="192" t="s">
        <v>35</v>
      </c>
      <c r="L1" s="193"/>
      <c r="M1" s="193"/>
      <c r="N1" s="193"/>
      <c r="O1" s="193"/>
      <c r="P1" s="193"/>
      <c r="Q1" s="193"/>
      <c r="R1" s="193"/>
      <c r="S1" s="193"/>
      <c r="T1" s="194"/>
      <c r="U1" s="190" t="s">
        <v>75</v>
      </c>
      <c r="V1" s="190" t="s">
        <v>75</v>
      </c>
      <c r="W1" s="190" t="s">
        <v>75</v>
      </c>
      <c r="X1" s="190" t="s">
        <v>75</v>
      </c>
      <c r="Y1" s="190" t="s">
        <v>75</v>
      </c>
      <c r="Z1" s="190" t="s">
        <v>75</v>
      </c>
      <c r="AA1" s="190" t="s">
        <v>75</v>
      </c>
      <c r="AB1" s="190" t="s">
        <v>75</v>
      </c>
      <c r="AC1" s="190" t="s">
        <v>75</v>
      </c>
      <c r="AD1" s="190" t="s">
        <v>75</v>
      </c>
      <c r="AE1" s="190" t="s">
        <v>75</v>
      </c>
      <c r="AF1" s="190" t="s">
        <v>75</v>
      </c>
      <c r="AG1" s="190" t="s">
        <v>75</v>
      </c>
      <c r="AH1" s="190" t="s">
        <v>75</v>
      </c>
    </row>
    <row r="2" spans="1:34" ht="27" customHeight="1" x14ac:dyDescent="0.35">
      <c r="A2" s="172" t="s">
        <v>29</v>
      </c>
      <c r="B2" s="172"/>
      <c r="C2" s="172"/>
      <c r="D2" s="172"/>
      <c r="E2" s="172"/>
      <c r="F2" s="172"/>
      <c r="G2" s="172"/>
      <c r="H2" s="172"/>
      <c r="I2" s="172"/>
      <c r="J2" s="173"/>
      <c r="K2" s="195" t="s">
        <v>87</v>
      </c>
      <c r="L2" s="196"/>
      <c r="M2" s="196"/>
      <c r="N2" s="196"/>
      <c r="O2" s="196"/>
      <c r="P2" s="196"/>
      <c r="Q2" s="196"/>
      <c r="R2" s="196"/>
      <c r="S2" s="196"/>
      <c r="T2" s="197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</row>
    <row r="3" spans="1:34" s="21" customFormat="1" ht="48" customHeight="1" x14ac:dyDescent="0.25">
      <c r="A3" s="33" t="s">
        <v>15</v>
      </c>
      <c r="B3" s="77" t="s">
        <v>71</v>
      </c>
      <c r="C3" s="73" t="s">
        <v>72</v>
      </c>
      <c r="D3" s="74" t="s">
        <v>16</v>
      </c>
      <c r="E3" s="74" t="s">
        <v>36</v>
      </c>
      <c r="F3" s="75" t="s">
        <v>73</v>
      </c>
      <c r="G3" s="75" t="s">
        <v>74</v>
      </c>
      <c r="H3" s="76" t="s">
        <v>12</v>
      </c>
      <c r="I3" s="74" t="s">
        <v>13</v>
      </c>
      <c r="J3" s="34" t="s">
        <v>14</v>
      </c>
      <c r="K3" s="49" t="s">
        <v>17</v>
      </c>
      <c r="L3" s="49" t="s">
        <v>18</v>
      </c>
      <c r="M3" s="49" t="s">
        <v>19</v>
      </c>
      <c r="N3" s="49" t="s">
        <v>20</v>
      </c>
      <c r="O3" s="49" t="s">
        <v>21</v>
      </c>
      <c r="P3" s="49" t="s">
        <v>22</v>
      </c>
      <c r="Q3" s="49" t="s">
        <v>23</v>
      </c>
      <c r="R3" s="49" t="s">
        <v>24</v>
      </c>
      <c r="S3" s="50" t="s">
        <v>0</v>
      </c>
      <c r="T3" s="51" t="s">
        <v>2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20" t="s">
        <v>1</v>
      </c>
      <c r="AA3" s="20" t="s">
        <v>1</v>
      </c>
      <c r="AB3" s="20" t="s">
        <v>1</v>
      </c>
      <c r="AC3" s="20" t="s">
        <v>1</v>
      </c>
      <c r="AD3" s="20" t="s">
        <v>1</v>
      </c>
      <c r="AE3" s="20" t="s">
        <v>1</v>
      </c>
      <c r="AF3" s="20" t="s">
        <v>1</v>
      </c>
      <c r="AG3" s="20" t="s">
        <v>1</v>
      </c>
      <c r="AH3" s="20" t="s">
        <v>1</v>
      </c>
    </row>
    <row r="4" spans="1:34" ht="48" customHeight="1" x14ac:dyDescent="0.35">
      <c r="A4" s="163">
        <v>1</v>
      </c>
      <c r="B4" s="54">
        <v>1</v>
      </c>
      <c r="C4" s="164" t="s">
        <v>88</v>
      </c>
      <c r="D4" s="71" t="s">
        <v>37</v>
      </c>
      <c r="E4" s="56" t="s">
        <v>38</v>
      </c>
      <c r="F4" s="56" t="s">
        <v>39</v>
      </c>
      <c r="G4" s="57" t="s">
        <v>40</v>
      </c>
      <c r="H4" s="56" t="s">
        <v>41</v>
      </c>
      <c r="I4" s="56" t="s">
        <v>42</v>
      </c>
      <c r="J4" s="79">
        <v>15.87</v>
      </c>
      <c r="K4" s="84">
        <v>0</v>
      </c>
      <c r="L4" s="82">
        <f>IF(SUM(U4:AL4)&gt;K4,K4,SUM(U4:AL4))</f>
        <v>0</v>
      </c>
      <c r="M4" s="36">
        <f>(SUM(U4:AL4))</f>
        <v>0</v>
      </c>
      <c r="N4" s="37"/>
      <c r="O4" s="38">
        <f>ROUND(IF(K4*0.25-0.5&lt;0,0,K4*0.25-0.5),0)-R4-P4</f>
        <v>0</v>
      </c>
      <c r="P4" s="37"/>
      <c r="Q4" s="37"/>
      <c r="R4" s="37"/>
      <c r="S4" s="22">
        <f>K4-(SUM(U4:AH4))+N4+P4+Q4</f>
        <v>0</v>
      </c>
      <c r="T4" s="23" t="str">
        <f t="shared" ref="T4:T16" si="0">IF(S4&lt;0,"ATENÇÃO","OK")</f>
        <v>OK</v>
      </c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</row>
    <row r="5" spans="1:34" ht="48" customHeight="1" x14ac:dyDescent="0.35">
      <c r="A5" s="163"/>
      <c r="B5" s="54">
        <v>2</v>
      </c>
      <c r="C5" s="165"/>
      <c r="D5" s="55" t="s">
        <v>43</v>
      </c>
      <c r="E5" s="56" t="s">
        <v>38</v>
      </c>
      <c r="F5" s="56" t="s">
        <v>44</v>
      </c>
      <c r="G5" s="57" t="s">
        <v>40</v>
      </c>
      <c r="H5" s="58">
        <v>103012010</v>
      </c>
      <c r="I5" s="56" t="s">
        <v>42</v>
      </c>
      <c r="J5" s="79">
        <v>15.01</v>
      </c>
      <c r="K5" s="84">
        <v>0</v>
      </c>
      <c r="L5" s="82">
        <f>IF(SUM(U5:AL5)&gt;K5,K5,SUM(U5:AL5))</f>
        <v>0</v>
      </c>
      <c r="M5" s="36">
        <f>(SUM(U5:AL5))</f>
        <v>0</v>
      </c>
      <c r="N5" s="37"/>
      <c r="O5" s="38">
        <f t="shared" ref="O5:O16" si="1">ROUND(IF(K5*0.25-0.5&lt;0,0,K5*0.25-0.5),0)-R5-P5</f>
        <v>0</v>
      </c>
      <c r="P5" s="37"/>
      <c r="Q5" s="37"/>
      <c r="R5" s="37"/>
      <c r="S5" s="22">
        <f t="shared" ref="S5:S16" si="2">K5-(SUM(U5:AH5))+N5+P5+Q5</f>
        <v>0</v>
      </c>
      <c r="T5" s="25" t="str">
        <f t="shared" si="0"/>
        <v>OK</v>
      </c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4" ht="48" customHeight="1" x14ac:dyDescent="0.35">
      <c r="A6" s="59">
        <v>2</v>
      </c>
      <c r="B6" s="61">
        <v>3</v>
      </c>
      <c r="C6" s="62" t="s">
        <v>89</v>
      </c>
      <c r="D6" s="63" t="s">
        <v>45</v>
      </c>
      <c r="E6" s="64" t="s">
        <v>46</v>
      </c>
      <c r="F6" s="60" t="s">
        <v>47</v>
      </c>
      <c r="G6" s="64" t="s">
        <v>40</v>
      </c>
      <c r="H6" s="64" t="s">
        <v>48</v>
      </c>
      <c r="I6" s="64" t="s">
        <v>42</v>
      </c>
      <c r="J6" s="78">
        <v>5.65</v>
      </c>
      <c r="K6" s="83">
        <v>5</v>
      </c>
      <c r="L6" s="82">
        <f t="shared" ref="L6:L16" si="3">IF(SUM(U6:AL6)&gt;K6,K6,SUM(U6:AL6))</f>
        <v>0</v>
      </c>
      <c r="M6" s="36">
        <f t="shared" ref="M6:M16" si="4">(SUM(U6:AL6))</f>
        <v>0</v>
      </c>
      <c r="N6" s="37"/>
      <c r="O6" s="38">
        <f t="shared" si="1"/>
        <v>1</v>
      </c>
      <c r="P6" s="37"/>
      <c r="Q6" s="37"/>
      <c r="R6" s="37"/>
      <c r="S6" s="22">
        <f t="shared" si="2"/>
        <v>5</v>
      </c>
      <c r="T6" s="23" t="str">
        <f t="shared" si="0"/>
        <v>OK</v>
      </c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</row>
    <row r="7" spans="1:34" ht="48" customHeight="1" x14ac:dyDescent="0.35">
      <c r="A7" s="65">
        <v>3</v>
      </c>
      <c r="B7" s="54">
        <v>4</v>
      </c>
      <c r="C7" s="67" t="s">
        <v>89</v>
      </c>
      <c r="D7" s="71" t="s">
        <v>49</v>
      </c>
      <c r="E7" s="56" t="s">
        <v>46</v>
      </c>
      <c r="F7" s="66" t="s">
        <v>47</v>
      </c>
      <c r="G7" s="57" t="s">
        <v>40</v>
      </c>
      <c r="H7" s="56" t="s">
        <v>50</v>
      </c>
      <c r="I7" s="56" t="s">
        <v>42</v>
      </c>
      <c r="J7" s="79">
        <v>5.66</v>
      </c>
      <c r="K7" s="83">
        <v>0</v>
      </c>
      <c r="L7" s="82">
        <f t="shared" si="3"/>
        <v>0</v>
      </c>
      <c r="M7" s="36">
        <f t="shared" si="4"/>
        <v>0</v>
      </c>
      <c r="N7" s="37"/>
      <c r="O7" s="38">
        <f t="shared" si="1"/>
        <v>0</v>
      </c>
      <c r="P7" s="37"/>
      <c r="Q7" s="37"/>
      <c r="R7" s="37"/>
      <c r="S7" s="22">
        <f t="shared" si="2"/>
        <v>0</v>
      </c>
      <c r="T7" s="25" t="str">
        <f t="shared" si="0"/>
        <v>OK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</row>
    <row r="8" spans="1:34" ht="48" customHeight="1" x14ac:dyDescent="0.35">
      <c r="A8" s="174">
        <v>6</v>
      </c>
      <c r="B8" s="68">
        <v>7</v>
      </c>
      <c r="C8" s="175" t="s">
        <v>89</v>
      </c>
      <c r="D8" s="72" t="s">
        <v>51</v>
      </c>
      <c r="E8" s="70" t="s">
        <v>52</v>
      </c>
      <c r="F8" s="70" t="s">
        <v>53</v>
      </c>
      <c r="G8" s="70" t="s">
        <v>40</v>
      </c>
      <c r="H8" s="58">
        <v>1465018</v>
      </c>
      <c r="I8" s="70" t="s">
        <v>42</v>
      </c>
      <c r="J8" s="80">
        <v>5.01</v>
      </c>
      <c r="K8" s="83">
        <v>0</v>
      </c>
      <c r="L8" s="82">
        <f t="shared" si="3"/>
        <v>0</v>
      </c>
      <c r="M8" s="36">
        <f t="shared" si="4"/>
        <v>0</v>
      </c>
      <c r="N8" s="37"/>
      <c r="O8" s="38">
        <f t="shared" si="1"/>
        <v>0</v>
      </c>
      <c r="P8" s="37"/>
      <c r="Q8" s="37"/>
      <c r="R8" s="37"/>
      <c r="S8" s="22">
        <f t="shared" si="2"/>
        <v>0</v>
      </c>
      <c r="T8" s="23" t="str">
        <f t="shared" si="0"/>
        <v>OK</v>
      </c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</row>
    <row r="9" spans="1:34" ht="48" customHeight="1" x14ac:dyDescent="0.35">
      <c r="A9" s="174"/>
      <c r="B9" s="68">
        <v>8</v>
      </c>
      <c r="C9" s="176"/>
      <c r="D9" s="72" t="s">
        <v>54</v>
      </c>
      <c r="E9" s="70" t="s">
        <v>55</v>
      </c>
      <c r="F9" s="70" t="s">
        <v>53</v>
      </c>
      <c r="G9" s="70" t="s">
        <v>40</v>
      </c>
      <c r="H9" s="58">
        <v>1465038</v>
      </c>
      <c r="I9" s="70" t="s">
        <v>42</v>
      </c>
      <c r="J9" s="80">
        <v>6.33</v>
      </c>
      <c r="K9" s="83">
        <v>0</v>
      </c>
      <c r="L9" s="82">
        <f t="shared" si="3"/>
        <v>0</v>
      </c>
      <c r="M9" s="36">
        <f t="shared" si="4"/>
        <v>0</v>
      </c>
      <c r="N9" s="37"/>
      <c r="O9" s="38">
        <f t="shared" si="1"/>
        <v>0</v>
      </c>
      <c r="P9" s="37"/>
      <c r="Q9" s="37"/>
      <c r="R9" s="37"/>
      <c r="S9" s="22">
        <f t="shared" si="2"/>
        <v>0</v>
      </c>
      <c r="T9" s="25" t="str">
        <f t="shared" si="0"/>
        <v>OK</v>
      </c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</row>
    <row r="10" spans="1:34" ht="48" customHeight="1" x14ac:dyDescent="0.35">
      <c r="A10" s="174"/>
      <c r="B10" s="68">
        <v>9</v>
      </c>
      <c r="C10" s="176"/>
      <c r="D10" s="72" t="s">
        <v>56</v>
      </c>
      <c r="E10" s="70" t="s">
        <v>55</v>
      </c>
      <c r="F10" s="70" t="s">
        <v>53</v>
      </c>
      <c r="G10" s="70" t="s">
        <v>40</v>
      </c>
      <c r="H10" s="58">
        <v>1465037</v>
      </c>
      <c r="I10" s="70" t="s">
        <v>42</v>
      </c>
      <c r="J10" s="80">
        <v>6.12</v>
      </c>
      <c r="K10" s="83">
        <v>0</v>
      </c>
      <c r="L10" s="82">
        <f t="shared" si="3"/>
        <v>0</v>
      </c>
      <c r="M10" s="36">
        <f t="shared" si="4"/>
        <v>0</v>
      </c>
      <c r="N10" s="37"/>
      <c r="O10" s="38">
        <f t="shared" si="1"/>
        <v>0</v>
      </c>
      <c r="P10" s="37"/>
      <c r="Q10" s="37"/>
      <c r="R10" s="37"/>
      <c r="S10" s="22">
        <f t="shared" si="2"/>
        <v>0</v>
      </c>
      <c r="T10" s="23" t="str">
        <f t="shared" si="0"/>
        <v>OK</v>
      </c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</row>
    <row r="11" spans="1:34" ht="48" customHeight="1" x14ac:dyDescent="0.35">
      <c r="A11" s="174"/>
      <c r="B11" s="68">
        <v>10</v>
      </c>
      <c r="C11" s="176"/>
      <c r="D11" s="72" t="s">
        <v>57</v>
      </c>
      <c r="E11" s="70" t="s">
        <v>58</v>
      </c>
      <c r="F11" s="70" t="s">
        <v>59</v>
      </c>
      <c r="G11" s="70" t="s">
        <v>40</v>
      </c>
      <c r="H11" s="58" t="s">
        <v>60</v>
      </c>
      <c r="I11" s="70" t="s">
        <v>42</v>
      </c>
      <c r="J11" s="80">
        <v>3.44</v>
      </c>
      <c r="K11" s="83">
        <v>0</v>
      </c>
      <c r="L11" s="82">
        <f t="shared" si="3"/>
        <v>0</v>
      </c>
      <c r="M11" s="36">
        <f t="shared" si="4"/>
        <v>0</v>
      </c>
      <c r="N11" s="37"/>
      <c r="O11" s="38">
        <f t="shared" si="1"/>
        <v>0</v>
      </c>
      <c r="P11" s="37"/>
      <c r="Q11" s="37"/>
      <c r="R11" s="37"/>
      <c r="S11" s="22">
        <f t="shared" si="2"/>
        <v>0</v>
      </c>
      <c r="T11" s="25" t="str">
        <f t="shared" si="0"/>
        <v>OK</v>
      </c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</row>
    <row r="12" spans="1:34" ht="48" customHeight="1" x14ac:dyDescent="0.35">
      <c r="A12" s="174"/>
      <c r="B12" s="68">
        <v>11</v>
      </c>
      <c r="C12" s="176"/>
      <c r="D12" s="72" t="s">
        <v>61</v>
      </c>
      <c r="E12" s="70" t="s">
        <v>58</v>
      </c>
      <c r="F12" s="70" t="s">
        <v>59</v>
      </c>
      <c r="G12" s="70" t="s">
        <v>40</v>
      </c>
      <c r="H12" s="58" t="s">
        <v>60</v>
      </c>
      <c r="I12" s="70" t="s">
        <v>42</v>
      </c>
      <c r="J12" s="80">
        <v>3.47</v>
      </c>
      <c r="K12" s="83">
        <v>0</v>
      </c>
      <c r="L12" s="82">
        <f t="shared" si="3"/>
        <v>0</v>
      </c>
      <c r="M12" s="36">
        <f t="shared" si="4"/>
        <v>0</v>
      </c>
      <c r="N12" s="37"/>
      <c r="O12" s="38">
        <f t="shared" si="1"/>
        <v>0</v>
      </c>
      <c r="P12" s="37"/>
      <c r="Q12" s="37"/>
      <c r="R12" s="37"/>
      <c r="S12" s="22">
        <f t="shared" si="2"/>
        <v>0</v>
      </c>
      <c r="T12" s="23" t="str">
        <f t="shared" si="0"/>
        <v>OK</v>
      </c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</row>
    <row r="13" spans="1:34" ht="48" customHeight="1" x14ac:dyDescent="0.35">
      <c r="A13" s="174"/>
      <c r="B13" s="68">
        <v>12</v>
      </c>
      <c r="C13" s="176"/>
      <c r="D13" s="72" t="s">
        <v>62</v>
      </c>
      <c r="E13" s="70" t="s">
        <v>58</v>
      </c>
      <c r="F13" s="70" t="s">
        <v>59</v>
      </c>
      <c r="G13" s="70" t="s">
        <v>40</v>
      </c>
      <c r="H13" s="58" t="s">
        <v>63</v>
      </c>
      <c r="I13" s="70" t="s">
        <v>42</v>
      </c>
      <c r="J13" s="80">
        <v>4.0199999999999996</v>
      </c>
      <c r="K13" s="83">
        <v>0</v>
      </c>
      <c r="L13" s="82">
        <f t="shared" si="3"/>
        <v>0</v>
      </c>
      <c r="M13" s="36">
        <f t="shared" si="4"/>
        <v>0</v>
      </c>
      <c r="N13" s="37"/>
      <c r="O13" s="38">
        <f t="shared" si="1"/>
        <v>0</v>
      </c>
      <c r="P13" s="37"/>
      <c r="Q13" s="37"/>
      <c r="R13" s="37"/>
      <c r="S13" s="22">
        <f t="shared" si="2"/>
        <v>0</v>
      </c>
      <c r="T13" s="25" t="str">
        <f t="shared" si="0"/>
        <v>OK</v>
      </c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</row>
    <row r="14" spans="1:34" ht="48" customHeight="1" x14ac:dyDescent="0.35">
      <c r="A14" s="174"/>
      <c r="B14" s="68">
        <v>13</v>
      </c>
      <c r="C14" s="176"/>
      <c r="D14" s="72" t="s">
        <v>64</v>
      </c>
      <c r="E14" s="70" t="s">
        <v>58</v>
      </c>
      <c r="F14" s="70" t="s">
        <v>59</v>
      </c>
      <c r="G14" s="70" t="s">
        <v>40</v>
      </c>
      <c r="H14" s="58" t="s">
        <v>63</v>
      </c>
      <c r="I14" s="70" t="s">
        <v>42</v>
      </c>
      <c r="J14" s="80">
        <v>4.05</v>
      </c>
      <c r="K14" s="83">
        <v>0</v>
      </c>
      <c r="L14" s="82">
        <f t="shared" si="3"/>
        <v>0</v>
      </c>
      <c r="M14" s="36">
        <f t="shared" si="4"/>
        <v>0</v>
      </c>
      <c r="N14" s="37"/>
      <c r="O14" s="38">
        <f t="shared" si="1"/>
        <v>0</v>
      </c>
      <c r="P14" s="37"/>
      <c r="Q14" s="37"/>
      <c r="R14" s="37"/>
      <c r="S14" s="22">
        <f t="shared" si="2"/>
        <v>0</v>
      </c>
      <c r="T14" s="23" t="str">
        <f t="shared" si="0"/>
        <v>OK</v>
      </c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</row>
    <row r="15" spans="1:34" ht="48" customHeight="1" x14ac:dyDescent="0.35">
      <c r="A15" s="174"/>
      <c r="B15" s="68">
        <v>14</v>
      </c>
      <c r="C15" s="176"/>
      <c r="D15" s="72" t="s">
        <v>65</v>
      </c>
      <c r="E15" s="70" t="s">
        <v>66</v>
      </c>
      <c r="F15" s="70" t="s">
        <v>59</v>
      </c>
      <c r="G15" s="70" t="s">
        <v>40</v>
      </c>
      <c r="H15" s="58" t="s">
        <v>67</v>
      </c>
      <c r="I15" s="70" t="s">
        <v>42</v>
      </c>
      <c r="J15" s="80">
        <v>5.57</v>
      </c>
      <c r="K15" s="83">
        <v>0</v>
      </c>
      <c r="L15" s="82">
        <f t="shared" si="3"/>
        <v>0</v>
      </c>
      <c r="M15" s="36">
        <f t="shared" si="4"/>
        <v>0</v>
      </c>
      <c r="N15" s="37"/>
      <c r="O15" s="38">
        <f t="shared" si="1"/>
        <v>0</v>
      </c>
      <c r="P15" s="37"/>
      <c r="Q15" s="37"/>
      <c r="R15" s="37"/>
      <c r="S15" s="22">
        <f t="shared" si="2"/>
        <v>0</v>
      </c>
      <c r="T15" s="25" t="str">
        <f t="shared" si="0"/>
        <v>OK</v>
      </c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</row>
    <row r="16" spans="1:34" ht="48" customHeight="1" x14ac:dyDescent="0.35">
      <c r="A16" s="174"/>
      <c r="B16" s="68">
        <v>15</v>
      </c>
      <c r="C16" s="177"/>
      <c r="D16" s="69" t="s">
        <v>68</v>
      </c>
      <c r="E16" s="70" t="s">
        <v>69</v>
      </c>
      <c r="F16" s="70" t="s">
        <v>59</v>
      </c>
      <c r="G16" s="70" t="s">
        <v>40</v>
      </c>
      <c r="H16" s="58" t="s">
        <v>70</v>
      </c>
      <c r="I16" s="70" t="s">
        <v>42</v>
      </c>
      <c r="J16" s="80">
        <v>8.31</v>
      </c>
      <c r="K16" s="83">
        <v>0</v>
      </c>
      <c r="L16" s="82">
        <f t="shared" si="3"/>
        <v>0</v>
      </c>
      <c r="M16" s="36">
        <f t="shared" si="4"/>
        <v>0</v>
      </c>
      <c r="N16" s="37"/>
      <c r="O16" s="38">
        <f t="shared" si="1"/>
        <v>0</v>
      </c>
      <c r="P16" s="37"/>
      <c r="Q16" s="37"/>
      <c r="R16" s="37"/>
      <c r="S16" s="91">
        <f t="shared" si="2"/>
        <v>0</v>
      </c>
      <c r="T16" s="25" t="str">
        <f t="shared" si="0"/>
        <v>OK</v>
      </c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</row>
    <row r="17" spans="1:34" ht="21.75" customHeight="1" x14ac:dyDescent="0.35">
      <c r="A17" s="26"/>
      <c r="J17" s="81"/>
      <c r="K17" s="29">
        <f>SUM(K4:K16)</f>
        <v>5</v>
      </c>
      <c r="L17" s="29"/>
      <c r="M17" s="29"/>
      <c r="N17" s="29"/>
      <c r="O17" s="29"/>
      <c r="P17" s="29"/>
      <c r="Q17" s="29"/>
      <c r="R17" s="29"/>
      <c r="S17" s="29">
        <f t="shared" ref="S17" si="5">SUM(S4:S16)</f>
        <v>5</v>
      </c>
      <c r="T17" s="31"/>
      <c r="U17" s="85">
        <f>SUMPRODUCT($J$4:$J$16,U4:U16)</f>
        <v>0</v>
      </c>
      <c r="V17" s="85">
        <f t="shared" ref="V17:AH17" si="6">SUMPRODUCT($J$4:$J$16,V4:V16)</f>
        <v>0</v>
      </c>
      <c r="W17" s="85">
        <f t="shared" si="6"/>
        <v>0</v>
      </c>
      <c r="X17" s="85">
        <f t="shared" si="6"/>
        <v>0</v>
      </c>
      <c r="Y17" s="85">
        <f t="shared" si="6"/>
        <v>0</v>
      </c>
      <c r="Z17" s="85">
        <f t="shared" si="6"/>
        <v>0</v>
      </c>
      <c r="AA17" s="85">
        <f t="shared" si="6"/>
        <v>0</v>
      </c>
      <c r="AB17" s="85">
        <f t="shared" si="6"/>
        <v>0</v>
      </c>
      <c r="AC17" s="85">
        <f t="shared" si="6"/>
        <v>0</v>
      </c>
      <c r="AD17" s="85">
        <f t="shared" si="6"/>
        <v>0</v>
      </c>
      <c r="AE17" s="85">
        <f t="shared" si="6"/>
        <v>0</v>
      </c>
      <c r="AF17" s="85">
        <f t="shared" si="6"/>
        <v>0</v>
      </c>
      <c r="AG17" s="85">
        <f t="shared" si="6"/>
        <v>0</v>
      </c>
      <c r="AH17" s="85">
        <f t="shared" si="6"/>
        <v>0</v>
      </c>
    </row>
    <row r="18" spans="1:34" ht="48" customHeight="1" x14ac:dyDescent="0.35">
      <c r="A18" s="26"/>
      <c r="K18" s="40"/>
      <c r="L18" s="40"/>
      <c r="M18" s="40"/>
      <c r="N18" s="40"/>
      <c r="O18" s="40"/>
      <c r="P18" s="40"/>
      <c r="Q18" s="40"/>
    </row>
    <row r="19" spans="1:34" ht="48" customHeight="1" x14ac:dyDescent="0.35">
      <c r="A19" s="26"/>
      <c r="K19" s="40"/>
      <c r="L19" s="40"/>
      <c r="M19" s="40"/>
      <c r="N19" s="40"/>
      <c r="O19" s="40"/>
      <c r="P19" s="40"/>
      <c r="Q19" s="40"/>
    </row>
    <row r="20" spans="1:34" ht="48" customHeight="1" x14ac:dyDescent="0.35">
      <c r="A20" s="26"/>
      <c r="K20" s="40"/>
      <c r="L20" s="40"/>
      <c r="M20" s="40"/>
      <c r="N20" s="40"/>
      <c r="O20" s="40"/>
      <c r="P20" s="40"/>
      <c r="Q20" s="40"/>
    </row>
    <row r="21" spans="1:34" ht="48" customHeight="1" x14ac:dyDescent="0.35">
      <c r="A21" s="26"/>
      <c r="K21" s="40"/>
      <c r="L21" s="40"/>
      <c r="M21" s="40"/>
      <c r="N21" s="40"/>
      <c r="O21" s="40"/>
      <c r="P21" s="40"/>
      <c r="Q21" s="40"/>
    </row>
    <row r="22" spans="1:34" ht="48" customHeight="1" x14ac:dyDescent="0.35">
      <c r="A22" s="26"/>
      <c r="K22" s="40"/>
      <c r="L22" s="40"/>
      <c r="M22" s="40"/>
      <c r="N22" s="40"/>
      <c r="O22" s="40"/>
      <c r="P22" s="40"/>
      <c r="Q22" s="40"/>
    </row>
    <row r="23" spans="1:34" ht="48" customHeight="1" x14ac:dyDescent="0.35">
      <c r="A23" s="26"/>
      <c r="K23" s="40"/>
      <c r="L23" s="40"/>
      <c r="M23" s="40"/>
      <c r="N23" s="40"/>
      <c r="O23" s="40"/>
      <c r="P23" s="40"/>
      <c r="Q23" s="40"/>
    </row>
    <row r="24" spans="1:34" ht="48" customHeight="1" x14ac:dyDescent="0.35">
      <c r="A24" s="26"/>
      <c r="K24" s="40"/>
      <c r="L24" s="40"/>
      <c r="M24" s="40"/>
      <c r="N24" s="40"/>
      <c r="O24" s="40"/>
      <c r="P24" s="40"/>
      <c r="Q24" s="40"/>
    </row>
    <row r="25" spans="1:34" ht="48" customHeight="1" x14ac:dyDescent="0.35">
      <c r="A25" s="26"/>
      <c r="K25" s="40"/>
      <c r="L25" s="40"/>
      <c r="M25" s="40"/>
      <c r="N25" s="40"/>
      <c r="O25" s="40"/>
      <c r="P25" s="40"/>
      <c r="Q25" s="40"/>
    </row>
    <row r="26" spans="1:34" ht="48" customHeight="1" x14ac:dyDescent="0.35">
      <c r="K26" s="40"/>
      <c r="L26" s="40"/>
      <c r="M26" s="40"/>
      <c r="N26" s="40"/>
      <c r="O26" s="40"/>
      <c r="P26" s="40"/>
      <c r="Q26" s="40"/>
    </row>
    <row r="27" spans="1:34" ht="48" customHeight="1" x14ac:dyDescent="0.35">
      <c r="K27" s="40"/>
      <c r="L27" s="40"/>
      <c r="M27" s="40"/>
      <c r="N27" s="40"/>
      <c r="O27" s="40"/>
      <c r="P27" s="40"/>
      <c r="Q27" s="40"/>
    </row>
    <row r="28" spans="1:34" ht="48" customHeight="1" x14ac:dyDescent="0.35">
      <c r="K28" s="40"/>
      <c r="L28" s="40"/>
      <c r="M28" s="40"/>
      <c r="N28" s="40"/>
      <c r="O28" s="40"/>
      <c r="P28" s="40"/>
      <c r="Q28" s="40"/>
    </row>
    <row r="29" spans="1:34" ht="48" customHeight="1" x14ac:dyDescent="0.35">
      <c r="K29" s="40"/>
      <c r="L29" s="40"/>
      <c r="M29" s="40"/>
      <c r="N29" s="40"/>
      <c r="O29" s="40"/>
      <c r="P29" s="40"/>
      <c r="Q29" s="40"/>
    </row>
    <row r="30" spans="1:34" ht="48" customHeight="1" x14ac:dyDescent="0.35">
      <c r="K30" s="40"/>
      <c r="L30" s="40"/>
      <c r="M30" s="40"/>
      <c r="N30" s="40"/>
      <c r="O30" s="40"/>
      <c r="P30" s="40"/>
      <c r="Q30" s="40"/>
    </row>
    <row r="31" spans="1:34" ht="48" customHeight="1" x14ac:dyDescent="0.35">
      <c r="K31" s="40"/>
      <c r="L31" s="40"/>
      <c r="M31" s="40"/>
      <c r="N31" s="40"/>
      <c r="O31" s="40"/>
      <c r="P31" s="40"/>
      <c r="Q31" s="40"/>
    </row>
    <row r="32" spans="1:34" ht="48" customHeight="1" x14ac:dyDescent="0.35">
      <c r="K32" s="40"/>
      <c r="L32" s="40"/>
      <c r="M32" s="40"/>
      <c r="N32" s="40"/>
      <c r="O32" s="40"/>
      <c r="P32" s="40"/>
      <c r="Q32" s="40"/>
    </row>
    <row r="33" spans="11:17" ht="48" customHeight="1" x14ac:dyDescent="0.35">
      <c r="K33" s="40"/>
      <c r="L33" s="40"/>
      <c r="M33" s="40"/>
      <c r="N33" s="40"/>
      <c r="O33" s="40"/>
      <c r="P33" s="40"/>
      <c r="Q33" s="40"/>
    </row>
    <row r="34" spans="11:17" ht="48" customHeight="1" x14ac:dyDescent="0.35">
      <c r="K34" s="40"/>
      <c r="L34" s="40"/>
      <c r="M34" s="40"/>
      <c r="N34" s="40"/>
      <c r="O34" s="40"/>
      <c r="P34" s="40"/>
      <c r="Q34" s="40"/>
    </row>
    <row r="35" spans="11:17" ht="48" customHeight="1" x14ac:dyDescent="0.35">
      <c r="K35" s="40"/>
      <c r="L35" s="40"/>
      <c r="M35" s="40"/>
      <c r="N35" s="40"/>
      <c r="O35" s="40"/>
      <c r="P35" s="40"/>
      <c r="Q35" s="40"/>
    </row>
    <row r="36" spans="11:17" ht="48" customHeight="1" x14ac:dyDescent="0.35">
      <c r="K36" s="40"/>
      <c r="L36" s="40"/>
      <c r="M36" s="40"/>
      <c r="N36" s="40"/>
      <c r="O36" s="40"/>
      <c r="P36" s="40"/>
      <c r="Q36" s="40"/>
    </row>
    <row r="37" spans="11:17" ht="48" customHeight="1" x14ac:dyDescent="0.35">
      <c r="K37" s="40"/>
      <c r="L37" s="40"/>
      <c r="M37" s="40"/>
      <c r="N37" s="40"/>
      <c r="O37" s="40"/>
      <c r="P37" s="40"/>
      <c r="Q37" s="40"/>
    </row>
    <row r="38" spans="11:17" ht="48" customHeight="1" x14ac:dyDescent="0.35">
      <c r="K38" s="40"/>
      <c r="L38" s="40"/>
      <c r="M38" s="40"/>
      <c r="N38" s="40"/>
      <c r="O38" s="40"/>
      <c r="P38" s="40"/>
      <c r="Q38" s="40"/>
    </row>
    <row r="39" spans="11:17" ht="48" customHeight="1" x14ac:dyDescent="0.35">
      <c r="K39" s="40"/>
      <c r="L39" s="40"/>
      <c r="M39" s="40"/>
      <c r="N39" s="40"/>
      <c r="O39" s="40"/>
      <c r="P39" s="40"/>
      <c r="Q39" s="40"/>
    </row>
    <row r="40" spans="11:17" ht="48" customHeight="1" x14ac:dyDescent="0.35">
      <c r="K40" s="40"/>
      <c r="L40" s="40"/>
      <c r="M40" s="40"/>
      <c r="N40" s="40"/>
      <c r="O40" s="40"/>
      <c r="P40" s="40"/>
      <c r="Q40" s="40"/>
    </row>
    <row r="41" spans="11:17" ht="48" customHeight="1" x14ac:dyDescent="0.35">
      <c r="K41" s="40"/>
      <c r="L41" s="40"/>
      <c r="M41" s="40"/>
      <c r="N41" s="40"/>
      <c r="O41" s="40"/>
      <c r="P41" s="40"/>
      <c r="Q41" s="40"/>
    </row>
    <row r="42" spans="11:17" ht="48" customHeight="1" x14ac:dyDescent="0.35">
      <c r="K42" s="40"/>
      <c r="L42" s="40"/>
      <c r="M42" s="40"/>
      <c r="N42" s="40"/>
      <c r="O42" s="40"/>
      <c r="P42" s="40"/>
      <c r="Q42" s="40"/>
    </row>
    <row r="43" spans="11:17" ht="48" customHeight="1" x14ac:dyDescent="0.35">
      <c r="K43" s="40"/>
      <c r="L43" s="40"/>
      <c r="M43" s="40"/>
      <c r="N43" s="40"/>
      <c r="O43" s="40"/>
      <c r="P43" s="40"/>
      <c r="Q43" s="40"/>
    </row>
    <row r="44" spans="11:17" ht="48" customHeight="1" x14ac:dyDescent="0.35">
      <c r="K44" s="40"/>
      <c r="L44" s="40"/>
      <c r="M44" s="40"/>
      <c r="N44" s="40"/>
      <c r="O44" s="40"/>
      <c r="P44" s="40"/>
      <c r="Q44" s="40"/>
    </row>
    <row r="45" spans="11:17" ht="48" customHeight="1" x14ac:dyDescent="0.35">
      <c r="K45" s="40"/>
      <c r="L45" s="40"/>
      <c r="M45" s="40"/>
      <c r="N45" s="40"/>
      <c r="O45" s="40"/>
      <c r="P45" s="40"/>
      <c r="Q45" s="40"/>
    </row>
    <row r="46" spans="11:17" ht="48" customHeight="1" x14ac:dyDescent="0.35">
      <c r="K46" s="40"/>
      <c r="L46" s="40"/>
      <c r="M46" s="40"/>
      <c r="N46" s="40"/>
      <c r="O46" s="40"/>
      <c r="P46" s="40"/>
      <c r="Q46" s="40"/>
    </row>
    <row r="47" spans="11:17" ht="48" customHeight="1" x14ac:dyDescent="0.35">
      <c r="K47" s="40"/>
      <c r="L47" s="40"/>
      <c r="M47" s="40"/>
      <c r="N47" s="40"/>
      <c r="O47" s="40"/>
      <c r="P47" s="40"/>
      <c r="Q47" s="40"/>
    </row>
    <row r="48" spans="11:17" ht="48" customHeight="1" x14ac:dyDescent="0.35">
      <c r="K48" s="40"/>
      <c r="L48" s="40"/>
      <c r="M48" s="40"/>
      <c r="N48" s="40"/>
      <c r="O48" s="40"/>
      <c r="P48" s="40"/>
      <c r="Q48" s="40"/>
    </row>
    <row r="49" spans="11:17" ht="48" customHeight="1" x14ac:dyDescent="0.35">
      <c r="K49" s="40"/>
      <c r="L49" s="40"/>
      <c r="M49" s="40"/>
      <c r="N49" s="40"/>
      <c r="O49" s="40"/>
      <c r="P49" s="40"/>
      <c r="Q49" s="40"/>
    </row>
    <row r="50" spans="11:17" ht="48" customHeight="1" x14ac:dyDescent="0.35">
      <c r="K50" s="40"/>
      <c r="L50" s="40"/>
      <c r="M50" s="40"/>
      <c r="N50" s="40"/>
      <c r="O50" s="40"/>
      <c r="P50" s="40"/>
      <c r="Q50" s="40"/>
    </row>
    <row r="51" spans="11:17" ht="48" customHeight="1" x14ac:dyDescent="0.35">
      <c r="K51" s="40"/>
      <c r="L51" s="40"/>
      <c r="M51" s="40"/>
      <c r="N51" s="40"/>
      <c r="O51" s="40"/>
      <c r="P51" s="40"/>
      <c r="Q51" s="40"/>
    </row>
    <row r="52" spans="11:17" ht="48" customHeight="1" x14ac:dyDescent="0.35">
      <c r="K52" s="40"/>
      <c r="L52" s="40"/>
      <c r="M52" s="40"/>
      <c r="N52" s="40"/>
      <c r="O52" s="40"/>
      <c r="P52" s="40"/>
      <c r="Q52" s="40"/>
    </row>
    <row r="53" spans="11:17" ht="48" customHeight="1" x14ac:dyDescent="0.35">
      <c r="K53" s="40"/>
      <c r="L53" s="40"/>
      <c r="M53" s="40"/>
      <c r="N53" s="40"/>
      <c r="O53" s="40"/>
      <c r="P53" s="40"/>
      <c r="Q53" s="40"/>
    </row>
    <row r="54" spans="11:17" ht="48" customHeight="1" x14ac:dyDescent="0.35">
      <c r="K54" s="40"/>
      <c r="L54" s="40"/>
      <c r="M54" s="40"/>
      <c r="N54" s="40"/>
      <c r="O54" s="40"/>
      <c r="P54" s="40"/>
      <c r="Q54" s="40"/>
    </row>
    <row r="55" spans="11:17" ht="48" customHeight="1" x14ac:dyDescent="0.35">
      <c r="K55" s="40"/>
      <c r="L55" s="40"/>
      <c r="M55" s="40"/>
      <c r="N55" s="40"/>
      <c r="O55" s="40"/>
      <c r="P55" s="40"/>
      <c r="Q55" s="40"/>
    </row>
    <row r="56" spans="11:17" ht="48" customHeight="1" x14ac:dyDescent="0.35">
      <c r="K56" s="40"/>
      <c r="L56" s="40"/>
      <c r="M56" s="40"/>
      <c r="N56" s="40"/>
      <c r="O56" s="40"/>
      <c r="P56" s="40"/>
      <c r="Q56" s="40"/>
    </row>
    <row r="57" spans="11:17" ht="48" customHeight="1" x14ac:dyDescent="0.35">
      <c r="K57" s="40"/>
      <c r="L57" s="40"/>
      <c r="M57" s="40"/>
      <c r="N57" s="40"/>
      <c r="O57" s="40"/>
      <c r="P57" s="40"/>
      <c r="Q57" s="40"/>
    </row>
  </sheetData>
  <mergeCells count="23">
    <mergeCell ref="AH1:AH2"/>
    <mergeCell ref="A8:A16"/>
    <mergeCell ref="C8:C16"/>
    <mergeCell ref="AF1:AF2"/>
    <mergeCell ref="AG1:AG2"/>
    <mergeCell ref="W1:W2"/>
    <mergeCell ref="X1:X2"/>
    <mergeCell ref="Y1:Y2"/>
    <mergeCell ref="Z1:Z2"/>
    <mergeCell ref="AA1:AA2"/>
    <mergeCell ref="AB1:AB2"/>
    <mergeCell ref="A1:C1"/>
    <mergeCell ref="U1:U2"/>
    <mergeCell ref="V1:V2"/>
    <mergeCell ref="D1:J1"/>
    <mergeCell ref="A4:A5"/>
    <mergeCell ref="C4:C5"/>
    <mergeCell ref="AC1:AC2"/>
    <mergeCell ref="AD1:AD2"/>
    <mergeCell ref="AE1:AE2"/>
    <mergeCell ref="K1:T1"/>
    <mergeCell ref="K2:T2"/>
    <mergeCell ref="A2:J2"/>
  </mergeCells>
  <conditionalFormatting sqref="U4:AH16">
    <cfRule type="cellIs" dxfId="12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4B0D5-1C15-4440-9CD0-ED7556FDC3D3}">
  <dimension ref="A1:AH57"/>
  <sheetViews>
    <sheetView zoomScale="80" zoomScaleNormal="80" workbookViewId="0">
      <selection activeCell="W13" sqref="W13"/>
    </sheetView>
  </sheetViews>
  <sheetFormatPr defaultColWidth="9.7265625" defaultRowHeight="47.25" customHeight="1" x14ac:dyDescent="0.35"/>
  <cols>
    <col min="1" max="1" width="6.7265625" style="19" customWidth="1"/>
    <col min="2" max="2" width="6.7265625" style="27" customWidth="1"/>
    <col min="3" max="3" width="18.26953125" style="28" customWidth="1"/>
    <col min="4" max="4" width="17.1796875" style="27" customWidth="1"/>
    <col min="5" max="5" width="13.453125" style="27" customWidth="1"/>
    <col min="6" max="6" width="10.453125" style="27" customWidth="1"/>
    <col min="7" max="7" width="12.81640625" style="27" customWidth="1"/>
    <col min="8" max="8" width="11" style="27" customWidth="1"/>
    <col min="9" max="9" width="15.7265625" style="27" customWidth="1"/>
    <col min="10" max="10" width="10.26953125" style="29" bestFit="1" customWidth="1"/>
    <col min="11" max="11" width="10.54296875" style="39" customWidth="1"/>
    <col min="12" max="12" width="10.26953125" style="39" customWidth="1"/>
    <col min="13" max="13" width="14" style="39" customWidth="1"/>
    <col min="14" max="14" width="15" style="39" customWidth="1"/>
    <col min="15" max="15" width="5.81640625" style="39" customWidth="1"/>
    <col min="16" max="16" width="6.26953125" style="39" customWidth="1"/>
    <col min="17" max="17" width="7" style="39" customWidth="1"/>
    <col min="18" max="18" width="12.7265625" style="30" customWidth="1"/>
    <col min="19" max="19" width="12.54296875" style="31" customWidth="1"/>
    <col min="20" max="20" width="17.26953125" style="32" customWidth="1"/>
    <col min="21" max="21" width="15.26953125" style="32" customWidth="1"/>
    <col min="22" max="22" width="15.81640625" style="32" customWidth="1"/>
    <col min="23" max="23" width="14.54296875" style="32" customWidth="1"/>
    <col min="24" max="24" width="14.453125" style="32" customWidth="1"/>
    <col min="25" max="25" width="14" style="32" customWidth="1"/>
    <col min="26" max="26" width="15.7265625" style="32" customWidth="1"/>
    <col min="27" max="27" width="17.453125" style="32" bestFit="1" customWidth="1"/>
    <col min="28" max="28" width="16.1796875" style="19" customWidth="1"/>
    <col min="29" max="29" width="15.81640625" style="19" customWidth="1"/>
    <col min="30" max="30" width="16" style="19" customWidth="1"/>
    <col min="31" max="31" width="14.81640625" style="19" customWidth="1"/>
    <col min="32" max="32" width="13.1796875" style="19" customWidth="1"/>
    <col min="33" max="33" width="14.7265625" style="19" customWidth="1"/>
    <col min="34" max="16384" width="9.7265625" style="19"/>
  </cols>
  <sheetData>
    <row r="1" spans="1:34" ht="47.25" customHeight="1" x14ac:dyDescent="0.35">
      <c r="A1" s="166" t="s">
        <v>33</v>
      </c>
      <c r="B1" s="166"/>
      <c r="C1" s="166"/>
      <c r="D1" s="167" t="s">
        <v>34</v>
      </c>
      <c r="E1" s="168"/>
      <c r="F1" s="168"/>
      <c r="G1" s="168"/>
      <c r="H1" s="168"/>
      <c r="I1" s="168"/>
      <c r="J1" s="169"/>
      <c r="K1" s="178" t="s">
        <v>35</v>
      </c>
      <c r="L1" s="178"/>
      <c r="M1" s="178"/>
      <c r="N1" s="178"/>
      <c r="O1" s="178"/>
      <c r="P1" s="178"/>
      <c r="Q1" s="178"/>
      <c r="R1" s="178"/>
      <c r="S1" s="178"/>
      <c r="T1" s="178"/>
      <c r="U1" s="188" t="s">
        <v>139</v>
      </c>
      <c r="V1" s="162" t="s">
        <v>75</v>
      </c>
      <c r="W1" s="162" t="s">
        <v>75</v>
      </c>
      <c r="X1" s="162" t="s">
        <v>75</v>
      </c>
      <c r="Y1" s="162" t="s">
        <v>75</v>
      </c>
      <c r="Z1" s="162" t="s">
        <v>75</v>
      </c>
      <c r="AA1" s="162" t="s">
        <v>75</v>
      </c>
      <c r="AB1" s="162" t="s">
        <v>75</v>
      </c>
      <c r="AC1" s="162" t="s">
        <v>75</v>
      </c>
      <c r="AD1" s="162" t="s">
        <v>75</v>
      </c>
      <c r="AE1" s="162" t="s">
        <v>75</v>
      </c>
      <c r="AF1" s="162" t="s">
        <v>75</v>
      </c>
      <c r="AG1" s="162" t="s">
        <v>75</v>
      </c>
      <c r="AH1" s="162" t="s">
        <v>75</v>
      </c>
    </row>
    <row r="2" spans="1:34" ht="21" customHeight="1" x14ac:dyDescent="0.35">
      <c r="A2" s="172" t="s">
        <v>30</v>
      </c>
      <c r="B2" s="172"/>
      <c r="C2" s="172"/>
      <c r="D2" s="172"/>
      <c r="E2" s="172"/>
      <c r="F2" s="172"/>
      <c r="G2" s="172"/>
      <c r="H2" s="172"/>
      <c r="I2" s="172"/>
      <c r="J2" s="173"/>
      <c r="K2" s="195" t="s">
        <v>87</v>
      </c>
      <c r="L2" s="196"/>
      <c r="M2" s="196"/>
      <c r="N2" s="196"/>
      <c r="O2" s="196"/>
      <c r="P2" s="196"/>
      <c r="Q2" s="196"/>
      <c r="R2" s="196"/>
      <c r="S2" s="196"/>
      <c r="T2" s="197"/>
      <c r="U2" s="189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</row>
    <row r="3" spans="1:34" s="21" customFormat="1" ht="47.25" customHeight="1" x14ac:dyDescent="0.25">
      <c r="A3" s="33" t="s">
        <v>15</v>
      </c>
      <c r="B3" s="77" t="s">
        <v>71</v>
      </c>
      <c r="C3" s="73" t="s">
        <v>72</v>
      </c>
      <c r="D3" s="74" t="s">
        <v>16</v>
      </c>
      <c r="E3" s="74" t="s">
        <v>36</v>
      </c>
      <c r="F3" s="75" t="s">
        <v>73</v>
      </c>
      <c r="G3" s="75" t="s">
        <v>74</v>
      </c>
      <c r="H3" s="76" t="s">
        <v>12</v>
      </c>
      <c r="I3" s="74" t="s">
        <v>13</v>
      </c>
      <c r="J3" s="34" t="s">
        <v>14</v>
      </c>
      <c r="K3" s="49" t="s">
        <v>17</v>
      </c>
      <c r="L3" s="49" t="s">
        <v>18</v>
      </c>
      <c r="M3" s="49" t="s">
        <v>19</v>
      </c>
      <c r="N3" s="49" t="s">
        <v>20</v>
      </c>
      <c r="O3" s="49" t="s">
        <v>21</v>
      </c>
      <c r="P3" s="49" t="s">
        <v>22</v>
      </c>
      <c r="Q3" s="49" t="s">
        <v>23</v>
      </c>
      <c r="R3" s="49" t="s">
        <v>24</v>
      </c>
      <c r="S3" s="50" t="s">
        <v>0</v>
      </c>
      <c r="T3" s="51" t="s">
        <v>2</v>
      </c>
      <c r="U3" s="154">
        <v>45866</v>
      </c>
      <c r="V3" s="20" t="s">
        <v>1</v>
      </c>
      <c r="W3" s="20" t="s">
        <v>1</v>
      </c>
      <c r="X3" s="20" t="s">
        <v>1</v>
      </c>
      <c r="Y3" s="20" t="s">
        <v>1</v>
      </c>
      <c r="Z3" s="20" t="s">
        <v>1</v>
      </c>
      <c r="AA3" s="20" t="s">
        <v>1</v>
      </c>
      <c r="AB3" s="20" t="s">
        <v>1</v>
      </c>
      <c r="AC3" s="20" t="s">
        <v>1</v>
      </c>
      <c r="AD3" s="20" t="s">
        <v>1</v>
      </c>
      <c r="AE3" s="20" t="s">
        <v>1</v>
      </c>
      <c r="AF3" s="20" t="s">
        <v>1</v>
      </c>
      <c r="AG3" s="20" t="s">
        <v>1</v>
      </c>
      <c r="AH3" s="20" t="s">
        <v>1</v>
      </c>
    </row>
    <row r="4" spans="1:34" ht="47.25" customHeight="1" x14ac:dyDescent="0.35">
      <c r="A4" s="163">
        <v>1</v>
      </c>
      <c r="B4" s="54">
        <v>1</v>
      </c>
      <c r="C4" s="164" t="s">
        <v>88</v>
      </c>
      <c r="D4" s="71" t="s">
        <v>37</v>
      </c>
      <c r="E4" s="56" t="s">
        <v>38</v>
      </c>
      <c r="F4" s="56" t="s">
        <v>39</v>
      </c>
      <c r="G4" s="57" t="s">
        <v>40</v>
      </c>
      <c r="H4" s="56" t="s">
        <v>41</v>
      </c>
      <c r="I4" s="56" t="s">
        <v>42</v>
      </c>
      <c r="J4" s="79">
        <v>15.87</v>
      </c>
      <c r="K4" s="84">
        <v>0</v>
      </c>
      <c r="L4" s="82">
        <f>IF(SUM(U4:AL4)&gt;K4,K4,SUM(U4:AL4))</f>
        <v>0</v>
      </c>
      <c r="M4" s="36">
        <f>(SUM(U4:AL4))</f>
        <v>0</v>
      </c>
      <c r="N4" s="37"/>
      <c r="O4" s="38">
        <f>ROUND(IF(K4*0.25-0.5&lt;0,0,K4*0.25-0.5),0)-R4-P4</f>
        <v>0</v>
      </c>
      <c r="P4" s="37"/>
      <c r="Q4" s="37"/>
      <c r="R4" s="37"/>
      <c r="S4" s="22">
        <f>K4-(SUM(U4:AH4))+N4+P4+Q4</f>
        <v>0</v>
      </c>
      <c r="T4" s="23" t="str">
        <f t="shared" ref="T4:T17" si="0">IF(S4&lt;0,"ATENÇÃO","OK")</f>
        <v>OK</v>
      </c>
      <c r="U4" s="149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</row>
    <row r="5" spans="1:34" ht="47.25" customHeight="1" x14ac:dyDescent="0.35">
      <c r="A5" s="163"/>
      <c r="B5" s="54">
        <v>2</v>
      </c>
      <c r="C5" s="165"/>
      <c r="D5" s="55" t="s">
        <v>43</v>
      </c>
      <c r="E5" s="56" t="s">
        <v>38</v>
      </c>
      <c r="F5" s="56" t="s">
        <v>44</v>
      </c>
      <c r="G5" s="57" t="s">
        <v>40</v>
      </c>
      <c r="H5" s="58">
        <v>103012010</v>
      </c>
      <c r="I5" s="56" t="s">
        <v>42</v>
      </c>
      <c r="J5" s="79">
        <v>15.01</v>
      </c>
      <c r="K5" s="84">
        <v>0</v>
      </c>
      <c r="L5" s="82">
        <f>IF(SUM(U5:AL5)&gt;K5,K5,SUM(U5:AL5))</f>
        <v>0</v>
      </c>
      <c r="M5" s="36">
        <f>(SUM(U5:AL5))</f>
        <v>0</v>
      </c>
      <c r="N5" s="37"/>
      <c r="O5" s="38">
        <f t="shared" ref="O5:O16" si="1">ROUND(IF(K5*0.25-0.5&lt;0,0,K5*0.25-0.5),0)-R5-P5</f>
        <v>0</v>
      </c>
      <c r="P5" s="37"/>
      <c r="Q5" s="37"/>
      <c r="R5" s="37"/>
      <c r="S5" s="22">
        <f t="shared" ref="S5:S16" si="2">K5-(SUM(U5:AH5))+N5+P5+Q5</f>
        <v>0</v>
      </c>
      <c r="T5" s="25" t="str">
        <f t="shared" si="0"/>
        <v>OK</v>
      </c>
      <c r="U5" s="150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4" ht="47.25" customHeight="1" x14ac:dyDescent="0.35">
      <c r="A6" s="59">
        <v>2</v>
      </c>
      <c r="B6" s="61">
        <v>3</v>
      </c>
      <c r="C6" s="62" t="s">
        <v>89</v>
      </c>
      <c r="D6" s="63" t="s">
        <v>45</v>
      </c>
      <c r="E6" s="64" t="s">
        <v>46</v>
      </c>
      <c r="F6" s="60" t="s">
        <v>47</v>
      </c>
      <c r="G6" s="64" t="s">
        <v>40</v>
      </c>
      <c r="H6" s="64" t="s">
        <v>48</v>
      </c>
      <c r="I6" s="64" t="s">
        <v>42</v>
      </c>
      <c r="J6" s="78">
        <v>5.65</v>
      </c>
      <c r="K6" s="83">
        <v>90</v>
      </c>
      <c r="L6" s="82">
        <f t="shared" ref="L6:L16" si="3">IF(SUM(U6:AL6)&gt;K6,K6,SUM(U6:AL6))</f>
        <v>54</v>
      </c>
      <c r="M6" s="36">
        <f t="shared" ref="M6:M16" si="4">(SUM(U6:AL6))</f>
        <v>54</v>
      </c>
      <c r="N6" s="37"/>
      <c r="O6" s="38">
        <f t="shared" si="1"/>
        <v>22</v>
      </c>
      <c r="P6" s="37"/>
      <c r="Q6" s="37"/>
      <c r="R6" s="37"/>
      <c r="S6" s="22">
        <f t="shared" si="2"/>
        <v>36</v>
      </c>
      <c r="T6" s="23" t="str">
        <f t="shared" si="0"/>
        <v>OK</v>
      </c>
      <c r="U6" s="151">
        <v>54</v>
      </c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</row>
    <row r="7" spans="1:34" ht="47.25" customHeight="1" x14ac:dyDescent="0.35">
      <c r="A7" s="65">
        <v>3</v>
      </c>
      <c r="B7" s="54">
        <v>4</v>
      </c>
      <c r="C7" s="67" t="s">
        <v>89</v>
      </c>
      <c r="D7" s="71" t="s">
        <v>49</v>
      </c>
      <c r="E7" s="56" t="s">
        <v>46</v>
      </c>
      <c r="F7" s="66" t="s">
        <v>47</v>
      </c>
      <c r="G7" s="57" t="s">
        <v>40</v>
      </c>
      <c r="H7" s="56" t="s">
        <v>50</v>
      </c>
      <c r="I7" s="56" t="s">
        <v>42</v>
      </c>
      <c r="J7" s="79">
        <v>5.66</v>
      </c>
      <c r="K7" s="83">
        <v>0</v>
      </c>
      <c r="L7" s="82">
        <f t="shared" si="3"/>
        <v>0</v>
      </c>
      <c r="M7" s="36">
        <f t="shared" si="4"/>
        <v>0</v>
      </c>
      <c r="N7" s="37"/>
      <c r="O7" s="38">
        <f t="shared" si="1"/>
        <v>0</v>
      </c>
      <c r="P7" s="37"/>
      <c r="Q7" s="37"/>
      <c r="R7" s="37"/>
      <c r="S7" s="22">
        <f t="shared" si="2"/>
        <v>0</v>
      </c>
      <c r="T7" s="25" t="str">
        <f t="shared" si="0"/>
        <v>OK</v>
      </c>
      <c r="U7" s="150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</row>
    <row r="8" spans="1:34" ht="47.25" customHeight="1" x14ac:dyDescent="0.35">
      <c r="A8" s="174">
        <v>6</v>
      </c>
      <c r="B8" s="68">
        <v>7</v>
      </c>
      <c r="C8" s="175" t="s">
        <v>89</v>
      </c>
      <c r="D8" s="72" t="s">
        <v>51</v>
      </c>
      <c r="E8" s="70" t="s">
        <v>52</v>
      </c>
      <c r="F8" s="70" t="s">
        <v>53</v>
      </c>
      <c r="G8" s="70" t="s">
        <v>40</v>
      </c>
      <c r="H8" s="58">
        <v>1465018</v>
      </c>
      <c r="I8" s="70" t="s">
        <v>42</v>
      </c>
      <c r="J8" s="80">
        <v>5.01</v>
      </c>
      <c r="K8" s="83">
        <v>0</v>
      </c>
      <c r="L8" s="82">
        <f t="shared" si="3"/>
        <v>0</v>
      </c>
      <c r="M8" s="36">
        <f t="shared" si="4"/>
        <v>0</v>
      </c>
      <c r="N8" s="37"/>
      <c r="O8" s="38">
        <f t="shared" si="1"/>
        <v>0</v>
      </c>
      <c r="P8" s="37"/>
      <c r="Q8" s="37"/>
      <c r="R8" s="37"/>
      <c r="S8" s="22">
        <f t="shared" si="2"/>
        <v>0</v>
      </c>
      <c r="T8" s="23" t="str">
        <f t="shared" si="0"/>
        <v>OK</v>
      </c>
      <c r="U8" s="149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</row>
    <row r="9" spans="1:34" ht="47.25" customHeight="1" x14ac:dyDescent="0.35">
      <c r="A9" s="174"/>
      <c r="B9" s="68">
        <v>8</v>
      </c>
      <c r="C9" s="176"/>
      <c r="D9" s="72" t="s">
        <v>54</v>
      </c>
      <c r="E9" s="70" t="s">
        <v>55</v>
      </c>
      <c r="F9" s="70" t="s">
        <v>53</v>
      </c>
      <c r="G9" s="70" t="s">
        <v>40</v>
      </c>
      <c r="H9" s="58">
        <v>1465038</v>
      </c>
      <c r="I9" s="70" t="s">
        <v>42</v>
      </c>
      <c r="J9" s="80">
        <v>6.33</v>
      </c>
      <c r="K9" s="83">
        <v>0</v>
      </c>
      <c r="L9" s="82">
        <f t="shared" si="3"/>
        <v>0</v>
      </c>
      <c r="M9" s="36">
        <f t="shared" si="4"/>
        <v>0</v>
      </c>
      <c r="N9" s="37"/>
      <c r="O9" s="38">
        <f t="shared" si="1"/>
        <v>0</v>
      </c>
      <c r="P9" s="37"/>
      <c r="Q9" s="37"/>
      <c r="R9" s="37"/>
      <c r="S9" s="22">
        <f t="shared" si="2"/>
        <v>0</v>
      </c>
      <c r="T9" s="25" t="str">
        <f t="shared" si="0"/>
        <v>OK</v>
      </c>
      <c r="U9" s="150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</row>
    <row r="10" spans="1:34" ht="47.25" customHeight="1" x14ac:dyDescent="0.35">
      <c r="A10" s="174"/>
      <c r="B10" s="68">
        <v>9</v>
      </c>
      <c r="C10" s="176"/>
      <c r="D10" s="72" t="s">
        <v>56</v>
      </c>
      <c r="E10" s="70" t="s">
        <v>55</v>
      </c>
      <c r="F10" s="70" t="s">
        <v>53</v>
      </c>
      <c r="G10" s="70" t="s">
        <v>40</v>
      </c>
      <c r="H10" s="58">
        <v>1465037</v>
      </c>
      <c r="I10" s="70" t="s">
        <v>42</v>
      </c>
      <c r="J10" s="80">
        <v>6.12</v>
      </c>
      <c r="K10" s="83">
        <v>0</v>
      </c>
      <c r="L10" s="82">
        <f t="shared" si="3"/>
        <v>0</v>
      </c>
      <c r="M10" s="36">
        <f t="shared" si="4"/>
        <v>0</v>
      </c>
      <c r="N10" s="37"/>
      <c r="O10" s="38">
        <f t="shared" si="1"/>
        <v>0</v>
      </c>
      <c r="P10" s="37"/>
      <c r="Q10" s="37"/>
      <c r="R10" s="37"/>
      <c r="S10" s="22">
        <f t="shared" si="2"/>
        <v>0</v>
      </c>
      <c r="T10" s="23" t="str">
        <f t="shared" si="0"/>
        <v>OK</v>
      </c>
      <c r="U10" s="149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</row>
    <row r="11" spans="1:34" ht="47.25" customHeight="1" x14ac:dyDescent="0.35">
      <c r="A11" s="174"/>
      <c r="B11" s="68">
        <v>10</v>
      </c>
      <c r="C11" s="176"/>
      <c r="D11" s="72" t="s">
        <v>57</v>
      </c>
      <c r="E11" s="70" t="s">
        <v>58</v>
      </c>
      <c r="F11" s="70" t="s">
        <v>59</v>
      </c>
      <c r="G11" s="70" t="s">
        <v>40</v>
      </c>
      <c r="H11" s="58" t="s">
        <v>60</v>
      </c>
      <c r="I11" s="70" t="s">
        <v>42</v>
      </c>
      <c r="J11" s="80">
        <v>3.44</v>
      </c>
      <c r="K11" s="83">
        <v>0</v>
      </c>
      <c r="L11" s="82">
        <f t="shared" si="3"/>
        <v>0</v>
      </c>
      <c r="M11" s="36">
        <f t="shared" si="4"/>
        <v>0</v>
      </c>
      <c r="N11" s="37"/>
      <c r="O11" s="38">
        <f t="shared" si="1"/>
        <v>0</v>
      </c>
      <c r="P11" s="37"/>
      <c r="Q11" s="37"/>
      <c r="R11" s="37"/>
      <c r="S11" s="22">
        <f t="shared" si="2"/>
        <v>0</v>
      </c>
      <c r="T11" s="25" t="str">
        <f t="shared" si="0"/>
        <v>OK</v>
      </c>
      <c r="U11" s="150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</row>
    <row r="12" spans="1:34" ht="47.25" customHeight="1" x14ac:dyDescent="0.35">
      <c r="A12" s="174"/>
      <c r="B12" s="68">
        <v>11</v>
      </c>
      <c r="C12" s="176"/>
      <c r="D12" s="72" t="s">
        <v>61</v>
      </c>
      <c r="E12" s="70" t="s">
        <v>58</v>
      </c>
      <c r="F12" s="70" t="s">
        <v>59</v>
      </c>
      <c r="G12" s="70" t="s">
        <v>40</v>
      </c>
      <c r="H12" s="58" t="s">
        <v>60</v>
      </c>
      <c r="I12" s="70" t="s">
        <v>42</v>
      </c>
      <c r="J12" s="80">
        <v>3.47</v>
      </c>
      <c r="K12" s="83">
        <v>0</v>
      </c>
      <c r="L12" s="82">
        <f t="shared" si="3"/>
        <v>0</v>
      </c>
      <c r="M12" s="36">
        <f t="shared" si="4"/>
        <v>0</v>
      </c>
      <c r="N12" s="37"/>
      <c r="O12" s="38">
        <f t="shared" si="1"/>
        <v>0</v>
      </c>
      <c r="P12" s="37"/>
      <c r="Q12" s="37"/>
      <c r="R12" s="37"/>
      <c r="S12" s="22">
        <f t="shared" si="2"/>
        <v>0</v>
      </c>
      <c r="T12" s="23" t="str">
        <f t="shared" si="0"/>
        <v>OK</v>
      </c>
      <c r="U12" s="149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</row>
    <row r="13" spans="1:34" ht="47.25" customHeight="1" x14ac:dyDescent="0.35">
      <c r="A13" s="174"/>
      <c r="B13" s="68">
        <v>12</v>
      </c>
      <c r="C13" s="176"/>
      <c r="D13" s="72" t="s">
        <v>62</v>
      </c>
      <c r="E13" s="70" t="s">
        <v>58</v>
      </c>
      <c r="F13" s="70" t="s">
        <v>59</v>
      </c>
      <c r="G13" s="70" t="s">
        <v>40</v>
      </c>
      <c r="H13" s="58" t="s">
        <v>63</v>
      </c>
      <c r="I13" s="70" t="s">
        <v>42</v>
      </c>
      <c r="J13" s="80">
        <v>4.0199999999999996</v>
      </c>
      <c r="K13" s="83">
        <v>0</v>
      </c>
      <c r="L13" s="82">
        <f t="shared" si="3"/>
        <v>0</v>
      </c>
      <c r="M13" s="36">
        <f t="shared" si="4"/>
        <v>0</v>
      </c>
      <c r="N13" s="37"/>
      <c r="O13" s="38">
        <f t="shared" si="1"/>
        <v>0</v>
      </c>
      <c r="P13" s="37"/>
      <c r="Q13" s="37"/>
      <c r="R13" s="37"/>
      <c r="S13" s="22">
        <f t="shared" si="2"/>
        <v>0</v>
      </c>
      <c r="T13" s="25" t="str">
        <f t="shared" si="0"/>
        <v>OK</v>
      </c>
      <c r="U13" s="150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</row>
    <row r="14" spans="1:34" ht="47.25" customHeight="1" x14ac:dyDescent="0.35">
      <c r="A14" s="174"/>
      <c r="B14" s="68">
        <v>13</v>
      </c>
      <c r="C14" s="176"/>
      <c r="D14" s="72" t="s">
        <v>64</v>
      </c>
      <c r="E14" s="70" t="s">
        <v>58</v>
      </c>
      <c r="F14" s="70" t="s">
        <v>59</v>
      </c>
      <c r="G14" s="70" t="s">
        <v>40</v>
      </c>
      <c r="H14" s="58" t="s">
        <v>63</v>
      </c>
      <c r="I14" s="70" t="s">
        <v>42</v>
      </c>
      <c r="J14" s="80">
        <v>4.05</v>
      </c>
      <c r="K14" s="83">
        <v>0</v>
      </c>
      <c r="L14" s="82">
        <f t="shared" si="3"/>
        <v>0</v>
      </c>
      <c r="M14" s="36">
        <f t="shared" si="4"/>
        <v>0</v>
      </c>
      <c r="N14" s="37"/>
      <c r="O14" s="38">
        <f t="shared" si="1"/>
        <v>0</v>
      </c>
      <c r="P14" s="37"/>
      <c r="Q14" s="37"/>
      <c r="R14" s="37"/>
      <c r="S14" s="22">
        <f t="shared" si="2"/>
        <v>0</v>
      </c>
      <c r="T14" s="23" t="str">
        <f t="shared" si="0"/>
        <v>OK</v>
      </c>
      <c r="U14" s="149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</row>
    <row r="15" spans="1:34" ht="47.25" customHeight="1" x14ac:dyDescent="0.35">
      <c r="A15" s="174"/>
      <c r="B15" s="68">
        <v>14</v>
      </c>
      <c r="C15" s="176"/>
      <c r="D15" s="72" t="s">
        <v>65</v>
      </c>
      <c r="E15" s="70" t="s">
        <v>66</v>
      </c>
      <c r="F15" s="70" t="s">
        <v>59</v>
      </c>
      <c r="G15" s="70" t="s">
        <v>40</v>
      </c>
      <c r="H15" s="58" t="s">
        <v>67</v>
      </c>
      <c r="I15" s="70" t="s">
        <v>42</v>
      </c>
      <c r="J15" s="80">
        <v>5.57</v>
      </c>
      <c r="K15" s="83">
        <v>0</v>
      </c>
      <c r="L15" s="82">
        <f t="shared" si="3"/>
        <v>0</v>
      </c>
      <c r="M15" s="36">
        <f t="shared" si="4"/>
        <v>0</v>
      </c>
      <c r="N15" s="37"/>
      <c r="O15" s="38">
        <f t="shared" si="1"/>
        <v>0</v>
      </c>
      <c r="P15" s="37"/>
      <c r="Q15" s="37"/>
      <c r="R15" s="37"/>
      <c r="S15" s="22">
        <f t="shared" si="2"/>
        <v>0</v>
      </c>
      <c r="T15" s="25" t="str">
        <f t="shared" si="0"/>
        <v>OK</v>
      </c>
      <c r="U15" s="150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</row>
    <row r="16" spans="1:34" ht="47.25" customHeight="1" x14ac:dyDescent="0.35">
      <c r="A16" s="174"/>
      <c r="B16" s="68">
        <v>15</v>
      </c>
      <c r="C16" s="177"/>
      <c r="D16" s="69" t="s">
        <v>68</v>
      </c>
      <c r="E16" s="70" t="s">
        <v>69</v>
      </c>
      <c r="F16" s="70" t="s">
        <v>59</v>
      </c>
      <c r="G16" s="70" t="s">
        <v>40</v>
      </c>
      <c r="H16" s="58" t="s">
        <v>70</v>
      </c>
      <c r="I16" s="70" t="s">
        <v>42</v>
      </c>
      <c r="J16" s="80">
        <v>8.31</v>
      </c>
      <c r="K16" s="83">
        <v>0</v>
      </c>
      <c r="L16" s="82">
        <f t="shared" si="3"/>
        <v>0</v>
      </c>
      <c r="M16" s="36">
        <f t="shared" si="4"/>
        <v>0</v>
      </c>
      <c r="N16" s="37"/>
      <c r="O16" s="38">
        <f t="shared" si="1"/>
        <v>0</v>
      </c>
      <c r="P16" s="37"/>
      <c r="Q16" s="37"/>
      <c r="R16" s="37"/>
      <c r="S16" s="91">
        <f t="shared" si="2"/>
        <v>0</v>
      </c>
      <c r="T16" s="25" t="str">
        <f t="shared" si="0"/>
        <v>OK</v>
      </c>
      <c r="U16" s="150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</row>
    <row r="17" spans="1:34" ht="31.5" customHeight="1" x14ac:dyDescent="0.35">
      <c r="A17" s="26"/>
      <c r="J17" s="81"/>
      <c r="K17" s="29">
        <f>SUM(K4:K16)</f>
        <v>90</v>
      </c>
      <c r="L17" s="40"/>
      <c r="M17" s="40"/>
      <c r="N17" s="40"/>
      <c r="O17" s="40"/>
      <c r="P17" s="40"/>
      <c r="Q17" s="40"/>
      <c r="R17" s="40"/>
      <c r="S17" s="30">
        <f>SUM(S4:S16)</f>
        <v>36</v>
      </c>
      <c r="T17" s="31" t="str">
        <f t="shared" si="0"/>
        <v>OK</v>
      </c>
      <c r="U17" s="152">
        <f>SUMPRODUCT($J$4:$J$16,U4:U16)</f>
        <v>305.10000000000002</v>
      </c>
      <c r="V17" s="85">
        <f t="shared" ref="V17:AH17" si="5">SUMPRODUCT($J$4:$J$16,V4:V16)</f>
        <v>0</v>
      </c>
      <c r="W17" s="85">
        <f t="shared" si="5"/>
        <v>0</v>
      </c>
      <c r="X17" s="85">
        <f t="shared" si="5"/>
        <v>0</v>
      </c>
      <c r="Y17" s="85">
        <f t="shared" si="5"/>
        <v>0</v>
      </c>
      <c r="Z17" s="85">
        <f t="shared" si="5"/>
        <v>0</v>
      </c>
      <c r="AA17" s="85">
        <f t="shared" si="5"/>
        <v>0</v>
      </c>
      <c r="AB17" s="85">
        <f t="shared" si="5"/>
        <v>0</v>
      </c>
      <c r="AC17" s="85">
        <f t="shared" si="5"/>
        <v>0</v>
      </c>
      <c r="AD17" s="85">
        <f t="shared" si="5"/>
        <v>0</v>
      </c>
      <c r="AE17" s="85">
        <f t="shared" si="5"/>
        <v>0</v>
      </c>
      <c r="AF17" s="85">
        <f t="shared" si="5"/>
        <v>0</v>
      </c>
      <c r="AG17" s="85">
        <f t="shared" si="5"/>
        <v>0</v>
      </c>
      <c r="AH17" s="85">
        <f t="shared" si="5"/>
        <v>0</v>
      </c>
    </row>
    <row r="18" spans="1:34" ht="47.25" customHeight="1" x14ac:dyDescent="0.35">
      <c r="A18" s="26"/>
      <c r="K18" s="40"/>
      <c r="L18" s="40"/>
      <c r="M18" s="40"/>
      <c r="N18" s="40"/>
      <c r="O18" s="40"/>
      <c r="P18" s="40"/>
      <c r="Q18" s="40"/>
      <c r="U18" s="153"/>
    </row>
    <row r="19" spans="1:34" ht="47.25" customHeight="1" x14ac:dyDescent="0.35">
      <c r="A19" s="26"/>
      <c r="K19" s="40"/>
      <c r="L19" s="40"/>
      <c r="M19" s="40"/>
      <c r="N19" s="40"/>
      <c r="O19" s="40"/>
      <c r="P19" s="40"/>
      <c r="Q19" s="40"/>
      <c r="U19" s="153"/>
    </row>
    <row r="20" spans="1:34" ht="47.25" customHeight="1" x14ac:dyDescent="0.35">
      <c r="A20" s="26"/>
      <c r="K20" s="40"/>
      <c r="L20" s="40"/>
      <c r="M20" s="40"/>
      <c r="N20" s="40"/>
      <c r="O20" s="40"/>
      <c r="P20" s="40"/>
      <c r="Q20" s="40"/>
      <c r="U20" s="153"/>
    </row>
    <row r="21" spans="1:34" ht="47.25" customHeight="1" x14ac:dyDescent="0.35">
      <c r="A21" s="26"/>
      <c r="K21" s="40"/>
      <c r="L21" s="40"/>
      <c r="M21" s="40"/>
      <c r="N21" s="40"/>
      <c r="O21" s="40"/>
      <c r="P21" s="40"/>
      <c r="Q21" s="40"/>
      <c r="U21" s="153"/>
    </row>
    <row r="22" spans="1:34" ht="47.25" customHeight="1" x14ac:dyDescent="0.35">
      <c r="A22" s="26"/>
      <c r="K22" s="40"/>
      <c r="L22" s="40"/>
      <c r="M22" s="40"/>
      <c r="N22" s="40"/>
      <c r="O22" s="40"/>
      <c r="P22" s="40"/>
      <c r="Q22" s="40"/>
      <c r="U22" s="153"/>
    </row>
    <row r="23" spans="1:34" ht="47.25" customHeight="1" x14ac:dyDescent="0.35">
      <c r="A23" s="26"/>
      <c r="K23" s="40"/>
      <c r="L23" s="40"/>
      <c r="M23" s="40"/>
      <c r="N23" s="40"/>
      <c r="O23" s="40"/>
      <c r="P23" s="40"/>
      <c r="Q23" s="40"/>
      <c r="U23" s="153"/>
    </row>
    <row r="24" spans="1:34" ht="47.25" customHeight="1" x14ac:dyDescent="0.35">
      <c r="A24" s="26"/>
      <c r="K24" s="40"/>
      <c r="L24" s="40"/>
      <c r="M24" s="40"/>
      <c r="N24" s="40"/>
      <c r="O24" s="40"/>
      <c r="P24" s="40"/>
      <c r="Q24" s="40"/>
      <c r="U24" s="153"/>
    </row>
    <row r="25" spans="1:34" ht="47.25" customHeight="1" x14ac:dyDescent="0.35">
      <c r="A25" s="26"/>
      <c r="K25" s="40"/>
      <c r="L25" s="40"/>
      <c r="M25" s="40"/>
      <c r="N25" s="40"/>
      <c r="O25" s="40"/>
      <c r="P25" s="40"/>
      <c r="Q25" s="40"/>
      <c r="U25" s="153"/>
    </row>
    <row r="26" spans="1:34" ht="47.25" customHeight="1" x14ac:dyDescent="0.35">
      <c r="K26" s="40"/>
      <c r="L26" s="40"/>
      <c r="M26" s="40"/>
      <c r="N26" s="40"/>
      <c r="O26" s="40"/>
      <c r="P26" s="40"/>
      <c r="Q26" s="40"/>
      <c r="U26" s="153"/>
    </row>
    <row r="27" spans="1:34" ht="47.25" customHeight="1" x14ac:dyDescent="0.35">
      <c r="K27" s="40"/>
      <c r="L27" s="40"/>
      <c r="M27" s="40"/>
      <c r="N27" s="40"/>
      <c r="O27" s="40"/>
      <c r="P27" s="40"/>
      <c r="Q27" s="40"/>
      <c r="U27" s="153"/>
    </row>
    <row r="28" spans="1:34" ht="47.25" customHeight="1" x14ac:dyDescent="0.35">
      <c r="K28" s="40"/>
      <c r="L28" s="40"/>
      <c r="M28" s="40"/>
      <c r="N28" s="40"/>
      <c r="O28" s="40"/>
      <c r="P28" s="40"/>
      <c r="Q28" s="40"/>
      <c r="U28" s="153"/>
    </row>
    <row r="29" spans="1:34" ht="47.25" customHeight="1" x14ac:dyDescent="0.35">
      <c r="K29" s="40"/>
      <c r="L29" s="40"/>
      <c r="M29" s="40"/>
      <c r="N29" s="40"/>
      <c r="O29" s="40"/>
      <c r="P29" s="40"/>
      <c r="Q29" s="40"/>
      <c r="U29" s="153"/>
    </row>
    <row r="30" spans="1:34" ht="47.25" customHeight="1" x14ac:dyDescent="0.35">
      <c r="K30" s="40"/>
      <c r="L30" s="40"/>
      <c r="M30" s="40"/>
      <c r="N30" s="40"/>
      <c r="O30" s="40"/>
      <c r="P30" s="40"/>
      <c r="Q30" s="40"/>
      <c r="U30" s="153"/>
    </row>
    <row r="31" spans="1:34" ht="47.25" customHeight="1" x14ac:dyDescent="0.35">
      <c r="K31" s="40"/>
      <c r="L31" s="40"/>
      <c r="M31" s="40"/>
      <c r="N31" s="40"/>
      <c r="O31" s="40"/>
      <c r="P31" s="40"/>
      <c r="Q31" s="40"/>
      <c r="U31" s="153"/>
    </row>
    <row r="32" spans="1:34" ht="47.25" customHeight="1" x14ac:dyDescent="0.35">
      <c r="K32" s="40"/>
      <c r="L32" s="40"/>
      <c r="M32" s="40"/>
      <c r="N32" s="40"/>
      <c r="O32" s="40"/>
      <c r="P32" s="40"/>
      <c r="Q32" s="40"/>
      <c r="U32" s="153"/>
    </row>
    <row r="33" spans="11:21" ht="47.25" customHeight="1" x14ac:dyDescent="0.35">
      <c r="K33" s="40"/>
      <c r="L33" s="40"/>
      <c r="M33" s="40"/>
      <c r="N33" s="40"/>
      <c r="O33" s="40"/>
      <c r="P33" s="40"/>
      <c r="Q33" s="40"/>
      <c r="U33" s="153"/>
    </row>
    <row r="34" spans="11:21" ht="47.25" customHeight="1" x14ac:dyDescent="0.35">
      <c r="K34" s="40"/>
      <c r="L34" s="40"/>
      <c r="M34" s="40"/>
      <c r="N34" s="40"/>
      <c r="O34" s="40"/>
      <c r="P34" s="40"/>
      <c r="Q34" s="40"/>
      <c r="U34" s="153"/>
    </row>
    <row r="35" spans="11:21" ht="47.25" customHeight="1" x14ac:dyDescent="0.35">
      <c r="K35" s="40"/>
      <c r="L35" s="40"/>
      <c r="M35" s="40"/>
      <c r="N35" s="40"/>
      <c r="O35" s="40"/>
      <c r="P35" s="40"/>
      <c r="Q35" s="40"/>
      <c r="U35" s="153"/>
    </row>
    <row r="36" spans="11:21" ht="47.25" customHeight="1" x14ac:dyDescent="0.35">
      <c r="K36" s="40"/>
      <c r="L36" s="40"/>
      <c r="M36" s="40"/>
      <c r="N36" s="40"/>
      <c r="O36" s="40"/>
      <c r="P36" s="40"/>
      <c r="Q36" s="40"/>
      <c r="U36" s="153"/>
    </row>
    <row r="37" spans="11:21" ht="47.25" customHeight="1" x14ac:dyDescent="0.35">
      <c r="K37" s="40"/>
      <c r="L37" s="40"/>
      <c r="M37" s="40"/>
      <c r="N37" s="40"/>
      <c r="O37" s="40"/>
      <c r="P37" s="40"/>
      <c r="Q37" s="40"/>
      <c r="U37" s="153"/>
    </row>
    <row r="38" spans="11:21" ht="47.25" customHeight="1" x14ac:dyDescent="0.35">
      <c r="K38" s="40"/>
      <c r="L38" s="40"/>
      <c r="M38" s="40"/>
      <c r="N38" s="40"/>
      <c r="O38" s="40"/>
      <c r="P38" s="40"/>
      <c r="Q38" s="40"/>
      <c r="U38" s="153"/>
    </row>
    <row r="39" spans="11:21" ht="47.25" customHeight="1" x14ac:dyDescent="0.35">
      <c r="K39" s="40"/>
      <c r="L39" s="40"/>
      <c r="M39" s="40"/>
      <c r="N39" s="40"/>
      <c r="O39" s="40"/>
      <c r="P39" s="40"/>
      <c r="Q39" s="40"/>
      <c r="U39" s="153"/>
    </row>
    <row r="40" spans="11:21" ht="47.25" customHeight="1" x14ac:dyDescent="0.35">
      <c r="K40" s="40"/>
      <c r="L40" s="40"/>
      <c r="M40" s="40"/>
      <c r="N40" s="40"/>
      <c r="O40" s="40"/>
      <c r="P40" s="40"/>
      <c r="Q40" s="40"/>
      <c r="U40" s="153"/>
    </row>
    <row r="41" spans="11:21" ht="47.25" customHeight="1" x14ac:dyDescent="0.35">
      <c r="K41" s="40"/>
      <c r="L41" s="40"/>
      <c r="M41" s="40"/>
      <c r="N41" s="40"/>
      <c r="O41" s="40"/>
      <c r="P41" s="40"/>
      <c r="Q41" s="40"/>
      <c r="U41" s="153"/>
    </row>
    <row r="42" spans="11:21" ht="47.25" customHeight="1" x14ac:dyDescent="0.35">
      <c r="K42" s="40"/>
      <c r="L42" s="40"/>
      <c r="M42" s="40"/>
      <c r="N42" s="40"/>
      <c r="O42" s="40"/>
      <c r="P42" s="40"/>
      <c r="Q42" s="40"/>
      <c r="U42" s="153"/>
    </row>
    <row r="43" spans="11:21" ht="47.25" customHeight="1" x14ac:dyDescent="0.35">
      <c r="K43" s="40"/>
      <c r="L43" s="40"/>
      <c r="M43" s="40"/>
      <c r="N43" s="40"/>
      <c r="O43" s="40"/>
      <c r="P43" s="40"/>
      <c r="Q43" s="40"/>
      <c r="U43" s="153"/>
    </row>
    <row r="44" spans="11:21" ht="47.25" customHeight="1" x14ac:dyDescent="0.35">
      <c r="K44" s="40"/>
      <c r="L44" s="40"/>
      <c r="M44" s="40"/>
      <c r="N44" s="40"/>
      <c r="O44" s="40"/>
      <c r="P44" s="40"/>
      <c r="Q44" s="40"/>
      <c r="U44" s="153"/>
    </row>
    <row r="45" spans="11:21" ht="47.25" customHeight="1" x14ac:dyDescent="0.35">
      <c r="K45" s="40"/>
      <c r="L45" s="40"/>
      <c r="M45" s="40"/>
      <c r="N45" s="40"/>
      <c r="O45" s="40"/>
      <c r="P45" s="40"/>
      <c r="Q45" s="40"/>
      <c r="U45" s="153"/>
    </row>
    <row r="46" spans="11:21" ht="47.25" customHeight="1" x14ac:dyDescent="0.35">
      <c r="K46" s="40"/>
      <c r="L46" s="40"/>
      <c r="M46" s="40"/>
      <c r="N46" s="40"/>
      <c r="O46" s="40"/>
      <c r="P46" s="40"/>
      <c r="Q46" s="40"/>
      <c r="U46" s="153"/>
    </row>
    <row r="47" spans="11:21" ht="47.25" customHeight="1" x14ac:dyDescent="0.35">
      <c r="K47" s="40"/>
      <c r="L47" s="40"/>
      <c r="M47" s="40"/>
      <c r="N47" s="40"/>
      <c r="O47" s="40"/>
      <c r="P47" s="40"/>
      <c r="Q47" s="40"/>
      <c r="U47" s="153"/>
    </row>
    <row r="48" spans="11:21" ht="47.25" customHeight="1" x14ac:dyDescent="0.35">
      <c r="K48" s="40"/>
      <c r="L48" s="40"/>
      <c r="M48" s="40"/>
      <c r="N48" s="40"/>
      <c r="O48" s="40"/>
      <c r="P48" s="40"/>
      <c r="Q48" s="40"/>
      <c r="U48" s="153"/>
    </row>
    <row r="49" spans="11:21" ht="47.25" customHeight="1" x14ac:dyDescent="0.35">
      <c r="K49" s="40"/>
      <c r="L49" s="40"/>
      <c r="M49" s="40"/>
      <c r="N49" s="40"/>
      <c r="O49" s="40"/>
      <c r="P49" s="40"/>
      <c r="Q49" s="40"/>
      <c r="U49" s="153"/>
    </row>
    <row r="50" spans="11:21" ht="47.25" customHeight="1" x14ac:dyDescent="0.35">
      <c r="K50" s="40"/>
      <c r="L50" s="40"/>
      <c r="M50" s="40"/>
      <c r="N50" s="40"/>
      <c r="O50" s="40"/>
      <c r="P50" s="40"/>
      <c r="Q50" s="40"/>
      <c r="U50" s="153"/>
    </row>
    <row r="51" spans="11:21" ht="47.25" customHeight="1" x14ac:dyDescent="0.35">
      <c r="K51" s="40"/>
      <c r="L51" s="40"/>
      <c r="M51" s="40"/>
      <c r="N51" s="40"/>
      <c r="O51" s="40"/>
      <c r="P51" s="40"/>
      <c r="Q51" s="40"/>
      <c r="U51" s="153"/>
    </row>
    <row r="52" spans="11:21" ht="47.25" customHeight="1" x14ac:dyDescent="0.35">
      <c r="K52" s="40"/>
      <c r="L52" s="40"/>
      <c r="M52" s="40"/>
      <c r="N52" s="40"/>
      <c r="O52" s="40"/>
      <c r="P52" s="40"/>
      <c r="Q52" s="40"/>
      <c r="U52" s="153"/>
    </row>
    <row r="53" spans="11:21" ht="47.25" customHeight="1" x14ac:dyDescent="0.35">
      <c r="K53" s="40"/>
      <c r="L53" s="40"/>
      <c r="M53" s="40"/>
      <c r="N53" s="40"/>
      <c r="O53" s="40"/>
      <c r="P53" s="40"/>
      <c r="Q53" s="40"/>
      <c r="U53" s="153"/>
    </row>
    <row r="54" spans="11:21" ht="47.25" customHeight="1" x14ac:dyDescent="0.35">
      <c r="K54" s="40"/>
      <c r="L54" s="40"/>
      <c r="M54" s="40"/>
      <c r="N54" s="40"/>
      <c r="O54" s="40"/>
      <c r="P54" s="40"/>
      <c r="Q54" s="40"/>
      <c r="U54" s="153"/>
    </row>
    <row r="55" spans="11:21" ht="47.25" customHeight="1" x14ac:dyDescent="0.35">
      <c r="K55" s="40"/>
      <c r="L55" s="40"/>
      <c r="M55" s="40"/>
      <c r="N55" s="40"/>
      <c r="O55" s="40"/>
      <c r="P55" s="40"/>
      <c r="Q55" s="40"/>
      <c r="U55" s="153"/>
    </row>
    <row r="56" spans="11:21" ht="47.25" customHeight="1" x14ac:dyDescent="0.35">
      <c r="K56" s="40"/>
      <c r="L56" s="40"/>
      <c r="M56" s="40"/>
      <c r="N56" s="40"/>
      <c r="O56" s="40"/>
      <c r="P56" s="40"/>
      <c r="Q56" s="40"/>
      <c r="U56" s="153"/>
    </row>
    <row r="57" spans="11:21" ht="47.25" customHeight="1" x14ac:dyDescent="0.35">
      <c r="K57" s="40"/>
      <c r="L57" s="40"/>
      <c r="M57" s="40"/>
      <c r="N57" s="40"/>
      <c r="O57" s="40"/>
      <c r="P57" s="40"/>
      <c r="Q57" s="40"/>
      <c r="U57" s="153"/>
    </row>
  </sheetData>
  <mergeCells count="23">
    <mergeCell ref="AH1:AH2"/>
    <mergeCell ref="A8:A16"/>
    <mergeCell ref="C8:C16"/>
    <mergeCell ref="AF1:AF2"/>
    <mergeCell ref="AG1:AG2"/>
    <mergeCell ref="W1:W2"/>
    <mergeCell ref="X1:X2"/>
    <mergeCell ref="Y1:Y2"/>
    <mergeCell ref="Z1:Z2"/>
    <mergeCell ref="AA1:AA2"/>
    <mergeCell ref="AB1:AB2"/>
    <mergeCell ref="A1:C1"/>
    <mergeCell ref="U1:U2"/>
    <mergeCell ref="V1:V2"/>
    <mergeCell ref="D1:J1"/>
    <mergeCell ref="A4:A5"/>
    <mergeCell ref="C4:C5"/>
    <mergeCell ref="AC1:AC2"/>
    <mergeCell ref="AD1:AD2"/>
    <mergeCell ref="AE1:AE2"/>
    <mergeCell ref="K1:T1"/>
    <mergeCell ref="K2:T2"/>
    <mergeCell ref="A2:J2"/>
  </mergeCells>
  <conditionalFormatting sqref="V4:AH16">
    <cfRule type="cellIs" dxfId="11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B1116-F553-49A1-BBE8-0F90D4B03A4B}">
  <dimension ref="A1:AH17"/>
  <sheetViews>
    <sheetView topLeftCell="A13" zoomScale="80" zoomScaleNormal="80" workbookViewId="0">
      <selection activeCell="U18" sqref="U18"/>
    </sheetView>
  </sheetViews>
  <sheetFormatPr defaultColWidth="9.81640625" defaultRowHeight="55.5" customHeight="1" x14ac:dyDescent="0.25"/>
  <cols>
    <col min="3" max="3" width="18.453125" customWidth="1"/>
    <col min="4" max="4" width="35.26953125" customWidth="1"/>
    <col min="5" max="5" width="14" customWidth="1"/>
    <col min="6" max="6" width="15.26953125" customWidth="1"/>
    <col min="10" max="10" width="13.26953125" customWidth="1"/>
    <col min="21" max="21" width="16.7265625" customWidth="1"/>
  </cols>
  <sheetData>
    <row r="1" spans="1:34" ht="42" customHeight="1" x14ac:dyDescent="0.25">
      <c r="A1" s="166" t="s">
        <v>33</v>
      </c>
      <c r="B1" s="166"/>
      <c r="C1" s="166"/>
      <c r="D1" s="167" t="s">
        <v>34</v>
      </c>
      <c r="E1" s="168"/>
      <c r="F1" s="168"/>
      <c r="G1" s="168"/>
      <c r="H1" s="168"/>
      <c r="I1" s="168"/>
      <c r="J1" s="169"/>
      <c r="K1" s="178" t="s">
        <v>35</v>
      </c>
      <c r="L1" s="178"/>
      <c r="M1" s="178"/>
      <c r="N1" s="178"/>
      <c r="O1" s="178"/>
      <c r="P1" s="178"/>
      <c r="Q1" s="178"/>
      <c r="R1" s="178"/>
      <c r="S1" s="178"/>
      <c r="T1" s="178"/>
      <c r="U1" s="188" t="s">
        <v>144</v>
      </c>
      <c r="V1" s="162" t="s">
        <v>75</v>
      </c>
      <c r="W1" s="162" t="s">
        <v>75</v>
      </c>
      <c r="X1" s="162" t="s">
        <v>75</v>
      </c>
      <c r="Y1" s="162" t="s">
        <v>75</v>
      </c>
      <c r="Z1" s="162" t="s">
        <v>75</v>
      </c>
      <c r="AA1" s="162" t="s">
        <v>75</v>
      </c>
      <c r="AB1" s="162" t="s">
        <v>75</v>
      </c>
      <c r="AC1" s="162" t="s">
        <v>75</v>
      </c>
      <c r="AD1" s="162" t="s">
        <v>75</v>
      </c>
      <c r="AE1" s="162" t="s">
        <v>75</v>
      </c>
      <c r="AF1" s="162" t="s">
        <v>75</v>
      </c>
      <c r="AG1" s="162" t="s">
        <v>75</v>
      </c>
      <c r="AH1" s="162" t="s">
        <v>75</v>
      </c>
    </row>
    <row r="2" spans="1:34" ht="25.5" customHeight="1" x14ac:dyDescent="0.25">
      <c r="A2" s="172" t="s">
        <v>80</v>
      </c>
      <c r="B2" s="172"/>
      <c r="C2" s="172"/>
      <c r="D2" s="172"/>
      <c r="E2" s="172"/>
      <c r="F2" s="172"/>
      <c r="G2" s="172"/>
      <c r="H2" s="172"/>
      <c r="I2" s="172"/>
      <c r="J2" s="173"/>
      <c r="K2" s="195" t="s">
        <v>87</v>
      </c>
      <c r="L2" s="196"/>
      <c r="M2" s="196"/>
      <c r="N2" s="196"/>
      <c r="O2" s="196"/>
      <c r="P2" s="196"/>
      <c r="Q2" s="196"/>
      <c r="R2" s="196"/>
      <c r="S2" s="196"/>
      <c r="T2" s="197"/>
      <c r="U2" s="189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</row>
    <row r="3" spans="1:34" ht="55.5" customHeight="1" x14ac:dyDescent="0.25">
      <c r="A3" s="33" t="s">
        <v>15</v>
      </c>
      <c r="B3" s="77" t="s">
        <v>71</v>
      </c>
      <c r="C3" s="73" t="s">
        <v>72</v>
      </c>
      <c r="D3" s="74" t="s">
        <v>16</v>
      </c>
      <c r="E3" s="74" t="s">
        <v>36</v>
      </c>
      <c r="F3" s="75" t="s">
        <v>73</v>
      </c>
      <c r="G3" s="75" t="s">
        <v>74</v>
      </c>
      <c r="H3" s="76" t="s">
        <v>12</v>
      </c>
      <c r="I3" s="74" t="s">
        <v>13</v>
      </c>
      <c r="J3" s="34" t="s">
        <v>14</v>
      </c>
      <c r="K3" s="49" t="s">
        <v>17</v>
      </c>
      <c r="L3" s="49" t="s">
        <v>18</v>
      </c>
      <c r="M3" s="49" t="s">
        <v>19</v>
      </c>
      <c r="N3" s="49" t="s">
        <v>20</v>
      </c>
      <c r="O3" s="49" t="s">
        <v>21</v>
      </c>
      <c r="P3" s="49" t="s">
        <v>22</v>
      </c>
      <c r="Q3" s="49" t="s">
        <v>23</v>
      </c>
      <c r="R3" s="49" t="s">
        <v>24</v>
      </c>
      <c r="S3" s="50" t="s">
        <v>0</v>
      </c>
      <c r="T3" s="51" t="s">
        <v>2</v>
      </c>
      <c r="U3" s="154">
        <v>45982</v>
      </c>
      <c r="V3" s="20" t="s">
        <v>1</v>
      </c>
      <c r="W3" s="20" t="s">
        <v>1</v>
      </c>
      <c r="X3" s="20" t="s">
        <v>1</v>
      </c>
      <c r="Y3" s="20" t="s">
        <v>1</v>
      </c>
      <c r="Z3" s="20" t="s">
        <v>1</v>
      </c>
      <c r="AA3" s="20" t="s">
        <v>1</v>
      </c>
      <c r="AB3" s="20" t="s">
        <v>1</v>
      </c>
      <c r="AC3" s="20" t="s">
        <v>1</v>
      </c>
      <c r="AD3" s="20" t="s">
        <v>1</v>
      </c>
      <c r="AE3" s="20" t="s">
        <v>1</v>
      </c>
      <c r="AF3" s="20" t="s">
        <v>1</v>
      </c>
      <c r="AG3" s="20" t="s">
        <v>1</v>
      </c>
      <c r="AH3" s="20" t="s">
        <v>1</v>
      </c>
    </row>
    <row r="4" spans="1:34" ht="55.5" customHeight="1" x14ac:dyDescent="0.25">
      <c r="A4" s="163">
        <v>1</v>
      </c>
      <c r="B4" s="54">
        <v>1</v>
      </c>
      <c r="C4" s="164" t="s">
        <v>88</v>
      </c>
      <c r="D4" s="71" t="s">
        <v>37</v>
      </c>
      <c r="E4" s="56" t="s">
        <v>38</v>
      </c>
      <c r="F4" s="56" t="s">
        <v>39</v>
      </c>
      <c r="G4" s="57" t="s">
        <v>40</v>
      </c>
      <c r="H4" s="56" t="s">
        <v>41</v>
      </c>
      <c r="I4" s="56" t="s">
        <v>42</v>
      </c>
      <c r="J4" s="79">
        <v>15.87</v>
      </c>
      <c r="K4" s="84">
        <v>0</v>
      </c>
      <c r="L4" s="82">
        <f>IF(SUM(U4:AL4)&gt;K4,K4,SUM(U4:AL4))</f>
        <v>0</v>
      </c>
      <c r="M4" s="36">
        <f>(SUM(U4:AL4))</f>
        <v>0</v>
      </c>
      <c r="N4" s="37"/>
      <c r="O4" s="38">
        <f>ROUND(IF(K4*0.25-0.5&lt;0,0,K4*0.25-0.5),0)-R4-P4</f>
        <v>0</v>
      </c>
      <c r="P4" s="37"/>
      <c r="Q4" s="37"/>
      <c r="R4" s="37"/>
      <c r="S4" s="22">
        <f>K4-(SUM(U4:AH4))+N4+P4+Q4</f>
        <v>0</v>
      </c>
      <c r="T4" s="23" t="str">
        <f t="shared" ref="T4:T16" si="0">IF(S4&lt;0,"ATENÇÃO","OK")</f>
        <v>OK</v>
      </c>
      <c r="U4" s="149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</row>
    <row r="5" spans="1:34" ht="55.5" customHeight="1" x14ac:dyDescent="0.25">
      <c r="A5" s="163"/>
      <c r="B5" s="54">
        <v>2</v>
      </c>
      <c r="C5" s="165"/>
      <c r="D5" s="55" t="s">
        <v>43</v>
      </c>
      <c r="E5" s="56" t="s">
        <v>38</v>
      </c>
      <c r="F5" s="56" t="s">
        <v>44</v>
      </c>
      <c r="G5" s="57" t="s">
        <v>40</v>
      </c>
      <c r="H5" s="58">
        <v>103012010</v>
      </c>
      <c r="I5" s="56" t="s">
        <v>42</v>
      </c>
      <c r="J5" s="79">
        <v>15.01</v>
      </c>
      <c r="K5" s="84">
        <v>0</v>
      </c>
      <c r="L5" s="82">
        <f>IF(SUM(U5:AL5)&gt;K5,K5,SUM(U5:AL5))</f>
        <v>0</v>
      </c>
      <c r="M5" s="36">
        <f>(SUM(U5:AL5))</f>
        <v>0</v>
      </c>
      <c r="N5" s="37"/>
      <c r="O5" s="38">
        <f t="shared" ref="O5:O16" si="1">ROUND(IF(K5*0.25-0.5&lt;0,0,K5*0.25-0.5),0)-R5-P5</f>
        <v>0</v>
      </c>
      <c r="P5" s="37"/>
      <c r="Q5" s="37"/>
      <c r="R5" s="37"/>
      <c r="S5" s="22">
        <f t="shared" ref="S5:S16" si="2">K5-(SUM(U5:AH5))+N5+P5+Q5</f>
        <v>0</v>
      </c>
      <c r="T5" s="25" t="str">
        <f t="shared" si="0"/>
        <v>OK</v>
      </c>
      <c r="U5" s="150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4" ht="55.5" customHeight="1" x14ac:dyDescent="0.25">
      <c r="A6" s="59">
        <v>2</v>
      </c>
      <c r="B6" s="61">
        <v>3</v>
      </c>
      <c r="C6" s="62" t="s">
        <v>89</v>
      </c>
      <c r="D6" s="63" t="s">
        <v>45</v>
      </c>
      <c r="E6" s="64" t="s">
        <v>46</v>
      </c>
      <c r="F6" s="60" t="s">
        <v>47</v>
      </c>
      <c r="G6" s="64" t="s">
        <v>40</v>
      </c>
      <c r="H6" s="64" t="s">
        <v>48</v>
      </c>
      <c r="I6" s="64" t="s">
        <v>42</v>
      </c>
      <c r="J6" s="78">
        <v>5.65</v>
      </c>
      <c r="K6" s="83">
        <v>0</v>
      </c>
      <c r="L6" s="82">
        <f t="shared" ref="L6:L16" si="3">IF(SUM(U6:AL6)&gt;K6,K6,SUM(U6:AL6))</f>
        <v>0</v>
      </c>
      <c r="M6" s="36">
        <f t="shared" ref="M6:M16" si="4">(SUM(U6:AL6))</f>
        <v>0</v>
      </c>
      <c r="N6" s="37"/>
      <c r="O6" s="38">
        <f t="shared" si="1"/>
        <v>0</v>
      </c>
      <c r="P6" s="37"/>
      <c r="Q6" s="37"/>
      <c r="R6" s="37"/>
      <c r="S6" s="22">
        <f t="shared" si="2"/>
        <v>0</v>
      </c>
      <c r="T6" s="23" t="str">
        <f t="shared" si="0"/>
        <v>OK</v>
      </c>
      <c r="U6" s="149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</row>
    <row r="7" spans="1:34" ht="55.5" customHeight="1" x14ac:dyDescent="0.25">
      <c r="A7" s="65">
        <v>3</v>
      </c>
      <c r="B7" s="54">
        <v>4</v>
      </c>
      <c r="C7" s="67" t="s">
        <v>89</v>
      </c>
      <c r="D7" s="71" t="s">
        <v>49</v>
      </c>
      <c r="E7" s="56" t="s">
        <v>46</v>
      </c>
      <c r="F7" s="66" t="s">
        <v>47</v>
      </c>
      <c r="G7" s="57" t="s">
        <v>40</v>
      </c>
      <c r="H7" s="56" t="s">
        <v>50</v>
      </c>
      <c r="I7" s="56" t="s">
        <v>42</v>
      </c>
      <c r="J7" s="79">
        <v>5.66</v>
      </c>
      <c r="K7" s="83">
        <v>186</v>
      </c>
      <c r="L7" s="82">
        <f t="shared" si="3"/>
        <v>80</v>
      </c>
      <c r="M7" s="36">
        <f t="shared" si="4"/>
        <v>80</v>
      </c>
      <c r="N7" s="37"/>
      <c r="O7" s="38">
        <f t="shared" si="1"/>
        <v>46</v>
      </c>
      <c r="P7" s="37"/>
      <c r="Q7" s="37"/>
      <c r="R7" s="37"/>
      <c r="S7" s="22">
        <f t="shared" si="2"/>
        <v>106</v>
      </c>
      <c r="T7" s="25" t="str">
        <f t="shared" si="0"/>
        <v>OK</v>
      </c>
      <c r="U7" s="157">
        <v>80</v>
      </c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</row>
    <row r="8" spans="1:34" ht="55.5" customHeight="1" x14ac:dyDescent="0.25">
      <c r="A8" s="174">
        <v>6</v>
      </c>
      <c r="B8" s="68">
        <v>7</v>
      </c>
      <c r="C8" s="175" t="s">
        <v>89</v>
      </c>
      <c r="D8" s="72" t="s">
        <v>51</v>
      </c>
      <c r="E8" s="70" t="s">
        <v>52</v>
      </c>
      <c r="F8" s="70" t="s">
        <v>53</v>
      </c>
      <c r="G8" s="70" t="s">
        <v>40</v>
      </c>
      <c r="H8" s="58">
        <v>1465018</v>
      </c>
      <c r="I8" s="70" t="s">
        <v>42</v>
      </c>
      <c r="J8" s="80">
        <v>5.01</v>
      </c>
      <c r="K8" s="83">
        <v>0</v>
      </c>
      <c r="L8" s="82">
        <f t="shared" si="3"/>
        <v>0</v>
      </c>
      <c r="M8" s="36">
        <f t="shared" si="4"/>
        <v>0</v>
      </c>
      <c r="N8" s="37"/>
      <c r="O8" s="38">
        <f t="shared" si="1"/>
        <v>0</v>
      </c>
      <c r="P8" s="37"/>
      <c r="Q8" s="37"/>
      <c r="R8" s="37"/>
      <c r="S8" s="22">
        <f t="shared" si="2"/>
        <v>0</v>
      </c>
      <c r="T8" s="23" t="str">
        <f t="shared" si="0"/>
        <v>OK</v>
      </c>
      <c r="U8" s="149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</row>
    <row r="9" spans="1:34" ht="55.5" customHeight="1" x14ac:dyDescent="0.25">
      <c r="A9" s="174"/>
      <c r="B9" s="68">
        <v>8</v>
      </c>
      <c r="C9" s="176"/>
      <c r="D9" s="72" t="s">
        <v>54</v>
      </c>
      <c r="E9" s="70" t="s">
        <v>55</v>
      </c>
      <c r="F9" s="70" t="s">
        <v>53</v>
      </c>
      <c r="G9" s="70" t="s">
        <v>40</v>
      </c>
      <c r="H9" s="58">
        <v>1465038</v>
      </c>
      <c r="I9" s="70" t="s">
        <v>42</v>
      </c>
      <c r="J9" s="80">
        <v>6.33</v>
      </c>
      <c r="K9" s="83">
        <v>0</v>
      </c>
      <c r="L9" s="82">
        <f t="shared" si="3"/>
        <v>0</v>
      </c>
      <c r="M9" s="36">
        <f t="shared" si="4"/>
        <v>0</v>
      </c>
      <c r="N9" s="37"/>
      <c r="O9" s="38">
        <f t="shared" si="1"/>
        <v>0</v>
      </c>
      <c r="P9" s="37"/>
      <c r="Q9" s="37"/>
      <c r="R9" s="37"/>
      <c r="S9" s="22">
        <f t="shared" si="2"/>
        <v>0</v>
      </c>
      <c r="T9" s="25" t="str">
        <f t="shared" si="0"/>
        <v>OK</v>
      </c>
      <c r="U9" s="150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</row>
    <row r="10" spans="1:34" ht="55.5" customHeight="1" x14ac:dyDescent="0.25">
      <c r="A10" s="174"/>
      <c r="B10" s="68">
        <v>9</v>
      </c>
      <c r="C10" s="176"/>
      <c r="D10" s="72" t="s">
        <v>56</v>
      </c>
      <c r="E10" s="70" t="s">
        <v>55</v>
      </c>
      <c r="F10" s="70" t="s">
        <v>53</v>
      </c>
      <c r="G10" s="70" t="s">
        <v>40</v>
      </c>
      <c r="H10" s="58">
        <v>1465037</v>
      </c>
      <c r="I10" s="70" t="s">
        <v>42</v>
      </c>
      <c r="J10" s="80">
        <v>6.12</v>
      </c>
      <c r="K10" s="83">
        <v>0</v>
      </c>
      <c r="L10" s="82">
        <f t="shared" si="3"/>
        <v>0</v>
      </c>
      <c r="M10" s="36">
        <f t="shared" si="4"/>
        <v>0</v>
      </c>
      <c r="N10" s="37"/>
      <c r="O10" s="38">
        <f t="shared" si="1"/>
        <v>0</v>
      </c>
      <c r="P10" s="37"/>
      <c r="Q10" s="37"/>
      <c r="R10" s="37"/>
      <c r="S10" s="22">
        <f t="shared" si="2"/>
        <v>0</v>
      </c>
      <c r="T10" s="23" t="str">
        <f t="shared" si="0"/>
        <v>OK</v>
      </c>
      <c r="U10" s="149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</row>
    <row r="11" spans="1:34" ht="55.5" customHeight="1" x14ac:dyDescent="0.25">
      <c r="A11" s="174"/>
      <c r="B11" s="68">
        <v>10</v>
      </c>
      <c r="C11" s="176"/>
      <c r="D11" s="72" t="s">
        <v>57</v>
      </c>
      <c r="E11" s="70" t="s">
        <v>58</v>
      </c>
      <c r="F11" s="70" t="s">
        <v>59</v>
      </c>
      <c r="G11" s="70" t="s">
        <v>40</v>
      </c>
      <c r="H11" s="58" t="s">
        <v>60</v>
      </c>
      <c r="I11" s="70" t="s">
        <v>42</v>
      </c>
      <c r="J11" s="80">
        <v>3.44</v>
      </c>
      <c r="K11" s="83">
        <v>0</v>
      </c>
      <c r="L11" s="82">
        <f t="shared" si="3"/>
        <v>0</v>
      </c>
      <c r="M11" s="36">
        <f t="shared" si="4"/>
        <v>0</v>
      </c>
      <c r="N11" s="37"/>
      <c r="O11" s="38">
        <f t="shared" si="1"/>
        <v>0</v>
      </c>
      <c r="P11" s="37"/>
      <c r="Q11" s="37"/>
      <c r="R11" s="37"/>
      <c r="S11" s="22">
        <f t="shared" si="2"/>
        <v>0</v>
      </c>
      <c r="T11" s="25" t="str">
        <f t="shared" si="0"/>
        <v>OK</v>
      </c>
      <c r="U11" s="150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</row>
    <row r="12" spans="1:34" ht="55.5" customHeight="1" x14ac:dyDescent="0.25">
      <c r="A12" s="174"/>
      <c r="B12" s="68">
        <v>11</v>
      </c>
      <c r="C12" s="176"/>
      <c r="D12" s="72" t="s">
        <v>61</v>
      </c>
      <c r="E12" s="70" t="s">
        <v>58</v>
      </c>
      <c r="F12" s="70" t="s">
        <v>59</v>
      </c>
      <c r="G12" s="70" t="s">
        <v>40</v>
      </c>
      <c r="H12" s="58" t="s">
        <v>60</v>
      </c>
      <c r="I12" s="70" t="s">
        <v>42</v>
      </c>
      <c r="J12" s="80">
        <v>3.47</v>
      </c>
      <c r="K12" s="83">
        <v>0</v>
      </c>
      <c r="L12" s="82">
        <f t="shared" si="3"/>
        <v>0</v>
      </c>
      <c r="M12" s="36">
        <f t="shared" si="4"/>
        <v>0</v>
      </c>
      <c r="N12" s="37"/>
      <c r="O12" s="38">
        <f t="shared" si="1"/>
        <v>0</v>
      </c>
      <c r="P12" s="37"/>
      <c r="Q12" s="37"/>
      <c r="R12" s="37"/>
      <c r="S12" s="22">
        <f t="shared" si="2"/>
        <v>0</v>
      </c>
      <c r="T12" s="23" t="str">
        <f t="shared" si="0"/>
        <v>OK</v>
      </c>
      <c r="U12" s="149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</row>
    <row r="13" spans="1:34" ht="55.5" customHeight="1" x14ac:dyDescent="0.25">
      <c r="A13" s="174"/>
      <c r="B13" s="68">
        <v>12</v>
      </c>
      <c r="C13" s="176"/>
      <c r="D13" s="72" t="s">
        <v>62</v>
      </c>
      <c r="E13" s="70" t="s">
        <v>58</v>
      </c>
      <c r="F13" s="70" t="s">
        <v>59</v>
      </c>
      <c r="G13" s="70" t="s">
        <v>40</v>
      </c>
      <c r="H13" s="58" t="s">
        <v>63</v>
      </c>
      <c r="I13" s="70" t="s">
        <v>42</v>
      </c>
      <c r="J13" s="80">
        <v>4.0199999999999996</v>
      </c>
      <c r="K13" s="83">
        <v>0</v>
      </c>
      <c r="L13" s="82">
        <f t="shared" si="3"/>
        <v>0</v>
      </c>
      <c r="M13" s="36">
        <f t="shared" si="4"/>
        <v>0</v>
      </c>
      <c r="N13" s="37"/>
      <c r="O13" s="38">
        <f t="shared" si="1"/>
        <v>0</v>
      </c>
      <c r="P13" s="37"/>
      <c r="Q13" s="37"/>
      <c r="R13" s="37"/>
      <c r="S13" s="22">
        <f t="shared" si="2"/>
        <v>0</v>
      </c>
      <c r="T13" s="25" t="str">
        <f t="shared" si="0"/>
        <v>OK</v>
      </c>
      <c r="U13" s="150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</row>
    <row r="14" spans="1:34" ht="55.5" customHeight="1" x14ac:dyDescent="0.25">
      <c r="A14" s="174"/>
      <c r="B14" s="68">
        <v>13</v>
      </c>
      <c r="C14" s="176"/>
      <c r="D14" s="72" t="s">
        <v>64</v>
      </c>
      <c r="E14" s="70" t="s">
        <v>58</v>
      </c>
      <c r="F14" s="70" t="s">
        <v>59</v>
      </c>
      <c r="G14" s="70" t="s">
        <v>40</v>
      </c>
      <c r="H14" s="58" t="s">
        <v>63</v>
      </c>
      <c r="I14" s="70" t="s">
        <v>42</v>
      </c>
      <c r="J14" s="80">
        <v>4.05</v>
      </c>
      <c r="K14" s="83">
        <v>0</v>
      </c>
      <c r="L14" s="82">
        <f t="shared" si="3"/>
        <v>0</v>
      </c>
      <c r="M14" s="36">
        <f t="shared" si="4"/>
        <v>0</v>
      </c>
      <c r="N14" s="37"/>
      <c r="O14" s="38">
        <f t="shared" si="1"/>
        <v>0</v>
      </c>
      <c r="P14" s="37"/>
      <c r="Q14" s="37"/>
      <c r="R14" s="37"/>
      <c r="S14" s="22">
        <f t="shared" si="2"/>
        <v>0</v>
      </c>
      <c r="T14" s="23" t="str">
        <f t="shared" si="0"/>
        <v>OK</v>
      </c>
      <c r="U14" s="149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</row>
    <row r="15" spans="1:34" ht="55.5" customHeight="1" x14ac:dyDescent="0.25">
      <c r="A15" s="174"/>
      <c r="B15" s="68">
        <v>14</v>
      </c>
      <c r="C15" s="176"/>
      <c r="D15" s="72" t="s">
        <v>65</v>
      </c>
      <c r="E15" s="70" t="s">
        <v>66</v>
      </c>
      <c r="F15" s="70" t="s">
        <v>59</v>
      </c>
      <c r="G15" s="70" t="s">
        <v>40</v>
      </c>
      <c r="H15" s="58" t="s">
        <v>67</v>
      </c>
      <c r="I15" s="70" t="s">
        <v>42</v>
      </c>
      <c r="J15" s="80">
        <v>5.57</v>
      </c>
      <c r="K15" s="83">
        <v>0</v>
      </c>
      <c r="L15" s="82">
        <f t="shared" si="3"/>
        <v>0</v>
      </c>
      <c r="M15" s="36">
        <f t="shared" si="4"/>
        <v>0</v>
      </c>
      <c r="N15" s="37"/>
      <c r="O15" s="38">
        <f t="shared" si="1"/>
        <v>0</v>
      </c>
      <c r="P15" s="37"/>
      <c r="Q15" s="37"/>
      <c r="R15" s="37"/>
      <c r="S15" s="22">
        <f t="shared" si="2"/>
        <v>0</v>
      </c>
      <c r="T15" s="25" t="str">
        <f t="shared" si="0"/>
        <v>OK</v>
      </c>
      <c r="U15" s="150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</row>
    <row r="16" spans="1:34" ht="55.5" customHeight="1" x14ac:dyDescent="0.25">
      <c r="A16" s="174"/>
      <c r="B16" s="68">
        <v>15</v>
      </c>
      <c r="C16" s="177"/>
      <c r="D16" s="69" t="s">
        <v>68</v>
      </c>
      <c r="E16" s="70" t="s">
        <v>69</v>
      </c>
      <c r="F16" s="70" t="s">
        <v>59</v>
      </c>
      <c r="G16" s="70" t="s">
        <v>40</v>
      </c>
      <c r="H16" s="58" t="s">
        <v>70</v>
      </c>
      <c r="I16" s="70" t="s">
        <v>42</v>
      </c>
      <c r="J16" s="80">
        <v>8.31</v>
      </c>
      <c r="K16" s="83">
        <v>0</v>
      </c>
      <c r="L16" s="82">
        <f t="shared" si="3"/>
        <v>0</v>
      </c>
      <c r="M16" s="36">
        <f t="shared" si="4"/>
        <v>0</v>
      </c>
      <c r="N16" s="37"/>
      <c r="O16" s="38">
        <f t="shared" si="1"/>
        <v>0</v>
      </c>
      <c r="P16" s="37"/>
      <c r="Q16" s="37"/>
      <c r="R16" s="37"/>
      <c r="S16" s="91">
        <f t="shared" si="2"/>
        <v>0</v>
      </c>
      <c r="T16" s="25" t="str">
        <f t="shared" si="0"/>
        <v>OK</v>
      </c>
      <c r="U16" s="150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</row>
    <row r="17" spans="1:34" ht="30" customHeight="1" x14ac:dyDescent="0.35">
      <c r="A17" s="26"/>
      <c r="B17" s="27"/>
      <c r="C17" s="28"/>
      <c r="D17" s="27"/>
      <c r="E17" s="27"/>
      <c r="F17" s="27"/>
      <c r="G17" s="27"/>
      <c r="H17" s="27"/>
      <c r="I17" s="27"/>
      <c r="J17" s="81"/>
      <c r="K17" s="29">
        <f>SUM(K4:K16)</f>
        <v>186</v>
      </c>
      <c r="L17" s="29"/>
      <c r="M17" s="29"/>
      <c r="N17" s="29"/>
      <c r="O17" s="29"/>
      <c r="P17" s="29"/>
      <c r="Q17" s="29"/>
      <c r="R17" s="29"/>
      <c r="S17" s="29">
        <f t="shared" ref="S17" si="5">SUM(S4:S16)</f>
        <v>106</v>
      </c>
      <c r="T17" s="31"/>
      <c r="U17" s="152">
        <f>SUMPRODUCT($J$4:$J$16,U4:U16)</f>
        <v>452.8</v>
      </c>
      <c r="V17" s="85">
        <f t="shared" ref="V17:AH17" si="6">SUMPRODUCT($J$4:$J$16,V4:V16)</f>
        <v>0</v>
      </c>
      <c r="W17" s="85">
        <f t="shared" si="6"/>
        <v>0</v>
      </c>
      <c r="X17" s="85">
        <f t="shared" si="6"/>
        <v>0</v>
      </c>
      <c r="Y17" s="85">
        <f t="shared" si="6"/>
        <v>0</v>
      </c>
      <c r="Z17" s="85">
        <f t="shared" si="6"/>
        <v>0</v>
      </c>
      <c r="AA17" s="85">
        <f t="shared" si="6"/>
        <v>0</v>
      </c>
      <c r="AB17" s="85">
        <f t="shared" si="6"/>
        <v>0</v>
      </c>
      <c r="AC17" s="85">
        <f t="shared" si="6"/>
        <v>0</v>
      </c>
      <c r="AD17" s="85">
        <f t="shared" si="6"/>
        <v>0</v>
      </c>
      <c r="AE17" s="85">
        <f t="shared" si="6"/>
        <v>0</v>
      </c>
      <c r="AF17" s="85">
        <f t="shared" si="6"/>
        <v>0</v>
      </c>
      <c r="AG17" s="85">
        <f t="shared" si="6"/>
        <v>0</v>
      </c>
      <c r="AH17" s="85">
        <f t="shared" si="6"/>
        <v>0</v>
      </c>
    </row>
  </sheetData>
  <mergeCells count="23">
    <mergeCell ref="A4:A5"/>
    <mergeCell ref="C4:C5"/>
    <mergeCell ref="A8:A16"/>
    <mergeCell ref="C8:C16"/>
    <mergeCell ref="AD1:AD2"/>
    <mergeCell ref="W1:W2"/>
    <mergeCell ref="K2:T2"/>
    <mergeCell ref="A2:J2"/>
    <mergeCell ref="A1:C1"/>
    <mergeCell ref="D1:J1"/>
    <mergeCell ref="K1:T1"/>
    <mergeCell ref="U1:U2"/>
    <mergeCell ref="V1:V2"/>
    <mergeCell ref="AE1:AE2"/>
    <mergeCell ref="AF1:AF2"/>
    <mergeCell ref="AG1:AG2"/>
    <mergeCell ref="AH1:AH2"/>
    <mergeCell ref="X1:X2"/>
    <mergeCell ref="Y1:Y2"/>
    <mergeCell ref="Z1:Z2"/>
    <mergeCell ref="AA1:AA2"/>
    <mergeCell ref="AB1:AB2"/>
    <mergeCell ref="AC1:AC2"/>
  </mergeCells>
  <conditionalFormatting sqref="V4:AH16">
    <cfRule type="cellIs" dxfId="10" priority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REITORIA</vt:lpstr>
      <vt:lpstr>CESFI</vt:lpstr>
      <vt:lpstr>CEFID</vt:lpstr>
      <vt:lpstr>CAV</vt:lpstr>
      <vt:lpstr>CCT</vt:lpstr>
      <vt:lpstr>CEART</vt:lpstr>
      <vt:lpstr>ESAG</vt:lpstr>
      <vt:lpstr>CEAD</vt:lpstr>
      <vt:lpstr>CEPLAN</vt:lpstr>
      <vt:lpstr>CEAVI</vt:lpstr>
      <vt:lpstr>CERES</vt:lpstr>
      <vt:lpstr>FAED</vt:lpstr>
      <vt:lpstr>CEO</vt:lpstr>
      <vt:lpstr>GESTOR</vt:lpstr>
      <vt:lpstr>(CARONA)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2025-12-08T18:41:18Z</dcterms:modified>
</cp:coreProperties>
</file>