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VIGÊNCIA EXPIRADA\PE 1019.2024 SRP SGPE 27102.2024 - Carimbos e Chaves - VIG. 23.08.2025\"/>
    </mc:Choice>
  </mc:AlternateContent>
  <xr:revisionPtr revIDLastSave="0" documentId="13_ncr:1_{63B27959-252C-43E7-BB69-1BF2E5569DFE}" xr6:coauthVersionLast="47" xr6:coauthVersionMax="47" xr10:uidLastSave="{00000000-0000-0000-0000-000000000000}"/>
  <bookViews>
    <workbookView xWindow="28680" yWindow="-120" windowWidth="29040" windowHeight="15720" tabRatio="724" activeTab="12" xr2:uid="{00000000-000D-0000-FFFF-FFFF00000000}"/>
  </bookViews>
  <sheets>
    <sheet name="REITORIA" sheetId="75" r:id="rId1"/>
    <sheet name="ESAG" sheetId="180" r:id="rId2"/>
    <sheet name="FAED" sheetId="181" r:id="rId3"/>
    <sheet name="CEART" sheetId="182" r:id="rId4"/>
    <sheet name="CEAD" sheetId="183" r:id="rId5"/>
    <sheet name="CEFID" sheetId="184" r:id="rId6"/>
    <sheet name="CESFI" sheetId="185" r:id="rId7"/>
    <sheet name="CEPLAN" sheetId="186" r:id="rId8"/>
    <sheet name="CCT" sheetId="187" r:id="rId9"/>
    <sheet name="CESMO" sheetId="188" r:id="rId10"/>
    <sheet name="CERES" sheetId="189" r:id="rId11"/>
    <sheet name="CEAVI" sheetId="190" r:id="rId12"/>
    <sheet name="GESTOR" sheetId="162" r:id="rId13"/>
    <sheet name="(CARONA)" sheetId="191" r:id="rId14"/>
  </sheets>
  <definedNames>
    <definedName name="_xlnm._FilterDatabase" localSheetId="13" hidden="1">'(CARONA)'!$A$3:$AH$3</definedName>
    <definedName name="_xlnm._FilterDatabase" localSheetId="8" hidden="1">CCT!$A$3:$AD$30</definedName>
    <definedName name="_xlnm._FilterDatabase" localSheetId="4" hidden="1">CEAD!$A$3:$AD$30</definedName>
    <definedName name="_xlnm._FilterDatabase" localSheetId="3" hidden="1">CEART!$A$3:$AD$30</definedName>
    <definedName name="_xlnm._FilterDatabase" localSheetId="11" hidden="1">CEAVI!$A$3:$AD$30</definedName>
    <definedName name="_xlnm._FilterDatabase" localSheetId="5" hidden="1">CEFID!$A$3:$AD$30</definedName>
    <definedName name="_xlnm._FilterDatabase" localSheetId="7" hidden="1">CEPLAN!$A$3:$AD$30</definedName>
    <definedName name="_xlnm._FilterDatabase" localSheetId="10" hidden="1">CERES!$A$3:$AD$30</definedName>
    <definedName name="_xlnm._FilterDatabase" localSheetId="6" hidden="1">CESFI!$A$3:$AD$30</definedName>
    <definedName name="_xlnm._FilterDatabase" localSheetId="9" hidden="1">CESMO!$A$3:$AD$30</definedName>
    <definedName name="_xlnm._FilterDatabase" localSheetId="1" hidden="1">ESAG!$A$3:$AD$30</definedName>
    <definedName name="_xlnm._FilterDatabase" localSheetId="2" hidden="1">FAED!$A$3:$AC$30</definedName>
    <definedName name="_xlnm._FilterDatabase" localSheetId="12" hidden="1">GESTOR!$A$3:$P$30</definedName>
    <definedName name="_xlnm._FilterDatabase" localSheetId="0" hidden="1">REITORIA!$A$3:$AD$30</definedName>
    <definedName name="diasuteis" localSheetId="8">#REF!</definedName>
    <definedName name="diasuteis" localSheetId="4">#REF!</definedName>
    <definedName name="diasuteis" localSheetId="3">#REF!</definedName>
    <definedName name="diasuteis" localSheetId="11">#REF!</definedName>
    <definedName name="diasuteis" localSheetId="5">#REF!</definedName>
    <definedName name="diasuteis" localSheetId="7">#REF!</definedName>
    <definedName name="diasuteis" localSheetId="10">#REF!</definedName>
    <definedName name="diasuteis" localSheetId="6">#REF!</definedName>
    <definedName name="diasuteis" localSheetId="9">#REF!</definedName>
    <definedName name="diasuteis" localSheetId="1">#REF!</definedName>
    <definedName name="diasuteis" localSheetId="2">#REF!</definedName>
    <definedName name="diasuteis" localSheetId="12">#REF!</definedName>
    <definedName name="diasuteis" localSheetId="0">#REF!</definedName>
    <definedName name="diasuteis">#REF!</definedName>
    <definedName name="Ferias" localSheetId="12">#REF!</definedName>
    <definedName name="Ferias">#REF!</definedName>
    <definedName name="RD" localSheetId="12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" i="191" l="1"/>
  <c r="S6" i="191"/>
  <c r="S7" i="191"/>
  <c r="S8" i="191"/>
  <c r="S9" i="191"/>
  <c r="S10" i="191"/>
  <c r="S11" i="191"/>
  <c r="S12" i="191"/>
  <c r="S13" i="191"/>
  <c r="S14" i="191"/>
  <c r="S15" i="191"/>
  <c r="S16" i="191"/>
  <c r="S17" i="191"/>
  <c r="S18" i="191"/>
  <c r="S19" i="191"/>
  <c r="S20" i="191"/>
  <c r="S21" i="191"/>
  <c r="S22" i="191"/>
  <c r="S23" i="191"/>
  <c r="S24" i="191"/>
  <c r="S25" i="191"/>
  <c r="S26" i="191"/>
  <c r="S27" i="191"/>
  <c r="S28" i="191"/>
  <c r="S29" i="191"/>
  <c r="S4" i="191"/>
  <c r="G10" i="191"/>
  <c r="J10" i="191"/>
  <c r="H16" i="191" l="1"/>
  <c r="H17" i="191"/>
  <c r="H19" i="191"/>
  <c r="G11" i="191"/>
  <c r="G12" i="191"/>
  <c r="G13" i="191"/>
  <c r="G14" i="191"/>
  <c r="G15" i="191"/>
  <c r="G16" i="191"/>
  <c r="G17" i="191"/>
  <c r="G18" i="191"/>
  <c r="G19" i="191"/>
  <c r="G20" i="191"/>
  <c r="G21" i="191"/>
  <c r="G22" i="191"/>
  <c r="G23" i="191"/>
  <c r="G24" i="191"/>
  <c r="G25" i="191"/>
  <c r="G26" i="191"/>
  <c r="G27" i="191"/>
  <c r="G28" i="191"/>
  <c r="G29" i="191"/>
  <c r="Q8" i="191"/>
  <c r="P8" i="191"/>
  <c r="P9" i="191"/>
  <c r="P10" i="191"/>
  <c r="P11" i="191"/>
  <c r="P12" i="191"/>
  <c r="P13" i="191"/>
  <c r="P14" i="191"/>
  <c r="P15" i="191"/>
  <c r="P16" i="191"/>
  <c r="P17" i="191"/>
  <c r="P18" i="191"/>
  <c r="P19" i="191"/>
  <c r="P20" i="191"/>
  <c r="P21" i="191"/>
  <c r="P22" i="191"/>
  <c r="P23" i="191"/>
  <c r="P24" i="191"/>
  <c r="P25" i="191"/>
  <c r="P26" i="191"/>
  <c r="P27" i="191"/>
  <c r="P28" i="191"/>
  <c r="P29" i="191"/>
  <c r="O8" i="191"/>
  <c r="O9" i="191"/>
  <c r="Q9" i="191" s="1"/>
  <c r="O14" i="191"/>
  <c r="Q14" i="191" s="1"/>
  <c r="O22" i="191"/>
  <c r="Q22" i="191" s="1"/>
  <c r="O27" i="191"/>
  <c r="Q27" i="191" s="1"/>
  <c r="O28" i="191"/>
  <c r="Q28" i="191" s="1"/>
  <c r="N22" i="191"/>
  <c r="M8" i="191"/>
  <c r="M9" i="191"/>
  <c r="M10" i="191"/>
  <c r="M11" i="191"/>
  <c r="M12" i="191"/>
  <c r="M13" i="191"/>
  <c r="M14" i="191"/>
  <c r="M15" i="191"/>
  <c r="M16" i="191"/>
  <c r="M17" i="191"/>
  <c r="M18" i="191"/>
  <c r="M19" i="191"/>
  <c r="M20" i="191"/>
  <c r="M21" i="191"/>
  <c r="M22" i="191"/>
  <c r="M23" i="191"/>
  <c r="M24" i="191"/>
  <c r="M25" i="191"/>
  <c r="M26" i="191"/>
  <c r="M27" i="191"/>
  <c r="M28" i="191"/>
  <c r="M29" i="191"/>
  <c r="L8" i="191"/>
  <c r="N8" i="191" s="1"/>
  <c r="L9" i="191"/>
  <c r="N9" i="191" s="1"/>
  <c r="L11" i="191"/>
  <c r="N11" i="191" s="1"/>
  <c r="L22" i="191"/>
  <c r="L25" i="191"/>
  <c r="N25" i="191" s="1"/>
  <c r="L26" i="191"/>
  <c r="N26" i="191" s="1"/>
  <c r="L27" i="191"/>
  <c r="N27" i="191" s="1"/>
  <c r="J8" i="191"/>
  <c r="J9" i="191"/>
  <c r="J11" i="191"/>
  <c r="J12" i="191"/>
  <c r="J13" i="191"/>
  <c r="J14" i="191"/>
  <c r="J15" i="191"/>
  <c r="J16" i="191"/>
  <c r="J17" i="191"/>
  <c r="J18" i="191"/>
  <c r="J19" i="191"/>
  <c r="J20" i="191"/>
  <c r="J21" i="191"/>
  <c r="J22" i="191"/>
  <c r="J23" i="191"/>
  <c r="J24" i="191"/>
  <c r="J25" i="191"/>
  <c r="J26" i="191"/>
  <c r="J27" i="191"/>
  <c r="J28" i="191"/>
  <c r="J29" i="191"/>
  <c r="I8" i="191"/>
  <c r="K8" i="191" s="1"/>
  <c r="I14" i="191"/>
  <c r="K14" i="191" s="1"/>
  <c r="I16" i="191"/>
  <c r="K16" i="191" s="1"/>
  <c r="I22" i="191"/>
  <c r="K22" i="191" s="1"/>
  <c r="I24" i="191"/>
  <c r="K24" i="191" s="1"/>
  <c r="U8" i="191"/>
  <c r="F8" i="191" s="1"/>
  <c r="U9" i="191"/>
  <c r="F9" i="191" s="1"/>
  <c r="H9" i="191" s="1"/>
  <c r="U10" i="191"/>
  <c r="U11" i="191"/>
  <c r="F11" i="191" s="1"/>
  <c r="H11" i="191" s="1"/>
  <c r="U12" i="191"/>
  <c r="F12" i="191" s="1"/>
  <c r="H12" i="191" s="1"/>
  <c r="U13" i="191"/>
  <c r="F13" i="191" s="1"/>
  <c r="H13" i="191" s="1"/>
  <c r="U14" i="191"/>
  <c r="F14" i="191" s="1"/>
  <c r="H14" i="191" s="1"/>
  <c r="U15" i="191"/>
  <c r="F15" i="191" s="1"/>
  <c r="H15" i="191" s="1"/>
  <c r="U16" i="191"/>
  <c r="F16" i="191" s="1"/>
  <c r="U17" i="191"/>
  <c r="F17" i="191" s="1"/>
  <c r="U18" i="191"/>
  <c r="F18" i="191" s="1"/>
  <c r="H18" i="191" s="1"/>
  <c r="U19" i="191"/>
  <c r="F19" i="191" s="1"/>
  <c r="U20" i="191"/>
  <c r="F20" i="191" s="1"/>
  <c r="H20" i="191" s="1"/>
  <c r="U21" i="191"/>
  <c r="F21" i="191" s="1"/>
  <c r="H21" i="191" s="1"/>
  <c r="U22" i="191"/>
  <c r="F22" i="191" s="1"/>
  <c r="H22" i="191" s="1"/>
  <c r="U23" i="191"/>
  <c r="F23" i="191" s="1"/>
  <c r="H23" i="191" s="1"/>
  <c r="U24" i="191"/>
  <c r="F24" i="191" s="1"/>
  <c r="H24" i="191" s="1"/>
  <c r="U25" i="191"/>
  <c r="F25" i="191" s="1"/>
  <c r="H25" i="191" s="1"/>
  <c r="U26" i="191"/>
  <c r="F26" i="191" s="1"/>
  <c r="H26" i="191" s="1"/>
  <c r="U27" i="191"/>
  <c r="F27" i="191" s="1"/>
  <c r="H27" i="191" s="1"/>
  <c r="U28" i="191"/>
  <c r="F28" i="191" s="1"/>
  <c r="H28" i="191" s="1"/>
  <c r="U29" i="191"/>
  <c r="F29" i="191" s="1"/>
  <c r="H29" i="191" s="1"/>
  <c r="T8" i="191"/>
  <c r="T9" i="191"/>
  <c r="T10" i="191"/>
  <c r="T11" i="191"/>
  <c r="T12" i="191"/>
  <c r="T13" i="191"/>
  <c r="T14" i="191"/>
  <c r="T15" i="191"/>
  <c r="T16" i="191"/>
  <c r="T17" i="191"/>
  <c r="T18" i="191"/>
  <c r="T19" i="191"/>
  <c r="T20" i="191"/>
  <c r="T21" i="191"/>
  <c r="T22" i="191"/>
  <c r="T23" i="191"/>
  <c r="T24" i="191"/>
  <c r="T25" i="191"/>
  <c r="T26" i="191"/>
  <c r="T27" i="191"/>
  <c r="T28" i="191"/>
  <c r="T29" i="191"/>
  <c r="R8" i="191"/>
  <c r="R9" i="191"/>
  <c r="R10" i="191"/>
  <c r="R11" i="191"/>
  <c r="R12" i="191"/>
  <c r="R13" i="191"/>
  <c r="R14" i="191"/>
  <c r="R15" i="191"/>
  <c r="R16" i="191"/>
  <c r="R17" i="191"/>
  <c r="R18" i="191"/>
  <c r="R19" i="191"/>
  <c r="R20" i="191"/>
  <c r="R21" i="191"/>
  <c r="R22" i="191"/>
  <c r="R23" i="191"/>
  <c r="R24" i="191"/>
  <c r="R25" i="191"/>
  <c r="R26" i="191"/>
  <c r="R27" i="191"/>
  <c r="R28" i="191"/>
  <c r="R29" i="191"/>
  <c r="D37" i="191"/>
  <c r="D36" i="191"/>
  <c r="Y30" i="191"/>
  <c r="Z30" i="191"/>
  <c r="AA30" i="191"/>
  <c r="AB30" i="191"/>
  <c r="AC30" i="191"/>
  <c r="AD30" i="191"/>
  <c r="AE30" i="191"/>
  <c r="AF30" i="191"/>
  <c r="AG30" i="191"/>
  <c r="AH30" i="191"/>
  <c r="X30" i="191"/>
  <c r="D35" i="191"/>
  <c r="C34" i="191"/>
  <c r="C33" i="191"/>
  <c r="C32" i="191"/>
  <c r="W30" i="191"/>
  <c r="W8" i="191"/>
  <c r="W9" i="191"/>
  <c r="W10" i="191"/>
  <c r="W11" i="191"/>
  <c r="W12" i="191"/>
  <c r="W13" i="191"/>
  <c r="W14" i="191"/>
  <c r="W15" i="191"/>
  <c r="W16" i="191"/>
  <c r="W17" i="191"/>
  <c r="W18" i="191"/>
  <c r="W19" i="191"/>
  <c r="W20" i="191"/>
  <c r="W21" i="191"/>
  <c r="W22" i="191"/>
  <c r="W23" i="191"/>
  <c r="W24" i="191"/>
  <c r="W25" i="191"/>
  <c r="W26" i="191"/>
  <c r="W27" i="191"/>
  <c r="W28" i="191"/>
  <c r="H8" i="191"/>
  <c r="G8" i="191"/>
  <c r="G9" i="191"/>
  <c r="E4" i="191"/>
  <c r="E5" i="191"/>
  <c r="E6" i="191"/>
  <c r="E7" i="191"/>
  <c r="E8" i="191"/>
  <c r="E9" i="191"/>
  <c r="E10" i="191"/>
  <c r="E11" i="191"/>
  <c r="E12" i="191"/>
  <c r="E13" i="191"/>
  <c r="E14" i="191"/>
  <c r="E15" i="191"/>
  <c r="E16" i="191"/>
  <c r="E17" i="191"/>
  <c r="E18" i="191"/>
  <c r="E19" i="191"/>
  <c r="E20" i="191"/>
  <c r="E21" i="191"/>
  <c r="E22" i="191"/>
  <c r="E23" i="191"/>
  <c r="E24" i="191"/>
  <c r="E25" i="191"/>
  <c r="E26" i="191"/>
  <c r="E27" i="191"/>
  <c r="E28" i="191"/>
  <c r="E29" i="191"/>
  <c r="G4" i="191"/>
  <c r="J4" i="191"/>
  <c r="M4" i="191"/>
  <c r="P4" i="191"/>
  <c r="T4" i="191"/>
  <c r="G5" i="191"/>
  <c r="J5" i="191"/>
  <c r="M5" i="191"/>
  <c r="P5" i="191"/>
  <c r="R5" i="191"/>
  <c r="U5" i="191" s="1"/>
  <c r="F5" i="191" s="1"/>
  <c r="T5" i="191"/>
  <c r="W5" i="191"/>
  <c r="G6" i="191"/>
  <c r="J6" i="191"/>
  <c r="M6" i="191"/>
  <c r="P6" i="191"/>
  <c r="R6" i="191"/>
  <c r="U6" i="191" s="1"/>
  <c r="F6" i="191" s="1"/>
  <c r="T6" i="191"/>
  <c r="G7" i="191"/>
  <c r="J7" i="191"/>
  <c r="M7" i="191"/>
  <c r="P7" i="191"/>
  <c r="T7" i="191"/>
  <c r="W29" i="191"/>
  <c r="L19" i="191" l="1"/>
  <c r="N19" i="191" s="1"/>
  <c r="I27" i="191"/>
  <c r="K27" i="191" s="1"/>
  <c r="I11" i="191"/>
  <c r="K11" i="191" s="1"/>
  <c r="L17" i="191"/>
  <c r="N17" i="191" s="1"/>
  <c r="O12" i="191"/>
  <c r="Q12" i="191" s="1"/>
  <c r="I19" i="191"/>
  <c r="K19" i="191" s="1"/>
  <c r="I18" i="191"/>
  <c r="K18" i="191" s="1"/>
  <c r="O20" i="191"/>
  <c r="Q20" i="191" s="1"/>
  <c r="O19" i="191"/>
  <c r="Q19" i="191" s="1"/>
  <c r="L18" i="191"/>
  <c r="N18" i="191" s="1"/>
  <c r="I26" i="191"/>
  <c r="K26" i="191" s="1"/>
  <c r="I9" i="191"/>
  <c r="K9" i="191" s="1"/>
  <c r="L14" i="191"/>
  <c r="N14" i="191" s="1"/>
  <c r="O11" i="191"/>
  <c r="Q11" i="191" s="1"/>
  <c r="O10" i="191"/>
  <c r="Q10" i="191" s="1"/>
  <c r="F10" i="191"/>
  <c r="L10" i="191"/>
  <c r="N10" i="191" s="1"/>
  <c r="I25" i="191"/>
  <c r="K25" i="191" s="1"/>
  <c r="I17" i="191"/>
  <c r="K17" i="191" s="1"/>
  <c r="L24" i="191"/>
  <c r="N24" i="191" s="1"/>
  <c r="L16" i="191"/>
  <c r="N16" i="191" s="1"/>
  <c r="O26" i="191"/>
  <c r="Q26" i="191" s="1"/>
  <c r="O18" i="191"/>
  <c r="Q18" i="191" s="1"/>
  <c r="I10" i="191"/>
  <c r="K10" i="191" s="1"/>
  <c r="H10" i="191"/>
  <c r="L23" i="191"/>
  <c r="N23" i="191" s="1"/>
  <c r="L15" i="191"/>
  <c r="N15" i="191" s="1"/>
  <c r="O25" i="191"/>
  <c r="Q25" i="191" s="1"/>
  <c r="O17" i="191"/>
  <c r="Q17" i="191" s="1"/>
  <c r="I23" i="191"/>
  <c r="K23" i="191" s="1"/>
  <c r="I15" i="191"/>
  <c r="K15" i="191" s="1"/>
  <c r="O24" i="191"/>
  <c r="Q24" i="191" s="1"/>
  <c r="O16" i="191"/>
  <c r="Q16" i="191" s="1"/>
  <c r="L29" i="191"/>
  <c r="N29" i="191" s="1"/>
  <c r="L21" i="191"/>
  <c r="N21" i="191" s="1"/>
  <c r="L13" i="191"/>
  <c r="N13" i="191" s="1"/>
  <c r="O23" i="191"/>
  <c r="Q23" i="191" s="1"/>
  <c r="O15" i="191"/>
  <c r="Q15" i="191" s="1"/>
  <c r="I29" i="191"/>
  <c r="K29" i="191" s="1"/>
  <c r="I21" i="191"/>
  <c r="K21" i="191" s="1"/>
  <c r="I13" i="191"/>
  <c r="K13" i="191" s="1"/>
  <c r="L28" i="191"/>
  <c r="N28" i="191" s="1"/>
  <c r="L20" i="191"/>
  <c r="N20" i="191" s="1"/>
  <c r="L12" i="191"/>
  <c r="N12" i="191" s="1"/>
  <c r="I28" i="191"/>
  <c r="K28" i="191" s="1"/>
  <c r="I20" i="191"/>
  <c r="K20" i="191" s="1"/>
  <c r="I12" i="191"/>
  <c r="K12" i="191" s="1"/>
  <c r="O29" i="191"/>
  <c r="Q29" i="191" s="1"/>
  <c r="O21" i="191"/>
  <c r="Q21" i="191" s="1"/>
  <c r="O13" i="191"/>
  <c r="Q13" i="191" s="1"/>
  <c r="O6" i="191"/>
  <c r="Q6" i="191" s="1"/>
  <c r="I6" i="191"/>
  <c r="K6" i="191" s="1"/>
  <c r="L6" i="191"/>
  <c r="N6" i="191" s="1"/>
  <c r="O5" i="191"/>
  <c r="Q5" i="191" s="1"/>
  <c r="H5" i="191"/>
  <c r="I5" i="191"/>
  <c r="K5" i="191" s="1"/>
  <c r="L5" i="191"/>
  <c r="N5" i="191" s="1"/>
  <c r="H6" i="191"/>
  <c r="R7" i="191"/>
  <c r="U7" i="191" s="1"/>
  <c r="F7" i="191" s="1"/>
  <c r="H7" i="191" s="1"/>
  <c r="R4" i="191"/>
  <c r="U4" i="191" s="1"/>
  <c r="F4" i="191" s="1"/>
  <c r="H4" i="191" s="1"/>
  <c r="O4" i="191"/>
  <c r="Q4" i="191" s="1"/>
  <c r="W7" i="191"/>
  <c r="W4" i="191"/>
  <c r="W6" i="191"/>
  <c r="V30" i="181"/>
  <c r="V30" i="185"/>
  <c r="U30" i="180"/>
  <c r="N46" i="162"/>
  <c r="N45" i="162"/>
  <c r="N39" i="162"/>
  <c r="N44" i="162"/>
  <c r="N38" i="162"/>
  <c r="N36" i="162"/>
  <c r="N41" i="162"/>
  <c r="L47" i="162"/>
  <c r="L46" i="162"/>
  <c r="L45" i="162"/>
  <c r="L39" i="162"/>
  <c r="L44" i="162"/>
  <c r="L40" i="162"/>
  <c r="L38" i="162"/>
  <c r="L36" i="162"/>
  <c r="L43" i="162"/>
  <c r="L37" i="162"/>
  <c r="L42" i="162"/>
  <c r="L41" i="162"/>
  <c r="K47" i="162"/>
  <c r="K46" i="162"/>
  <c r="K45" i="162"/>
  <c r="K39" i="162"/>
  <c r="K44" i="162"/>
  <c r="K38" i="162"/>
  <c r="K36" i="162"/>
  <c r="K43" i="162"/>
  <c r="K42" i="162"/>
  <c r="K41" i="162"/>
  <c r="I41" i="162"/>
  <c r="I36" i="162"/>
  <c r="I38" i="162"/>
  <c r="I44" i="162"/>
  <c r="I39" i="162"/>
  <c r="I45" i="162"/>
  <c r="I46" i="162"/>
  <c r="H47" i="162"/>
  <c r="H46" i="162"/>
  <c r="H45" i="162"/>
  <c r="O45" i="162" s="1"/>
  <c r="H39" i="162"/>
  <c r="H44" i="162"/>
  <c r="H40" i="162"/>
  <c r="H38" i="162"/>
  <c r="H36" i="162"/>
  <c r="H43" i="162"/>
  <c r="H37" i="162"/>
  <c r="H42" i="162"/>
  <c r="H41" i="162"/>
  <c r="N30" i="190"/>
  <c r="O30" i="190"/>
  <c r="P30" i="190"/>
  <c r="Q30" i="190"/>
  <c r="R30" i="190"/>
  <c r="L30" i="189"/>
  <c r="M30" i="189"/>
  <c r="N30" i="189"/>
  <c r="O30" i="189"/>
  <c r="P30" i="189"/>
  <c r="Q30" i="189"/>
  <c r="R30" i="189"/>
  <c r="S30" i="189"/>
  <c r="L30" i="188"/>
  <c r="M30" i="188"/>
  <c r="N30" i="188"/>
  <c r="O30" i="188"/>
  <c r="P30" i="188"/>
  <c r="Q30" i="188"/>
  <c r="R30" i="188"/>
  <c r="S30" i="188"/>
  <c r="L30" i="187"/>
  <c r="M30" i="187"/>
  <c r="N30" i="187"/>
  <c r="O30" i="187"/>
  <c r="P30" i="187"/>
  <c r="Q30" i="187"/>
  <c r="R30" i="187"/>
  <c r="S30" i="187"/>
  <c r="L30" i="186"/>
  <c r="M30" i="186"/>
  <c r="N30" i="186"/>
  <c r="O30" i="186"/>
  <c r="P30" i="186"/>
  <c r="Q30" i="186"/>
  <c r="R30" i="186"/>
  <c r="S30" i="186"/>
  <c r="N30" i="185"/>
  <c r="K40" i="162" s="1"/>
  <c r="O30" i="185"/>
  <c r="P30" i="185"/>
  <c r="Q30" i="185"/>
  <c r="R30" i="185"/>
  <c r="L30" i="184"/>
  <c r="M30" i="184"/>
  <c r="N30" i="184"/>
  <c r="O30" i="184"/>
  <c r="P30" i="184"/>
  <c r="Q30" i="184"/>
  <c r="R30" i="184"/>
  <c r="S30" i="184"/>
  <c r="L30" i="183"/>
  <c r="M30" i="183"/>
  <c r="N30" i="183"/>
  <c r="O30" i="183"/>
  <c r="P30" i="183"/>
  <c r="Q30" i="183"/>
  <c r="R30" i="183"/>
  <c r="S30" i="183"/>
  <c r="N30" i="182"/>
  <c r="O30" i="182"/>
  <c r="P30" i="182"/>
  <c r="Q30" i="182"/>
  <c r="R30" i="182"/>
  <c r="N30" i="181"/>
  <c r="K37" i="162" s="1"/>
  <c r="O30" i="181"/>
  <c r="P30" i="181"/>
  <c r="Q30" i="181"/>
  <c r="R30" i="181"/>
  <c r="N30" i="180"/>
  <c r="O30" i="180"/>
  <c r="P30" i="180"/>
  <c r="Q30" i="180"/>
  <c r="R30" i="180"/>
  <c r="N30" i="75"/>
  <c r="O30" i="75"/>
  <c r="P30" i="75"/>
  <c r="Q30" i="75"/>
  <c r="R30" i="75"/>
  <c r="S30" i="75"/>
  <c r="G34" i="162"/>
  <c r="G33" i="162"/>
  <c r="G32" i="162"/>
  <c r="O39" i="162"/>
  <c r="M42" i="162"/>
  <c r="U30" i="184"/>
  <c r="S31" i="188"/>
  <c r="U30" i="187"/>
  <c r="O7" i="191" l="1"/>
  <c r="Q7" i="191" s="1"/>
  <c r="I7" i="191"/>
  <c r="K7" i="191" s="1"/>
  <c r="L7" i="191"/>
  <c r="N7" i="191" s="1"/>
  <c r="I4" i="191"/>
  <c r="K4" i="191" s="1"/>
  <c r="L4" i="191"/>
  <c r="N4" i="191" s="1"/>
  <c r="O44" i="162"/>
  <c r="J44" i="162"/>
  <c r="O38" i="162"/>
  <c r="P41" i="162"/>
  <c r="J45" i="162"/>
  <c r="P45" i="162"/>
  <c r="J39" i="162"/>
  <c r="M46" i="162"/>
  <c r="H48" i="162"/>
  <c r="J41" i="162"/>
  <c r="J38" i="162"/>
  <c r="O41" i="162"/>
  <c r="J36" i="162"/>
  <c r="P44" i="162"/>
  <c r="M39" i="162"/>
  <c r="O46" i="162"/>
  <c r="P38" i="162"/>
  <c r="M40" i="162"/>
  <c r="M36" i="162"/>
  <c r="K48" i="162"/>
  <c r="O36" i="162"/>
  <c r="J46" i="162"/>
  <c r="L48" i="162"/>
  <c r="M41" i="162"/>
  <c r="M37" i="162"/>
  <c r="M43" i="162"/>
  <c r="P36" i="162"/>
  <c r="M38" i="162"/>
  <c r="M44" i="162"/>
  <c r="P39" i="162"/>
  <c r="M45" i="162"/>
  <c r="P46" i="162"/>
  <c r="M47" i="162"/>
  <c r="U30" i="185"/>
  <c r="S31" i="189" l="1"/>
  <c r="V30" i="184"/>
  <c r="K31" i="181" l="1"/>
  <c r="U30" i="181"/>
  <c r="K31" i="190" l="1"/>
  <c r="K31" i="189"/>
  <c r="K31" i="188"/>
  <c r="K31" i="187"/>
  <c r="K31" i="186"/>
  <c r="K31" i="185"/>
  <c r="K31" i="184"/>
  <c r="K31" i="183"/>
  <c r="K31" i="182"/>
  <c r="K31" i="180"/>
  <c r="K31" i="75"/>
  <c r="L29" i="190"/>
  <c r="L28" i="190"/>
  <c r="L27" i="190"/>
  <c r="L26" i="190"/>
  <c r="L25" i="190"/>
  <c r="L24" i="190"/>
  <c r="L23" i="190"/>
  <c r="L22" i="190"/>
  <c r="L21" i="190"/>
  <c r="L20" i="190"/>
  <c r="L19" i="190"/>
  <c r="L18" i="190"/>
  <c r="L17" i="190"/>
  <c r="L16" i="190"/>
  <c r="L15" i="190"/>
  <c r="L14" i="190"/>
  <c r="L13" i="190"/>
  <c r="L12" i="190"/>
  <c r="L11" i="190"/>
  <c r="L10" i="190"/>
  <c r="L9" i="190"/>
  <c r="L8" i="190"/>
  <c r="L7" i="190"/>
  <c r="L6" i="190"/>
  <c r="L5" i="190"/>
  <c r="L4" i="190"/>
  <c r="L29" i="189"/>
  <c r="L28" i="189"/>
  <c r="L27" i="189"/>
  <c r="L26" i="189"/>
  <c r="L25" i="189"/>
  <c r="L24" i="189"/>
  <c r="L23" i="189"/>
  <c r="L22" i="189"/>
  <c r="L21" i="189"/>
  <c r="L20" i="189"/>
  <c r="L19" i="189"/>
  <c r="L18" i="189"/>
  <c r="L17" i="189"/>
  <c r="L16" i="189"/>
  <c r="L15" i="189"/>
  <c r="L14" i="189"/>
  <c r="L13" i="189"/>
  <c r="L12" i="189"/>
  <c r="L11" i="189"/>
  <c r="L10" i="189"/>
  <c r="L9" i="189"/>
  <c r="L8" i="189"/>
  <c r="L7" i="189"/>
  <c r="L6" i="189"/>
  <c r="L5" i="189"/>
  <c r="L4" i="189"/>
  <c r="L29" i="188"/>
  <c r="L28" i="188"/>
  <c r="L27" i="188"/>
  <c r="L26" i="188"/>
  <c r="L25" i="188"/>
  <c r="L24" i="188"/>
  <c r="L23" i="188"/>
  <c r="L22" i="188"/>
  <c r="L21" i="188"/>
  <c r="L20" i="188"/>
  <c r="L19" i="188"/>
  <c r="L18" i="188"/>
  <c r="L17" i="188"/>
  <c r="L16" i="188"/>
  <c r="L15" i="188"/>
  <c r="L14" i="188"/>
  <c r="L13" i="188"/>
  <c r="L12" i="188"/>
  <c r="L11" i="188"/>
  <c r="L10" i="188"/>
  <c r="L9" i="188"/>
  <c r="L8" i="188"/>
  <c r="L7" i="188"/>
  <c r="L6" i="188"/>
  <c r="L5" i="188"/>
  <c r="L4" i="188"/>
  <c r="L29" i="187"/>
  <c r="L28" i="187"/>
  <c r="L27" i="187"/>
  <c r="L26" i="187"/>
  <c r="L25" i="187"/>
  <c r="L24" i="187"/>
  <c r="L23" i="187"/>
  <c r="L22" i="187"/>
  <c r="L21" i="187"/>
  <c r="L20" i="187"/>
  <c r="L19" i="187"/>
  <c r="L18" i="187"/>
  <c r="L17" i="187"/>
  <c r="L16" i="187"/>
  <c r="L15" i="187"/>
  <c r="L14" i="187"/>
  <c r="L13" i="187"/>
  <c r="L12" i="187"/>
  <c r="L11" i="187"/>
  <c r="L10" i="187"/>
  <c r="L9" i="187"/>
  <c r="L8" i="187"/>
  <c r="L7" i="187"/>
  <c r="L6" i="187"/>
  <c r="L5" i="187"/>
  <c r="L4" i="187"/>
  <c r="L29" i="186"/>
  <c r="L28" i="186"/>
  <c r="L27" i="186"/>
  <c r="L26" i="186"/>
  <c r="L25" i="186"/>
  <c r="L24" i="186"/>
  <c r="L23" i="186"/>
  <c r="L22" i="186"/>
  <c r="L21" i="186"/>
  <c r="L20" i="186"/>
  <c r="L19" i="186"/>
  <c r="L18" i="186"/>
  <c r="L17" i="186"/>
  <c r="L16" i="186"/>
  <c r="L15" i="186"/>
  <c r="L14" i="186"/>
  <c r="L13" i="186"/>
  <c r="L12" i="186"/>
  <c r="L11" i="186"/>
  <c r="L10" i="186"/>
  <c r="L9" i="186"/>
  <c r="L8" i="186"/>
  <c r="L7" i="186"/>
  <c r="L6" i="186"/>
  <c r="L5" i="186"/>
  <c r="L4" i="186"/>
  <c r="L29" i="185"/>
  <c r="L28" i="185"/>
  <c r="L27" i="185"/>
  <c r="L26" i="185"/>
  <c r="L25" i="185"/>
  <c r="L24" i="185"/>
  <c r="L23" i="185"/>
  <c r="L22" i="185"/>
  <c r="L21" i="185"/>
  <c r="L20" i="185"/>
  <c r="L19" i="185"/>
  <c r="L18" i="185"/>
  <c r="L17" i="185"/>
  <c r="L16" i="185"/>
  <c r="L15" i="185"/>
  <c r="L14" i="185"/>
  <c r="L13" i="185"/>
  <c r="L12" i="185"/>
  <c r="L11" i="185"/>
  <c r="L10" i="185"/>
  <c r="L9" i="185"/>
  <c r="L8" i="185"/>
  <c r="L7" i="185"/>
  <c r="L6" i="185"/>
  <c r="L5" i="185"/>
  <c r="L4" i="185"/>
  <c r="L29" i="184"/>
  <c r="L28" i="184"/>
  <c r="L27" i="184"/>
  <c r="L26" i="184"/>
  <c r="L25" i="184"/>
  <c r="L24" i="184"/>
  <c r="L23" i="184"/>
  <c r="L22" i="184"/>
  <c r="L21" i="184"/>
  <c r="L20" i="184"/>
  <c r="L19" i="184"/>
  <c r="L18" i="184"/>
  <c r="L17" i="184"/>
  <c r="L16" i="184"/>
  <c r="L15" i="184"/>
  <c r="L14" i="184"/>
  <c r="L13" i="184"/>
  <c r="L12" i="184"/>
  <c r="L11" i="184"/>
  <c r="L10" i="184"/>
  <c r="L9" i="184"/>
  <c r="L8" i="184"/>
  <c r="L7" i="184"/>
  <c r="L6" i="184"/>
  <c r="L5" i="184"/>
  <c r="L4" i="184"/>
  <c r="L29" i="183"/>
  <c r="L28" i="183"/>
  <c r="L27" i="183"/>
  <c r="L26" i="183"/>
  <c r="L25" i="183"/>
  <c r="L24" i="183"/>
  <c r="L23" i="183"/>
  <c r="L22" i="183"/>
  <c r="L21" i="183"/>
  <c r="L20" i="183"/>
  <c r="L19" i="183"/>
  <c r="L18" i="183"/>
  <c r="L17" i="183"/>
  <c r="L16" i="183"/>
  <c r="L15" i="183"/>
  <c r="L14" i="183"/>
  <c r="L13" i="183"/>
  <c r="L12" i="183"/>
  <c r="L11" i="183"/>
  <c r="L10" i="183"/>
  <c r="L9" i="183"/>
  <c r="L8" i="183"/>
  <c r="L7" i="183"/>
  <c r="L6" i="183"/>
  <c r="L5" i="183"/>
  <c r="L4" i="183"/>
  <c r="L29" i="182"/>
  <c r="L28" i="182"/>
  <c r="L27" i="182"/>
  <c r="L26" i="182"/>
  <c r="L25" i="182"/>
  <c r="L24" i="182"/>
  <c r="L23" i="182"/>
  <c r="L22" i="182"/>
  <c r="L21" i="182"/>
  <c r="L20" i="182"/>
  <c r="L19" i="182"/>
  <c r="L18" i="182"/>
  <c r="L17" i="182"/>
  <c r="L16" i="182"/>
  <c r="L15" i="182"/>
  <c r="L14" i="182"/>
  <c r="L13" i="182"/>
  <c r="L12" i="182"/>
  <c r="L11" i="182"/>
  <c r="L10" i="182"/>
  <c r="L9" i="182"/>
  <c r="L8" i="182"/>
  <c r="L7" i="182"/>
  <c r="L6" i="182"/>
  <c r="L5" i="182"/>
  <c r="L4" i="182"/>
  <c r="L29" i="181"/>
  <c r="L28" i="181"/>
  <c r="L27" i="181"/>
  <c r="L26" i="181"/>
  <c r="L25" i="181"/>
  <c r="L24" i="181"/>
  <c r="L23" i="181"/>
  <c r="L22" i="181"/>
  <c r="L21" i="181"/>
  <c r="L20" i="181"/>
  <c r="L19" i="181"/>
  <c r="L18" i="181"/>
  <c r="L17" i="181"/>
  <c r="L16" i="181"/>
  <c r="L15" i="181"/>
  <c r="L14" i="181"/>
  <c r="L13" i="181"/>
  <c r="L12" i="181"/>
  <c r="L11" i="181"/>
  <c r="L10" i="181"/>
  <c r="L9" i="181"/>
  <c r="L8" i="181"/>
  <c r="L7" i="181"/>
  <c r="L6" i="181"/>
  <c r="L5" i="181"/>
  <c r="L4" i="181"/>
  <c r="L29" i="75"/>
  <c r="L28" i="75"/>
  <c r="L27" i="75"/>
  <c r="L26" i="75"/>
  <c r="L25" i="75"/>
  <c r="L24" i="75"/>
  <c r="L23" i="75"/>
  <c r="L22" i="75"/>
  <c r="L21" i="75"/>
  <c r="L20" i="75"/>
  <c r="L19" i="75"/>
  <c r="L18" i="75"/>
  <c r="L17" i="75"/>
  <c r="L16" i="75"/>
  <c r="L15" i="75"/>
  <c r="L14" i="75"/>
  <c r="L13" i="75"/>
  <c r="L12" i="75"/>
  <c r="L11" i="75"/>
  <c r="L10" i="75"/>
  <c r="L9" i="75"/>
  <c r="L8" i="75"/>
  <c r="L7" i="75"/>
  <c r="L6" i="75"/>
  <c r="L5" i="75"/>
  <c r="L30" i="75" s="1"/>
  <c r="L4" i="75"/>
  <c r="L5" i="180"/>
  <c r="L6" i="180"/>
  <c r="L7" i="180"/>
  <c r="L8" i="180"/>
  <c r="L9" i="180"/>
  <c r="L10" i="180"/>
  <c r="L11" i="180"/>
  <c r="L12" i="180"/>
  <c r="L13" i="180"/>
  <c r="L14" i="180"/>
  <c r="L15" i="180"/>
  <c r="L16" i="180"/>
  <c r="L17" i="180"/>
  <c r="L18" i="180"/>
  <c r="L19" i="180"/>
  <c r="L20" i="180"/>
  <c r="L21" i="180"/>
  <c r="L22" i="180"/>
  <c r="L23" i="180"/>
  <c r="L24" i="180"/>
  <c r="L25" i="180"/>
  <c r="L26" i="180"/>
  <c r="L27" i="180"/>
  <c r="L28" i="180"/>
  <c r="L29" i="180"/>
  <c r="L4" i="180"/>
  <c r="K5" i="162"/>
  <c r="N5" i="162" s="1"/>
  <c r="K6" i="162"/>
  <c r="N6" i="162" s="1"/>
  <c r="K7" i="162"/>
  <c r="N7" i="162" s="1"/>
  <c r="K8" i="162"/>
  <c r="N8" i="162" s="1"/>
  <c r="K9" i="162"/>
  <c r="N9" i="162" s="1"/>
  <c r="K10" i="162"/>
  <c r="N10" i="162" s="1"/>
  <c r="K11" i="162"/>
  <c r="N11" i="162" s="1"/>
  <c r="K12" i="162"/>
  <c r="N12" i="162" s="1"/>
  <c r="K13" i="162"/>
  <c r="N13" i="162" s="1"/>
  <c r="K14" i="162"/>
  <c r="N14" i="162" s="1"/>
  <c r="K15" i="162"/>
  <c r="N15" i="162" s="1"/>
  <c r="K16" i="162"/>
  <c r="N16" i="162" s="1"/>
  <c r="K17" i="162"/>
  <c r="N17" i="162" s="1"/>
  <c r="K18" i="162"/>
  <c r="N18" i="162" s="1"/>
  <c r="K19" i="162"/>
  <c r="N19" i="162" s="1"/>
  <c r="K20" i="162"/>
  <c r="N20" i="162" s="1"/>
  <c r="K21" i="162"/>
  <c r="N21" i="162" s="1"/>
  <c r="K22" i="162"/>
  <c r="N22" i="162" s="1"/>
  <c r="K23" i="162"/>
  <c r="N23" i="162" s="1"/>
  <c r="K24" i="162"/>
  <c r="N24" i="162" s="1"/>
  <c r="K25" i="162"/>
  <c r="N25" i="162" s="1"/>
  <c r="K26" i="162"/>
  <c r="N26" i="162" s="1"/>
  <c r="K27" i="162"/>
  <c r="N27" i="162" s="1"/>
  <c r="K28" i="162"/>
  <c r="N28" i="162" s="1"/>
  <c r="K29" i="162"/>
  <c r="N29" i="162" s="1"/>
  <c r="K4" i="162"/>
  <c r="G5" i="162"/>
  <c r="G6" i="162"/>
  <c r="G7" i="162"/>
  <c r="G8" i="162"/>
  <c r="G9" i="162"/>
  <c r="G10" i="162"/>
  <c r="G11" i="162"/>
  <c r="G12" i="162"/>
  <c r="G13" i="162"/>
  <c r="M13" i="162" s="1"/>
  <c r="G14" i="162"/>
  <c r="G15" i="162"/>
  <c r="G16" i="162"/>
  <c r="G17" i="162"/>
  <c r="M17" i="162" s="1"/>
  <c r="G18" i="162"/>
  <c r="M18" i="162" s="1"/>
  <c r="G19" i="162"/>
  <c r="M19" i="162" s="1"/>
  <c r="G20" i="162"/>
  <c r="G21" i="162"/>
  <c r="G22" i="162"/>
  <c r="G23" i="162"/>
  <c r="H23" i="162"/>
  <c r="G24" i="162"/>
  <c r="G25" i="162"/>
  <c r="G26" i="162"/>
  <c r="M26" i="162" s="1"/>
  <c r="G27" i="162"/>
  <c r="G28" i="162"/>
  <c r="M28" i="162" s="1"/>
  <c r="G29" i="162"/>
  <c r="K30" i="190"/>
  <c r="K30" i="189"/>
  <c r="K30" i="188"/>
  <c r="K30" i="187"/>
  <c r="K30" i="186"/>
  <c r="K30" i="185"/>
  <c r="K30" i="184"/>
  <c r="K30" i="183"/>
  <c r="K30" i="182"/>
  <c r="K30" i="181"/>
  <c r="K30" i="180"/>
  <c r="M30" i="75"/>
  <c r="K30" i="75"/>
  <c r="S29" i="190"/>
  <c r="O29" i="190"/>
  <c r="M29" i="190"/>
  <c r="S28" i="190"/>
  <c r="T28" i="190" s="1"/>
  <c r="O28" i="190"/>
  <c r="M28" i="190"/>
  <c r="S27" i="190"/>
  <c r="O27" i="190"/>
  <c r="M27" i="190"/>
  <c r="S26" i="190"/>
  <c r="O26" i="190"/>
  <c r="M26" i="190"/>
  <c r="S25" i="190"/>
  <c r="T25" i="190" s="1"/>
  <c r="O25" i="190"/>
  <c r="M25" i="190"/>
  <c r="S24" i="190"/>
  <c r="O24" i="190"/>
  <c r="M24" i="190"/>
  <c r="S23" i="190"/>
  <c r="O23" i="190"/>
  <c r="M23" i="190"/>
  <c r="S22" i="190"/>
  <c r="O22" i="190"/>
  <c r="M22" i="190"/>
  <c r="S21" i="190"/>
  <c r="O21" i="190"/>
  <c r="M21" i="190"/>
  <c r="S20" i="190"/>
  <c r="T20" i="190" s="1"/>
  <c r="O20" i="190"/>
  <c r="M20" i="190"/>
  <c r="S19" i="190"/>
  <c r="T19" i="190" s="1"/>
  <c r="O19" i="190"/>
  <c r="M19" i="190"/>
  <c r="S18" i="190"/>
  <c r="O18" i="190"/>
  <c r="M18" i="190"/>
  <c r="S17" i="190"/>
  <c r="T17" i="190" s="1"/>
  <c r="O17" i="190"/>
  <c r="M17" i="190"/>
  <c r="S16" i="190"/>
  <c r="O16" i="190"/>
  <c r="M16" i="190"/>
  <c r="S15" i="190"/>
  <c r="O15" i="190"/>
  <c r="M15" i="190"/>
  <c r="S14" i="190"/>
  <c r="O14" i="190"/>
  <c r="M14" i="190"/>
  <c r="S13" i="190"/>
  <c r="T13" i="190" s="1"/>
  <c r="O13" i="190"/>
  <c r="M13" i="190"/>
  <c r="S12" i="190"/>
  <c r="O12" i="190"/>
  <c r="M12" i="190"/>
  <c r="S11" i="190"/>
  <c r="O11" i="190"/>
  <c r="M11" i="190"/>
  <c r="S10" i="190"/>
  <c r="O10" i="190"/>
  <c r="M10" i="190"/>
  <c r="S9" i="190"/>
  <c r="T9" i="190" s="1"/>
  <c r="O9" i="190"/>
  <c r="M9" i="190"/>
  <c r="S8" i="190"/>
  <c r="O8" i="190"/>
  <c r="M8" i="190"/>
  <c r="S7" i="190"/>
  <c r="T7" i="190" s="1"/>
  <c r="O7" i="190"/>
  <c r="M7" i="190"/>
  <c r="S6" i="190"/>
  <c r="O6" i="190"/>
  <c r="M6" i="190"/>
  <c r="S5" i="190"/>
  <c r="O5" i="190"/>
  <c r="M5" i="190"/>
  <c r="S4" i="190"/>
  <c r="O4" i="190"/>
  <c r="M4" i="190"/>
  <c r="S29" i="189"/>
  <c r="O29" i="189"/>
  <c r="M29" i="189"/>
  <c r="S28" i="189"/>
  <c r="O28" i="189"/>
  <c r="M28" i="189"/>
  <c r="S27" i="189"/>
  <c r="O27" i="189"/>
  <c r="M27" i="189"/>
  <c r="S26" i="189"/>
  <c r="O26" i="189"/>
  <c r="M26" i="189"/>
  <c r="S25" i="189"/>
  <c r="O25" i="189"/>
  <c r="M25" i="189"/>
  <c r="S24" i="189"/>
  <c r="O24" i="189"/>
  <c r="M24" i="189"/>
  <c r="S23" i="189"/>
  <c r="O23" i="189"/>
  <c r="M23" i="189"/>
  <c r="S22" i="189"/>
  <c r="O22" i="189"/>
  <c r="M22" i="189"/>
  <c r="S21" i="189"/>
  <c r="O21" i="189"/>
  <c r="M21" i="189"/>
  <c r="S20" i="189"/>
  <c r="O20" i="189"/>
  <c r="M20" i="189"/>
  <c r="S19" i="189"/>
  <c r="O19" i="189"/>
  <c r="M19" i="189"/>
  <c r="S18" i="189"/>
  <c r="O18" i="189"/>
  <c r="M18" i="189"/>
  <c r="S17" i="189"/>
  <c r="O17" i="189"/>
  <c r="M17" i="189"/>
  <c r="S16" i="189"/>
  <c r="O16" i="189"/>
  <c r="M16" i="189"/>
  <c r="S15" i="189"/>
  <c r="O15" i="189"/>
  <c r="M15" i="189"/>
  <c r="S14" i="189"/>
  <c r="O14" i="189"/>
  <c r="M14" i="189"/>
  <c r="S13" i="189"/>
  <c r="O13" i="189"/>
  <c r="M13" i="189"/>
  <c r="S12" i="189"/>
  <c r="O12" i="189"/>
  <c r="M12" i="189"/>
  <c r="S11" i="189"/>
  <c r="O11" i="189"/>
  <c r="M11" i="189"/>
  <c r="S10" i="189"/>
  <c r="O10" i="189"/>
  <c r="M10" i="189"/>
  <c r="S9" i="189"/>
  <c r="O9" i="189"/>
  <c r="M9" i="189"/>
  <c r="S8" i="189"/>
  <c r="O8" i="189"/>
  <c r="M8" i="189"/>
  <c r="S7" i="189"/>
  <c r="O7" i="189"/>
  <c r="M7" i="189"/>
  <c r="S6" i="189"/>
  <c r="O6" i="189"/>
  <c r="M6" i="189"/>
  <c r="S5" i="189"/>
  <c r="O5" i="189"/>
  <c r="M5" i="189"/>
  <c r="S4" i="189"/>
  <c r="O4" i="189"/>
  <c r="M4" i="189"/>
  <c r="S29" i="188"/>
  <c r="O29" i="188"/>
  <c r="M29" i="188"/>
  <c r="S28" i="188"/>
  <c r="O28" i="188"/>
  <c r="M28" i="188"/>
  <c r="S27" i="188"/>
  <c r="O27" i="188"/>
  <c r="M27" i="188"/>
  <c r="S26" i="188"/>
  <c r="O26" i="188"/>
  <c r="M26" i="188"/>
  <c r="S25" i="188"/>
  <c r="T25" i="188" s="1"/>
  <c r="O25" i="188"/>
  <c r="M25" i="188"/>
  <c r="S24" i="188"/>
  <c r="O24" i="188"/>
  <c r="M24" i="188"/>
  <c r="S23" i="188"/>
  <c r="O23" i="188"/>
  <c r="M23" i="188"/>
  <c r="S22" i="188"/>
  <c r="O22" i="188"/>
  <c r="M22" i="188"/>
  <c r="S21" i="188"/>
  <c r="O21" i="188"/>
  <c r="M21" i="188"/>
  <c r="S20" i="188"/>
  <c r="O20" i="188"/>
  <c r="M20" i="188"/>
  <c r="S19" i="188"/>
  <c r="T19" i="188" s="1"/>
  <c r="O19" i="188"/>
  <c r="M19" i="188"/>
  <c r="S18" i="188"/>
  <c r="O18" i="188"/>
  <c r="M18" i="188"/>
  <c r="S17" i="188"/>
  <c r="O17" i="188"/>
  <c r="M17" i="188"/>
  <c r="S16" i="188"/>
  <c r="O16" i="188"/>
  <c r="M16" i="188"/>
  <c r="S15" i="188"/>
  <c r="O15" i="188"/>
  <c r="M15" i="188"/>
  <c r="S14" i="188"/>
  <c r="O14" i="188"/>
  <c r="M14" i="188"/>
  <c r="S13" i="188"/>
  <c r="T13" i="188" s="1"/>
  <c r="O13" i="188"/>
  <c r="M13" i="188"/>
  <c r="S12" i="188"/>
  <c r="O12" i="188"/>
  <c r="M12" i="188"/>
  <c r="S11" i="188"/>
  <c r="O11" i="188"/>
  <c r="M11" i="188"/>
  <c r="S10" i="188"/>
  <c r="O10" i="188"/>
  <c r="M10" i="188"/>
  <c r="S9" i="188"/>
  <c r="O9" i="188"/>
  <c r="M9" i="188"/>
  <c r="S8" i="188"/>
  <c r="O8" i="188"/>
  <c r="M8" i="188"/>
  <c r="S7" i="188"/>
  <c r="T7" i="188" s="1"/>
  <c r="O7" i="188"/>
  <c r="M7" i="188"/>
  <c r="S6" i="188"/>
  <c r="O6" i="188"/>
  <c r="M6" i="188"/>
  <c r="S5" i="188"/>
  <c r="O5" i="188"/>
  <c r="M5" i="188"/>
  <c r="S4" i="188"/>
  <c r="O4" i="188"/>
  <c r="M4" i="188"/>
  <c r="S29" i="187"/>
  <c r="O29" i="187"/>
  <c r="M29" i="187"/>
  <c r="S28" i="187"/>
  <c r="O28" i="187"/>
  <c r="M28" i="187"/>
  <c r="S27" i="187"/>
  <c r="O27" i="187"/>
  <c r="M27" i="187"/>
  <c r="S26" i="187"/>
  <c r="O26" i="187"/>
  <c r="M26" i="187"/>
  <c r="S25" i="187"/>
  <c r="T25" i="187" s="1"/>
  <c r="O25" i="187"/>
  <c r="M25" i="187"/>
  <c r="S24" i="187"/>
  <c r="O24" i="187"/>
  <c r="M24" i="187"/>
  <c r="S23" i="187"/>
  <c r="T23" i="187" s="1"/>
  <c r="O23" i="187"/>
  <c r="M23" i="187"/>
  <c r="S22" i="187"/>
  <c r="O22" i="187"/>
  <c r="M22" i="187"/>
  <c r="S21" i="187"/>
  <c r="O21" i="187"/>
  <c r="M21" i="187"/>
  <c r="S20" i="187"/>
  <c r="O20" i="187"/>
  <c r="M20" i="187"/>
  <c r="S19" i="187"/>
  <c r="T19" i="187" s="1"/>
  <c r="O19" i="187"/>
  <c r="M19" i="187"/>
  <c r="S18" i="187"/>
  <c r="O18" i="187"/>
  <c r="M18" i="187"/>
  <c r="S17" i="187"/>
  <c r="O17" i="187"/>
  <c r="M17" i="187"/>
  <c r="S16" i="187"/>
  <c r="O16" i="187"/>
  <c r="M16" i="187"/>
  <c r="S15" i="187"/>
  <c r="T15" i="187" s="1"/>
  <c r="O15" i="187"/>
  <c r="M15" i="187"/>
  <c r="S14" i="187"/>
  <c r="O14" i="187"/>
  <c r="M14" i="187"/>
  <c r="S13" i="187"/>
  <c r="T13" i="187" s="1"/>
  <c r="O13" i="187"/>
  <c r="M13" i="187"/>
  <c r="S12" i="187"/>
  <c r="O12" i="187"/>
  <c r="M12" i="187"/>
  <c r="S11" i="187"/>
  <c r="O11" i="187"/>
  <c r="M11" i="187"/>
  <c r="S10" i="187"/>
  <c r="O10" i="187"/>
  <c r="M10" i="187"/>
  <c r="S9" i="187"/>
  <c r="O9" i="187"/>
  <c r="M9" i="187"/>
  <c r="S8" i="187"/>
  <c r="O8" i="187"/>
  <c r="M8" i="187"/>
  <c r="S7" i="187"/>
  <c r="T7" i="187" s="1"/>
  <c r="O7" i="187"/>
  <c r="M7" i="187"/>
  <c r="S6" i="187"/>
  <c r="O6" i="187"/>
  <c r="M6" i="187"/>
  <c r="S5" i="187"/>
  <c r="O5" i="187"/>
  <c r="M5" i="187"/>
  <c r="S4" i="187"/>
  <c r="O4" i="187"/>
  <c r="M4" i="187"/>
  <c r="S29" i="186"/>
  <c r="O29" i="186"/>
  <c r="M29" i="186"/>
  <c r="S28" i="186"/>
  <c r="O28" i="186"/>
  <c r="M28" i="186"/>
  <c r="S27" i="186"/>
  <c r="O27" i="186"/>
  <c r="M27" i="186"/>
  <c r="S26" i="186"/>
  <c r="O26" i="186"/>
  <c r="M26" i="186"/>
  <c r="S25" i="186"/>
  <c r="O25" i="186"/>
  <c r="M25" i="186"/>
  <c r="S24" i="186"/>
  <c r="O24" i="186"/>
  <c r="M24" i="186"/>
  <c r="S23" i="186"/>
  <c r="O23" i="186"/>
  <c r="M23" i="186"/>
  <c r="S22" i="186"/>
  <c r="O22" i="186"/>
  <c r="M22" i="186"/>
  <c r="S21" i="186"/>
  <c r="O21" i="186"/>
  <c r="M21" i="186"/>
  <c r="S20" i="186"/>
  <c r="O20" i="186"/>
  <c r="M20" i="186"/>
  <c r="S19" i="186"/>
  <c r="O19" i="186"/>
  <c r="M19" i="186"/>
  <c r="S18" i="186"/>
  <c r="O18" i="186"/>
  <c r="M18" i="186"/>
  <c r="S17" i="186"/>
  <c r="O17" i="186"/>
  <c r="M17" i="186"/>
  <c r="S16" i="186"/>
  <c r="O16" i="186"/>
  <c r="M16" i="186"/>
  <c r="S15" i="186"/>
  <c r="O15" i="186"/>
  <c r="M15" i="186"/>
  <c r="S14" i="186"/>
  <c r="O14" i="186"/>
  <c r="M14" i="186"/>
  <c r="S13" i="186"/>
  <c r="O13" i="186"/>
  <c r="M13" i="186"/>
  <c r="S12" i="186"/>
  <c r="O12" i="186"/>
  <c r="M12" i="186"/>
  <c r="S11" i="186"/>
  <c r="O11" i="186"/>
  <c r="M11" i="186"/>
  <c r="S10" i="186"/>
  <c r="O10" i="186"/>
  <c r="M10" i="186"/>
  <c r="S9" i="186"/>
  <c r="O9" i="186"/>
  <c r="M9" i="186"/>
  <c r="S8" i="186"/>
  <c r="O8" i="186"/>
  <c r="M8" i="186"/>
  <c r="S7" i="186"/>
  <c r="O7" i="186"/>
  <c r="M7" i="186"/>
  <c r="S6" i="186"/>
  <c r="O6" i="186"/>
  <c r="M6" i="186"/>
  <c r="S5" i="186"/>
  <c r="O5" i="186"/>
  <c r="M5" i="186"/>
  <c r="S4" i="186"/>
  <c r="O4" i="186"/>
  <c r="M4" i="186"/>
  <c r="S29" i="185"/>
  <c r="O29" i="185"/>
  <c r="M29" i="185"/>
  <c r="S28" i="185"/>
  <c r="O28" i="185"/>
  <c r="M28" i="185"/>
  <c r="S27" i="185"/>
  <c r="T27" i="185" s="1"/>
  <c r="O27" i="185"/>
  <c r="M27" i="185"/>
  <c r="S26" i="185"/>
  <c r="T26" i="185" s="1"/>
  <c r="O26" i="185"/>
  <c r="M26" i="185"/>
  <c r="S25" i="185"/>
  <c r="O25" i="185"/>
  <c r="M25" i="185"/>
  <c r="S24" i="185"/>
  <c r="O24" i="185"/>
  <c r="M24" i="185"/>
  <c r="S23" i="185"/>
  <c r="T23" i="185" s="1"/>
  <c r="O23" i="185"/>
  <c r="M23" i="185"/>
  <c r="S22" i="185"/>
  <c r="T22" i="185" s="1"/>
  <c r="O22" i="185"/>
  <c r="M22" i="185"/>
  <c r="S21" i="185"/>
  <c r="O21" i="185"/>
  <c r="M21" i="185"/>
  <c r="S20" i="185"/>
  <c r="O20" i="185"/>
  <c r="M20" i="185"/>
  <c r="S19" i="185"/>
  <c r="O19" i="185"/>
  <c r="M19" i="185"/>
  <c r="S18" i="185"/>
  <c r="O18" i="185"/>
  <c r="M18" i="185"/>
  <c r="S17" i="185"/>
  <c r="O17" i="185"/>
  <c r="M17" i="185"/>
  <c r="S16" i="185"/>
  <c r="O16" i="185"/>
  <c r="M16" i="185"/>
  <c r="S15" i="185"/>
  <c r="O15" i="185"/>
  <c r="M15" i="185"/>
  <c r="S14" i="185"/>
  <c r="T14" i="185" s="1"/>
  <c r="O14" i="185"/>
  <c r="M14" i="185"/>
  <c r="S13" i="185"/>
  <c r="T13" i="185" s="1"/>
  <c r="O13" i="185"/>
  <c r="M13" i="185"/>
  <c r="S12" i="185"/>
  <c r="O12" i="185"/>
  <c r="M12" i="185"/>
  <c r="S11" i="185"/>
  <c r="O11" i="185"/>
  <c r="M11" i="185"/>
  <c r="S10" i="185"/>
  <c r="O10" i="185"/>
  <c r="M10" i="185"/>
  <c r="S9" i="185"/>
  <c r="O9" i="185"/>
  <c r="M9" i="185"/>
  <c r="S8" i="185"/>
  <c r="O8" i="185"/>
  <c r="M8" i="185"/>
  <c r="S7" i="185"/>
  <c r="O7" i="185"/>
  <c r="M7" i="185"/>
  <c r="S6" i="185"/>
  <c r="T6" i="185" s="1"/>
  <c r="O6" i="185"/>
  <c r="M6" i="185"/>
  <c r="S5" i="185"/>
  <c r="O5" i="185"/>
  <c r="M5" i="185"/>
  <c r="S4" i="185"/>
  <c r="O4" i="185"/>
  <c r="M4" i="185"/>
  <c r="M30" i="185" s="1"/>
  <c r="N40" i="162" s="1"/>
  <c r="O40" i="162" s="1"/>
  <c r="S29" i="184"/>
  <c r="T29" i="184" s="1"/>
  <c r="O29" i="184"/>
  <c r="M29" i="184"/>
  <c r="S28" i="184"/>
  <c r="T28" i="184" s="1"/>
  <c r="O28" i="184"/>
  <c r="M28" i="184"/>
  <c r="S27" i="184"/>
  <c r="T27" i="184" s="1"/>
  <c r="O27" i="184"/>
  <c r="M27" i="184"/>
  <c r="S26" i="184"/>
  <c r="O26" i="184"/>
  <c r="M26" i="184"/>
  <c r="S25" i="184"/>
  <c r="T25" i="184" s="1"/>
  <c r="O25" i="184"/>
  <c r="M25" i="184"/>
  <c r="S24" i="184"/>
  <c r="O24" i="184"/>
  <c r="M24" i="184"/>
  <c r="S23" i="184"/>
  <c r="T23" i="184" s="1"/>
  <c r="O23" i="184"/>
  <c r="M23" i="184"/>
  <c r="S22" i="184"/>
  <c r="T22" i="184" s="1"/>
  <c r="O22" i="184"/>
  <c r="M22" i="184"/>
  <c r="S21" i="184"/>
  <c r="O21" i="184"/>
  <c r="M21" i="184"/>
  <c r="S20" i="184"/>
  <c r="O20" i="184"/>
  <c r="M20" i="184"/>
  <c r="S19" i="184"/>
  <c r="T19" i="184" s="1"/>
  <c r="O19" i="184"/>
  <c r="M19" i="184"/>
  <c r="S18" i="184"/>
  <c r="O18" i="184"/>
  <c r="M18" i="184"/>
  <c r="S17" i="184"/>
  <c r="T17" i="184" s="1"/>
  <c r="O17" i="184"/>
  <c r="M17" i="184"/>
  <c r="S16" i="184"/>
  <c r="O16" i="184"/>
  <c r="M16" i="184"/>
  <c r="S15" i="184"/>
  <c r="T15" i="184" s="1"/>
  <c r="O15" i="184"/>
  <c r="M15" i="184"/>
  <c r="S14" i="184"/>
  <c r="O14" i="184"/>
  <c r="M14" i="184"/>
  <c r="S13" i="184"/>
  <c r="T13" i="184" s="1"/>
  <c r="O13" i="184"/>
  <c r="M13" i="184"/>
  <c r="S12" i="184"/>
  <c r="O12" i="184"/>
  <c r="M12" i="184"/>
  <c r="S11" i="184"/>
  <c r="T11" i="184" s="1"/>
  <c r="O11" i="184"/>
  <c r="M11" i="184"/>
  <c r="S10" i="184"/>
  <c r="O10" i="184"/>
  <c r="M10" i="184"/>
  <c r="S9" i="184"/>
  <c r="O9" i="184"/>
  <c r="M9" i="184"/>
  <c r="S8" i="184"/>
  <c r="O8" i="184"/>
  <c r="M8" i="184"/>
  <c r="S7" i="184"/>
  <c r="T7" i="184" s="1"/>
  <c r="O7" i="184"/>
  <c r="M7" i="184"/>
  <c r="S6" i="184"/>
  <c r="O6" i="184"/>
  <c r="M6" i="184"/>
  <c r="S5" i="184"/>
  <c r="T5" i="184" s="1"/>
  <c r="O5" i="184"/>
  <c r="M5" i="184"/>
  <c r="S4" i="184"/>
  <c r="O4" i="184"/>
  <c r="M4" i="184"/>
  <c r="S29" i="183"/>
  <c r="T29" i="183" s="1"/>
  <c r="O29" i="183"/>
  <c r="M29" i="183"/>
  <c r="S28" i="183"/>
  <c r="T28" i="183" s="1"/>
  <c r="O28" i="183"/>
  <c r="M28" i="183"/>
  <c r="S27" i="183"/>
  <c r="T27" i="183" s="1"/>
  <c r="O27" i="183"/>
  <c r="M27" i="183"/>
  <c r="S26" i="183"/>
  <c r="O26" i="183"/>
  <c r="M26" i="183"/>
  <c r="S25" i="183"/>
  <c r="T25" i="183" s="1"/>
  <c r="O25" i="183"/>
  <c r="M25" i="183"/>
  <c r="S24" i="183"/>
  <c r="O24" i="183"/>
  <c r="M24" i="183"/>
  <c r="S23" i="183"/>
  <c r="T23" i="183" s="1"/>
  <c r="O23" i="183"/>
  <c r="M23" i="183"/>
  <c r="S22" i="183"/>
  <c r="T22" i="183" s="1"/>
  <c r="O22" i="183"/>
  <c r="M22" i="183"/>
  <c r="S21" i="183"/>
  <c r="O21" i="183"/>
  <c r="M21" i="183"/>
  <c r="S20" i="183"/>
  <c r="T20" i="183" s="1"/>
  <c r="O20" i="183"/>
  <c r="M20" i="183"/>
  <c r="S19" i="183"/>
  <c r="T19" i="183" s="1"/>
  <c r="O19" i="183"/>
  <c r="M19" i="183"/>
  <c r="S18" i="183"/>
  <c r="O18" i="183"/>
  <c r="M18" i="183"/>
  <c r="S17" i="183"/>
  <c r="T17" i="183" s="1"/>
  <c r="O17" i="183"/>
  <c r="M17" i="183"/>
  <c r="S16" i="183"/>
  <c r="T16" i="183" s="1"/>
  <c r="O16" i="183"/>
  <c r="M16" i="183"/>
  <c r="S15" i="183"/>
  <c r="T15" i="183" s="1"/>
  <c r="O15" i="183"/>
  <c r="M15" i="183"/>
  <c r="S14" i="183"/>
  <c r="O14" i="183"/>
  <c r="M14" i="183"/>
  <c r="S13" i="183"/>
  <c r="T13" i="183" s="1"/>
  <c r="O13" i="183"/>
  <c r="M13" i="183"/>
  <c r="S12" i="183"/>
  <c r="T12" i="183" s="1"/>
  <c r="O12" i="183"/>
  <c r="M12" i="183"/>
  <c r="S11" i="183"/>
  <c r="T11" i="183" s="1"/>
  <c r="O11" i="183"/>
  <c r="M11" i="183"/>
  <c r="S10" i="183"/>
  <c r="T10" i="183" s="1"/>
  <c r="O10" i="183"/>
  <c r="M10" i="183"/>
  <c r="S9" i="183"/>
  <c r="O9" i="183"/>
  <c r="M9" i="183"/>
  <c r="S8" i="183"/>
  <c r="O8" i="183"/>
  <c r="M8" i="183"/>
  <c r="S7" i="183"/>
  <c r="T7" i="183" s="1"/>
  <c r="O7" i="183"/>
  <c r="M7" i="183"/>
  <c r="S6" i="183"/>
  <c r="O6" i="183"/>
  <c r="M6" i="183"/>
  <c r="S5" i="183"/>
  <c r="T5" i="183" s="1"/>
  <c r="O5" i="183"/>
  <c r="M5" i="183"/>
  <c r="S4" i="183"/>
  <c r="S31" i="183" s="1"/>
  <c r="O4" i="183"/>
  <c r="M4" i="183"/>
  <c r="S29" i="182"/>
  <c r="T29" i="182" s="1"/>
  <c r="O29" i="182"/>
  <c r="M29" i="182"/>
  <c r="S28" i="182"/>
  <c r="O28" i="182"/>
  <c r="M28" i="182"/>
  <c r="S27" i="182"/>
  <c r="T27" i="182" s="1"/>
  <c r="O27" i="182"/>
  <c r="M27" i="182"/>
  <c r="S26" i="182"/>
  <c r="T26" i="182" s="1"/>
  <c r="O26" i="182"/>
  <c r="M26" i="182"/>
  <c r="S25" i="182"/>
  <c r="O25" i="182"/>
  <c r="M25" i="182"/>
  <c r="S24" i="182"/>
  <c r="T24" i="182" s="1"/>
  <c r="O24" i="182"/>
  <c r="M24" i="182"/>
  <c r="S23" i="182"/>
  <c r="O23" i="182"/>
  <c r="M23" i="182"/>
  <c r="S22" i="182"/>
  <c r="O22" i="182"/>
  <c r="M22" i="182"/>
  <c r="S21" i="182"/>
  <c r="O21" i="182"/>
  <c r="M21" i="182"/>
  <c r="S20" i="182"/>
  <c r="O20" i="182"/>
  <c r="M20" i="182"/>
  <c r="S19" i="182"/>
  <c r="O19" i="182"/>
  <c r="M19" i="182"/>
  <c r="S18" i="182"/>
  <c r="T18" i="182" s="1"/>
  <c r="O18" i="182"/>
  <c r="M18" i="182"/>
  <c r="S17" i="182"/>
  <c r="O17" i="182"/>
  <c r="M17" i="182"/>
  <c r="S16" i="182"/>
  <c r="T16" i="182" s="1"/>
  <c r="O16" i="182"/>
  <c r="M16" i="182"/>
  <c r="S15" i="182"/>
  <c r="O15" i="182"/>
  <c r="M15" i="182"/>
  <c r="S14" i="182"/>
  <c r="O14" i="182"/>
  <c r="M14" i="182"/>
  <c r="S13" i="182"/>
  <c r="O13" i="182"/>
  <c r="M13" i="182"/>
  <c r="S12" i="182"/>
  <c r="O12" i="182"/>
  <c r="M12" i="182"/>
  <c r="S11" i="182"/>
  <c r="O11" i="182"/>
  <c r="M11" i="182"/>
  <c r="S10" i="182"/>
  <c r="T10" i="182" s="1"/>
  <c r="O10" i="182"/>
  <c r="M10" i="182"/>
  <c r="S9" i="182"/>
  <c r="O9" i="182"/>
  <c r="M9" i="182"/>
  <c r="S8" i="182"/>
  <c r="T8" i="182" s="1"/>
  <c r="O8" i="182"/>
  <c r="M8" i="182"/>
  <c r="S7" i="182"/>
  <c r="O7" i="182"/>
  <c r="M7" i="182"/>
  <c r="S6" i="182"/>
  <c r="O6" i="182"/>
  <c r="M6" i="182"/>
  <c r="S5" i="182"/>
  <c r="O5" i="182"/>
  <c r="M5" i="182"/>
  <c r="S4" i="182"/>
  <c r="O4" i="182"/>
  <c r="M4" i="182"/>
  <c r="S29" i="181"/>
  <c r="O29" i="181"/>
  <c r="J29" i="162" s="1"/>
  <c r="M29" i="181"/>
  <c r="S28" i="181"/>
  <c r="T28" i="181" s="1"/>
  <c r="O28" i="181"/>
  <c r="J28" i="162" s="1"/>
  <c r="M28" i="181"/>
  <c r="S27" i="181"/>
  <c r="T27" i="181" s="1"/>
  <c r="O27" i="181"/>
  <c r="J27" i="162" s="1"/>
  <c r="M27" i="181"/>
  <c r="S26" i="181"/>
  <c r="O26" i="181"/>
  <c r="J26" i="162" s="1"/>
  <c r="M26" i="181"/>
  <c r="S25" i="181"/>
  <c r="T25" i="181" s="1"/>
  <c r="O25" i="181"/>
  <c r="J25" i="162" s="1"/>
  <c r="M25" i="181"/>
  <c r="S24" i="181"/>
  <c r="O24" i="181"/>
  <c r="J24" i="162" s="1"/>
  <c r="M24" i="181"/>
  <c r="S23" i="181"/>
  <c r="T23" i="181" s="1"/>
  <c r="O23" i="181"/>
  <c r="J23" i="162" s="1"/>
  <c r="M23" i="181"/>
  <c r="S22" i="181"/>
  <c r="T22" i="181" s="1"/>
  <c r="O22" i="181"/>
  <c r="J22" i="162" s="1"/>
  <c r="M22" i="181"/>
  <c r="S21" i="181"/>
  <c r="O21" i="181"/>
  <c r="J21" i="162" s="1"/>
  <c r="M21" i="181"/>
  <c r="S20" i="181"/>
  <c r="T20" i="181" s="1"/>
  <c r="O20" i="181"/>
  <c r="J20" i="162" s="1"/>
  <c r="M20" i="181"/>
  <c r="S19" i="181"/>
  <c r="T19" i="181" s="1"/>
  <c r="O19" i="181"/>
  <c r="J19" i="162" s="1"/>
  <c r="M19" i="181"/>
  <c r="S18" i="181"/>
  <c r="O18" i="181"/>
  <c r="J18" i="162" s="1"/>
  <c r="M18" i="181"/>
  <c r="S17" i="181"/>
  <c r="T17" i="181" s="1"/>
  <c r="O17" i="181"/>
  <c r="J17" i="162" s="1"/>
  <c r="M17" i="181"/>
  <c r="S16" i="181"/>
  <c r="O16" i="181"/>
  <c r="J16" i="162" s="1"/>
  <c r="M16" i="181"/>
  <c r="S15" i="181"/>
  <c r="T15" i="181" s="1"/>
  <c r="O15" i="181"/>
  <c r="J15" i="162" s="1"/>
  <c r="M15" i="181"/>
  <c r="S14" i="181"/>
  <c r="T14" i="181" s="1"/>
  <c r="O14" i="181"/>
  <c r="J14" i="162" s="1"/>
  <c r="M14" i="181"/>
  <c r="S13" i="181"/>
  <c r="O13" i="181"/>
  <c r="J13" i="162" s="1"/>
  <c r="M13" i="181"/>
  <c r="S12" i="181"/>
  <c r="T12" i="181" s="1"/>
  <c r="O12" i="181"/>
  <c r="J12" i="162" s="1"/>
  <c r="M12" i="181"/>
  <c r="S11" i="181"/>
  <c r="T11" i="181" s="1"/>
  <c r="O11" i="181"/>
  <c r="J11" i="162" s="1"/>
  <c r="M11" i="181"/>
  <c r="S10" i="181"/>
  <c r="O10" i="181"/>
  <c r="J10" i="162" s="1"/>
  <c r="M10" i="181"/>
  <c r="S9" i="181"/>
  <c r="T9" i="181" s="1"/>
  <c r="O9" i="181"/>
  <c r="J9" i="162" s="1"/>
  <c r="M9" i="181"/>
  <c r="S8" i="181"/>
  <c r="T8" i="181" s="1"/>
  <c r="O8" i="181"/>
  <c r="J8" i="162" s="1"/>
  <c r="M8" i="181"/>
  <c r="S7" i="181"/>
  <c r="T7" i="181" s="1"/>
  <c r="O7" i="181"/>
  <c r="J7" i="162" s="1"/>
  <c r="M7" i="181"/>
  <c r="S6" i="181"/>
  <c r="O6" i="181"/>
  <c r="J6" i="162" s="1"/>
  <c r="M6" i="181"/>
  <c r="S5" i="181"/>
  <c r="O5" i="181"/>
  <c r="J5" i="162" s="1"/>
  <c r="M5" i="181"/>
  <c r="S4" i="181"/>
  <c r="O4" i="181"/>
  <c r="J4" i="162" s="1"/>
  <c r="M4" i="181"/>
  <c r="S29" i="180"/>
  <c r="O29" i="180"/>
  <c r="M29" i="180"/>
  <c r="S28" i="180"/>
  <c r="O28" i="180"/>
  <c r="M28" i="180"/>
  <c r="S27" i="180"/>
  <c r="O27" i="180"/>
  <c r="M27" i="180"/>
  <c r="S26" i="180"/>
  <c r="O26" i="180"/>
  <c r="M26" i="180"/>
  <c r="S25" i="180"/>
  <c r="T25" i="180" s="1"/>
  <c r="O25" i="180"/>
  <c r="M25" i="180"/>
  <c r="S24" i="180"/>
  <c r="O24" i="180"/>
  <c r="M24" i="180"/>
  <c r="S23" i="180"/>
  <c r="T23" i="180" s="1"/>
  <c r="O23" i="180"/>
  <c r="M23" i="180"/>
  <c r="S22" i="180"/>
  <c r="T22" i="180" s="1"/>
  <c r="O22" i="180"/>
  <c r="M22" i="180"/>
  <c r="S21" i="180"/>
  <c r="O21" i="180"/>
  <c r="M21" i="180"/>
  <c r="S20" i="180"/>
  <c r="T20" i="180" s="1"/>
  <c r="O20" i="180"/>
  <c r="M20" i="180"/>
  <c r="S19" i="180"/>
  <c r="O19" i="180"/>
  <c r="M19" i="180"/>
  <c r="S18" i="180"/>
  <c r="O18" i="180"/>
  <c r="M18" i="180"/>
  <c r="S17" i="180"/>
  <c r="T17" i="180" s="1"/>
  <c r="O17" i="180"/>
  <c r="M17" i="180"/>
  <c r="S16" i="180"/>
  <c r="T16" i="180" s="1"/>
  <c r="O16" i="180"/>
  <c r="M16" i="180"/>
  <c r="S15" i="180"/>
  <c r="O15" i="180"/>
  <c r="M15" i="180"/>
  <c r="S14" i="180"/>
  <c r="T14" i="180" s="1"/>
  <c r="O14" i="180"/>
  <c r="M14" i="180"/>
  <c r="S13" i="180"/>
  <c r="O13" i="180"/>
  <c r="M13" i="180"/>
  <c r="S12" i="180"/>
  <c r="O12" i="180"/>
  <c r="M12" i="180"/>
  <c r="S11" i="180"/>
  <c r="O11" i="180"/>
  <c r="M11" i="180"/>
  <c r="S10" i="180"/>
  <c r="O10" i="180"/>
  <c r="M10" i="180"/>
  <c r="S9" i="180"/>
  <c r="O9" i="180"/>
  <c r="M9" i="180"/>
  <c r="S8" i="180"/>
  <c r="T8" i="180" s="1"/>
  <c r="O8" i="180"/>
  <c r="M8" i="180"/>
  <c r="S7" i="180"/>
  <c r="T7" i="180" s="1"/>
  <c r="O7" i="180"/>
  <c r="M7" i="180"/>
  <c r="S6" i="180"/>
  <c r="T6" i="180" s="1"/>
  <c r="O6" i="180"/>
  <c r="M6" i="180"/>
  <c r="S5" i="180"/>
  <c r="O5" i="180"/>
  <c r="M5" i="180"/>
  <c r="S4" i="180"/>
  <c r="O4" i="180"/>
  <c r="M4" i="180"/>
  <c r="M30" i="180" s="1"/>
  <c r="N42" i="162" s="1"/>
  <c r="M5" i="75"/>
  <c r="O5" i="75"/>
  <c r="S5" i="75"/>
  <c r="M6" i="75"/>
  <c r="O6" i="75"/>
  <c r="S6" i="75"/>
  <c r="M7" i="75"/>
  <c r="O7" i="75"/>
  <c r="S7" i="75"/>
  <c r="M8" i="75"/>
  <c r="O8" i="75"/>
  <c r="S8" i="75"/>
  <c r="M9" i="75"/>
  <c r="O9" i="75"/>
  <c r="S9" i="75"/>
  <c r="M10" i="75"/>
  <c r="O10" i="75"/>
  <c r="S10" i="75"/>
  <c r="M11" i="75"/>
  <c r="O11" i="75"/>
  <c r="S11" i="75"/>
  <c r="M12" i="75"/>
  <c r="O12" i="75"/>
  <c r="S12" i="75"/>
  <c r="M13" i="75"/>
  <c r="O13" i="75"/>
  <c r="S13" i="75"/>
  <c r="M14" i="75"/>
  <c r="O14" i="75"/>
  <c r="S14" i="75"/>
  <c r="M15" i="75"/>
  <c r="O15" i="75"/>
  <c r="S15" i="75"/>
  <c r="M16" i="75"/>
  <c r="O16" i="75"/>
  <c r="S16" i="75"/>
  <c r="M17" i="75"/>
  <c r="O17" i="75"/>
  <c r="S17" i="75"/>
  <c r="M18" i="75"/>
  <c r="O18" i="75"/>
  <c r="S18" i="75"/>
  <c r="M19" i="75"/>
  <c r="O19" i="75"/>
  <c r="S19" i="75"/>
  <c r="M20" i="75"/>
  <c r="O20" i="75"/>
  <c r="S20" i="75"/>
  <c r="M21" i="75"/>
  <c r="O21" i="75"/>
  <c r="S21" i="75"/>
  <c r="M22" i="75"/>
  <c r="O22" i="75"/>
  <c r="S22" i="75"/>
  <c r="M23" i="75"/>
  <c r="O23" i="75"/>
  <c r="S23" i="75"/>
  <c r="M24" i="75"/>
  <c r="O24" i="75"/>
  <c r="S24" i="75"/>
  <c r="M25" i="75"/>
  <c r="O25" i="75"/>
  <c r="S25" i="75"/>
  <c r="M26" i="75"/>
  <c r="O26" i="75"/>
  <c r="S26" i="75"/>
  <c r="M27" i="75"/>
  <c r="O27" i="75"/>
  <c r="S27" i="75"/>
  <c r="M28" i="75"/>
  <c r="O28" i="75"/>
  <c r="S28" i="75"/>
  <c r="M29" i="75"/>
  <c r="O29" i="75"/>
  <c r="S29" i="75"/>
  <c r="S4" i="75"/>
  <c r="O4" i="75"/>
  <c r="M4" i="75"/>
  <c r="M8" i="162"/>
  <c r="M14" i="162"/>
  <c r="M16" i="162"/>
  <c r="M22" i="162"/>
  <c r="M25" i="162"/>
  <c r="G4" i="162"/>
  <c r="AG30" i="190"/>
  <c r="AF30" i="190"/>
  <c r="AE30" i="190"/>
  <c r="AB30" i="190"/>
  <c r="AA30" i="190"/>
  <c r="Z30" i="190"/>
  <c r="Y30" i="190"/>
  <c r="X30" i="190"/>
  <c r="T29" i="190"/>
  <c r="T27" i="190"/>
  <c r="T26" i="190"/>
  <c r="T24" i="190"/>
  <c r="T23" i="190"/>
  <c r="T22" i="190"/>
  <c r="T21" i="190"/>
  <c r="T18" i="190"/>
  <c r="T16" i="190"/>
  <c r="T15" i="190"/>
  <c r="T14" i="190"/>
  <c r="T12" i="190"/>
  <c r="T11" i="190"/>
  <c r="T10" i="190"/>
  <c r="T8" i="190"/>
  <c r="T6" i="190"/>
  <c r="T5" i="190"/>
  <c r="AG30" i="189"/>
  <c r="AF30" i="189"/>
  <c r="AE30" i="189"/>
  <c r="AB30" i="189"/>
  <c r="AA30" i="189"/>
  <c r="Z30" i="189"/>
  <c r="Y30" i="189"/>
  <c r="X30" i="189"/>
  <c r="W30" i="189"/>
  <c r="V30" i="189"/>
  <c r="U30" i="189"/>
  <c r="T29" i="189"/>
  <c r="T28" i="189"/>
  <c r="T27" i="189"/>
  <c r="T26" i="189"/>
  <c r="T25" i="189"/>
  <c r="T24" i="189"/>
  <c r="T23" i="189"/>
  <c r="T22" i="189"/>
  <c r="T21" i="189"/>
  <c r="T20" i="189"/>
  <c r="T19" i="189"/>
  <c r="T18" i="189"/>
  <c r="T17" i="189"/>
  <c r="T16" i="189"/>
  <c r="T15" i="189"/>
  <c r="T14" i="189"/>
  <c r="T13" i="189"/>
  <c r="T12" i="189"/>
  <c r="T11" i="189"/>
  <c r="T10" i="189"/>
  <c r="T9" i="189"/>
  <c r="T8" i="189"/>
  <c r="T7" i="189"/>
  <c r="T6" i="189"/>
  <c r="T5" i="189"/>
  <c r="T4" i="189"/>
  <c r="AG30" i="188"/>
  <c r="AF30" i="188"/>
  <c r="AE30" i="188"/>
  <c r="AB30" i="188"/>
  <c r="AA30" i="188"/>
  <c r="Z30" i="188"/>
  <c r="Y30" i="188"/>
  <c r="X30" i="188"/>
  <c r="W30" i="188"/>
  <c r="V30" i="188"/>
  <c r="U30" i="188"/>
  <c r="T29" i="188"/>
  <c r="T28" i="188"/>
  <c r="T27" i="188"/>
  <c r="T26" i="188"/>
  <c r="T24" i="188"/>
  <c r="T23" i="188"/>
  <c r="T22" i="188"/>
  <c r="T21" i="188"/>
  <c r="T20" i="188"/>
  <c r="T18" i="188"/>
  <c r="T17" i="188"/>
  <c r="T16" i="188"/>
  <c r="T15" i="188"/>
  <c r="T14" i="188"/>
  <c r="T12" i="188"/>
  <c r="T11" i="188"/>
  <c r="T10" i="188"/>
  <c r="T9" i="188"/>
  <c r="T8" i="188"/>
  <c r="T6" i="188"/>
  <c r="T5" i="188"/>
  <c r="T4" i="188"/>
  <c r="AG30" i="187"/>
  <c r="AF30" i="187"/>
  <c r="AE30" i="187"/>
  <c r="AB30" i="187"/>
  <c r="AA30" i="187"/>
  <c r="Z30" i="187"/>
  <c r="Y30" i="187"/>
  <c r="X30" i="187"/>
  <c r="W30" i="187"/>
  <c r="V30" i="187"/>
  <c r="T29" i="187"/>
  <c r="T28" i="187"/>
  <c r="T27" i="187"/>
  <c r="T26" i="187"/>
  <c r="T24" i="187"/>
  <c r="T22" i="187"/>
  <c r="T21" i="187"/>
  <c r="T20" i="187"/>
  <c r="T18" i="187"/>
  <c r="T17" i="187"/>
  <c r="T16" i="187"/>
  <c r="T14" i="187"/>
  <c r="T12" i="187"/>
  <c r="T11" i="187"/>
  <c r="T10" i="187"/>
  <c r="T9" i="187"/>
  <c r="T8" i="187"/>
  <c r="T6" i="187"/>
  <c r="T5" i="187"/>
  <c r="AG30" i="186"/>
  <c r="AF30" i="186"/>
  <c r="AE30" i="186"/>
  <c r="AB30" i="186"/>
  <c r="AA30" i="186"/>
  <c r="Z30" i="186"/>
  <c r="Y30" i="186"/>
  <c r="X30" i="186"/>
  <c r="W30" i="186"/>
  <c r="V30" i="186"/>
  <c r="U30" i="186"/>
  <c r="T29" i="186"/>
  <c r="T28" i="186"/>
  <c r="T27" i="186"/>
  <c r="T26" i="186"/>
  <c r="T25" i="186"/>
  <c r="T24" i="186"/>
  <c r="T23" i="186"/>
  <c r="T22" i="186"/>
  <c r="T21" i="186"/>
  <c r="T20" i="186"/>
  <c r="T19" i="186"/>
  <c r="T18" i="186"/>
  <c r="T17" i="186"/>
  <c r="T16" i="186"/>
  <c r="T15" i="186"/>
  <c r="T14" i="186"/>
  <c r="T13" i="186"/>
  <c r="T12" i="186"/>
  <c r="T11" i="186"/>
  <c r="T10" i="186"/>
  <c r="T9" i="186"/>
  <c r="T8" i="186"/>
  <c r="T7" i="186"/>
  <c r="T6" i="186"/>
  <c r="T5" i="186"/>
  <c r="AG30" i="185"/>
  <c r="AF30" i="185"/>
  <c r="AE30" i="185"/>
  <c r="AB30" i="185"/>
  <c r="AA30" i="185"/>
  <c r="Z30" i="185"/>
  <c r="Y30" i="185"/>
  <c r="X30" i="185"/>
  <c r="W30" i="185"/>
  <c r="T29" i="185"/>
  <c r="T28" i="185"/>
  <c r="T25" i="185"/>
  <c r="T24" i="185"/>
  <c r="T21" i="185"/>
  <c r="T20" i="185"/>
  <c r="T19" i="185"/>
  <c r="T18" i="185"/>
  <c r="T17" i="185"/>
  <c r="T16" i="185"/>
  <c r="T15" i="185"/>
  <c r="T12" i="185"/>
  <c r="T11" i="185"/>
  <c r="T10" i="185"/>
  <c r="T9" i="185"/>
  <c r="T8" i="185"/>
  <c r="T7" i="185"/>
  <c r="T5" i="185"/>
  <c r="AG30" i="184"/>
  <c r="AF30" i="184"/>
  <c r="AE30" i="184"/>
  <c r="AB30" i="184"/>
  <c r="AA30" i="184"/>
  <c r="Z30" i="184"/>
  <c r="Y30" i="184"/>
  <c r="X30" i="184"/>
  <c r="T26" i="184"/>
  <c r="T24" i="184"/>
  <c r="T21" i="184"/>
  <c r="T20" i="184"/>
  <c r="T18" i="184"/>
  <c r="T16" i="184"/>
  <c r="T14" i="184"/>
  <c r="T12" i="184"/>
  <c r="T10" i="184"/>
  <c r="T9" i="184"/>
  <c r="T8" i="184"/>
  <c r="T6" i="184"/>
  <c r="AG30" i="183"/>
  <c r="AF30" i="183"/>
  <c r="AE30" i="183"/>
  <c r="AB30" i="183"/>
  <c r="AA30" i="183"/>
  <c r="Z30" i="183"/>
  <c r="Y30" i="183"/>
  <c r="X30" i="183"/>
  <c r="T26" i="183"/>
  <c r="T24" i="183"/>
  <c r="T21" i="183"/>
  <c r="T18" i="183"/>
  <c r="T14" i="183"/>
  <c r="T9" i="183"/>
  <c r="T8" i="183"/>
  <c r="T6" i="183"/>
  <c r="AG30" i="182"/>
  <c r="AF30" i="182"/>
  <c r="AE30" i="182"/>
  <c r="AB30" i="182"/>
  <c r="AA30" i="182"/>
  <c r="Z30" i="182"/>
  <c r="Y30" i="182"/>
  <c r="X30" i="182"/>
  <c r="W30" i="182"/>
  <c r="T28" i="182"/>
  <c r="T25" i="182"/>
  <c r="T23" i="182"/>
  <c r="T22" i="182"/>
  <c r="T21" i="182"/>
  <c r="T20" i="182"/>
  <c r="T19" i="182"/>
  <c r="T17" i="182"/>
  <c r="T15" i="182"/>
  <c r="T14" i="182"/>
  <c r="T13" i="182"/>
  <c r="T12" i="182"/>
  <c r="T11" i="182"/>
  <c r="T9" i="182"/>
  <c r="T7" i="182"/>
  <c r="T6" i="182"/>
  <c r="T5" i="182"/>
  <c r="AF30" i="181"/>
  <c r="AE30" i="181"/>
  <c r="AD30" i="181"/>
  <c r="AA30" i="181"/>
  <c r="Z30" i="181"/>
  <c r="Y30" i="181"/>
  <c r="X30" i="181"/>
  <c r="W30" i="181"/>
  <c r="T29" i="181"/>
  <c r="T26" i="181"/>
  <c r="T24" i="181"/>
  <c r="T21" i="181"/>
  <c r="T18" i="181"/>
  <c r="T16" i="181"/>
  <c r="T13" i="181"/>
  <c r="T10" i="181"/>
  <c r="T5" i="181"/>
  <c r="AG30" i="180"/>
  <c r="AF30" i="180"/>
  <c r="AE30" i="180"/>
  <c r="AB30" i="180"/>
  <c r="AA30" i="180"/>
  <c r="Z30" i="180"/>
  <c r="Y30" i="180"/>
  <c r="X30" i="180"/>
  <c r="W30" i="180"/>
  <c r="V30" i="180"/>
  <c r="T29" i="180"/>
  <c r="T28" i="180"/>
  <c r="T27" i="180"/>
  <c r="T26" i="180"/>
  <c r="T24" i="180"/>
  <c r="T21" i="180"/>
  <c r="T19" i="180"/>
  <c r="T18" i="180"/>
  <c r="T15" i="180"/>
  <c r="T13" i="180"/>
  <c r="T12" i="180"/>
  <c r="T11" i="180"/>
  <c r="T10" i="180"/>
  <c r="T9" i="180"/>
  <c r="T5" i="180"/>
  <c r="AG30" i="75"/>
  <c r="AF30" i="75"/>
  <c r="AE30" i="75"/>
  <c r="AB30" i="75"/>
  <c r="M7" i="162"/>
  <c r="S30" i="181" l="1"/>
  <c r="M30" i="181"/>
  <c r="N37" i="162" s="1"/>
  <c r="O37" i="162" s="1"/>
  <c r="L30" i="181"/>
  <c r="I37" i="162" s="1"/>
  <c r="L30" i="185"/>
  <c r="I40" i="162" s="1"/>
  <c r="T4" i="185"/>
  <c r="S30" i="185"/>
  <c r="L30" i="190"/>
  <c r="I47" i="162" s="1"/>
  <c r="S31" i="190"/>
  <c r="S30" i="190"/>
  <c r="M30" i="190"/>
  <c r="N47" i="162" s="1"/>
  <c r="O47" i="162" s="1"/>
  <c r="S31" i="182"/>
  <c r="S30" i="182"/>
  <c r="L30" i="182"/>
  <c r="I43" i="162" s="1"/>
  <c r="M30" i="182"/>
  <c r="N43" i="162" s="1"/>
  <c r="O43" i="162" s="1"/>
  <c r="I7" i="162"/>
  <c r="L7" i="162" s="1"/>
  <c r="I15" i="162"/>
  <c r="L15" i="162" s="1"/>
  <c r="I23" i="162"/>
  <c r="L23" i="162" s="1"/>
  <c r="S31" i="180"/>
  <c r="S30" i="180"/>
  <c r="I8" i="162"/>
  <c r="L8" i="162" s="1"/>
  <c r="I16" i="162"/>
  <c r="L16" i="162" s="1"/>
  <c r="I24" i="162"/>
  <c r="L24" i="162" s="1"/>
  <c r="H17" i="162"/>
  <c r="O42" i="162"/>
  <c r="L30" i="180"/>
  <c r="I42" i="162" s="1"/>
  <c r="I6" i="162"/>
  <c r="L6" i="162" s="1"/>
  <c r="I14" i="162"/>
  <c r="L14" i="162" s="1"/>
  <c r="I22" i="162"/>
  <c r="M6" i="162"/>
  <c r="K30" i="162"/>
  <c r="I10" i="162"/>
  <c r="L10" i="162" s="1"/>
  <c r="I18" i="162"/>
  <c r="L18" i="162" s="1"/>
  <c r="I26" i="162"/>
  <c r="L26" i="162" s="1"/>
  <c r="I11" i="162"/>
  <c r="L11" i="162" s="1"/>
  <c r="I19" i="162"/>
  <c r="L19" i="162" s="1"/>
  <c r="I27" i="162"/>
  <c r="L27" i="162" s="1"/>
  <c r="I5" i="162"/>
  <c r="L5" i="162" s="1"/>
  <c r="I13" i="162"/>
  <c r="L13" i="162" s="1"/>
  <c r="I21" i="162"/>
  <c r="L21" i="162" s="1"/>
  <c r="I29" i="162"/>
  <c r="L29" i="162" s="1"/>
  <c r="S31" i="187"/>
  <c r="S31" i="185"/>
  <c r="T4" i="184"/>
  <c r="S31" i="184"/>
  <c r="I25" i="162"/>
  <c r="L25" i="162" s="1"/>
  <c r="I9" i="162"/>
  <c r="L9" i="162" s="1"/>
  <c r="I17" i="162"/>
  <c r="L17" i="162" s="1"/>
  <c r="I12" i="162"/>
  <c r="L12" i="162" s="1"/>
  <c r="I20" i="162"/>
  <c r="L20" i="162" s="1"/>
  <c r="I28" i="162"/>
  <c r="L28" i="162" s="1"/>
  <c r="N4" i="162"/>
  <c r="N30" i="162" s="1"/>
  <c r="T6" i="181"/>
  <c r="S31" i="181"/>
  <c r="I4" i="162"/>
  <c r="L4" i="162" s="1"/>
  <c r="H28" i="162"/>
  <c r="H11" i="162"/>
  <c r="L22" i="162"/>
  <c r="H8" i="162"/>
  <c r="H14" i="162"/>
  <c r="H15" i="162"/>
  <c r="H12" i="162"/>
  <c r="H18" i="162"/>
  <c r="H24" i="162"/>
  <c r="H4" i="162"/>
  <c r="H16" i="162"/>
  <c r="H10" i="162"/>
  <c r="H22" i="162"/>
  <c r="H29" i="162"/>
  <c r="H6" i="162"/>
  <c r="H20" i="162"/>
  <c r="H26" i="162"/>
  <c r="H9" i="162"/>
  <c r="H21" i="162"/>
  <c r="H27" i="162"/>
  <c r="H7" i="162"/>
  <c r="H13" i="162"/>
  <c r="H19" i="162"/>
  <c r="H25" i="162"/>
  <c r="H5" i="162"/>
  <c r="M15" i="162"/>
  <c r="M21" i="162"/>
  <c r="M23" i="162"/>
  <c r="M5" i="162"/>
  <c r="M12" i="162"/>
  <c r="M24" i="162"/>
  <c r="M11" i="162"/>
  <c r="G30" i="162"/>
  <c r="AC30" i="190"/>
  <c r="T4" i="190"/>
  <c r="AD30" i="190" s="1"/>
  <c r="AD30" i="189"/>
  <c r="AC30" i="189"/>
  <c r="AD30" i="188"/>
  <c r="AC30" i="188"/>
  <c r="AC30" i="187"/>
  <c r="T4" i="187"/>
  <c r="AD30" i="187" s="1"/>
  <c r="AC30" i="186"/>
  <c r="T4" i="186"/>
  <c r="AD30" i="186" s="1"/>
  <c r="AD30" i="185"/>
  <c r="AC30" i="185"/>
  <c r="AD30" i="184"/>
  <c r="AC30" i="184"/>
  <c r="AC30" i="183"/>
  <c r="T4" i="183"/>
  <c r="AD30" i="183" s="1"/>
  <c r="AC30" i="182"/>
  <c r="T4" i="182"/>
  <c r="AD30" i="182" s="1"/>
  <c r="AB30" i="181"/>
  <c r="T4" i="181"/>
  <c r="AC30" i="180"/>
  <c r="T4" i="180"/>
  <c r="AD30" i="180" s="1"/>
  <c r="M27" i="162"/>
  <c r="M10" i="162"/>
  <c r="M9" i="162"/>
  <c r="M20" i="162"/>
  <c r="AC30" i="181" l="1"/>
  <c r="P37" i="162"/>
  <c r="J37" i="162"/>
  <c r="P40" i="162"/>
  <c r="J40" i="162"/>
  <c r="J47" i="162"/>
  <c r="P47" i="162"/>
  <c r="N48" i="162"/>
  <c r="O48" i="162" s="1"/>
  <c r="P43" i="162"/>
  <c r="J43" i="162"/>
  <c r="I48" i="162"/>
  <c r="J42" i="162"/>
  <c r="P42" i="162"/>
  <c r="AA30" i="75"/>
  <c r="Z30" i="75"/>
  <c r="Y30" i="75"/>
  <c r="X30" i="75"/>
  <c r="W30" i="75"/>
  <c r="V30" i="75"/>
  <c r="U30" i="75"/>
  <c r="J48" i="162" l="1"/>
  <c r="P48" i="162"/>
  <c r="M48" i="162"/>
  <c r="T5" i="75"/>
  <c r="T11" i="75"/>
  <c r="T17" i="75"/>
  <c r="T23" i="75"/>
  <c r="T29" i="75"/>
  <c r="T6" i="75"/>
  <c r="T7" i="75"/>
  <c r="T13" i="75"/>
  <c r="T19" i="75"/>
  <c r="T8" i="75"/>
  <c r="T14" i="75"/>
  <c r="T20" i="75"/>
  <c r="T26" i="75"/>
  <c r="T9" i="75"/>
  <c r="T15" i="75"/>
  <c r="T21" i="75"/>
  <c r="T27" i="75"/>
  <c r="T10" i="75"/>
  <c r="T16" i="75"/>
  <c r="T22" i="75"/>
  <c r="T28" i="75"/>
  <c r="T12" i="75"/>
  <c r="T18" i="75"/>
  <c r="T24" i="75"/>
  <c r="T25" i="75"/>
  <c r="T4" i="75"/>
  <c r="AC30" i="75"/>
  <c r="AD30" i="75" l="1"/>
  <c r="L30" i="162"/>
  <c r="I30" i="162"/>
  <c r="O8" i="162"/>
  <c r="O24" i="162"/>
  <c r="O12" i="162"/>
  <c r="O7" i="162"/>
  <c r="O9" i="162"/>
  <c r="O26" i="162"/>
  <c r="O28" i="162"/>
  <c r="O23" i="162"/>
  <c r="O18" i="162"/>
  <c r="O15" i="162"/>
  <c r="O14" i="162"/>
  <c r="O13" i="162"/>
  <c r="O6" i="162" l="1"/>
  <c r="O27" i="162"/>
  <c r="O25" i="162"/>
  <c r="O17" i="162"/>
  <c r="O22" i="162"/>
  <c r="O10" i="162"/>
  <c r="O19" i="162"/>
  <c r="O21" i="162"/>
  <c r="O16" i="162"/>
  <c r="O11" i="162"/>
  <c r="O20" i="162"/>
  <c r="O5" i="162" l="1"/>
  <c r="O29" i="162"/>
  <c r="M4" i="162"/>
  <c r="O4" i="162" l="1"/>
  <c r="O30" i="162" s="1"/>
  <c r="M29" i="162"/>
  <c r="M30" i="1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</authors>
  <commentList>
    <comment ref="K2" authorId="0" shapeId="0" xr:uid="{A1A2A861-07D3-48F9-AD23-02B6AE7092F8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CONFORME ITEM 6.2.2 DO TERMO DE REFERÊNCIA - ANEXO I DO EDITAL.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</authors>
  <commentList>
    <comment ref="K2" authorId="0" shapeId="0" xr:uid="{E44CA788-BBC3-42F1-B261-AE36058C7763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CONFORME ITEM 6.2.2 DO TERMO DE REFERÊNCIA - ANEXO I DO EDITAL.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</authors>
  <commentList>
    <comment ref="K2" authorId="0" shapeId="0" xr:uid="{030B05DD-1C60-4C2A-8AF0-1EB8C5112904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CONFORME ITEM 6.2.2 DO TERMO DE REFERÊNCIA - ANEXO I DO EDITAL.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</authors>
  <commentList>
    <comment ref="K2" authorId="0" shapeId="0" xr:uid="{39431670-EDBA-4981-9316-00C5A9091618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CONFORME ITEM 6.2.2 DO TERMO DE REFERÊNCIA - ANEXO I DO EDITAL.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E3" authorId="0" shapeId="0" xr:uid="{B1B78F8B-EBAB-494D-8C8E-01BD79D322EF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</authors>
  <commentList>
    <comment ref="K2" authorId="0" shapeId="0" xr:uid="{0B37E467-F29C-47D3-ACB3-5DF2F3431727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CONFORME ITEM 6.2.2 DO TERMO DE REFERÊNCIA - ANEXO I DO EDITAL.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  <author>LETÍCIA-SEGECON/FPOLIS</author>
  </authors>
  <commentList>
    <comment ref="K2" authorId="0" shapeId="0" xr:uid="{BE79D0DD-9B6C-43BA-AECE-6AD8DA29550F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CONFORME ITEM 6.2.2 DO TERMO DE REFERÊNCIA - ANEXO I DO EDITAL.</t>
        </r>
      </text>
    </comment>
    <comment ref="N6" authorId="1" shapeId="0" xr:uid="{10290972-2C48-411D-AAEC-3BB9EA926FA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10/03/2025: </t>
        </r>
        <r>
          <rPr>
            <sz val="9"/>
            <color indexed="81"/>
            <rFont val="Segoe UI"/>
            <family val="2"/>
          </rPr>
          <t>CEDIDO AO CEO* [NÃO PARTICIPA DA ATA]: 08.</t>
        </r>
        <r>
          <rPr>
            <b/>
            <sz val="9"/>
            <color indexed="81"/>
            <rFont val="Segoe UI"/>
            <family val="2"/>
          </rPr>
          <t xml:space="preserve">
*NÃO PARTICIPANTE DA ATA - POR ISSO, ANOTADO NA COLUNA V.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</authors>
  <commentList>
    <comment ref="K2" authorId="0" shapeId="0" xr:uid="{DB32AAC9-41CE-43FC-BA41-FC5FAD332119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CONFORME ITEM 6.2.2 DO TERMO DE REFERÊNCIA - ANEXO I DO EDITAL.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</authors>
  <commentList>
    <comment ref="K2" authorId="0" shapeId="0" xr:uid="{32950A7A-FCED-457D-9F11-EA86BC7E8AC3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CONFORME ITEM 6.2.2 DO TERMO DE REFERÊNCIA - ANEXO I DO EDITAL.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</authors>
  <commentList>
    <comment ref="K2" authorId="0" shapeId="0" xr:uid="{D1135A3A-9CB3-41B9-93D7-605B5B1DC03B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CONFORME ITEM 6.2.2 DO TERMO DE REFERÊNCIA - ANEXO I DO EDITAL.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  <author>LETÍCIA-SEGECON/FPOLIS</author>
  </authors>
  <commentList>
    <comment ref="K2" authorId="0" shapeId="0" xr:uid="{9BD8F60E-D480-4F80-A40C-B6C0AE4CC116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CONFORME ITEM 6.2.2 DO TERMO DE REFERÊNCIA - ANEXO I DO EDITAL.</t>
        </r>
      </text>
    </comment>
    <comment ref="N4" authorId="1" shapeId="0" xr:uid="{644D6E08-A090-4202-BFDF-80B100A3C13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15/05/2025: CEDIDO AO CEO*: 04.
*NÃO PARTICIPANTE DA ATA - POR ISSO, ANOTADO NA COLUNA V.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</authors>
  <commentList>
    <comment ref="K2" authorId="0" shapeId="0" xr:uid="{37A2E628-F7BF-49DB-BA1D-49505C31FA35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CONFORME ITEM 6.2.2 DO TERMO DE REFERÊNCIA - ANEXO I DO EDITAL.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LETICIA-SEGECON/FPOLIS</author>
  </authors>
  <commentList>
    <comment ref="K2" authorId="0" shapeId="0" xr:uid="{2D86EEDF-341D-4F99-920C-AB08819F6B0E}">
      <text>
        <r>
          <rPr>
            <b/>
            <sz val="10"/>
            <color indexed="81"/>
            <rFont val="Segoe UI"/>
            <family val="2"/>
          </rPr>
          <t>LETICIA-SEGECON/FPOLIS:</t>
        </r>
        <r>
          <rPr>
            <sz val="10"/>
            <color indexed="81"/>
            <rFont val="Segoe UI"/>
            <family val="2"/>
          </rPr>
          <t xml:space="preserve">
CONFORME ITEM 6.2.2 DO TERMO DE REFERÊNCIA - ANEXO I DO EDITAL.</t>
        </r>
      </text>
    </comment>
  </commentList>
</comments>
</file>

<file path=xl/sharedStrings.xml><?xml version="1.0" encoding="utf-8"?>
<sst xmlns="http://schemas.openxmlformats.org/spreadsheetml/2006/main" count="2449" uniqueCount="171">
  <si>
    <t>Saldo / Automático</t>
  </si>
  <si>
    <t>ALERTA</t>
  </si>
  <si>
    <t>Item</t>
  </si>
  <si>
    <t>Unidade</t>
  </si>
  <si>
    <t>Lote</t>
  </si>
  <si>
    <t>Qtde Registrada</t>
  </si>
  <si>
    <t>Peça</t>
  </si>
  <si>
    <t>peça</t>
  </si>
  <si>
    <t>Especificação</t>
  </si>
  <si>
    <t>Código NUC</t>
  </si>
  <si>
    <t>Grupo-Classe</t>
  </si>
  <si>
    <t>Preço  Unitário</t>
  </si>
  <si>
    <t>Detalhamento</t>
  </si>
  <si>
    <t>Marca/Modelo</t>
  </si>
  <si>
    <t>SOPRANO</t>
  </si>
  <si>
    <t>1 - Carimbos TODA UDESC</t>
  </si>
  <si>
    <t>Carimbo automático, auto-entintado, acrílico, resina, retangular, retrátil com mola, refil medindo 30mmX69mm, parte descritiva a ser confeccionada em fotopolymero, com área superior com visão do gravado na parte descritiva - valor unitário.</t>
  </si>
  <si>
    <t>Carimbo automático, auto-entintado, acrílico, resina, retangular, retrátil com mola, refil medindo 37mmX76mm, parte descritiva a ser confeccionada em fotopolymero, com área superior com visão do gravado na parte descritiva - valor unitário.</t>
  </si>
  <si>
    <t>Carimbo automático, auto-entintado, acrílico, resina, retangular, retrátil com mola, refil medindo 40mmX60mm, parte descritiva a ser confeccionada em fotopolymero, valor unitário, com área superior com visão do gravado na parte descritiva.</t>
  </si>
  <si>
    <t>Refil de reposição para carimbo automático, medindo 10mmX27mm.</t>
  </si>
  <si>
    <t>Refil de reposição para carimbo automático, medindo 14mmX38mm.</t>
  </si>
  <si>
    <t>Refil de reposição para carimbo automático, medindo 18mmX47mm.</t>
  </si>
  <si>
    <t>Refil de reposição para carimbo automático, medindo 23mmX59mm.</t>
  </si>
  <si>
    <t>Refil de reposição para carimbo automático, medindo 30mmX69mm.</t>
  </si>
  <si>
    <t>Refil de reposição para carimbo automático, medindo 37mmX76mm.</t>
  </si>
  <si>
    <t>Refil de reposição para carimbo automático, medindo 40mmX60mm.</t>
  </si>
  <si>
    <t>Película de fotopolymero, para colocação em carimbos – por cm² (1cmX1cm).</t>
  </si>
  <si>
    <t>Carimbo metal, plástico, metal niquelado, medindo até 20cm², numerador automático, 6 chapas (numeração 0000 até 999999), retangular, auto-entintado com mola.</t>
  </si>
  <si>
    <t>03588-2-006</t>
  </si>
  <si>
    <t>339030.16</t>
  </si>
  <si>
    <t>06117-4-002</t>
  </si>
  <si>
    <t>03588-2-030</t>
  </si>
  <si>
    <t>03588-2-011</t>
  </si>
  <si>
    <t>03588-2-015</t>
  </si>
  <si>
    <t>03588-2-007</t>
  </si>
  <si>
    <t>03588-2-008</t>
  </si>
  <si>
    <t>03588-2-018</t>
  </si>
  <si>
    <t>03588-2-019</t>
  </si>
  <si>
    <t>03588-2-023</t>
  </si>
  <si>
    <t>03588-2-014</t>
  </si>
  <si>
    <t>CENTRO PARTICIPANTE: REITORIA/SEMS</t>
  </si>
  <si>
    <t>PE 1019/2024 SRP (SGPE DE ORIGEM: 27102/2024)</t>
  </si>
  <si>
    <r>
      <t xml:space="preserve">VIGÊNCIA DA ATA:  23/08/2024 </t>
    </r>
    <r>
      <rPr>
        <b/>
        <sz val="11"/>
        <rFont val="Calibri"/>
        <family val="2"/>
        <scheme val="minor"/>
      </rPr>
      <t>até 23/08/2025</t>
    </r>
  </si>
  <si>
    <t>OBJETO: AQUISIÇÃO DE CARIMBOS (TODA UDESC) E CONTRATAÇÃO DE EMPRESA PARA PRESTAÇÃO DE SERVIÇOS DE CHAVEIRO, INCLUINDO O FORNECIMENTO DE PEÇAS (CAMPUS I, CERES, CESFI E CEAVI)</t>
  </si>
  <si>
    <t xml:space="preserve"> AF nº XXX/2024 Qtde. DT</t>
  </si>
  <si>
    <t>___/___/____</t>
  </si>
  <si>
    <t>Empresa</t>
  </si>
  <si>
    <t>3 - Peças UDESC</t>
  </si>
  <si>
    <t>Carimbo automático, auto-entintado, acrílico, resina, retangular, retrátil com mola, refil medindo 10mmX27mm, parte descritiva a ser confeccionada em fotopolymero, com área superior com visão do gravado na parte descritiva - valor unitário.</t>
  </si>
  <si>
    <t>Carimbo automático, auto-entintado, acrílico, resina, retangular, retrátil com mola, refil medindo 14mmX38mm, parte descritiva a ser confeccionada em fotopolymero, com área superior com visão do gravado na parte descritiva - valor unitário.</t>
  </si>
  <si>
    <t>Carimbo automático, auto-entintado, acrílico, resina, retangular, retrátil com mola, refil medindo 18mmX47mm, parte descritiva a ser confeccionada em fotopolymero, com área superior com visão do gravado na parte descritiva - valor unitário.</t>
  </si>
  <si>
    <t>Carimbo automático, auto-entintado, acrílico, resina, retangular, retrátil com mola, refil medindo 23mmX59mm, parte descritiva a ser confeccionada em fotopolymero, com área superior com visão do gravado na parte descritiva - valor unitário.</t>
  </si>
  <si>
    <t>Carimbo automático, auto-entintado, acrílico, resina, quadrado, retrátil com mola, refil medindo 30mmX30mm, parte descritiva a ser confeccionada em fotopolymero, com área superior com visão do gravado na parte descritiva - valor unitário.</t>
  </si>
  <si>
    <t>Carimbo automático, auto-entintado, acrílico, resina, quadrado, retrátil com mola, refil medindo 40mmX40mm, parte descritiva a ser confeccionada em fotopolymero, com área superior com visão do gravado na parte descritiva - valor unitário.</t>
  </si>
  <si>
    <t>Carimbo automático, auto-entintado, acrílico, resina, redondo, retrátil com mola, refil medindo 17mmX17mm, parte descritiva a ser confeccionada em fotopolymero, com área superior com visão do gravado na parte descritiva - valor unitário.</t>
  </si>
  <si>
    <t>Refil de reposição para carimbo automático, medindo 20mmX20mm. (para os carimbos de paginação).</t>
  </si>
  <si>
    <t>Carimbo datador, manual, alfanumérico (00-xxx-0000), auto-entintado, medindo até 20cm²– com refil incluso.</t>
  </si>
  <si>
    <t>Fornecimento de Fechadura para divisória</t>
  </si>
  <si>
    <t>339030-24</t>
  </si>
  <si>
    <t>Fornecimento de Fechadura simples/yale/george</t>
  </si>
  <si>
    <t>Fornecimento de Fechadura Tipo Tetra</t>
  </si>
  <si>
    <t>Fornecimento de Fechadura de Mesa (gaveta) com duas chaves</t>
  </si>
  <si>
    <t>Fornecimento de Maçaneta para fechadura simples/george/yale</t>
  </si>
  <si>
    <t>10228-8-015</t>
  </si>
  <si>
    <t>10228-8-011</t>
  </si>
  <si>
    <t>10228-8-002</t>
  </si>
  <si>
    <t>07914-6-001</t>
  </si>
  <si>
    <t>KARZ</t>
  </si>
  <si>
    <t>NYKON</t>
  </si>
  <si>
    <t>D S A CHAVES LTDA, CNPJ: 53.089.257/0001-28</t>
  </si>
  <si>
    <t>SUPERA COMÉRCIO E IMPORTAÇÃO LTDA, CNPJ: 26.749.211/0001-15</t>
  </si>
  <si>
    <r>
      <t xml:space="preserve">OBS: LOTE 02 - 2 - Chaveiro (Campus I, CERES, CESFI e CEAVI) - </t>
    </r>
    <r>
      <rPr>
        <b/>
        <sz val="12"/>
        <color rgb="FFC00000"/>
        <rFont val="Calibri"/>
        <family val="2"/>
        <scheme val="minor"/>
      </rPr>
      <t>DESERTO</t>
    </r>
  </si>
  <si>
    <r>
      <rPr>
        <b/>
        <sz val="11"/>
        <color rgb="FFC00000"/>
        <rFont val="Calibri"/>
        <family val="2"/>
        <scheme val="minor"/>
      </rPr>
      <t xml:space="preserve">OBS: </t>
    </r>
    <r>
      <rPr>
        <b/>
        <u/>
        <sz val="11"/>
        <rFont val="Calibri"/>
        <family val="2"/>
        <scheme val="minor"/>
      </rPr>
      <t>VALOR MÍNIMO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DA AF: </t>
    </r>
    <r>
      <rPr>
        <b/>
        <sz val="11"/>
        <rFont val="Calibri"/>
        <family val="2"/>
        <scheme val="minor"/>
      </rPr>
      <t>R$ 50,00</t>
    </r>
  </si>
  <si>
    <t>CENTRO PARTICIPANTE: ESAG</t>
  </si>
  <si>
    <t>CENTRO PARTICIPANTE: FAED</t>
  </si>
  <si>
    <t>CENTRO PARTICIPANTE: CEART</t>
  </si>
  <si>
    <t>CENTRO PARTICIPANTE: CEAD</t>
  </si>
  <si>
    <t>CENTRO PARTICIPANTE: CEFID</t>
  </si>
  <si>
    <t>CENTRO PARTICIPANTE: CESFI</t>
  </si>
  <si>
    <t>CENTRO PARTICIPANTE: CEPLAN</t>
  </si>
  <si>
    <t>CENTRO PARTICIPANTE: CCT</t>
  </si>
  <si>
    <t>CENTRO PARTICIPANTE: CESMO</t>
  </si>
  <si>
    <t>CENTRO PARTICIPANTE: CERES</t>
  </si>
  <si>
    <t>CENTRO PARTICIPANTE: CEAVI</t>
  </si>
  <si>
    <t>CONTROLE DO GESTOR:</t>
  </si>
  <si>
    <r>
      <rPr>
        <b/>
        <sz val="11"/>
        <rFont val="Calibri"/>
        <family val="2"/>
        <scheme val="minor"/>
      </rPr>
      <t>VIGÊNCIA DA ATA:</t>
    </r>
    <r>
      <rPr>
        <sz val="11"/>
        <rFont val="Calibri"/>
        <family val="2"/>
        <scheme val="minor"/>
      </rPr>
      <t xml:space="preserve">  23/08/2024 </t>
    </r>
    <r>
      <rPr>
        <b/>
        <sz val="11"/>
        <rFont val="Calibri"/>
        <family val="2"/>
        <scheme val="minor"/>
      </rPr>
      <t>até 23/08/2025</t>
    </r>
  </si>
  <si>
    <r>
      <t xml:space="preserve">PE 1019/2024 SRP </t>
    </r>
    <r>
      <rPr>
        <sz val="11"/>
        <rFont val="Calibri"/>
        <family val="2"/>
        <scheme val="minor"/>
      </rPr>
      <t>(SGPE DE ORIGEM: 27102/2024)</t>
    </r>
  </si>
  <si>
    <r>
      <rPr>
        <b/>
        <sz val="11"/>
        <rFont val="Calibri"/>
        <family val="2"/>
        <scheme val="minor"/>
      </rPr>
      <t>PRAZO DE ENTREGA:</t>
    </r>
    <r>
      <rPr>
        <sz val="11"/>
        <rFont val="Calibri"/>
        <family val="2"/>
        <scheme val="minor"/>
      </rPr>
      <t xml:space="preserve"> CONFORME ITEM 1.8.2 DO TERMO DE REFERÊNCIA (ANEXO I DO EDITAL): 48H (ROTINA), 24H (URGÊNCIA), 12H (EMERGÊNCIA) -</t>
    </r>
    <r>
      <rPr>
        <b/>
        <sz val="11"/>
        <rFont val="Calibri"/>
        <family val="2"/>
        <scheme val="minor"/>
      </rPr>
      <t xml:space="preserve"> PRAZO DE PAGAMENTO:</t>
    </r>
    <r>
      <rPr>
        <sz val="11"/>
        <rFont val="Calibri"/>
        <family val="2"/>
        <scheme val="minor"/>
      </rPr>
      <t xml:space="preserve"> 30 DIAS APÓS ENTREGA.</t>
    </r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</si>
  <si>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AQUISIÇÃO DE CARIMBOS (TODA UDESC) E CONTRATAÇÃO DE EMPRESA PARA PRESTAÇÃO DE SERVIÇOS DE CHAVEIRO, INCLUINDO O FORNECIMENTO DE PEÇAS (CAMPUS I, CERES, CESFI E CEAVI)</t>
    </r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</si>
  <si>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</si>
  <si>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</si>
  <si>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</si>
  <si>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</si>
  <si>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</si>
  <si>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</si>
  <si>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</si>
  <si>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</si>
  <si>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Utilizada</t>
  </si>
  <si>
    <t>Quantidade disponível para aditivar</t>
  </si>
  <si>
    <t>Qtde Aditivada</t>
  </si>
  <si>
    <t>SALDO</t>
  </si>
  <si>
    <t>Valor Total Registrado</t>
  </si>
  <si>
    <t>Valor Total Aditivado</t>
  </si>
  <si>
    <t>Valor Total Utilizado</t>
  </si>
  <si>
    <t xml:space="preserve"> AF nº 2055/2024 Qtde. DT</t>
  </si>
  <si>
    <t xml:space="preserve"> AF nº 2100/2024 </t>
  </si>
  <si>
    <t xml:space="preserve"> AF nº 64/2025</t>
  </si>
  <si>
    <t xml:space="preserve"> AF nº 1953/2024 Qtde. DT</t>
  </si>
  <si>
    <r>
      <t xml:space="preserve"> </t>
    </r>
    <r>
      <rPr>
        <u/>
        <sz val="14"/>
        <rFont val="Calibri"/>
        <family val="2"/>
        <scheme val="minor"/>
      </rPr>
      <t>Quantidade cedida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por Solicitação</t>
    </r>
  </si>
  <si>
    <r>
      <rPr>
        <b/>
        <sz val="14"/>
        <rFont val="Calibri"/>
        <family val="2"/>
        <scheme val="minor"/>
      </rPr>
      <t>REGISTRO DE CARONA PARA OUTROS ÓRGÃOS:</t>
    </r>
    <r>
      <rPr>
        <sz val="14"/>
        <rFont val="Calibri"/>
        <family val="2"/>
        <scheme val="minor"/>
      </rPr>
      <t xml:space="preserve">  (</t>
    </r>
    <r>
      <rPr>
        <u/>
        <sz val="14"/>
        <rFont val="Calibri"/>
        <family val="2"/>
        <scheme val="minor"/>
      </rPr>
      <t xml:space="preserve">ATENÇÃO: Itens com só </t>
    </r>
    <r>
      <rPr>
        <u/>
        <sz val="14"/>
        <color rgb="FFFF0000"/>
        <rFont val="Calibri"/>
        <family val="2"/>
        <scheme val="minor"/>
      </rPr>
      <t>01 unidade</t>
    </r>
    <r>
      <rPr>
        <u/>
        <sz val="14"/>
        <rFont val="Calibri"/>
        <family val="2"/>
        <scheme val="minor"/>
      </rPr>
      <t xml:space="preserve"> registrada -</t>
    </r>
    <r>
      <rPr>
        <u/>
        <sz val="14"/>
        <color rgb="FFFF0000"/>
        <rFont val="Calibri"/>
        <family val="2"/>
        <scheme val="minor"/>
      </rPr>
      <t xml:space="preserve"> INDISPONÍVEIS PARA CARONA</t>
    </r>
    <r>
      <rPr>
        <sz val="14"/>
        <rFont val="Calibri"/>
        <family val="2"/>
        <scheme val="minor"/>
      </rPr>
      <t>!)</t>
    </r>
  </si>
  <si>
    <t>ÓRGÃO B</t>
  </si>
  <si>
    <t>ÓRGÃO C</t>
  </si>
  <si>
    <t>ÓRGÃO D</t>
  </si>
  <si>
    <t>TOTAL</t>
  </si>
  <si>
    <t>PREÇOS</t>
  </si>
  <si>
    <t>INSERIR ÓRGÃO</t>
  </si>
  <si>
    <t>ITEM</t>
  </si>
  <si>
    <t>Descrição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</si>
  <si>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</si>
  <si>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</si>
  <si>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</si>
  <si>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</si>
  <si>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</si>
  <si>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</si>
  <si>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</si>
  <si>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 xml:space="preserve">Total Registrado </t>
  </si>
  <si>
    <t>SGPe (ÓRGÃO) XXX/2025</t>
  </si>
  <si>
    <t>DETRAN/SC</t>
  </si>
  <si>
    <t>SGPe DETRAN 22450/2025 - [ofício 20/2025]</t>
  </si>
  <si>
    <t>AF nº 481/2025 Qtde. DT</t>
  </si>
  <si>
    <t>AF nº 1432/2025 Qtde. DT</t>
  </si>
  <si>
    <t>AF nº 1435/2025 Qtde. DT</t>
  </si>
  <si>
    <t>AF nº 1014/2025</t>
  </si>
  <si>
    <t>Centro</t>
  </si>
  <si>
    <t>Total Registrado</t>
  </si>
  <si>
    <t>Total Gasto da Ata</t>
  </si>
  <si>
    <t>% Gasto da Ata</t>
  </si>
  <si>
    <t>Total Cedência Recebida</t>
  </si>
  <si>
    <t>Total Aditivado</t>
  </si>
  <si>
    <t>% Aditivado</t>
  </si>
  <si>
    <t>Total Gasto Com Aditivo</t>
  </si>
  <si>
    <t>% Gasto com Aditivos</t>
  </si>
  <si>
    <t>Total Registado + Aditivo</t>
  </si>
  <si>
    <t>CERES</t>
  </si>
  <si>
    <t>CEAD</t>
  </si>
  <si>
    <t>CESFI</t>
  </si>
  <si>
    <t>CCT</t>
  </si>
  <si>
    <t>FAED</t>
  </si>
  <si>
    <t>ESAG</t>
  </si>
  <si>
    <t>CESMO</t>
  </si>
  <si>
    <t>REITORIA</t>
  </si>
  <si>
    <t>CEART</t>
  </si>
  <si>
    <t>CEFID</t>
  </si>
  <si>
    <t>CEAVI</t>
  </si>
  <si>
    <t>CEPLAN</t>
  </si>
  <si>
    <t>Atualizado em 22/09/2025</t>
  </si>
  <si>
    <t>AF nº 501/2025</t>
  </si>
  <si>
    <t>D S A Chaves</t>
  </si>
  <si>
    <t>DS CHAVES  1548/2025 SGPE 32401/2025</t>
  </si>
  <si>
    <t>SUPERA COMÉRCIO E IMP. LTDA AF 1547/2025 SGPE 32402/2025</t>
  </si>
  <si>
    <t xml:space="preserve"> AF nº 243/2025 Qtde. DT</t>
  </si>
  <si>
    <t>AF nº 0732/2025 Qtde. DT</t>
  </si>
  <si>
    <t>AF nº 1418/2025 Qtde. DT</t>
  </si>
  <si>
    <t>AF nº 1508/2025 Qtde. DT</t>
  </si>
  <si>
    <t xml:space="preserve"> AF nº 811/2025 Qtde. DT [EMITIDO PELO CEO - ñ participante]</t>
  </si>
  <si>
    <t xml:space="preserve"> AF nº 405/2025 Qtde. DT [EMITIDO PELO CEO - ñ participante]</t>
  </si>
  <si>
    <t xml:space="preserve">Valor Total da Ata </t>
  </si>
  <si>
    <t>Valor cedido para carona</t>
  </si>
  <si>
    <t>% cedido para carona</t>
  </si>
  <si>
    <t>Resumo Atualizado em 23/09/2025</t>
  </si>
  <si>
    <r>
      <t xml:space="preserve">VIGÊNCIA DA ATA:  23/08/2024 </t>
    </r>
    <r>
      <rPr>
        <b/>
        <sz val="14"/>
        <rFont val="Calibri"/>
        <family val="2"/>
        <scheme val="minor"/>
      </rPr>
      <t>até 23/08/2025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</si>
</sst>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  <numFmt numFmtId="170" formatCode="_(&quot;R$ &quot;* #,##0.00_);_(&quot;R$ &quot;* \(#,##0.00\);_(&quot;R$ &quot;* &quot;-&quot;??_);_(@_)"/>
    <numFmt numFmtId="171" formatCode="&quot;R$&quot;\ #,##0.00"/>
    <numFmt numFmtId="172" formatCode="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Arial"/>
      <family val="2"/>
    </font>
    <font>
      <b/>
      <sz val="11"/>
      <color theme="0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2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</font>
    <font>
      <u/>
      <sz val="9"/>
      <color indexed="81"/>
      <name val="Segoe U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</font>
    <font>
      <b/>
      <sz val="1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1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13">
    <xf numFmtId="0" fontId="0" fillId="0" borderId="0"/>
    <xf numFmtId="0" fontId="6" fillId="0" borderId="0"/>
    <xf numFmtId="164" fontId="6" fillId="0" borderId="0" applyFill="0" applyBorder="0" applyAlignment="0" applyProtection="0"/>
    <xf numFmtId="165" fontId="6" fillId="0" borderId="0" applyFill="0" applyBorder="0" applyAlignment="0" applyProtection="0"/>
    <xf numFmtId="0" fontId="7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9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43" fontId="6" fillId="0" borderId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6" fillId="0" borderId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ill="0" applyBorder="0" applyAlignment="0" applyProtection="0"/>
    <xf numFmtId="43" fontId="6" fillId="0" borderId="0" applyFill="0" applyBorder="0" applyAlignment="0" applyProtection="0"/>
    <xf numFmtId="9" fontId="40" fillId="0" borderId="0" applyFont="0" applyFill="0" applyBorder="0" applyAlignment="0" applyProtection="0"/>
  </cellStyleXfs>
  <cellXfs count="269">
    <xf numFmtId="0" fontId="0" fillId="0" borderId="0" xfId="0"/>
    <xf numFmtId="0" fontId="8" fillId="0" borderId="0" xfId="1" applyFont="1" applyFill="1" applyAlignment="1">
      <alignment horizontal="center" vertical="center" wrapText="1"/>
    </xf>
    <xf numFmtId="0" fontId="8" fillId="0" borderId="0" xfId="1" applyFont="1" applyAlignment="1">
      <alignment wrapText="1"/>
    </xf>
    <xf numFmtId="0" fontId="8" fillId="0" borderId="0" xfId="1" applyFont="1" applyFill="1" applyAlignment="1">
      <alignment vertical="center" wrapText="1"/>
    </xf>
    <xf numFmtId="3" fontId="8" fillId="0" borderId="0" xfId="1" applyNumberFormat="1" applyFont="1" applyAlignment="1" applyProtection="1">
      <alignment wrapText="1"/>
      <protection locked="0"/>
    </xf>
    <xf numFmtId="0" fontId="8" fillId="3" borderId="0" xfId="1" applyFont="1" applyFill="1" applyAlignment="1">
      <alignment horizontal="center" vertical="center" wrapText="1"/>
    </xf>
    <xf numFmtId="3" fontId="8" fillId="3" borderId="0" xfId="1" applyNumberFormat="1" applyFont="1" applyFill="1" applyAlignment="1" applyProtection="1">
      <alignment wrapText="1"/>
      <protection locked="0"/>
    </xf>
    <xf numFmtId="44" fontId="8" fillId="7" borderId="1" xfId="13" applyFont="1" applyFill="1" applyBorder="1" applyAlignment="1">
      <alignment wrapText="1"/>
    </xf>
    <xf numFmtId="3" fontId="8" fillId="0" borderId="0" xfId="1" applyNumberFormat="1" applyFont="1" applyFill="1" applyAlignment="1" applyProtection="1">
      <alignment wrapText="1"/>
      <protection locked="0"/>
    </xf>
    <xf numFmtId="0" fontId="8" fillId="0" borderId="0" xfId="1" applyFont="1" applyFill="1" applyAlignment="1">
      <alignment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4" fontId="8" fillId="0" borderId="0" xfId="1" applyNumberFormat="1" applyFont="1" applyFill="1" applyAlignment="1">
      <alignment horizontal="center" vertical="center" wrapText="1"/>
    </xf>
    <xf numFmtId="166" fontId="8" fillId="0" borderId="0" xfId="0" applyNumberFormat="1" applyFont="1" applyFill="1" applyAlignment="1">
      <alignment horizontal="center" vertical="center" wrapText="1"/>
    </xf>
    <xf numFmtId="166" fontId="8" fillId="3" borderId="0" xfId="0" applyNumberFormat="1" applyFont="1" applyFill="1" applyAlignment="1">
      <alignment horizontal="center" vertical="center" wrapText="1"/>
    </xf>
    <xf numFmtId="1" fontId="8" fillId="0" borderId="0" xfId="1" applyNumberFormat="1" applyFont="1" applyFill="1" applyAlignment="1" applyProtection="1">
      <alignment horizontal="center" vertical="center" wrapText="1"/>
      <protection locked="0"/>
    </xf>
    <xf numFmtId="1" fontId="8" fillId="3" borderId="0" xfId="1" applyNumberFormat="1" applyFont="1" applyFill="1" applyAlignment="1" applyProtection="1">
      <alignment horizontal="center" vertical="center" wrapText="1"/>
      <protection locked="0"/>
    </xf>
    <xf numFmtId="1" fontId="0" fillId="6" borderId="1" xfId="0" applyNumberFormat="1" applyFill="1" applyBorder="1" applyAlignment="1">
      <alignment horizontal="center" vertical="center"/>
    </xf>
    <xf numFmtId="44" fontId="8" fillId="0" borderId="0" xfId="13" applyFont="1" applyFill="1" applyAlignment="1">
      <alignment horizontal="center" vertical="center" wrapText="1"/>
    </xf>
    <xf numFmtId="0" fontId="8" fillId="0" borderId="0" xfId="1" applyFont="1" applyFill="1" applyAlignment="1">
      <alignment horizontal="left" wrapText="1"/>
    </xf>
    <xf numFmtId="0" fontId="8" fillId="0" borderId="0" xfId="1" applyFont="1" applyFill="1" applyAlignment="1">
      <alignment horizontal="left" vertical="top" wrapText="1"/>
    </xf>
    <xf numFmtId="0" fontId="8" fillId="3" borderId="0" xfId="1" applyFont="1" applyFill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44" fontId="8" fillId="0" borderId="0" xfId="1" applyNumberFormat="1" applyFont="1" applyFill="1" applyAlignment="1">
      <alignment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 applyProtection="1">
      <alignment horizontal="justify" vertical="center" wrapText="1"/>
      <protection locked="0"/>
    </xf>
    <xf numFmtId="0" fontId="8" fillId="0" borderId="1" xfId="0" applyFont="1" applyFill="1" applyBorder="1" applyAlignment="1" applyProtection="1">
      <alignment horizontal="justify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3" fontId="8" fillId="0" borderId="0" xfId="1" applyNumberFormat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3" applyFont="1"/>
    <xf numFmtId="0" fontId="0" fillId="0" borderId="1" xfId="0" applyNumberFormat="1" applyBorder="1" applyAlignment="1">
      <alignment horizontal="center" vertical="center"/>
    </xf>
    <xf numFmtId="0" fontId="0" fillId="0" borderId="1" xfId="13" applyNumberFormat="1" applyFont="1" applyBorder="1" applyAlignment="1">
      <alignment horizontal="center" vertical="center"/>
    </xf>
    <xf numFmtId="44" fontId="0" fillId="0" borderId="0" xfId="13" applyFont="1" applyAlignment="1">
      <alignment horizontal="center"/>
    </xf>
    <xf numFmtId="0" fontId="17" fillId="8" borderId="1" xfId="0" applyFont="1" applyFill="1" applyBorder="1" applyAlignment="1" applyProtection="1">
      <alignment horizontal="center" vertical="center"/>
    </xf>
    <xf numFmtId="169" fontId="8" fillId="8" borderId="1" xfId="0" applyNumberFormat="1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</xf>
    <xf numFmtId="0" fontId="1" fillId="3" borderId="1" xfId="89" applyFont="1" applyFill="1" applyBorder="1" applyAlignment="1" applyProtection="1">
      <alignment horizontal="center" vertical="center"/>
    </xf>
    <xf numFmtId="169" fontId="8" fillId="3" borderId="1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44" fontId="8" fillId="0" borderId="1" xfId="13" applyFont="1" applyBorder="1" applyAlignment="1">
      <alignment horizontal="center" vertical="center"/>
    </xf>
    <xf numFmtId="16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4" fontId="8" fillId="0" borderId="1" xfId="13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justify" vertical="center" wrapText="1"/>
    </xf>
    <xf numFmtId="0" fontId="8" fillId="8" borderId="1" xfId="0" applyFont="1" applyFill="1" applyBorder="1" applyAlignment="1">
      <alignment horizontal="center" vertical="center" wrapText="1"/>
    </xf>
    <xf numFmtId="44" fontId="8" fillId="8" borderId="1" xfId="13" applyFont="1" applyFill="1" applyBorder="1" applyAlignment="1">
      <alignment horizontal="center" vertical="center"/>
    </xf>
    <xf numFmtId="0" fontId="8" fillId="8" borderId="1" xfId="0" applyFont="1" applyFill="1" applyBorder="1" applyAlignment="1" applyProtection="1">
      <alignment horizontal="justify" vertical="center" wrapText="1"/>
      <protection locked="0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0" fontId="1" fillId="13" borderId="1" xfId="0" applyFont="1" applyFill="1" applyBorder="1" applyAlignment="1" applyProtection="1">
      <alignment horizontal="center" vertical="center" textRotation="90" wrapText="1"/>
    </xf>
    <xf numFmtId="0" fontId="1" fillId="13" borderId="1" xfId="0" applyFont="1" applyFill="1" applyBorder="1" applyAlignment="1" applyProtection="1">
      <alignment horizontal="center" vertical="center" wrapText="1"/>
    </xf>
    <xf numFmtId="43" fontId="1" fillId="13" borderId="1" xfId="0" applyNumberFormat="1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166" fontId="12" fillId="13" borderId="1" xfId="1" applyNumberFormat="1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3" fontId="8" fillId="14" borderId="1" xfId="0" applyNumberFormat="1" applyFont="1" applyFill="1" applyBorder="1" applyAlignment="1">
      <alignment horizontal="center" vertical="center" wrapText="1"/>
    </xf>
    <xf numFmtId="3" fontId="8" fillId="15" borderId="1" xfId="0" applyNumberFormat="1" applyFont="1" applyFill="1" applyBorder="1" applyAlignment="1">
      <alignment horizontal="center" vertical="center" wrapText="1"/>
    </xf>
    <xf numFmtId="3" fontId="8" fillId="16" borderId="1" xfId="0" applyNumberFormat="1" applyFont="1" applyFill="1" applyBorder="1" applyAlignment="1">
      <alignment horizontal="center" vertical="center" wrapText="1"/>
    </xf>
    <xf numFmtId="166" fontId="8" fillId="17" borderId="1" xfId="0" applyNumberFormat="1" applyFont="1" applyFill="1" applyBorder="1" applyAlignment="1">
      <alignment horizontal="center" vertical="center" wrapText="1"/>
    </xf>
    <xf numFmtId="171" fontId="18" fillId="0" borderId="0" xfId="13" applyNumberFormat="1" applyFont="1" applyAlignment="1"/>
    <xf numFmtId="1" fontId="0" fillId="14" borderId="1" xfId="0" applyNumberForma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66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166" fontId="8" fillId="15" borderId="1" xfId="0" applyNumberFormat="1" applyFont="1" applyFill="1" applyBorder="1" applyAlignment="1">
      <alignment horizontal="center" vertical="center" wrapText="1"/>
    </xf>
    <xf numFmtId="166" fontId="8" fillId="16" borderId="1" xfId="0" applyNumberFormat="1" applyFont="1" applyFill="1" applyBorder="1" applyAlignment="1">
      <alignment horizontal="center" vertical="center" wrapText="1"/>
    </xf>
    <xf numFmtId="3" fontId="8" fillId="18" borderId="1" xfId="1" applyNumberFormat="1" applyFont="1" applyFill="1" applyBorder="1" applyAlignment="1" applyProtection="1">
      <alignment horizontal="center" vertical="center" wrapText="1"/>
      <protection locked="0"/>
    </xf>
    <xf numFmtId="1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369" applyFont="1"/>
    <xf numFmtId="44" fontId="24" fillId="0" borderId="0" xfId="369" applyFont="1"/>
    <xf numFmtId="0" fontId="27" fillId="0" borderId="0" xfId="1" applyFont="1" applyFill="1" applyAlignment="1">
      <alignment vertical="top" wrapText="1"/>
    </xf>
    <xf numFmtId="3" fontId="28" fillId="20" borderId="3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Alignment="1">
      <alignment wrapText="1"/>
    </xf>
    <xf numFmtId="3" fontId="29" fillId="20" borderId="2" xfId="1" applyNumberFormat="1" applyFont="1" applyFill="1" applyBorder="1" applyAlignment="1" applyProtection="1">
      <alignment horizontal="center" vertical="center" wrapText="1"/>
      <protection locked="0"/>
    </xf>
    <xf numFmtId="3" fontId="28" fillId="20" borderId="2" xfId="1" applyNumberFormat="1" applyFont="1" applyFill="1" applyBorder="1" applyAlignment="1" applyProtection="1">
      <alignment horizontal="center" vertical="center" wrapText="1"/>
      <protection locked="0"/>
    </xf>
    <xf numFmtId="0" fontId="32" fillId="13" borderId="1" xfId="0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166" fontId="11" fillId="21" borderId="14" xfId="1" applyNumberFormat="1" applyFont="1" applyFill="1" applyBorder="1" applyAlignment="1">
      <alignment horizontal="center" vertical="center" wrapText="1"/>
    </xf>
    <xf numFmtId="166" fontId="33" fillId="21" borderId="15" xfId="1" applyNumberFormat="1" applyFont="1" applyFill="1" applyBorder="1" applyAlignment="1">
      <alignment horizontal="center" vertical="center" wrapText="1"/>
    </xf>
    <xf numFmtId="166" fontId="11" fillId="21" borderId="15" xfId="1" applyNumberFormat="1" applyFont="1" applyFill="1" applyBorder="1" applyAlignment="1">
      <alignment horizontal="center" vertical="center" wrapText="1"/>
    </xf>
    <xf numFmtId="166" fontId="11" fillId="22" borderId="15" xfId="1" applyNumberFormat="1" applyFont="1" applyFill="1" applyBorder="1" applyAlignment="1">
      <alignment horizontal="center" vertical="center" wrapText="1"/>
    </xf>
    <xf numFmtId="166" fontId="33" fillId="22" borderId="15" xfId="1" applyNumberFormat="1" applyFont="1" applyFill="1" applyBorder="1" applyAlignment="1">
      <alignment horizontal="center" vertical="center" wrapText="1"/>
    </xf>
    <xf numFmtId="166" fontId="11" fillId="23" borderId="15" xfId="1" applyNumberFormat="1" applyFont="1" applyFill="1" applyBorder="1" applyAlignment="1">
      <alignment horizontal="center" vertical="center" wrapText="1"/>
    </xf>
    <xf numFmtId="166" fontId="33" fillId="23" borderId="15" xfId="1" applyNumberFormat="1" applyFont="1" applyFill="1" applyBorder="1" applyAlignment="1">
      <alignment horizontal="center" vertical="center" wrapText="1"/>
    </xf>
    <xf numFmtId="166" fontId="11" fillId="24" borderId="15" xfId="1" applyNumberFormat="1" applyFont="1" applyFill="1" applyBorder="1" applyAlignment="1">
      <alignment horizontal="center" vertical="center" wrapText="1"/>
    </xf>
    <xf numFmtId="166" fontId="33" fillId="24" borderId="15" xfId="1" quotePrefix="1" applyNumberFormat="1" applyFont="1" applyFill="1" applyBorder="1" applyAlignment="1">
      <alignment horizontal="center" vertical="center" wrapText="1"/>
    </xf>
    <xf numFmtId="166" fontId="11" fillId="24" borderId="16" xfId="1" applyNumberFormat="1" applyFont="1" applyFill="1" applyBorder="1" applyAlignment="1">
      <alignment horizontal="center" vertical="center" wrapText="1"/>
    </xf>
    <xf numFmtId="166" fontId="15" fillId="25" borderId="8" xfId="1" applyNumberFormat="1" applyFont="1" applyFill="1" applyBorder="1" applyAlignment="1">
      <alignment horizontal="center" vertical="center" wrapText="1"/>
    </xf>
    <xf numFmtId="166" fontId="34" fillId="25" borderId="8" xfId="1" applyNumberFormat="1" applyFont="1" applyFill="1" applyBorder="1" applyAlignment="1">
      <alignment horizontal="center" vertical="center" wrapText="1"/>
    </xf>
    <xf numFmtId="0" fontId="15" fillId="25" borderId="1" xfId="1" applyFont="1" applyFill="1" applyBorder="1" applyAlignment="1" applyProtection="1">
      <alignment horizontal="center" vertical="center" wrapText="1"/>
      <protection locked="0"/>
    </xf>
    <xf numFmtId="168" fontId="8" fillId="4" borderId="1" xfId="3" applyNumberFormat="1" applyFont="1" applyFill="1" applyBorder="1" applyAlignment="1" applyProtection="1">
      <alignment horizontal="center" vertical="center" wrapText="1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72" fontId="35" fillId="3" borderId="1" xfId="0" applyNumberFormat="1" applyFont="1" applyFill="1" applyBorder="1" applyAlignment="1">
      <alignment horizontal="center" vertical="center"/>
    </xf>
    <xf numFmtId="166" fontId="8" fillId="21" borderId="17" xfId="0" applyNumberFormat="1" applyFont="1" applyFill="1" applyBorder="1" applyAlignment="1">
      <alignment horizontal="center" vertical="center" wrapText="1"/>
    </xf>
    <xf numFmtId="166" fontId="8" fillId="21" borderId="6" xfId="0" applyNumberFormat="1" applyFont="1" applyFill="1" applyBorder="1" applyAlignment="1">
      <alignment horizontal="center" vertical="center" wrapText="1"/>
    </xf>
    <xf numFmtId="166" fontId="8" fillId="22" borderId="1" xfId="0" applyNumberFormat="1" applyFont="1" applyFill="1" applyBorder="1" applyAlignment="1">
      <alignment horizontal="center" vertical="center" wrapText="1"/>
    </xf>
    <xf numFmtId="166" fontId="8" fillId="22" borderId="6" xfId="0" applyNumberFormat="1" applyFont="1" applyFill="1" applyBorder="1" applyAlignment="1">
      <alignment horizontal="center" vertical="center" wrapText="1"/>
    </xf>
    <xf numFmtId="166" fontId="8" fillId="23" borderId="1" xfId="0" applyNumberFormat="1" applyFont="1" applyFill="1" applyBorder="1" applyAlignment="1">
      <alignment horizontal="center" vertical="center" wrapText="1"/>
    </xf>
    <xf numFmtId="166" fontId="8" fillId="23" borderId="6" xfId="0" applyNumberFormat="1" applyFont="1" applyFill="1" applyBorder="1" applyAlignment="1">
      <alignment horizontal="center" vertical="center" wrapText="1"/>
    </xf>
    <xf numFmtId="166" fontId="8" fillId="24" borderId="1" xfId="0" applyNumberFormat="1" applyFont="1" applyFill="1" applyBorder="1" applyAlignment="1">
      <alignment horizontal="center" vertical="center" wrapText="1"/>
    </xf>
    <xf numFmtId="166" fontId="8" fillId="24" borderId="6" xfId="0" applyNumberFormat="1" applyFont="1" applyFill="1" applyBorder="1" applyAlignment="1">
      <alignment horizontal="center" vertical="center" wrapText="1"/>
    </xf>
    <xf numFmtId="166" fontId="8" fillId="24" borderId="18" xfId="0" applyNumberFormat="1" applyFont="1" applyFill="1" applyBorder="1" applyAlignment="1">
      <alignment horizontal="center" vertical="center" wrapText="1"/>
    </xf>
    <xf numFmtId="166" fontId="12" fillId="25" borderId="8" xfId="0" applyNumberFormat="1" applyFont="1" applyFill="1" applyBorder="1" applyAlignment="1">
      <alignment horizontal="center" vertical="center" wrapText="1"/>
    </xf>
    <xf numFmtId="166" fontId="12" fillId="25" borderId="1" xfId="0" applyNumberFormat="1" applyFont="1" applyFill="1" applyBorder="1" applyAlignment="1">
      <alignment horizontal="center" vertical="center" wrapText="1"/>
    </xf>
    <xf numFmtId="3" fontId="12" fillId="26" borderId="6" xfId="1" applyNumberFormat="1" applyFont="1" applyFill="1" applyBorder="1" applyAlignment="1" applyProtection="1">
      <alignment horizontal="center" vertical="center" wrapText="1"/>
      <protection locked="0"/>
    </xf>
    <xf numFmtId="44" fontId="8" fillId="4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wrapText="1"/>
      <protection locked="0"/>
    </xf>
    <xf numFmtId="166" fontId="8" fillId="0" borderId="0" xfId="0" applyNumberFormat="1" applyFont="1" applyAlignment="1">
      <alignment horizontal="center" vertical="center" wrapText="1"/>
    </xf>
    <xf numFmtId="44" fontId="8" fillId="4" borderId="1" xfId="13" applyFont="1" applyFill="1" applyBorder="1" applyAlignment="1">
      <alignment horizontal="center" vertical="center"/>
    </xf>
    <xf numFmtId="44" fontId="6" fillId="0" borderId="0" xfId="369" applyFont="1"/>
    <xf numFmtId="0" fontId="0" fillId="29" borderId="1" xfId="0" applyFill="1" applyBorder="1" applyAlignment="1">
      <alignment horizontal="center" vertical="center"/>
    </xf>
    <xf numFmtId="8" fontId="37" fillId="0" borderId="0" xfId="0" applyNumberFormat="1" applyFont="1"/>
    <xf numFmtId="0" fontId="38" fillId="0" borderId="0" xfId="0" applyFont="1" applyAlignment="1">
      <alignment horizontal="center" vertical="center" wrapText="1"/>
    </xf>
    <xf numFmtId="14" fontId="24" fillId="28" borderId="1" xfId="0" applyNumberFormat="1" applyFont="1" applyFill="1" applyBorder="1" applyAlignment="1">
      <alignment horizontal="center" vertical="center" wrapText="1"/>
    </xf>
    <xf numFmtId="0" fontId="39" fillId="27" borderId="3" xfId="0" applyFont="1" applyFill="1" applyBorder="1" applyAlignment="1">
      <alignment horizontal="center" vertical="center" wrapText="1"/>
    </xf>
    <xf numFmtId="0" fontId="11" fillId="30" borderId="3" xfId="1" applyFont="1" applyFill="1" applyBorder="1" applyAlignment="1">
      <alignment horizontal="center" vertical="center" wrapText="1"/>
    </xf>
    <xf numFmtId="0" fontId="15" fillId="30" borderId="3" xfId="1" applyFont="1" applyFill="1" applyBorder="1" applyAlignment="1">
      <alignment horizontal="center" vertical="center" wrapText="1"/>
    </xf>
    <xf numFmtId="0" fontId="11" fillId="30" borderId="1" xfId="1" applyFont="1" applyFill="1" applyBorder="1" applyAlignment="1">
      <alignment horizontal="center" vertical="center" wrapText="1"/>
    </xf>
    <xf numFmtId="0" fontId="11" fillId="30" borderId="19" xfId="1" applyFont="1" applyFill="1" applyBorder="1" applyAlignment="1">
      <alignment horizontal="center" vertical="center" wrapText="1"/>
    </xf>
    <xf numFmtId="0" fontId="11" fillId="30" borderId="3" xfId="1" applyFont="1" applyFill="1" applyBorder="1" applyAlignment="1" applyProtection="1">
      <alignment horizontal="center" vertical="center"/>
      <protection locked="0"/>
    </xf>
    <xf numFmtId="44" fontId="11" fillId="30" borderId="3" xfId="1" applyNumberFormat="1" applyFont="1" applyFill="1" applyBorder="1" applyAlignment="1" applyProtection="1">
      <alignment horizontal="center" vertical="center"/>
      <protection locked="0"/>
    </xf>
    <xf numFmtId="10" fontId="11" fillId="30" borderId="3" xfId="12" applyNumberFormat="1" applyFont="1" applyFill="1" applyBorder="1" applyAlignment="1" applyProtection="1">
      <alignment horizontal="center" vertical="center"/>
      <protection locked="0"/>
    </xf>
    <xf numFmtId="44" fontId="11" fillId="30" borderId="3" xfId="369" applyFont="1" applyFill="1" applyBorder="1" applyAlignment="1" applyProtection="1">
      <alignment horizontal="center" vertical="center"/>
      <protection locked="0"/>
    </xf>
    <xf numFmtId="10" fontId="11" fillId="30" borderId="19" xfId="12" applyNumberFormat="1" applyFont="1" applyFill="1" applyBorder="1" applyAlignment="1" applyProtection="1">
      <alignment horizontal="center" vertical="center"/>
      <protection locked="0"/>
    </xf>
    <xf numFmtId="168" fontId="11" fillId="30" borderId="3" xfId="1" applyNumberFormat="1" applyFont="1" applyFill="1" applyBorder="1" applyAlignment="1" applyProtection="1">
      <alignment horizontal="center" vertical="center"/>
      <protection locked="0"/>
    </xf>
    <xf numFmtId="0" fontId="11" fillId="30" borderId="5" xfId="1" applyFont="1" applyFill="1" applyBorder="1" applyAlignment="1" applyProtection="1">
      <alignment horizontal="center" vertical="center"/>
      <protection locked="0"/>
    </xf>
    <xf numFmtId="44" fontId="11" fillId="30" borderId="5" xfId="1" applyNumberFormat="1" applyFont="1" applyFill="1" applyBorder="1" applyAlignment="1" applyProtection="1">
      <alignment horizontal="center" vertical="center"/>
      <protection locked="0"/>
    </xf>
    <xf numFmtId="10" fontId="11" fillId="30" borderId="5" xfId="12" applyNumberFormat="1" applyFont="1" applyFill="1" applyBorder="1" applyAlignment="1" applyProtection="1">
      <alignment horizontal="center" vertical="center"/>
      <protection locked="0"/>
    </xf>
    <xf numFmtId="44" fontId="11" fillId="30" borderId="5" xfId="369" applyFont="1" applyFill="1" applyBorder="1" applyAlignment="1" applyProtection="1">
      <alignment horizontal="center" vertical="center"/>
      <protection locked="0"/>
    </xf>
    <xf numFmtId="10" fontId="11" fillId="30" borderId="20" xfId="12" applyNumberFormat="1" applyFont="1" applyFill="1" applyBorder="1" applyAlignment="1" applyProtection="1">
      <alignment horizontal="center" vertical="center"/>
      <protection locked="0"/>
    </xf>
    <xf numFmtId="168" fontId="11" fillId="30" borderId="5" xfId="1" applyNumberFormat="1" applyFont="1" applyFill="1" applyBorder="1" applyAlignment="1" applyProtection="1">
      <alignment horizontal="center" vertical="center"/>
      <protection locked="0"/>
    </xf>
    <xf numFmtId="0" fontId="11" fillId="30" borderId="5" xfId="1" applyFont="1" applyFill="1" applyBorder="1" applyAlignment="1">
      <alignment horizontal="center" vertical="center" wrapText="1"/>
    </xf>
    <xf numFmtId="44" fontId="11" fillId="30" borderId="5" xfId="1" applyNumberFormat="1" applyFont="1" applyFill="1" applyBorder="1" applyAlignment="1">
      <alignment horizontal="center" vertical="center"/>
    </xf>
    <xf numFmtId="0" fontId="29" fillId="30" borderId="1" xfId="1" applyFont="1" applyFill="1" applyBorder="1" applyAlignment="1" applyProtection="1">
      <alignment horizontal="center" vertical="center"/>
      <protection locked="0"/>
    </xf>
    <xf numFmtId="44" fontId="29" fillId="30" borderId="1" xfId="1" applyNumberFormat="1" applyFont="1" applyFill="1" applyBorder="1" applyAlignment="1" applyProtection="1">
      <alignment horizontal="center" vertical="center"/>
      <protection locked="0"/>
    </xf>
    <xf numFmtId="10" fontId="29" fillId="30" borderId="1" xfId="12" applyNumberFormat="1" applyFont="1" applyFill="1" applyBorder="1" applyAlignment="1" applyProtection="1">
      <alignment horizontal="center" vertical="center"/>
      <protection locked="0"/>
    </xf>
    <xf numFmtId="44" fontId="29" fillId="30" borderId="1" xfId="369" applyFont="1" applyFill="1" applyBorder="1" applyAlignment="1" applyProtection="1">
      <alignment horizontal="center" vertical="center"/>
      <protection locked="0"/>
    </xf>
    <xf numFmtId="10" fontId="29" fillId="30" borderId="8" xfId="12" applyNumberFormat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3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3" fontId="8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10" borderId="6" xfId="1" applyFont="1" applyFill="1" applyBorder="1" applyAlignment="1">
      <alignment horizontal="center" vertical="center" wrapText="1"/>
    </xf>
    <xf numFmtId="0" fontId="15" fillId="10" borderId="7" xfId="1" applyFont="1" applyFill="1" applyBorder="1" applyAlignment="1">
      <alignment horizontal="center" vertical="center" wrapText="1"/>
    </xf>
    <xf numFmtId="0" fontId="15" fillId="10" borderId="8" xfId="1" applyFont="1" applyFill="1" applyBorder="1" applyAlignment="1">
      <alignment horizontal="center" vertical="center" wrapText="1"/>
    </xf>
    <xf numFmtId="0" fontId="12" fillId="11" borderId="6" xfId="0" applyNumberFormat="1" applyFont="1" applyFill="1" applyBorder="1" applyAlignment="1">
      <alignment horizontal="center" vertical="center" wrapText="1"/>
    </xf>
    <xf numFmtId="0" fontId="12" fillId="11" borderId="7" xfId="0" applyNumberFormat="1" applyFont="1" applyFill="1" applyBorder="1" applyAlignment="1">
      <alignment horizontal="center" vertical="center" wrapText="1"/>
    </xf>
    <xf numFmtId="0" fontId="12" fillId="11" borderId="8" xfId="0" applyNumberFormat="1" applyFont="1" applyFill="1" applyBorder="1" applyAlignment="1">
      <alignment horizontal="center" vertical="center" wrapText="1"/>
    </xf>
    <xf numFmtId="0" fontId="12" fillId="4" borderId="6" xfId="0" applyNumberFormat="1" applyFont="1" applyFill="1" applyBorder="1" applyAlignment="1">
      <alignment vertical="center" wrapText="1"/>
    </xf>
    <xf numFmtId="0" fontId="12" fillId="4" borderId="7" xfId="0" applyNumberFormat="1" applyFont="1" applyFill="1" applyBorder="1" applyAlignment="1">
      <alignment vertical="center" wrapText="1"/>
    </xf>
    <xf numFmtId="0" fontId="12" fillId="4" borderId="8" xfId="0" applyNumberFormat="1" applyFont="1" applyFill="1" applyBorder="1" applyAlignment="1">
      <alignment vertical="center" wrapText="1"/>
    </xf>
    <xf numFmtId="0" fontId="1" fillId="8" borderId="3" xfId="0" applyFont="1" applyFill="1" applyBorder="1" applyAlignment="1">
      <alignment horizontal="center" vertical="center" textRotation="90" wrapText="1"/>
    </xf>
    <xf numFmtId="0" fontId="1" fillId="8" borderId="5" xfId="0" applyFont="1" applyFill="1" applyBorder="1" applyAlignment="1">
      <alignment horizontal="center" vertical="center" textRotation="90" wrapText="1"/>
    </xf>
    <xf numFmtId="0" fontId="1" fillId="8" borderId="2" xfId="0" applyFont="1" applyFill="1" applyBorder="1" applyAlignment="1">
      <alignment horizontal="center" vertical="center" textRotation="90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4" borderId="7" xfId="0" applyNumberFormat="1" applyFont="1" applyFill="1" applyBorder="1" applyAlignment="1">
      <alignment vertical="center" wrapText="1"/>
    </xf>
    <xf numFmtId="0" fontId="8" fillId="4" borderId="8" xfId="0" applyNumberFormat="1" applyFont="1" applyFill="1" applyBorder="1" applyAlignment="1">
      <alignment vertical="center" wrapText="1"/>
    </xf>
    <xf numFmtId="3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3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39" fillId="27" borderId="3" xfId="0" applyFont="1" applyFill="1" applyBorder="1" applyAlignment="1">
      <alignment horizontal="center" vertical="center" wrapText="1"/>
    </xf>
    <xf numFmtId="0" fontId="39" fillId="27" borderId="2" xfId="0" applyFont="1" applyFill="1" applyBorder="1" applyAlignment="1">
      <alignment horizontal="center" vertical="center" wrapText="1"/>
    </xf>
    <xf numFmtId="0" fontId="8" fillId="30" borderId="6" xfId="1" applyFont="1" applyFill="1" applyBorder="1" applyAlignment="1">
      <alignment horizontal="center" vertical="center" wrapText="1"/>
    </xf>
    <xf numFmtId="0" fontId="8" fillId="30" borderId="7" xfId="1" applyFont="1" applyFill="1" applyBorder="1" applyAlignment="1">
      <alignment horizontal="center" vertical="center" wrapText="1"/>
    </xf>
    <xf numFmtId="0" fontId="8" fillId="30" borderId="8" xfId="1" applyFont="1" applyFill="1" applyBorder="1" applyAlignment="1">
      <alignment horizontal="center" vertical="center" wrapText="1"/>
    </xf>
    <xf numFmtId="0" fontId="12" fillId="12" borderId="1" xfId="0" applyNumberFormat="1" applyFont="1" applyFill="1" applyBorder="1" applyAlignment="1">
      <alignment horizontal="center" vertical="center" wrapText="1"/>
    </xf>
    <xf numFmtId="0" fontId="8" fillId="12" borderId="6" xfId="0" applyNumberFormat="1" applyFont="1" applyFill="1" applyBorder="1" applyAlignment="1">
      <alignment horizontal="center" vertical="center" wrapText="1"/>
    </xf>
    <xf numFmtId="0" fontId="8" fillId="12" borderId="7" xfId="0" applyNumberFormat="1" applyFont="1" applyFill="1" applyBorder="1" applyAlignment="1">
      <alignment horizontal="center" vertical="center" wrapText="1"/>
    </xf>
    <xf numFmtId="0" fontId="8" fillId="12" borderId="8" xfId="0" applyNumberFormat="1" applyFont="1" applyFill="1" applyBorder="1" applyAlignment="1">
      <alignment horizontal="center" vertical="center" wrapText="1"/>
    </xf>
    <xf numFmtId="0" fontId="8" fillId="12" borderId="6" xfId="0" applyNumberFormat="1" applyFont="1" applyFill="1" applyBorder="1" applyAlignment="1">
      <alignment vertical="center" wrapText="1"/>
    </xf>
    <xf numFmtId="0" fontId="8" fillId="12" borderId="7" xfId="0" applyNumberFormat="1" applyFont="1" applyFill="1" applyBorder="1" applyAlignment="1">
      <alignment vertical="center" wrapText="1"/>
    </xf>
    <xf numFmtId="0" fontId="8" fillId="12" borderId="8" xfId="0" applyNumberFormat="1" applyFont="1" applyFill="1" applyBorder="1" applyAlignment="1">
      <alignment vertical="center" wrapText="1"/>
    </xf>
    <xf numFmtId="0" fontId="12" fillId="12" borderId="6" xfId="0" applyNumberFormat="1" applyFont="1" applyFill="1" applyBorder="1" applyAlignment="1">
      <alignment horizontal="center" vertical="center" wrapText="1"/>
    </xf>
    <xf numFmtId="0" fontId="12" fillId="12" borderId="7" xfId="0" applyNumberFormat="1" applyFont="1" applyFill="1" applyBorder="1" applyAlignment="1">
      <alignment horizontal="center" vertical="center" wrapText="1"/>
    </xf>
    <xf numFmtId="0" fontId="12" fillId="12" borderId="8" xfId="0" applyNumberFormat="1" applyFont="1" applyFill="1" applyBorder="1" applyAlignment="1">
      <alignment horizontal="center" vertical="center" wrapText="1"/>
    </xf>
    <xf numFmtId="0" fontId="28" fillId="19" borderId="6" xfId="0" applyFont="1" applyFill="1" applyBorder="1" applyAlignment="1">
      <alignment vertical="center" wrapText="1"/>
    </xf>
    <xf numFmtId="0" fontId="28" fillId="19" borderId="8" xfId="0" applyFont="1" applyFill="1" applyBorder="1" applyAlignment="1">
      <alignment vertical="center" wrapText="1"/>
    </xf>
    <xf numFmtId="0" fontId="28" fillId="19" borderId="9" xfId="0" applyFont="1" applyFill="1" applyBorder="1" applyAlignment="1">
      <alignment vertical="center" wrapText="1"/>
    </xf>
    <xf numFmtId="0" fontId="28" fillId="19" borderId="10" xfId="0" applyFont="1" applyFill="1" applyBorder="1" applyAlignment="1">
      <alignment vertical="center" wrapText="1"/>
    </xf>
    <xf numFmtId="0" fontId="28" fillId="19" borderId="4" xfId="0" applyFont="1" applyFill="1" applyBorder="1" applyAlignment="1">
      <alignment vertical="center" wrapText="1"/>
    </xf>
    <xf numFmtId="0" fontId="28" fillId="19" borderId="7" xfId="0" applyFont="1" applyFill="1" applyBorder="1" applyAlignment="1">
      <alignment vertical="center" wrapText="1"/>
    </xf>
    <xf numFmtId="0" fontId="28" fillId="19" borderId="6" xfId="0" quotePrefix="1" applyFont="1" applyFill="1" applyBorder="1" applyAlignment="1">
      <alignment horizontal="center" vertical="center" wrapText="1"/>
    </xf>
    <xf numFmtId="0" fontId="28" fillId="19" borderId="7" xfId="0" quotePrefix="1" applyFont="1" applyFill="1" applyBorder="1" applyAlignment="1">
      <alignment horizontal="center" vertical="center" wrapText="1"/>
    </xf>
    <xf numFmtId="0" fontId="28" fillId="19" borderId="8" xfId="0" quotePrefix="1" applyFont="1" applyFill="1" applyBorder="1" applyAlignment="1">
      <alignment horizontal="center" vertical="center" wrapText="1"/>
    </xf>
    <xf numFmtId="0" fontId="29" fillId="21" borderId="11" xfId="0" applyFont="1" applyFill="1" applyBorder="1" applyAlignment="1">
      <alignment horizontal="center" vertical="center" wrapText="1"/>
    </xf>
    <xf numFmtId="0" fontId="29" fillId="21" borderId="12" xfId="0" applyFont="1" applyFill="1" applyBorder="1" applyAlignment="1">
      <alignment horizontal="center" vertical="center" wrapText="1"/>
    </xf>
    <xf numFmtId="0" fontId="29" fillId="21" borderId="13" xfId="0" applyFont="1" applyFill="1" applyBorder="1" applyAlignment="1">
      <alignment horizontal="center" vertical="center" wrapText="1"/>
    </xf>
    <xf numFmtId="0" fontId="29" fillId="22" borderId="11" xfId="0" applyFont="1" applyFill="1" applyBorder="1" applyAlignment="1">
      <alignment horizontal="center" vertical="center" wrapText="1"/>
    </xf>
    <xf numFmtId="0" fontId="29" fillId="22" borderId="12" xfId="0" applyFont="1" applyFill="1" applyBorder="1" applyAlignment="1">
      <alignment horizontal="center" vertical="center" wrapText="1"/>
    </xf>
    <xf numFmtId="0" fontId="29" fillId="22" borderId="13" xfId="0" applyFont="1" applyFill="1" applyBorder="1" applyAlignment="1">
      <alignment horizontal="center" vertical="center" wrapText="1"/>
    </xf>
    <xf numFmtId="0" fontId="29" fillId="23" borderId="11" xfId="0" applyFont="1" applyFill="1" applyBorder="1" applyAlignment="1">
      <alignment horizontal="center" vertical="center" wrapText="1"/>
    </xf>
    <xf numFmtId="0" fontId="29" fillId="23" borderId="12" xfId="0" applyFont="1" applyFill="1" applyBorder="1" applyAlignment="1">
      <alignment horizontal="center" vertical="center" wrapText="1"/>
    </xf>
    <xf numFmtId="0" fontId="29" fillId="23" borderId="13" xfId="0" applyFont="1" applyFill="1" applyBorder="1" applyAlignment="1">
      <alignment horizontal="center" vertical="center" wrapText="1"/>
    </xf>
    <xf numFmtId="0" fontId="29" fillId="24" borderId="11" xfId="0" applyFont="1" applyFill="1" applyBorder="1" applyAlignment="1">
      <alignment horizontal="center" vertical="center" wrapText="1"/>
    </xf>
    <xf numFmtId="0" fontId="29" fillId="24" borderId="12" xfId="0" applyFont="1" applyFill="1" applyBorder="1" applyAlignment="1">
      <alignment horizontal="center" vertical="center" wrapText="1"/>
    </xf>
    <xf numFmtId="0" fontId="29" fillId="24" borderId="13" xfId="0" applyFont="1" applyFill="1" applyBorder="1" applyAlignment="1">
      <alignment horizontal="center" vertical="center" wrapText="1"/>
    </xf>
    <xf numFmtId="0" fontId="28" fillId="25" borderId="6" xfId="0" applyFont="1" applyFill="1" applyBorder="1" applyAlignment="1">
      <alignment horizontal="center" vertical="center" wrapText="1"/>
    </xf>
    <xf numFmtId="0" fontId="28" fillId="25" borderId="7" xfId="0" applyFont="1" applyFill="1" applyBorder="1" applyAlignment="1">
      <alignment horizontal="center" vertical="center" wrapText="1"/>
    </xf>
    <xf numFmtId="0" fontId="28" fillId="25" borderId="8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39" fillId="27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9" borderId="1" xfId="0" applyFont="1" applyFill="1" applyBorder="1" applyAlignment="1">
      <alignment horizontal="center" vertical="center"/>
    </xf>
    <xf numFmtId="8" fontId="24" fillId="0" borderId="0" xfId="0" applyNumberFormat="1" applyFont="1"/>
    <xf numFmtId="0" fontId="6" fillId="32" borderId="1" xfId="0" applyFont="1" applyFill="1" applyBorder="1" applyAlignment="1">
      <alignment horizontal="center" vertical="center"/>
    </xf>
    <xf numFmtId="8" fontId="24" fillId="32" borderId="0" xfId="0" applyNumberFormat="1" applyFont="1" applyFill="1"/>
    <xf numFmtId="0" fontId="38" fillId="32" borderId="0" xfId="0" applyFont="1" applyFill="1" applyAlignment="1">
      <alignment horizontal="center" vertical="center" wrapText="1"/>
    </xf>
    <xf numFmtId="0" fontId="6" fillId="32" borderId="0" xfId="0" applyFont="1" applyFill="1" applyAlignment="1">
      <alignment horizontal="center" vertical="center"/>
    </xf>
    <xf numFmtId="0" fontId="39" fillId="31" borderId="3" xfId="0" applyFont="1" applyFill="1" applyBorder="1" applyAlignment="1">
      <alignment horizontal="center" vertical="center" wrapText="1"/>
    </xf>
    <xf numFmtId="0" fontId="39" fillId="31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12" fillId="33" borderId="3" xfId="1" applyNumberFormat="1" applyFont="1" applyFill="1" applyBorder="1" applyAlignment="1" applyProtection="1">
      <alignment horizontal="center" vertical="center" wrapText="1"/>
      <protection locked="0"/>
    </xf>
    <xf numFmtId="3" fontId="12" fillId="33" borderId="2" xfId="1" applyNumberFormat="1" applyFont="1" applyFill="1" applyBorder="1" applyAlignment="1" applyProtection="1">
      <alignment horizontal="center" vertical="center" wrapText="1"/>
      <protection locked="0"/>
    </xf>
    <xf numFmtId="3" fontId="12" fillId="34" borderId="3" xfId="1" applyNumberFormat="1" applyFont="1" applyFill="1" applyBorder="1" applyAlignment="1" applyProtection="1">
      <alignment horizontal="center" vertical="center" wrapText="1"/>
      <protection locked="0"/>
    </xf>
    <xf numFmtId="3" fontId="12" fillId="34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35" borderId="21" xfId="1" applyFont="1" applyFill="1" applyBorder="1" applyAlignment="1" applyProtection="1">
      <alignment wrapText="1"/>
      <protection locked="0"/>
    </xf>
    <xf numFmtId="44" fontId="8" fillId="0" borderId="0" xfId="1" applyNumberFormat="1" applyFont="1" applyAlignment="1">
      <alignment wrapText="1"/>
    </xf>
    <xf numFmtId="44" fontId="8" fillId="0" borderId="0" xfId="13" applyFont="1" applyAlignment="1">
      <alignment wrapText="1"/>
    </xf>
    <xf numFmtId="0" fontId="12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center" wrapText="1"/>
    </xf>
    <xf numFmtId="44" fontId="8" fillId="3" borderId="1" xfId="13" applyFont="1" applyFill="1" applyBorder="1" applyAlignment="1">
      <alignment horizontal="center" vertical="center"/>
    </xf>
    <xf numFmtId="0" fontId="8" fillId="35" borderId="6" xfId="1" applyFont="1" applyFill="1" applyBorder="1" applyAlignment="1">
      <alignment horizontal="center" vertical="center" wrapText="1"/>
    </xf>
    <xf numFmtId="0" fontId="8" fillId="35" borderId="7" xfId="1" applyFont="1" applyFill="1" applyBorder="1" applyAlignment="1">
      <alignment horizontal="center" vertical="center" wrapText="1"/>
    </xf>
    <xf numFmtId="0" fontId="8" fillId="35" borderId="8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5" borderId="20" xfId="1" applyFont="1" applyFill="1" applyBorder="1" applyAlignment="1">
      <alignment horizontal="center" vertical="center" wrapText="1"/>
    </xf>
    <xf numFmtId="0" fontId="8" fillId="35" borderId="21" xfId="1" applyFont="1" applyFill="1" applyBorder="1" applyAlignment="1" applyProtection="1">
      <alignment horizontal="left"/>
      <protection locked="0"/>
    </xf>
    <xf numFmtId="0" fontId="12" fillId="35" borderId="6" xfId="1" applyFont="1" applyFill="1" applyBorder="1" applyAlignment="1" applyProtection="1">
      <alignment wrapText="1"/>
      <protection locked="0"/>
    </xf>
    <xf numFmtId="0" fontId="12" fillId="35" borderId="7" xfId="1" applyFont="1" applyFill="1" applyBorder="1" applyAlignment="1" applyProtection="1">
      <alignment wrapText="1"/>
      <protection locked="0"/>
    </xf>
    <xf numFmtId="0" fontId="12" fillId="35" borderId="8" xfId="1" applyFont="1" applyFill="1" applyBorder="1" applyAlignment="1" applyProtection="1">
      <alignment wrapText="1"/>
      <protection locked="0"/>
    </xf>
    <xf numFmtId="44" fontId="8" fillId="35" borderId="0" xfId="1" applyNumberFormat="1" applyFont="1" applyFill="1" applyBorder="1" applyAlignment="1">
      <alignment horizontal="center" vertical="center" wrapText="1"/>
    </xf>
    <xf numFmtId="10" fontId="8" fillId="35" borderId="0" xfId="712" applyNumberFormat="1" applyFont="1" applyFill="1" applyBorder="1" applyAlignment="1">
      <alignment vertical="center" wrapText="1"/>
    </xf>
    <xf numFmtId="10" fontId="8" fillId="35" borderId="20" xfId="712" applyNumberFormat="1" applyFont="1" applyFill="1" applyBorder="1" applyAlignment="1">
      <alignment vertical="center" wrapText="1"/>
    </xf>
    <xf numFmtId="3" fontId="28" fillId="2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3" borderId="1" xfId="89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justify" vertical="center" wrapText="1"/>
    </xf>
    <xf numFmtId="49" fontId="32" fillId="3" borderId="1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justify" vertical="center" wrapText="1"/>
    </xf>
    <xf numFmtId="172" fontId="41" fillId="3" borderId="1" xfId="0" applyNumberFormat="1" applyFont="1" applyFill="1" applyBorder="1" applyAlignment="1">
      <alignment horizontal="center" vertical="center"/>
    </xf>
    <xf numFmtId="1" fontId="8" fillId="6" borderId="6" xfId="0" applyNumberFormat="1" applyFont="1" applyFill="1" applyBorder="1" applyAlignment="1">
      <alignment horizontal="center" vertical="center" wrapText="1"/>
    </xf>
    <xf numFmtId="10" fontId="15" fillId="30" borderId="5" xfId="12" applyNumberFormat="1" applyFont="1" applyFill="1" applyBorder="1" applyAlignment="1" applyProtection="1">
      <alignment horizontal="center" vertical="center"/>
      <protection locked="0"/>
    </xf>
    <xf numFmtId="0" fontId="15" fillId="30" borderId="5" xfId="1" applyFont="1" applyFill="1" applyBorder="1" applyAlignment="1" applyProtection="1">
      <alignment horizontal="center" vertical="center"/>
      <protection locked="0"/>
    </xf>
  </cellXfs>
  <cellStyles count="713">
    <cellStyle name="Moeda" xfId="13" builtinId="4"/>
    <cellStyle name="Moeda 10" xfId="369" xr:uid="{00000000-0005-0000-0000-000099010000}"/>
    <cellStyle name="Moeda 11" xfId="543" xr:uid="{00000000-0005-0000-0000-000047020000}"/>
    <cellStyle name="Moeda 2" xfId="5" xr:uid="{00000000-0005-0000-0000-000001000000}"/>
    <cellStyle name="Moeda 2 2" xfId="9" xr:uid="{00000000-0005-0000-0000-000002000000}"/>
    <cellStyle name="Moeda 2 2 2" xfId="136" xr:uid="{00000000-0005-0000-0000-000002000000}"/>
    <cellStyle name="Moeda 2 2 3" xfId="92" xr:uid="{00000000-0005-0000-0000-000001000000}"/>
    <cellStyle name="Moeda 2 3" xfId="132" xr:uid="{00000000-0005-0000-0000-000003000000}"/>
    <cellStyle name="Moeda 2 4" xfId="91" xr:uid="{00000000-0005-0000-0000-000000000000}"/>
    <cellStyle name="Moeda 2 4 2" xfId="272" xr:uid="{00000000-0005-0000-0000-000006000000}"/>
    <cellStyle name="Moeda 2 4 3" xfId="447" xr:uid="{00000000-0005-0000-0000-000000000000}"/>
    <cellStyle name="Moeda 2 4 4" xfId="621" xr:uid="{00000000-0005-0000-0000-000000000000}"/>
    <cellStyle name="Moeda 3" xfId="8" xr:uid="{00000000-0005-0000-0000-000003000000}"/>
    <cellStyle name="Moeda 3 2" xfId="19" xr:uid="{00000000-0005-0000-0000-000004000000}"/>
    <cellStyle name="Moeda 3 2 2" xfId="46" xr:uid="{00000000-0005-0000-0000-000004000000}"/>
    <cellStyle name="Moeda 3 2 2 2" xfId="173" xr:uid="{E16E4DD8-9148-407F-A046-BFE616FC1042}"/>
    <cellStyle name="Moeda 3 2 2 2 2" xfId="347" xr:uid="{00000000-0005-0000-0000-00000A000000}"/>
    <cellStyle name="Moeda 3 2 2 2 3" xfId="522" xr:uid="{E16E4DD8-9148-407F-A046-BFE616FC1042}"/>
    <cellStyle name="Moeda 3 2 2 2 4" xfId="696" xr:uid="{E16E4DD8-9148-407F-A046-BFE616FC1042}"/>
    <cellStyle name="Moeda 3 2 2 3" xfId="227" xr:uid="{00000000-0005-0000-0000-000009000000}"/>
    <cellStyle name="Moeda 3 2 2 4" xfId="402" xr:uid="{00000000-0005-0000-0000-000004000000}"/>
    <cellStyle name="Moeda 3 2 2 5" xfId="576" xr:uid="{00000000-0005-0000-0000-000004000000}"/>
    <cellStyle name="Moeda 3 2 3" xfId="73" xr:uid="{00000000-0005-0000-0000-000004000000}"/>
    <cellStyle name="Moeda 3 2 3 2" xfId="254" xr:uid="{00000000-0005-0000-0000-00000B000000}"/>
    <cellStyle name="Moeda 3 2 3 3" xfId="429" xr:uid="{00000000-0005-0000-0000-000004000000}"/>
    <cellStyle name="Moeda 3 2 3 4" xfId="603" xr:uid="{00000000-0005-0000-0000-000004000000}"/>
    <cellStyle name="Moeda 3 2 4" xfId="146" xr:uid="{00000000-0005-0000-0000-000005000000}"/>
    <cellStyle name="Moeda 3 2 4 2" xfId="320" xr:uid="{00000000-0005-0000-0000-00000C000000}"/>
    <cellStyle name="Moeda 3 2 4 3" xfId="495" xr:uid="{00000000-0005-0000-0000-000005000000}"/>
    <cellStyle name="Moeda 3 2 4 4" xfId="669" xr:uid="{00000000-0005-0000-0000-000005000000}"/>
    <cellStyle name="Moeda 3 2 5" xfId="200" xr:uid="{00000000-0005-0000-0000-000008000000}"/>
    <cellStyle name="Moeda 3 2 6" xfId="375" xr:uid="{00000000-0005-0000-0000-000004000000}"/>
    <cellStyle name="Moeda 3 2 7" xfId="549" xr:uid="{00000000-0005-0000-0000-000004000000}"/>
    <cellStyle name="Moeda 3 3" xfId="28" xr:uid="{00000000-0005-0000-0000-000005000000}"/>
    <cellStyle name="Moeda 3 3 2" xfId="55" xr:uid="{00000000-0005-0000-0000-000005000000}"/>
    <cellStyle name="Moeda 3 3 2 2" xfId="182" xr:uid="{84F0EAB3-C68C-43EA-B3BB-BEBB5C567F77}"/>
    <cellStyle name="Moeda 3 3 2 2 2" xfId="356" xr:uid="{00000000-0005-0000-0000-00000F000000}"/>
    <cellStyle name="Moeda 3 3 2 2 3" xfId="531" xr:uid="{84F0EAB3-C68C-43EA-B3BB-BEBB5C567F77}"/>
    <cellStyle name="Moeda 3 3 2 2 4" xfId="705" xr:uid="{84F0EAB3-C68C-43EA-B3BB-BEBB5C567F77}"/>
    <cellStyle name="Moeda 3 3 2 3" xfId="236" xr:uid="{00000000-0005-0000-0000-00000E000000}"/>
    <cellStyle name="Moeda 3 3 2 4" xfId="411" xr:uid="{00000000-0005-0000-0000-000005000000}"/>
    <cellStyle name="Moeda 3 3 2 5" xfId="585" xr:uid="{00000000-0005-0000-0000-000005000000}"/>
    <cellStyle name="Moeda 3 3 3" xfId="82" xr:uid="{00000000-0005-0000-0000-000005000000}"/>
    <cellStyle name="Moeda 3 3 3 2" xfId="263" xr:uid="{00000000-0005-0000-0000-000010000000}"/>
    <cellStyle name="Moeda 3 3 3 3" xfId="438" xr:uid="{00000000-0005-0000-0000-000005000000}"/>
    <cellStyle name="Moeda 3 3 3 4" xfId="612" xr:uid="{00000000-0005-0000-0000-000005000000}"/>
    <cellStyle name="Moeda 3 3 4" xfId="155" xr:uid="{00000000-0005-0000-0000-000006000000}"/>
    <cellStyle name="Moeda 3 3 4 2" xfId="329" xr:uid="{00000000-0005-0000-0000-000011000000}"/>
    <cellStyle name="Moeda 3 3 4 3" xfId="504" xr:uid="{00000000-0005-0000-0000-000006000000}"/>
    <cellStyle name="Moeda 3 3 4 4" xfId="678" xr:uid="{00000000-0005-0000-0000-000006000000}"/>
    <cellStyle name="Moeda 3 3 5" xfId="209" xr:uid="{00000000-0005-0000-0000-00000D000000}"/>
    <cellStyle name="Moeda 3 3 6" xfId="384" xr:uid="{00000000-0005-0000-0000-000005000000}"/>
    <cellStyle name="Moeda 3 3 7" xfId="558" xr:uid="{00000000-0005-0000-0000-000005000000}"/>
    <cellStyle name="Moeda 3 4" xfId="37" xr:uid="{00000000-0005-0000-0000-000003000000}"/>
    <cellStyle name="Moeda 3 4 2" xfId="164" xr:uid="{6C2FD224-04D8-4EC2-A591-02E6E1FFABDA}"/>
    <cellStyle name="Moeda 3 4 2 2" xfId="338" xr:uid="{00000000-0005-0000-0000-000013000000}"/>
    <cellStyle name="Moeda 3 4 2 3" xfId="513" xr:uid="{6C2FD224-04D8-4EC2-A591-02E6E1FFABDA}"/>
    <cellStyle name="Moeda 3 4 2 4" xfId="687" xr:uid="{6C2FD224-04D8-4EC2-A591-02E6E1FFABDA}"/>
    <cellStyle name="Moeda 3 4 3" xfId="218" xr:uid="{00000000-0005-0000-0000-000012000000}"/>
    <cellStyle name="Moeda 3 4 4" xfId="393" xr:uid="{00000000-0005-0000-0000-000003000000}"/>
    <cellStyle name="Moeda 3 4 5" xfId="567" xr:uid="{00000000-0005-0000-0000-000003000000}"/>
    <cellStyle name="Moeda 3 5" xfId="64" xr:uid="{00000000-0005-0000-0000-000003000000}"/>
    <cellStyle name="Moeda 3 5 2" xfId="245" xr:uid="{00000000-0005-0000-0000-000014000000}"/>
    <cellStyle name="Moeda 3 5 3" xfId="420" xr:uid="{00000000-0005-0000-0000-000003000000}"/>
    <cellStyle name="Moeda 3 5 4" xfId="594" xr:uid="{00000000-0005-0000-0000-000003000000}"/>
    <cellStyle name="Moeda 3 6" xfId="135" xr:uid="{00000000-0005-0000-0000-000004000000}"/>
    <cellStyle name="Moeda 3 6 2" xfId="311" xr:uid="{00000000-0005-0000-0000-000015000000}"/>
    <cellStyle name="Moeda 3 6 3" xfId="486" xr:uid="{00000000-0005-0000-0000-000004000000}"/>
    <cellStyle name="Moeda 3 6 4" xfId="660" xr:uid="{00000000-0005-0000-0000-000004000000}"/>
    <cellStyle name="Moeda 3 7" xfId="191" xr:uid="{00000000-0005-0000-0000-000007000000}"/>
    <cellStyle name="Moeda 3 8" xfId="366" xr:uid="{00000000-0005-0000-0000-000003000000}"/>
    <cellStyle name="Moeda 3 9" xfId="540" xr:uid="{00000000-0005-0000-0000-000003000000}"/>
    <cellStyle name="Moeda 4" xfId="14" xr:uid="{00000000-0005-0000-0000-000006000000}"/>
    <cellStyle name="Moeda 4 2" xfId="23" xr:uid="{00000000-0005-0000-0000-000007000000}"/>
    <cellStyle name="Moeda 4 2 2" xfId="50" xr:uid="{00000000-0005-0000-0000-000007000000}"/>
    <cellStyle name="Moeda 4 2 2 2" xfId="177" xr:uid="{E71061ED-9EBD-4225-9A11-9785EB654835}"/>
    <cellStyle name="Moeda 4 2 2 2 2" xfId="351" xr:uid="{00000000-0005-0000-0000-000019000000}"/>
    <cellStyle name="Moeda 4 2 2 2 3" xfId="526" xr:uid="{E71061ED-9EBD-4225-9A11-9785EB654835}"/>
    <cellStyle name="Moeda 4 2 2 2 4" xfId="700" xr:uid="{E71061ED-9EBD-4225-9A11-9785EB654835}"/>
    <cellStyle name="Moeda 4 2 2 3" xfId="231" xr:uid="{00000000-0005-0000-0000-000018000000}"/>
    <cellStyle name="Moeda 4 2 2 4" xfId="406" xr:uid="{00000000-0005-0000-0000-000007000000}"/>
    <cellStyle name="Moeda 4 2 2 5" xfId="580" xr:uid="{00000000-0005-0000-0000-000007000000}"/>
    <cellStyle name="Moeda 4 2 3" xfId="77" xr:uid="{00000000-0005-0000-0000-000007000000}"/>
    <cellStyle name="Moeda 4 2 3 2" xfId="258" xr:uid="{00000000-0005-0000-0000-00001A000000}"/>
    <cellStyle name="Moeda 4 2 3 3" xfId="433" xr:uid="{00000000-0005-0000-0000-000007000000}"/>
    <cellStyle name="Moeda 4 2 3 4" xfId="607" xr:uid="{00000000-0005-0000-0000-000007000000}"/>
    <cellStyle name="Moeda 4 2 4" xfId="150" xr:uid="{00000000-0005-0000-0000-000008000000}"/>
    <cellStyle name="Moeda 4 2 4 2" xfId="324" xr:uid="{00000000-0005-0000-0000-00001B000000}"/>
    <cellStyle name="Moeda 4 2 4 3" xfId="499" xr:uid="{00000000-0005-0000-0000-000008000000}"/>
    <cellStyle name="Moeda 4 2 4 4" xfId="673" xr:uid="{00000000-0005-0000-0000-000008000000}"/>
    <cellStyle name="Moeda 4 2 5" xfId="204" xr:uid="{00000000-0005-0000-0000-000017000000}"/>
    <cellStyle name="Moeda 4 2 6" xfId="379" xr:uid="{00000000-0005-0000-0000-000007000000}"/>
    <cellStyle name="Moeda 4 2 7" xfId="553" xr:uid="{00000000-0005-0000-0000-000007000000}"/>
    <cellStyle name="Moeda 4 3" xfId="32" xr:uid="{00000000-0005-0000-0000-000008000000}"/>
    <cellStyle name="Moeda 4 3 2" xfId="59" xr:uid="{00000000-0005-0000-0000-000008000000}"/>
    <cellStyle name="Moeda 4 3 2 2" xfId="186" xr:uid="{2C4B5740-AAA3-4A37-9EF0-AAA01408BDE5}"/>
    <cellStyle name="Moeda 4 3 2 2 2" xfId="360" xr:uid="{00000000-0005-0000-0000-00001E000000}"/>
    <cellStyle name="Moeda 4 3 2 2 3" xfId="535" xr:uid="{2C4B5740-AAA3-4A37-9EF0-AAA01408BDE5}"/>
    <cellStyle name="Moeda 4 3 2 2 4" xfId="709" xr:uid="{2C4B5740-AAA3-4A37-9EF0-AAA01408BDE5}"/>
    <cellStyle name="Moeda 4 3 2 3" xfId="240" xr:uid="{00000000-0005-0000-0000-00001D000000}"/>
    <cellStyle name="Moeda 4 3 2 4" xfId="415" xr:uid="{00000000-0005-0000-0000-000008000000}"/>
    <cellStyle name="Moeda 4 3 2 5" xfId="589" xr:uid="{00000000-0005-0000-0000-000008000000}"/>
    <cellStyle name="Moeda 4 3 3" xfId="86" xr:uid="{00000000-0005-0000-0000-000008000000}"/>
    <cellStyle name="Moeda 4 3 3 2" xfId="267" xr:uid="{00000000-0005-0000-0000-00001F000000}"/>
    <cellStyle name="Moeda 4 3 3 3" xfId="442" xr:uid="{00000000-0005-0000-0000-000008000000}"/>
    <cellStyle name="Moeda 4 3 3 4" xfId="616" xr:uid="{00000000-0005-0000-0000-000008000000}"/>
    <cellStyle name="Moeda 4 3 4" xfId="159" xr:uid="{00000000-0005-0000-0000-000009000000}"/>
    <cellStyle name="Moeda 4 3 4 2" xfId="333" xr:uid="{00000000-0005-0000-0000-000020000000}"/>
    <cellStyle name="Moeda 4 3 4 3" xfId="508" xr:uid="{00000000-0005-0000-0000-000009000000}"/>
    <cellStyle name="Moeda 4 3 4 4" xfId="682" xr:uid="{00000000-0005-0000-0000-000009000000}"/>
    <cellStyle name="Moeda 4 3 5" xfId="213" xr:uid="{00000000-0005-0000-0000-00001C000000}"/>
    <cellStyle name="Moeda 4 3 6" xfId="388" xr:uid="{00000000-0005-0000-0000-000008000000}"/>
    <cellStyle name="Moeda 4 3 7" xfId="562" xr:uid="{00000000-0005-0000-0000-000008000000}"/>
    <cellStyle name="Moeda 4 4" xfId="41" xr:uid="{00000000-0005-0000-0000-000006000000}"/>
    <cellStyle name="Moeda 4 4 2" xfId="168" xr:uid="{7C9A4068-D334-4686-AC90-B19BF358D9DA}"/>
    <cellStyle name="Moeda 4 4 2 2" xfId="342" xr:uid="{00000000-0005-0000-0000-000022000000}"/>
    <cellStyle name="Moeda 4 4 2 3" xfId="517" xr:uid="{7C9A4068-D334-4686-AC90-B19BF358D9DA}"/>
    <cellStyle name="Moeda 4 4 2 4" xfId="691" xr:uid="{7C9A4068-D334-4686-AC90-B19BF358D9DA}"/>
    <cellStyle name="Moeda 4 4 3" xfId="222" xr:uid="{00000000-0005-0000-0000-000021000000}"/>
    <cellStyle name="Moeda 4 4 4" xfId="397" xr:uid="{00000000-0005-0000-0000-000006000000}"/>
    <cellStyle name="Moeda 4 4 5" xfId="571" xr:uid="{00000000-0005-0000-0000-000006000000}"/>
    <cellStyle name="Moeda 4 5" xfId="68" xr:uid="{00000000-0005-0000-0000-000006000000}"/>
    <cellStyle name="Moeda 4 5 2" xfId="249" xr:uid="{00000000-0005-0000-0000-000023000000}"/>
    <cellStyle name="Moeda 4 5 3" xfId="424" xr:uid="{00000000-0005-0000-0000-000006000000}"/>
    <cellStyle name="Moeda 4 5 4" xfId="598" xr:uid="{00000000-0005-0000-0000-000006000000}"/>
    <cellStyle name="Moeda 4 6" xfId="140" xr:uid="{00000000-0005-0000-0000-000007000000}"/>
    <cellStyle name="Moeda 4 6 2" xfId="315" xr:uid="{00000000-0005-0000-0000-000024000000}"/>
    <cellStyle name="Moeda 4 6 3" xfId="490" xr:uid="{00000000-0005-0000-0000-000007000000}"/>
    <cellStyle name="Moeda 4 6 4" xfId="664" xr:uid="{00000000-0005-0000-0000-000007000000}"/>
    <cellStyle name="Moeda 4 7" xfId="195" xr:uid="{00000000-0005-0000-0000-000016000000}"/>
    <cellStyle name="Moeda 4 8" xfId="370" xr:uid="{00000000-0005-0000-0000-000006000000}"/>
    <cellStyle name="Moeda 4 9" xfId="544" xr:uid="{00000000-0005-0000-0000-000006000000}"/>
    <cellStyle name="Moeda 5" xfId="22" xr:uid="{00000000-0005-0000-0000-000009000000}"/>
    <cellStyle name="Moeda 5 2" xfId="49" xr:uid="{00000000-0005-0000-0000-000009000000}"/>
    <cellStyle name="Moeda 5 2 2" xfId="176" xr:uid="{C56CD79B-F0DB-4632-8EE9-12A83306D766}"/>
    <cellStyle name="Moeda 5 2 2 2" xfId="350" xr:uid="{00000000-0005-0000-0000-000027000000}"/>
    <cellStyle name="Moeda 5 2 2 3" xfId="525" xr:uid="{C56CD79B-F0DB-4632-8EE9-12A83306D766}"/>
    <cellStyle name="Moeda 5 2 2 4" xfId="699" xr:uid="{C56CD79B-F0DB-4632-8EE9-12A83306D766}"/>
    <cellStyle name="Moeda 5 2 3" xfId="230" xr:uid="{00000000-0005-0000-0000-000026000000}"/>
    <cellStyle name="Moeda 5 2 4" xfId="405" xr:uid="{00000000-0005-0000-0000-000009000000}"/>
    <cellStyle name="Moeda 5 2 5" xfId="579" xr:uid="{00000000-0005-0000-0000-000009000000}"/>
    <cellStyle name="Moeda 5 3" xfId="76" xr:uid="{00000000-0005-0000-0000-000009000000}"/>
    <cellStyle name="Moeda 5 3 2" xfId="257" xr:uid="{00000000-0005-0000-0000-000028000000}"/>
    <cellStyle name="Moeda 5 3 3" xfId="432" xr:uid="{00000000-0005-0000-0000-000009000000}"/>
    <cellStyle name="Moeda 5 3 4" xfId="606" xr:uid="{00000000-0005-0000-0000-000009000000}"/>
    <cellStyle name="Moeda 5 4" xfId="149" xr:uid="{00000000-0005-0000-0000-00000A000000}"/>
    <cellStyle name="Moeda 5 4 2" xfId="323" xr:uid="{00000000-0005-0000-0000-000029000000}"/>
    <cellStyle name="Moeda 5 4 3" xfId="498" xr:uid="{00000000-0005-0000-0000-00000A000000}"/>
    <cellStyle name="Moeda 5 4 4" xfId="672" xr:uid="{00000000-0005-0000-0000-00000A000000}"/>
    <cellStyle name="Moeda 5 5" xfId="203" xr:uid="{00000000-0005-0000-0000-000025000000}"/>
    <cellStyle name="Moeda 5 6" xfId="378" xr:uid="{00000000-0005-0000-0000-000009000000}"/>
    <cellStyle name="Moeda 5 7" xfId="552" xr:uid="{00000000-0005-0000-0000-000009000000}"/>
    <cellStyle name="Moeda 6" xfId="31" xr:uid="{00000000-0005-0000-0000-00000A000000}"/>
    <cellStyle name="Moeda 6 2" xfId="58" xr:uid="{00000000-0005-0000-0000-00000A000000}"/>
    <cellStyle name="Moeda 6 2 2" xfId="185" xr:uid="{5DC2B245-D3A7-4771-9E38-1897BEFF58F4}"/>
    <cellStyle name="Moeda 6 2 2 2" xfId="359" xr:uid="{00000000-0005-0000-0000-00002C000000}"/>
    <cellStyle name="Moeda 6 2 2 3" xfId="534" xr:uid="{5DC2B245-D3A7-4771-9E38-1897BEFF58F4}"/>
    <cellStyle name="Moeda 6 2 2 4" xfId="708" xr:uid="{5DC2B245-D3A7-4771-9E38-1897BEFF58F4}"/>
    <cellStyle name="Moeda 6 2 3" xfId="239" xr:uid="{00000000-0005-0000-0000-00002B000000}"/>
    <cellStyle name="Moeda 6 2 4" xfId="414" xr:uid="{00000000-0005-0000-0000-00000A000000}"/>
    <cellStyle name="Moeda 6 2 5" xfId="588" xr:uid="{00000000-0005-0000-0000-00000A000000}"/>
    <cellStyle name="Moeda 6 3" xfId="85" xr:uid="{00000000-0005-0000-0000-00000A000000}"/>
    <cellStyle name="Moeda 6 3 2" xfId="266" xr:uid="{00000000-0005-0000-0000-00002D000000}"/>
    <cellStyle name="Moeda 6 3 3" xfId="441" xr:uid="{00000000-0005-0000-0000-00000A000000}"/>
    <cellStyle name="Moeda 6 3 4" xfId="615" xr:uid="{00000000-0005-0000-0000-00000A000000}"/>
    <cellStyle name="Moeda 6 4" xfId="158" xr:uid="{00000000-0005-0000-0000-00000B000000}"/>
    <cellStyle name="Moeda 6 4 2" xfId="332" xr:uid="{00000000-0005-0000-0000-00002E000000}"/>
    <cellStyle name="Moeda 6 4 3" xfId="507" xr:uid="{00000000-0005-0000-0000-00000B000000}"/>
    <cellStyle name="Moeda 6 4 4" xfId="681" xr:uid="{00000000-0005-0000-0000-00000B000000}"/>
    <cellStyle name="Moeda 6 5" xfId="212" xr:uid="{00000000-0005-0000-0000-00002A000000}"/>
    <cellStyle name="Moeda 6 6" xfId="387" xr:uid="{00000000-0005-0000-0000-00000A000000}"/>
    <cellStyle name="Moeda 6 7" xfId="561" xr:uid="{00000000-0005-0000-0000-00000A000000}"/>
    <cellStyle name="Moeda 7" xfId="40" xr:uid="{00000000-0005-0000-0000-000050000000}"/>
    <cellStyle name="Moeda 7 2" xfId="139" xr:uid="{00000000-0005-0000-0000-00000C000000}"/>
    <cellStyle name="Moeda 7 2 2" xfId="314" xr:uid="{00000000-0005-0000-0000-000030000000}"/>
    <cellStyle name="Moeda 7 2 3" xfId="489" xr:uid="{00000000-0005-0000-0000-00000C000000}"/>
    <cellStyle name="Moeda 7 2 4" xfId="663" xr:uid="{00000000-0005-0000-0000-00000C000000}"/>
    <cellStyle name="Moeda 7 3" xfId="221" xr:uid="{00000000-0005-0000-0000-00002F000000}"/>
    <cellStyle name="Moeda 7 4" xfId="396" xr:uid="{00000000-0005-0000-0000-000050000000}"/>
    <cellStyle name="Moeda 7 5" xfId="570" xr:uid="{00000000-0005-0000-0000-000050000000}"/>
    <cellStyle name="Moeda 8" xfId="67" xr:uid="{00000000-0005-0000-0000-00006B000000}"/>
    <cellStyle name="Moeda 8 2" xfId="167" xr:uid="{E4C63098-F84B-4B08-9BFB-3DDEAC6CF610}"/>
    <cellStyle name="Moeda 8 2 2" xfId="341" xr:uid="{00000000-0005-0000-0000-000032000000}"/>
    <cellStyle name="Moeda 8 2 3" xfId="516" xr:uid="{E4C63098-F84B-4B08-9BFB-3DDEAC6CF610}"/>
    <cellStyle name="Moeda 8 2 4" xfId="690" xr:uid="{E4C63098-F84B-4B08-9BFB-3DDEAC6CF610}"/>
    <cellStyle name="Moeda 8 3" xfId="248" xr:uid="{00000000-0005-0000-0000-000031000000}"/>
    <cellStyle name="Moeda 8 4" xfId="423" xr:uid="{00000000-0005-0000-0000-00006B000000}"/>
    <cellStyle name="Moeda 8 5" xfId="597" xr:uid="{00000000-0005-0000-0000-00006B000000}"/>
    <cellStyle name="Moeda 9" xfId="194" xr:uid="{00000000-0005-0000-0000-0000EA000000}"/>
    <cellStyle name="Normal" xfId="0" builtinId="0"/>
    <cellStyle name="Normal 2" xfId="1" xr:uid="{00000000-0005-0000-0000-00000C000000}"/>
    <cellStyle name="Normal 3" xfId="94" xr:uid="{00000000-0005-0000-0000-00000F000000}"/>
    <cellStyle name="Normal 3 2" xfId="97" xr:uid="{00000000-0005-0000-0000-000010000000}"/>
    <cellStyle name="Normal 4" xfId="130" xr:uid="{00000000-0005-0000-0000-000011000000}"/>
    <cellStyle name="Normal 4 2" xfId="363" xr:uid="{00000000-0005-0000-0000-000037000000}"/>
    <cellStyle name="Normal 5" xfId="89" xr:uid="{00000000-0005-0000-0000-00009C000000}"/>
    <cellStyle name="Normal 5 2" xfId="270" xr:uid="{00000000-0005-0000-0000-000038000000}"/>
    <cellStyle name="Normal 5 3" xfId="445" xr:uid="{00000000-0005-0000-0000-00009C000000}"/>
    <cellStyle name="Normal 5 4" xfId="619" xr:uid="{00000000-0005-0000-0000-00009C000000}"/>
    <cellStyle name="Porcentagem" xfId="712" builtinId="5"/>
    <cellStyle name="Porcentagem 2" xfId="12" xr:uid="{00000000-0005-0000-0000-00000E000000}"/>
    <cellStyle name="Porcentagem 3" xfId="143" xr:uid="{00000000-0005-0000-0000-000013000000}"/>
    <cellStyle name="Separador de milhares 2" xfId="2" xr:uid="{00000000-0005-0000-0000-00000F000000}"/>
    <cellStyle name="Separador de milhares 2 2" xfId="7" xr:uid="{00000000-0005-0000-0000-000010000000}"/>
    <cellStyle name="Separador de milhares 2 2 10" xfId="365" xr:uid="{00000000-0005-0000-0000-000010000000}"/>
    <cellStyle name="Separador de milhares 2 2 11" xfId="539" xr:uid="{00000000-0005-0000-0000-000010000000}"/>
    <cellStyle name="Separador de milhares 2 2 2" xfId="11" xr:uid="{00000000-0005-0000-0000-000011000000}"/>
    <cellStyle name="Separador de milhares 2 2 2 2" xfId="21" xr:uid="{00000000-0005-0000-0000-000012000000}"/>
    <cellStyle name="Separador de milhares 2 2 2 2 2" xfId="48" xr:uid="{00000000-0005-0000-0000-000012000000}"/>
    <cellStyle name="Separador de milhares 2 2 2 2 2 2" xfId="175" xr:uid="{B7CE71A6-1755-4CFB-9AEC-03436E0D11B5}"/>
    <cellStyle name="Separador de milhares 2 2 2 2 2 2 2" xfId="349" xr:uid="{00000000-0005-0000-0000-000040000000}"/>
    <cellStyle name="Separador de milhares 2 2 2 2 2 2 3" xfId="524" xr:uid="{B7CE71A6-1755-4CFB-9AEC-03436E0D11B5}"/>
    <cellStyle name="Separador de milhares 2 2 2 2 2 2 4" xfId="698" xr:uid="{B7CE71A6-1755-4CFB-9AEC-03436E0D11B5}"/>
    <cellStyle name="Separador de milhares 2 2 2 2 2 3" xfId="229" xr:uid="{00000000-0005-0000-0000-00003F000000}"/>
    <cellStyle name="Separador de milhares 2 2 2 2 2 4" xfId="404" xr:uid="{00000000-0005-0000-0000-000012000000}"/>
    <cellStyle name="Separador de milhares 2 2 2 2 2 5" xfId="578" xr:uid="{00000000-0005-0000-0000-000012000000}"/>
    <cellStyle name="Separador de milhares 2 2 2 2 3" xfId="75" xr:uid="{00000000-0005-0000-0000-000012000000}"/>
    <cellStyle name="Separador de milhares 2 2 2 2 3 2" xfId="256" xr:uid="{00000000-0005-0000-0000-000041000000}"/>
    <cellStyle name="Separador de milhares 2 2 2 2 3 3" xfId="431" xr:uid="{00000000-0005-0000-0000-000012000000}"/>
    <cellStyle name="Separador de milhares 2 2 2 2 3 4" xfId="605" xr:uid="{00000000-0005-0000-0000-000012000000}"/>
    <cellStyle name="Separador de milhares 2 2 2 2 4" xfId="148" xr:uid="{00000000-0005-0000-0000-000017000000}"/>
    <cellStyle name="Separador de milhares 2 2 2 2 4 2" xfId="322" xr:uid="{00000000-0005-0000-0000-000042000000}"/>
    <cellStyle name="Separador de milhares 2 2 2 2 4 3" xfId="497" xr:uid="{00000000-0005-0000-0000-000017000000}"/>
    <cellStyle name="Separador de milhares 2 2 2 2 4 4" xfId="671" xr:uid="{00000000-0005-0000-0000-000017000000}"/>
    <cellStyle name="Separador de milhares 2 2 2 2 5" xfId="202" xr:uid="{00000000-0005-0000-0000-00003E000000}"/>
    <cellStyle name="Separador de milhares 2 2 2 2 6" xfId="377" xr:uid="{00000000-0005-0000-0000-000012000000}"/>
    <cellStyle name="Separador de milhares 2 2 2 2 7" xfId="551" xr:uid="{00000000-0005-0000-0000-000012000000}"/>
    <cellStyle name="Separador de milhares 2 2 2 3" xfId="30" xr:uid="{00000000-0005-0000-0000-000013000000}"/>
    <cellStyle name="Separador de milhares 2 2 2 3 2" xfId="57" xr:uid="{00000000-0005-0000-0000-000013000000}"/>
    <cellStyle name="Separador de milhares 2 2 2 3 2 2" xfId="184" xr:uid="{26550FC0-93ED-4D7A-9D3F-FFC670FB679F}"/>
    <cellStyle name="Separador de milhares 2 2 2 3 2 2 2" xfId="358" xr:uid="{00000000-0005-0000-0000-000045000000}"/>
    <cellStyle name="Separador de milhares 2 2 2 3 2 2 3" xfId="533" xr:uid="{26550FC0-93ED-4D7A-9D3F-FFC670FB679F}"/>
    <cellStyle name="Separador de milhares 2 2 2 3 2 2 4" xfId="707" xr:uid="{26550FC0-93ED-4D7A-9D3F-FFC670FB679F}"/>
    <cellStyle name="Separador de milhares 2 2 2 3 2 3" xfId="238" xr:uid="{00000000-0005-0000-0000-000044000000}"/>
    <cellStyle name="Separador de milhares 2 2 2 3 2 4" xfId="413" xr:uid="{00000000-0005-0000-0000-000013000000}"/>
    <cellStyle name="Separador de milhares 2 2 2 3 2 5" xfId="587" xr:uid="{00000000-0005-0000-0000-000013000000}"/>
    <cellStyle name="Separador de milhares 2 2 2 3 3" xfId="84" xr:uid="{00000000-0005-0000-0000-000013000000}"/>
    <cellStyle name="Separador de milhares 2 2 2 3 3 2" xfId="265" xr:uid="{00000000-0005-0000-0000-000046000000}"/>
    <cellStyle name="Separador de milhares 2 2 2 3 3 3" xfId="440" xr:uid="{00000000-0005-0000-0000-000013000000}"/>
    <cellStyle name="Separador de milhares 2 2 2 3 3 4" xfId="614" xr:uid="{00000000-0005-0000-0000-000013000000}"/>
    <cellStyle name="Separador de milhares 2 2 2 3 4" xfId="157" xr:uid="{00000000-0005-0000-0000-000018000000}"/>
    <cellStyle name="Separador de milhares 2 2 2 3 4 2" xfId="331" xr:uid="{00000000-0005-0000-0000-000047000000}"/>
    <cellStyle name="Separador de milhares 2 2 2 3 4 3" xfId="506" xr:uid="{00000000-0005-0000-0000-000018000000}"/>
    <cellStyle name="Separador de milhares 2 2 2 3 4 4" xfId="680" xr:uid="{00000000-0005-0000-0000-000018000000}"/>
    <cellStyle name="Separador de milhares 2 2 2 3 5" xfId="211" xr:uid="{00000000-0005-0000-0000-000043000000}"/>
    <cellStyle name="Separador de milhares 2 2 2 3 6" xfId="386" xr:uid="{00000000-0005-0000-0000-000013000000}"/>
    <cellStyle name="Separador de milhares 2 2 2 3 7" xfId="560" xr:uid="{00000000-0005-0000-0000-000013000000}"/>
    <cellStyle name="Separador de milhares 2 2 2 4" xfId="39" xr:uid="{00000000-0005-0000-0000-000011000000}"/>
    <cellStyle name="Separador de milhares 2 2 2 4 2" xfId="166" xr:uid="{5CDE6A79-140A-4B85-8549-DFE8499E73C2}"/>
    <cellStyle name="Separador de milhares 2 2 2 4 2 2" xfId="340" xr:uid="{00000000-0005-0000-0000-000049000000}"/>
    <cellStyle name="Separador de milhares 2 2 2 4 2 3" xfId="515" xr:uid="{5CDE6A79-140A-4B85-8549-DFE8499E73C2}"/>
    <cellStyle name="Separador de milhares 2 2 2 4 2 4" xfId="689" xr:uid="{5CDE6A79-140A-4B85-8549-DFE8499E73C2}"/>
    <cellStyle name="Separador de milhares 2 2 2 4 3" xfId="220" xr:uid="{00000000-0005-0000-0000-000048000000}"/>
    <cellStyle name="Separador de milhares 2 2 2 4 4" xfId="395" xr:uid="{00000000-0005-0000-0000-000011000000}"/>
    <cellStyle name="Separador de milhares 2 2 2 4 5" xfId="569" xr:uid="{00000000-0005-0000-0000-000011000000}"/>
    <cellStyle name="Separador de milhares 2 2 2 5" xfId="66" xr:uid="{00000000-0005-0000-0000-000011000000}"/>
    <cellStyle name="Separador de milhares 2 2 2 5 2" xfId="247" xr:uid="{00000000-0005-0000-0000-00004A000000}"/>
    <cellStyle name="Separador de milhares 2 2 2 5 3" xfId="422" xr:uid="{00000000-0005-0000-0000-000011000000}"/>
    <cellStyle name="Separador de milhares 2 2 2 5 4" xfId="596" xr:uid="{00000000-0005-0000-0000-000011000000}"/>
    <cellStyle name="Separador de milhares 2 2 2 6" xfId="138" xr:uid="{00000000-0005-0000-0000-000016000000}"/>
    <cellStyle name="Separador de milhares 2 2 2 6 2" xfId="313" xr:uid="{00000000-0005-0000-0000-00004B000000}"/>
    <cellStyle name="Separador de milhares 2 2 2 6 3" xfId="488" xr:uid="{00000000-0005-0000-0000-000016000000}"/>
    <cellStyle name="Separador de milhares 2 2 2 6 4" xfId="662" xr:uid="{00000000-0005-0000-0000-000016000000}"/>
    <cellStyle name="Separador de milhares 2 2 2 7" xfId="193" xr:uid="{00000000-0005-0000-0000-00003D000000}"/>
    <cellStyle name="Separador de milhares 2 2 2 8" xfId="368" xr:uid="{00000000-0005-0000-0000-000011000000}"/>
    <cellStyle name="Separador de milhares 2 2 2 9" xfId="542" xr:uid="{00000000-0005-0000-0000-000011000000}"/>
    <cellStyle name="Separador de milhares 2 2 3" xfId="16" xr:uid="{00000000-0005-0000-0000-000014000000}"/>
    <cellStyle name="Separador de milhares 2 2 3 2" xfId="25" xr:uid="{00000000-0005-0000-0000-000015000000}"/>
    <cellStyle name="Separador de milhares 2 2 3 2 2" xfId="52" xr:uid="{00000000-0005-0000-0000-000015000000}"/>
    <cellStyle name="Separador de milhares 2 2 3 2 2 2" xfId="179" xr:uid="{0BDEEE09-677E-448E-A35A-FA508DC20FAB}"/>
    <cellStyle name="Separador de milhares 2 2 3 2 2 2 2" xfId="353" xr:uid="{00000000-0005-0000-0000-00004F000000}"/>
    <cellStyle name="Separador de milhares 2 2 3 2 2 2 3" xfId="528" xr:uid="{0BDEEE09-677E-448E-A35A-FA508DC20FAB}"/>
    <cellStyle name="Separador de milhares 2 2 3 2 2 2 4" xfId="702" xr:uid="{0BDEEE09-677E-448E-A35A-FA508DC20FAB}"/>
    <cellStyle name="Separador de milhares 2 2 3 2 2 3" xfId="233" xr:uid="{00000000-0005-0000-0000-00004E000000}"/>
    <cellStyle name="Separador de milhares 2 2 3 2 2 4" xfId="408" xr:uid="{00000000-0005-0000-0000-000015000000}"/>
    <cellStyle name="Separador de milhares 2 2 3 2 2 5" xfId="582" xr:uid="{00000000-0005-0000-0000-000015000000}"/>
    <cellStyle name="Separador de milhares 2 2 3 2 3" xfId="79" xr:uid="{00000000-0005-0000-0000-000015000000}"/>
    <cellStyle name="Separador de milhares 2 2 3 2 3 2" xfId="260" xr:uid="{00000000-0005-0000-0000-000050000000}"/>
    <cellStyle name="Separador de milhares 2 2 3 2 3 3" xfId="435" xr:uid="{00000000-0005-0000-0000-000015000000}"/>
    <cellStyle name="Separador de milhares 2 2 3 2 3 4" xfId="609" xr:uid="{00000000-0005-0000-0000-000015000000}"/>
    <cellStyle name="Separador de milhares 2 2 3 2 4" xfId="152" xr:uid="{00000000-0005-0000-0000-00001A000000}"/>
    <cellStyle name="Separador de milhares 2 2 3 2 4 2" xfId="326" xr:uid="{00000000-0005-0000-0000-000051000000}"/>
    <cellStyle name="Separador de milhares 2 2 3 2 4 3" xfId="501" xr:uid="{00000000-0005-0000-0000-00001A000000}"/>
    <cellStyle name="Separador de milhares 2 2 3 2 4 4" xfId="675" xr:uid="{00000000-0005-0000-0000-00001A000000}"/>
    <cellStyle name="Separador de milhares 2 2 3 2 5" xfId="206" xr:uid="{00000000-0005-0000-0000-00004D000000}"/>
    <cellStyle name="Separador de milhares 2 2 3 2 6" xfId="381" xr:uid="{00000000-0005-0000-0000-000015000000}"/>
    <cellStyle name="Separador de milhares 2 2 3 2 7" xfId="555" xr:uid="{00000000-0005-0000-0000-000015000000}"/>
    <cellStyle name="Separador de milhares 2 2 3 3" xfId="34" xr:uid="{00000000-0005-0000-0000-000016000000}"/>
    <cellStyle name="Separador de milhares 2 2 3 3 2" xfId="61" xr:uid="{00000000-0005-0000-0000-000016000000}"/>
    <cellStyle name="Separador de milhares 2 2 3 3 2 2" xfId="188" xr:uid="{7F6CF3AA-73EC-49DE-8B95-C5C694A8A0B3}"/>
    <cellStyle name="Separador de milhares 2 2 3 3 2 2 2" xfId="362" xr:uid="{00000000-0005-0000-0000-000054000000}"/>
    <cellStyle name="Separador de milhares 2 2 3 3 2 2 3" xfId="537" xr:uid="{7F6CF3AA-73EC-49DE-8B95-C5C694A8A0B3}"/>
    <cellStyle name="Separador de milhares 2 2 3 3 2 2 4" xfId="711" xr:uid="{7F6CF3AA-73EC-49DE-8B95-C5C694A8A0B3}"/>
    <cellStyle name="Separador de milhares 2 2 3 3 2 3" xfId="242" xr:uid="{00000000-0005-0000-0000-000053000000}"/>
    <cellStyle name="Separador de milhares 2 2 3 3 2 4" xfId="417" xr:uid="{00000000-0005-0000-0000-000016000000}"/>
    <cellStyle name="Separador de milhares 2 2 3 3 2 5" xfId="591" xr:uid="{00000000-0005-0000-0000-000016000000}"/>
    <cellStyle name="Separador de milhares 2 2 3 3 3" xfId="88" xr:uid="{00000000-0005-0000-0000-000016000000}"/>
    <cellStyle name="Separador de milhares 2 2 3 3 3 2" xfId="269" xr:uid="{00000000-0005-0000-0000-000055000000}"/>
    <cellStyle name="Separador de milhares 2 2 3 3 3 3" xfId="444" xr:uid="{00000000-0005-0000-0000-000016000000}"/>
    <cellStyle name="Separador de milhares 2 2 3 3 3 4" xfId="618" xr:uid="{00000000-0005-0000-0000-000016000000}"/>
    <cellStyle name="Separador de milhares 2 2 3 3 4" xfId="161" xr:uid="{00000000-0005-0000-0000-00001B000000}"/>
    <cellStyle name="Separador de milhares 2 2 3 3 4 2" xfId="335" xr:uid="{00000000-0005-0000-0000-000056000000}"/>
    <cellStyle name="Separador de milhares 2 2 3 3 4 3" xfId="510" xr:uid="{00000000-0005-0000-0000-00001B000000}"/>
    <cellStyle name="Separador de milhares 2 2 3 3 4 4" xfId="684" xr:uid="{00000000-0005-0000-0000-00001B000000}"/>
    <cellStyle name="Separador de milhares 2 2 3 3 5" xfId="215" xr:uid="{00000000-0005-0000-0000-000052000000}"/>
    <cellStyle name="Separador de milhares 2 2 3 3 6" xfId="390" xr:uid="{00000000-0005-0000-0000-000016000000}"/>
    <cellStyle name="Separador de milhares 2 2 3 3 7" xfId="564" xr:uid="{00000000-0005-0000-0000-000016000000}"/>
    <cellStyle name="Separador de milhares 2 2 3 4" xfId="43" xr:uid="{00000000-0005-0000-0000-000014000000}"/>
    <cellStyle name="Separador de milhares 2 2 3 4 2" xfId="170" xr:uid="{0E41233E-ED17-47CD-BD46-10178B8A272C}"/>
    <cellStyle name="Separador de milhares 2 2 3 4 2 2" xfId="344" xr:uid="{00000000-0005-0000-0000-000058000000}"/>
    <cellStyle name="Separador de milhares 2 2 3 4 2 3" xfId="519" xr:uid="{0E41233E-ED17-47CD-BD46-10178B8A272C}"/>
    <cellStyle name="Separador de milhares 2 2 3 4 2 4" xfId="693" xr:uid="{0E41233E-ED17-47CD-BD46-10178B8A272C}"/>
    <cellStyle name="Separador de milhares 2 2 3 4 3" xfId="224" xr:uid="{00000000-0005-0000-0000-000057000000}"/>
    <cellStyle name="Separador de milhares 2 2 3 4 4" xfId="399" xr:uid="{00000000-0005-0000-0000-000014000000}"/>
    <cellStyle name="Separador de milhares 2 2 3 4 5" xfId="573" xr:uid="{00000000-0005-0000-0000-000014000000}"/>
    <cellStyle name="Separador de milhares 2 2 3 5" xfId="70" xr:uid="{00000000-0005-0000-0000-000014000000}"/>
    <cellStyle name="Separador de milhares 2 2 3 5 2" xfId="251" xr:uid="{00000000-0005-0000-0000-000059000000}"/>
    <cellStyle name="Separador de milhares 2 2 3 5 3" xfId="426" xr:uid="{00000000-0005-0000-0000-000014000000}"/>
    <cellStyle name="Separador de milhares 2 2 3 5 4" xfId="600" xr:uid="{00000000-0005-0000-0000-000014000000}"/>
    <cellStyle name="Separador de milhares 2 2 3 6" xfId="142" xr:uid="{00000000-0005-0000-0000-000019000000}"/>
    <cellStyle name="Separador de milhares 2 2 3 6 2" xfId="317" xr:uid="{00000000-0005-0000-0000-00005A000000}"/>
    <cellStyle name="Separador de milhares 2 2 3 6 3" xfId="492" xr:uid="{00000000-0005-0000-0000-000019000000}"/>
    <cellStyle name="Separador de milhares 2 2 3 6 4" xfId="666" xr:uid="{00000000-0005-0000-0000-000019000000}"/>
    <cellStyle name="Separador de milhares 2 2 3 7" xfId="197" xr:uid="{00000000-0005-0000-0000-00004C000000}"/>
    <cellStyle name="Separador de milhares 2 2 3 8" xfId="372" xr:uid="{00000000-0005-0000-0000-000014000000}"/>
    <cellStyle name="Separador de milhares 2 2 3 9" xfId="546" xr:uid="{00000000-0005-0000-0000-000014000000}"/>
    <cellStyle name="Separador de milhares 2 2 4" xfId="18" xr:uid="{00000000-0005-0000-0000-000017000000}"/>
    <cellStyle name="Separador de milhares 2 2 4 2" xfId="45" xr:uid="{00000000-0005-0000-0000-000017000000}"/>
    <cellStyle name="Separador de milhares 2 2 4 2 2" xfId="172" xr:uid="{6C8FB584-8EAB-4451-9CB3-EC728EB4A8A0}"/>
    <cellStyle name="Separador de milhares 2 2 4 2 2 2" xfId="346" xr:uid="{00000000-0005-0000-0000-00005D000000}"/>
    <cellStyle name="Separador de milhares 2 2 4 2 2 3" xfId="521" xr:uid="{6C8FB584-8EAB-4451-9CB3-EC728EB4A8A0}"/>
    <cellStyle name="Separador de milhares 2 2 4 2 2 4" xfId="695" xr:uid="{6C8FB584-8EAB-4451-9CB3-EC728EB4A8A0}"/>
    <cellStyle name="Separador de milhares 2 2 4 2 3" xfId="226" xr:uid="{00000000-0005-0000-0000-00005C000000}"/>
    <cellStyle name="Separador de milhares 2 2 4 2 4" xfId="401" xr:uid="{00000000-0005-0000-0000-000017000000}"/>
    <cellStyle name="Separador de milhares 2 2 4 2 5" xfId="575" xr:uid="{00000000-0005-0000-0000-000017000000}"/>
    <cellStyle name="Separador de milhares 2 2 4 3" xfId="72" xr:uid="{00000000-0005-0000-0000-000017000000}"/>
    <cellStyle name="Separador de milhares 2 2 4 3 2" xfId="253" xr:uid="{00000000-0005-0000-0000-00005E000000}"/>
    <cellStyle name="Separador de milhares 2 2 4 3 3" xfId="428" xr:uid="{00000000-0005-0000-0000-000017000000}"/>
    <cellStyle name="Separador de milhares 2 2 4 3 4" xfId="602" xr:uid="{00000000-0005-0000-0000-000017000000}"/>
    <cellStyle name="Separador de milhares 2 2 4 4" xfId="145" xr:uid="{00000000-0005-0000-0000-00001C000000}"/>
    <cellStyle name="Separador de milhares 2 2 4 4 2" xfId="319" xr:uid="{00000000-0005-0000-0000-00005F000000}"/>
    <cellStyle name="Separador de milhares 2 2 4 4 3" xfId="494" xr:uid="{00000000-0005-0000-0000-00001C000000}"/>
    <cellStyle name="Separador de milhares 2 2 4 4 4" xfId="668" xr:uid="{00000000-0005-0000-0000-00001C000000}"/>
    <cellStyle name="Separador de milhares 2 2 4 5" xfId="199" xr:uid="{00000000-0005-0000-0000-00005B000000}"/>
    <cellStyle name="Separador de milhares 2 2 4 6" xfId="374" xr:uid="{00000000-0005-0000-0000-000017000000}"/>
    <cellStyle name="Separador de milhares 2 2 4 7" xfId="548" xr:uid="{00000000-0005-0000-0000-000017000000}"/>
    <cellStyle name="Separador de milhares 2 2 5" xfId="27" xr:uid="{00000000-0005-0000-0000-000018000000}"/>
    <cellStyle name="Separador de milhares 2 2 5 2" xfId="54" xr:uid="{00000000-0005-0000-0000-000018000000}"/>
    <cellStyle name="Separador de milhares 2 2 5 2 2" xfId="181" xr:uid="{4D6B73DB-4984-4CDA-96DD-2365726E65DD}"/>
    <cellStyle name="Separador de milhares 2 2 5 2 2 2" xfId="355" xr:uid="{00000000-0005-0000-0000-000062000000}"/>
    <cellStyle name="Separador de milhares 2 2 5 2 2 3" xfId="530" xr:uid="{4D6B73DB-4984-4CDA-96DD-2365726E65DD}"/>
    <cellStyle name="Separador de milhares 2 2 5 2 2 4" xfId="704" xr:uid="{4D6B73DB-4984-4CDA-96DD-2365726E65DD}"/>
    <cellStyle name="Separador de milhares 2 2 5 2 3" xfId="235" xr:uid="{00000000-0005-0000-0000-000061000000}"/>
    <cellStyle name="Separador de milhares 2 2 5 2 4" xfId="410" xr:uid="{00000000-0005-0000-0000-000018000000}"/>
    <cellStyle name="Separador de milhares 2 2 5 2 5" xfId="584" xr:uid="{00000000-0005-0000-0000-000018000000}"/>
    <cellStyle name="Separador de milhares 2 2 5 3" xfId="81" xr:uid="{00000000-0005-0000-0000-000018000000}"/>
    <cellStyle name="Separador de milhares 2 2 5 3 2" xfId="262" xr:uid="{00000000-0005-0000-0000-000063000000}"/>
    <cellStyle name="Separador de milhares 2 2 5 3 3" xfId="437" xr:uid="{00000000-0005-0000-0000-000018000000}"/>
    <cellStyle name="Separador de milhares 2 2 5 3 4" xfId="611" xr:uid="{00000000-0005-0000-0000-000018000000}"/>
    <cellStyle name="Separador de milhares 2 2 5 4" xfId="154" xr:uid="{00000000-0005-0000-0000-00001D000000}"/>
    <cellStyle name="Separador de milhares 2 2 5 4 2" xfId="328" xr:uid="{00000000-0005-0000-0000-000064000000}"/>
    <cellStyle name="Separador de milhares 2 2 5 4 3" xfId="503" xr:uid="{00000000-0005-0000-0000-00001D000000}"/>
    <cellStyle name="Separador de milhares 2 2 5 4 4" xfId="677" xr:uid="{00000000-0005-0000-0000-00001D000000}"/>
    <cellStyle name="Separador de milhares 2 2 5 5" xfId="208" xr:uid="{00000000-0005-0000-0000-000060000000}"/>
    <cellStyle name="Separador de milhares 2 2 5 6" xfId="383" xr:uid="{00000000-0005-0000-0000-000018000000}"/>
    <cellStyle name="Separador de milhares 2 2 5 7" xfId="557" xr:uid="{00000000-0005-0000-0000-000018000000}"/>
    <cellStyle name="Separador de milhares 2 2 6" xfId="36" xr:uid="{00000000-0005-0000-0000-000010000000}"/>
    <cellStyle name="Separador de milhares 2 2 6 2" xfId="163" xr:uid="{87BFA705-D880-44DB-B229-3C01104742C0}"/>
    <cellStyle name="Separador de milhares 2 2 6 2 2" xfId="337" xr:uid="{00000000-0005-0000-0000-000066000000}"/>
    <cellStyle name="Separador de milhares 2 2 6 2 3" xfId="512" xr:uid="{87BFA705-D880-44DB-B229-3C01104742C0}"/>
    <cellStyle name="Separador de milhares 2 2 6 2 4" xfId="686" xr:uid="{87BFA705-D880-44DB-B229-3C01104742C0}"/>
    <cellStyle name="Separador de milhares 2 2 6 3" xfId="217" xr:uid="{00000000-0005-0000-0000-000065000000}"/>
    <cellStyle name="Separador de milhares 2 2 6 4" xfId="392" xr:uid="{00000000-0005-0000-0000-000010000000}"/>
    <cellStyle name="Separador de milhares 2 2 6 5" xfId="566" xr:uid="{00000000-0005-0000-0000-000010000000}"/>
    <cellStyle name="Separador de milhares 2 2 7" xfId="63" xr:uid="{00000000-0005-0000-0000-000010000000}"/>
    <cellStyle name="Separador de milhares 2 2 7 2" xfId="244" xr:uid="{00000000-0005-0000-0000-000067000000}"/>
    <cellStyle name="Separador de milhares 2 2 7 3" xfId="419" xr:uid="{00000000-0005-0000-0000-000010000000}"/>
    <cellStyle name="Separador de milhares 2 2 7 4" xfId="593" xr:uid="{00000000-0005-0000-0000-000010000000}"/>
    <cellStyle name="Separador de milhares 2 2 8" xfId="134" xr:uid="{00000000-0005-0000-0000-000015000000}"/>
    <cellStyle name="Separador de milhares 2 2 8 2" xfId="310" xr:uid="{00000000-0005-0000-0000-000068000000}"/>
    <cellStyle name="Separador de milhares 2 2 8 3" xfId="485" xr:uid="{00000000-0005-0000-0000-000015000000}"/>
    <cellStyle name="Separador de milhares 2 2 8 4" xfId="659" xr:uid="{00000000-0005-0000-0000-000015000000}"/>
    <cellStyle name="Separador de milhares 2 2 9" xfId="190" xr:uid="{00000000-0005-0000-0000-00003C000000}"/>
    <cellStyle name="Separador de milhares 2 3" xfId="6" xr:uid="{00000000-0005-0000-0000-000019000000}"/>
    <cellStyle name="Separador de milhares 2 3 10" xfId="364" xr:uid="{00000000-0005-0000-0000-000019000000}"/>
    <cellStyle name="Separador de milhares 2 3 11" xfId="538" xr:uid="{00000000-0005-0000-0000-000019000000}"/>
    <cellStyle name="Separador de milhares 2 3 2" xfId="10" xr:uid="{00000000-0005-0000-0000-00001A000000}"/>
    <cellStyle name="Separador de milhares 2 3 2 2" xfId="20" xr:uid="{00000000-0005-0000-0000-00001B000000}"/>
    <cellStyle name="Separador de milhares 2 3 2 2 2" xfId="47" xr:uid="{00000000-0005-0000-0000-00001B000000}"/>
    <cellStyle name="Separador de milhares 2 3 2 2 2 2" xfId="174" xr:uid="{36EC58B5-F30D-4D88-82E5-CCBC1E3E2AEA}"/>
    <cellStyle name="Separador de milhares 2 3 2 2 2 2 2" xfId="348" xr:uid="{00000000-0005-0000-0000-00006D000000}"/>
    <cellStyle name="Separador de milhares 2 3 2 2 2 2 3" xfId="523" xr:uid="{36EC58B5-F30D-4D88-82E5-CCBC1E3E2AEA}"/>
    <cellStyle name="Separador de milhares 2 3 2 2 2 2 4" xfId="697" xr:uid="{36EC58B5-F30D-4D88-82E5-CCBC1E3E2AEA}"/>
    <cellStyle name="Separador de milhares 2 3 2 2 2 3" xfId="228" xr:uid="{00000000-0005-0000-0000-00006C000000}"/>
    <cellStyle name="Separador de milhares 2 3 2 2 2 4" xfId="403" xr:uid="{00000000-0005-0000-0000-00001B000000}"/>
    <cellStyle name="Separador de milhares 2 3 2 2 2 5" xfId="577" xr:uid="{00000000-0005-0000-0000-00001B000000}"/>
    <cellStyle name="Separador de milhares 2 3 2 2 3" xfId="74" xr:uid="{00000000-0005-0000-0000-00001B000000}"/>
    <cellStyle name="Separador de milhares 2 3 2 2 3 2" xfId="255" xr:uid="{00000000-0005-0000-0000-00006E000000}"/>
    <cellStyle name="Separador de milhares 2 3 2 2 3 3" xfId="430" xr:uid="{00000000-0005-0000-0000-00001B000000}"/>
    <cellStyle name="Separador de milhares 2 3 2 2 3 4" xfId="604" xr:uid="{00000000-0005-0000-0000-00001B000000}"/>
    <cellStyle name="Separador de milhares 2 3 2 2 4" xfId="147" xr:uid="{00000000-0005-0000-0000-000020000000}"/>
    <cellStyle name="Separador de milhares 2 3 2 2 4 2" xfId="321" xr:uid="{00000000-0005-0000-0000-00006F000000}"/>
    <cellStyle name="Separador de milhares 2 3 2 2 4 3" xfId="496" xr:uid="{00000000-0005-0000-0000-000020000000}"/>
    <cellStyle name="Separador de milhares 2 3 2 2 4 4" xfId="670" xr:uid="{00000000-0005-0000-0000-000020000000}"/>
    <cellStyle name="Separador de milhares 2 3 2 2 5" xfId="201" xr:uid="{00000000-0005-0000-0000-00006B000000}"/>
    <cellStyle name="Separador de milhares 2 3 2 2 6" xfId="376" xr:uid="{00000000-0005-0000-0000-00001B000000}"/>
    <cellStyle name="Separador de milhares 2 3 2 2 7" xfId="550" xr:uid="{00000000-0005-0000-0000-00001B000000}"/>
    <cellStyle name="Separador de milhares 2 3 2 3" xfId="29" xr:uid="{00000000-0005-0000-0000-00001C000000}"/>
    <cellStyle name="Separador de milhares 2 3 2 3 2" xfId="56" xr:uid="{00000000-0005-0000-0000-00001C000000}"/>
    <cellStyle name="Separador de milhares 2 3 2 3 2 2" xfId="183" xr:uid="{61AC6F86-F15F-48FA-A2FB-DE47D27B2FF6}"/>
    <cellStyle name="Separador de milhares 2 3 2 3 2 2 2" xfId="357" xr:uid="{00000000-0005-0000-0000-000072000000}"/>
    <cellStyle name="Separador de milhares 2 3 2 3 2 2 3" xfId="532" xr:uid="{61AC6F86-F15F-48FA-A2FB-DE47D27B2FF6}"/>
    <cellStyle name="Separador de milhares 2 3 2 3 2 2 4" xfId="706" xr:uid="{61AC6F86-F15F-48FA-A2FB-DE47D27B2FF6}"/>
    <cellStyle name="Separador de milhares 2 3 2 3 2 3" xfId="237" xr:uid="{00000000-0005-0000-0000-000071000000}"/>
    <cellStyle name="Separador de milhares 2 3 2 3 2 4" xfId="412" xr:uid="{00000000-0005-0000-0000-00001C000000}"/>
    <cellStyle name="Separador de milhares 2 3 2 3 2 5" xfId="586" xr:uid="{00000000-0005-0000-0000-00001C000000}"/>
    <cellStyle name="Separador de milhares 2 3 2 3 3" xfId="83" xr:uid="{00000000-0005-0000-0000-00001C000000}"/>
    <cellStyle name="Separador de milhares 2 3 2 3 3 2" xfId="264" xr:uid="{00000000-0005-0000-0000-000073000000}"/>
    <cellStyle name="Separador de milhares 2 3 2 3 3 3" xfId="439" xr:uid="{00000000-0005-0000-0000-00001C000000}"/>
    <cellStyle name="Separador de milhares 2 3 2 3 3 4" xfId="613" xr:uid="{00000000-0005-0000-0000-00001C000000}"/>
    <cellStyle name="Separador de milhares 2 3 2 3 4" xfId="156" xr:uid="{00000000-0005-0000-0000-000021000000}"/>
    <cellStyle name="Separador de milhares 2 3 2 3 4 2" xfId="330" xr:uid="{00000000-0005-0000-0000-000074000000}"/>
    <cellStyle name="Separador de milhares 2 3 2 3 4 3" xfId="505" xr:uid="{00000000-0005-0000-0000-000021000000}"/>
    <cellStyle name="Separador de milhares 2 3 2 3 4 4" xfId="679" xr:uid="{00000000-0005-0000-0000-000021000000}"/>
    <cellStyle name="Separador de milhares 2 3 2 3 5" xfId="210" xr:uid="{00000000-0005-0000-0000-000070000000}"/>
    <cellStyle name="Separador de milhares 2 3 2 3 6" xfId="385" xr:uid="{00000000-0005-0000-0000-00001C000000}"/>
    <cellStyle name="Separador de milhares 2 3 2 3 7" xfId="559" xr:uid="{00000000-0005-0000-0000-00001C000000}"/>
    <cellStyle name="Separador de milhares 2 3 2 4" xfId="38" xr:uid="{00000000-0005-0000-0000-00001A000000}"/>
    <cellStyle name="Separador de milhares 2 3 2 4 2" xfId="165" xr:uid="{0C08564C-56F4-488F-A181-BDA3D6A6C1E0}"/>
    <cellStyle name="Separador de milhares 2 3 2 4 2 2" xfId="339" xr:uid="{00000000-0005-0000-0000-000076000000}"/>
    <cellStyle name="Separador de milhares 2 3 2 4 2 3" xfId="514" xr:uid="{0C08564C-56F4-488F-A181-BDA3D6A6C1E0}"/>
    <cellStyle name="Separador de milhares 2 3 2 4 2 4" xfId="688" xr:uid="{0C08564C-56F4-488F-A181-BDA3D6A6C1E0}"/>
    <cellStyle name="Separador de milhares 2 3 2 4 3" xfId="219" xr:uid="{00000000-0005-0000-0000-000075000000}"/>
    <cellStyle name="Separador de milhares 2 3 2 4 4" xfId="394" xr:uid="{00000000-0005-0000-0000-00001A000000}"/>
    <cellStyle name="Separador de milhares 2 3 2 4 5" xfId="568" xr:uid="{00000000-0005-0000-0000-00001A000000}"/>
    <cellStyle name="Separador de milhares 2 3 2 5" xfId="65" xr:uid="{00000000-0005-0000-0000-00001A000000}"/>
    <cellStyle name="Separador de milhares 2 3 2 5 2" xfId="246" xr:uid="{00000000-0005-0000-0000-000077000000}"/>
    <cellStyle name="Separador de milhares 2 3 2 5 3" xfId="421" xr:uid="{00000000-0005-0000-0000-00001A000000}"/>
    <cellStyle name="Separador de milhares 2 3 2 5 4" xfId="595" xr:uid="{00000000-0005-0000-0000-00001A000000}"/>
    <cellStyle name="Separador de milhares 2 3 2 6" xfId="137" xr:uid="{00000000-0005-0000-0000-00001F000000}"/>
    <cellStyle name="Separador de milhares 2 3 2 6 2" xfId="312" xr:uid="{00000000-0005-0000-0000-000078000000}"/>
    <cellStyle name="Separador de milhares 2 3 2 6 3" xfId="487" xr:uid="{00000000-0005-0000-0000-00001F000000}"/>
    <cellStyle name="Separador de milhares 2 3 2 6 4" xfId="661" xr:uid="{00000000-0005-0000-0000-00001F000000}"/>
    <cellStyle name="Separador de milhares 2 3 2 7" xfId="192" xr:uid="{00000000-0005-0000-0000-00006A000000}"/>
    <cellStyle name="Separador de milhares 2 3 2 8" xfId="367" xr:uid="{00000000-0005-0000-0000-00001A000000}"/>
    <cellStyle name="Separador de milhares 2 3 2 9" xfId="541" xr:uid="{00000000-0005-0000-0000-00001A000000}"/>
    <cellStyle name="Separador de milhares 2 3 3" xfId="15" xr:uid="{00000000-0005-0000-0000-00001D000000}"/>
    <cellStyle name="Separador de milhares 2 3 3 2" xfId="24" xr:uid="{00000000-0005-0000-0000-00001E000000}"/>
    <cellStyle name="Separador de milhares 2 3 3 2 2" xfId="51" xr:uid="{00000000-0005-0000-0000-00001E000000}"/>
    <cellStyle name="Separador de milhares 2 3 3 2 2 2" xfId="178" xr:uid="{8904F349-954B-4A2C-B9A5-FE0951538BD3}"/>
    <cellStyle name="Separador de milhares 2 3 3 2 2 2 2" xfId="352" xr:uid="{00000000-0005-0000-0000-00007C000000}"/>
    <cellStyle name="Separador de milhares 2 3 3 2 2 2 3" xfId="527" xr:uid="{8904F349-954B-4A2C-B9A5-FE0951538BD3}"/>
    <cellStyle name="Separador de milhares 2 3 3 2 2 2 4" xfId="701" xr:uid="{8904F349-954B-4A2C-B9A5-FE0951538BD3}"/>
    <cellStyle name="Separador de milhares 2 3 3 2 2 3" xfId="232" xr:uid="{00000000-0005-0000-0000-00007B000000}"/>
    <cellStyle name="Separador de milhares 2 3 3 2 2 4" xfId="407" xr:uid="{00000000-0005-0000-0000-00001E000000}"/>
    <cellStyle name="Separador de milhares 2 3 3 2 2 5" xfId="581" xr:uid="{00000000-0005-0000-0000-00001E000000}"/>
    <cellStyle name="Separador de milhares 2 3 3 2 3" xfId="78" xr:uid="{00000000-0005-0000-0000-00001E000000}"/>
    <cellStyle name="Separador de milhares 2 3 3 2 3 2" xfId="259" xr:uid="{00000000-0005-0000-0000-00007D000000}"/>
    <cellStyle name="Separador de milhares 2 3 3 2 3 3" xfId="434" xr:uid="{00000000-0005-0000-0000-00001E000000}"/>
    <cellStyle name="Separador de milhares 2 3 3 2 3 4" xfId="608" xr:uid="{00000000-0005-0000-0000-00001E000000}"/>
    <cellStyle name="Separador de milhares 2 3 3 2 4" xfId="151" xr:uid="{00000000-0005-0000-0000-000023000000}"/>
    <cellStyle name="Separador de milhares 2 3 3 2 4 2" xfId="325" xr:uid="{00000000-0005-0000-0000-00007E000000}"/>
    <cellStyle name="Separador de milhares 2 3 3 2 4 3" xfId="500" xr:uid="{00000000-0005-0000-0000-000023000000}"/>
    <cellStyle name="Separador de milhares 2 3 3 2 4 4" xfId="674" xr:uid="{00000000-0005-0000-0000-000023000000}"/>
    <cellStyle name="Separador de milhares 2 3 3 2 5" xfId="205" xr:uid="{00000000-0005-0000-0000-00007A000000}"/>
    <cellStyle name="Separador de milhares 2 3 3 2 6" xfId="380" xr:uid="{00000000-0005-0000-0000-00001E000000}"/>
    <cellStyle name="Separador de milhares 2 3 3 2 7" xfId="554" xr:uid="{00000000-0005-0000-0000-00001E000000}"/>
    <cellStyle name="Separador de milhares 2 3 3 3" xfId="33" xr:uid="{00000000-0005-0000-0000-00001F000000}"/>
    <cellStyle name="Separador de milhares 2 3 3 3 2" xfId="60" xr:uid="{00000000-0005-0000-0000-00001F000000}"/>
    <cellStyle name="Separador de milhares 2 3 3 3 2 2" xfId="187" xr:uid="{6892FF35-C98B-45B0-B9BF-110FCD5BB34E}"/>
    <cellStyle name="Separador de milhares 2 3 3 3 2 2 2" xfId="361" xr:uid="{00000000-0005-0000-0000-000081000000}"/>
    <cellStyle name="Separador de milhares 2 3 3 3 2 2 3" xfId="536" xr:uid="{6892FF35-C98B-45B0-B9BF-110FCD5BB34E}"/>
    <cellStyle name="Separador de milhares 2 3 3 3 2 2 4" xfId="710" xr:uid="{6892FF35-C98B-45B0-B9BF-110FCD5BB34E}"/>
    <cellStyle name="Separador de milhares 2 3 3 3 2 3" xfId="241" xr:uid="{00000000-0005-0000-0000-000080000000}"/>
    <cellStyle name="Separador de milhares 2 3 3 3 2 4" xfId="416" xr:uid="{00000000-0005-0000-0000-00001F000000}"/>
    <cellStyle name="Separador de milhares 2 3 3 3 2 5" xfId="590" xr:uid="{00000000-0005-0000-0000-00001F000000}"/>
    <cellStyle name="Separador de milhares 2 3 3 3 3" xfId="87" xr:uid="{00000000-0005-0000-0000-00001F000000}"/>
    <cellStyle name="Separador de milhares 2 3 3 3 3 2" xfId="268" xr:uid="{00000000-0005-0000-0000-000082000000}"/>
    <cellStyle name="Separador de milhares 2 3 3 3 3 3" xfId="443" xr:uid="{00000000-0005-0000-0000-00001F000000}"/>
    <cellStyle name="Separador de milhares 2 3 3 3 3 4" xfId="617" xr:uid="{00000000-0005-0000-0000-00001F000000}"/>
    <cellStyle name="Separador de milhares 2 3 3 3 4" xfId="160" xr:uid="{00000000-0005-0000-0000-000024000000}"/>
    <cellStyle name="Separador de milhares 2 3 3 3 4 2" xfId="334" xr:uid="{00000000-0005-0000-0000-000083000000}"/>
    <cellStyle name="Separador de milhares 2 3 3 3 4 3" xfId="509" xr:uid="{00000000-0005-0000-0000-000024000000}"/>
    <cellStyle name="Separador de milhares 2 3 3 3 4 4" xfId="683" xr:uid="{00000000-0005-0000-0000-000024000000}"/>
    <cellStyle name="Separador de milhares 2 3 3 3 5" xfId="214" xr:uid="{00000000-0005-0000-0000-00007F000000}"/>
    <cellStyle name="Separador de milhares 2 3 3 3 6" xfId="389" xr:uid="{00000000-0005-0000-0000-00001F000000}"/>
    <cellStyle name="Separador de milhares 2 3 3 3 7" xfId="563" xr:uid="{00000000-0005-0000-0000-00001F000000}"/>
    <cellStyle name="Separador de milhares 2 3 3 4" xfId="42" xr:uid="{00000000-0005-0000-0000-00001D000000}"/>
    <cellStyle name="Separador de milhares 2 3 3 4 2" xfId="169" xr:uid="{B14D5271-1ABC-47EC-AE0C-F4E986F51935}"/>
    <cellStyle name="Separador de milhares 2 3 3 4 2 2" xfId="343" xr:uid="{00000000-0005-0000-0000-000085000000}"/>
    <cellStyle name="Separador de milhares 2 3 3 4 2 3" xfId="518" xr:uid="{B14D5271-1ABC-47EC-AE0C-F4E986F51935}"/>
    <cellStyle name="Separador de milhares 2 3 3 4 2 4" xfId="692" xr:uid="{B14D5271-1ABC-47EC-AE0C-F4E986F51935}"/>
    <cellStyle name="Separador de milhares 2 3 3 4 3" xfId="223" xr:uid="{00000000-0005-0000-0000-000084000000}"/>
    <cellStyle name="Separador de milhares 2 3 3 4 4" xfId="398" xr:uid="{00000000-0005-0000-0000-00001D000000}"/>
    <cellStyle name="Separador de milhares 2 3 3 4 5" xfId="572" xr:uid="{00000000-0005-0000-0000-00001D000000}"/>
    <cellStyle name="Separador de milhares 2 3 3 5" xfId="69" xr:uid="{00000000-0005-0000-0000-00001D000000}"/>
    <cellStyle name="Separador de milhares 2 3 3 5 2" xfId="250" xr:uid="{00000000-0005-0000-0000-000086000000}"/>
    <cellStyle name="Separador de milhares 2 3 3 5 3" xfId="425" xr:uid="{00000000-0005-0000-0000-00001D000000}"/>
    <cellStyle name="Separador de milhares 2 3 3 5 4" xfId="599" xr:uid="{00000000-0005-0000-0000-00001D000000}"/>
    <cellStyle name="Separador de milhares 2 3 3 6" xfId="141" xr:uid="{00000000-0005-0000-0000-000022000000}"/>
    <cellStyle name="Separador de milhares 2 3 3 6 2" xfId="316" xr:uid="{00000000-0005-0000-0000-000087000000}"/>
    <cellStyle name="Separador de milhares 2 3 3 6 3" xfId="491" xr:uid="{00000000-0005-0000-0000-000022000000}"/>
    <cellStyle name="Separador de milhares 2 3 3 6 4" xfId="665" xr:uid="{00000000-0005-0000-0000-000022000000}"/>
    <cellStyle name="Separador de milhares 2 3 3 7" xfId="196" xr:uid="{00000000-0005-0000-0000-000079000000}"/>
    <cellStyle name="Separador de milhares 2 3 3 8" xfId="371" xr:uid="{00000000-0005-0000-0000-00001D000000}"/>
    <cellStyle name="Separador de milhares 2 3 3 9" xfId="545" xr:uid="{00000000-0005-0000-0000-00001D000000}"/>
    <cellStyle name="Separador de milhares 2 3 4" xfId="17" xr:uid="{00000000-0005-0000-0000-000020000000}"/>
    <cellStyle name="Separador de milhares 2 3 4 2" xfId="44" xr:uid="{00000000-0005-0000-0000-000020000000}"/>
    <cellStyle name="Separador de milhares 2 3 4 2 2" xfId="171" xr:uid="{CC45A5AF-F205-4E34-8FDF-674FEC2F6C3D}"/>
    <cellStyle name="Separador de milhares 2 3 4 2 2 2" xfId="345" xr:uid="{00000000-0005-0000-0000-00008A000000}"/>
    <cellStyle name="Separador de milhares 2 3 4 2 2 3" xfId="520" xr:uid="{CC45A5AF-F205-4E34-8FDF-674FEC2F6C3D}"/>
    <cellStyle name="Separador de milhares 2 3 4 2 2 4" xfId="694" xr:uid="{CC45A5AF-F205-4E34-8FDF-674FEC2F6C3D}"/>
    <cellStyle name="Separador de milhares 2 3 4 2 3" xfId="225" xr:uid="{00000000-0005-0000-0000-000089000000}"/>
    <cellStyle name="Separador de milhares 2 3 4 2 4" xfId="400" xr:uid="{00000000-0005-0000-0000-000020000000}"/>
    <cellStyle name="Separador de milhares 2 3 4 2 5" xfId="574" xr:uid="{00000000-0005-0000-0000-000020000000}"/>
    <cellStyle name="Separador de milhares 2 3 4 3" xfId="71" xr:uid="{00000000-0005-0000-0000-000020000000}"/>
    <cellStyle name="Separador de milhares 2 3 4 3 2" xfId="252" xr:uid="{00000000-0005-0000-0000-00008B000000}"/>
    <cellStyle name="Separador de milhares 2 3 4 3 3" xfId="427" xr:uid="{00000000-0005-0000-0000-000020000000}"/>
    <cellStyle name="Separador de milhares 2 3 4 3 4" xfId="601" xr:uid="{00000000-0005-0000-0000-000020000000}"/>
    <cellStyle name="Separador de milhares 2 3 4 4" xfId="144" xr:uid="{00000000-0005-0000-0000-000025000000}"/>
    <cellStyle name="Separador de milhares 2 3 4 4 2" xfId="318" xr:uid="{00000000-0005-0000-0000-00008C000000}"/>
    <cellStyle name="Separador de milhares 2 3 4 4 3" xfId="493" xr:uid="{00000000-0005-0000-0000-000025000000}"/>
    <cellStyle name="Separador de milhares 2 3 4 4 4" xfId="667" xr:uid="{00000000-0005-0000-0000-000025000000}"/>
    <cellStyle name="Separador de milhares 2 3 4 5" xfId="198" xr:uid="{00000000-0005-0000-0000-000088000000}"/>
    <cellStyle name="Separador de milhares 2 3 4 6" xfId="373" xr:uid="{00000000-0005-0000-0000-000020000000}"/>
    <cellStyle name="Separador de milhares 2 3 4 7" xfId="547" xr:uid="{00000000-0005-0000-0000-000020000000}"/>
    <cellStyle name="Separador de milhares 2 3 5" xfId="26" xr:uid="{00000000-0005-0000-0000-000021000000}"/>
    <cellStyle name="Separador de milhares 2 3 5 2" xfId="53" xr:uid="{00000000-0005-0000-0000-000021000000}"/>
    <cellStyle name="Separador de milhares 2 3 5 2 2" xfId="180" xr:uid="{6DA28C43-3022-42D5-BAA3-D141D17A185F}"/>
    <cellStyle name="Separador de milhares 2 3 5 2 2 2" xfId="354" xr:uid="{00000000-0005-0000-0000-00008F000000}"/>
    <cellStyle name="Separador de milhares 2 3 5 2 2 3" xfId="529" xr:uid="{6DA28C43-3022-42D5-BAA3-D141D17A185F}"/>
    <cellStyle name="Separador de milhares 2 3 5 2 2 4" xfId="703" xr:uid="{6DA28C43-3022-42D5-BAA3-D141D17A185F}"/>
    <cellStyle name="Separador de milhares 2 3 5 2 3" xfId="234" xr:uid="{00000000-0005-0000-0000-00008E000000}"/>
    <cellStyle name="Separador de milhares 2 3 5 2 4" xfId="409" xr:uid="{00000000-0005-0000-0000-000021000000}"/>
    <cellStyle name="Separador de milhares 2 3 5 2 5" xfId="583" xr:uid="{00000000-0005-0000-0000-000021000000}"/>
    <cellStyle name="Separador de milhares 2 3 5 3" xfId="80" xr:uid="{00000000-0005-0000-0000-000021000000}"/>
    <cellStyle name="Separador de milhares 2 3 5 3 2" xfId="261" xr:uid="{00000000-0005-0000-0000-000090000000}"/>
    <cellStyle name="Separador de milhares 2 3 5 3 3" xfId="436" xr:uid="{00000000-0005-0000-0000-000021000000}"/>
    <cellStyle name="Separador de milhares 2 3 5 3 4" xfId="610" xr:uid="{00000000-0005-0000-0000-000021000000}"/>
    <cellStyle name="Separador de milhares 2 3 5 4" xfId="153" xr:uid="{00000000-0005-0000-0000-000026000000}"/>
    <cellStyle name="Separador de milhares 2 3 5 4 2" xfId="327" xr:uid="{00000000-0005-0000-0000-000091000000}"/>
    <cellStyle name="Separador de milhares 2 3 5 4 3" xfId="502" xr:uid="{00000000-0005-0000-0000-000026000000}"/>
    <cellStyle name="Separador de milhares 2 3 5 4 4" xfId="676" xr:uid="{00000000-0005-0000-0000-000026000000}"/>
    <cellStyle name="Separador de milhares 2 3 5 5" xfId="207" xr:uid="{00000000-0005-0000-0000-00008D000000}"/>
    <cellStyle name="Separador de milhares 2 3 5 6" xfId="382" xr:uid="{00000000-0005-0000-0000-000021000000}"/>
    <cellStyle name="Separador de milhares 2 3 5 7" xfId="556" xr:uid="{00000000-0005-0000-0000-000021000000}"/>
    <cellStyle name="Separador de milhares 2 3 6" xfId="35" xr:uid="{00000000-0005-0000-0000-000019000000}"/>
    <cellStyle name="Separador de milhares 2 3 6 2" xfId="162" xr:uid="{D58FD00E-D9A3-4E80-8B90-B36714A757F9}"/>
    <cellStyle name="Separador de milhares 2 3 6 2 2" xfId="336" xr:uid="{00000000-0005-0000-0000-000093000000}"/>
    <cellStyle name="Separador de milhares 2 3 6 2 3" xfId="511" xr:uid="{D58FD00E-D9A3-4E80-8B90-B36714A757F9}"/>
    <cellStyle name="Separador de milhares 2 3 6 2 4" xfId="685" xr:uid="{D58FD00E-D9A3-4E80-8B90-B36714A757F9}"/>
    <cellStyle name="Separador de milhares 2 3 6 3" xfId="216" xr:uid="{00000000-0005-0000-0000-000092000000}"/>
    <cellStyle name="Separador de milhares 2 3 6 4" xfId="391" xr:uid="{00000000-0005-0000-0000-000019000000}"/>
    <cellStyle name="Separador de milhares 2 3 6 5" xfId="565" xr:uid="{00000000-0005-0000-0000-000019000000}"/>
    <cellStyle name="Separador de milhares 2 3 7" xfId="62" xr:uid="{00000000-0005-0000-0000-000019000000}"/>
    <cellStyle name="Separador de milhares 2 3 7 2" xfId="243" xr:uid="{00000000-0005-0000-0000-000094000000}"/>
    <cellStyle name="Separador de milhares 2 3 7 3" xfId="418" xr:uid="{00000000-0005-0000-0000-000019000000}"/>
    <cellStyle name="Separador de milhares 2 3 7 4" xfId="592" xr:uid="{00000000-0005-0000-0000-000019000000}"/>
    <cellStyle name="Separador de milhares 2 3 8" xfId="133" xr:uid="{00000000-0005-0000-0000-00001E000000}"/>
    <cellStyle name="Separador de milhares 2 3 8 2" xfId="309" xr:uid="{00000000-0005-0000-0000-000095000000}"/>
    <cellStyle name="Separador de milhares 2 3 8 3" xfId="484" xr:uid="{00000000-0005-0000-0000-00001E000000}"/>
    <cellStyle name="Separador de milhares 2 3 8 4" xfId="658" xr:uid="{00000000-0005-0000-0000-00001E000000}"/>
    <cellStyle name="Separador de milhares 2 3 9" xfId="189" xr:uid="{00000000-0005-0000-0000-000069000000}"/>
    <cellStyle name="Separador de milhares 2 4" xfId="131" xr:uid="{00000000-0005-0000-0000-000014000000}"/>
    <cellStyle name="Separador de milhares 2 4 2" xfId="308" xr:uid="{00000000-0005-0000-0000-000096000000}"/>
    <cellStyle name="Separador de milhares 2 4 3" xfId="483" xr:uid="{00000000-0005-0000-0000-000014000000}"/>
    <cellStyle name="Separador de milhares 2 4 4" xfId="657" xr:uid="{00000000-0005-0000-0000-000014000000}"/>
    <cellStyle name="Separador de milhares 3" xfId="3" xr:uid="{00000000-0005-0000-0000-000022000000}"/>
    <cellStyle name="Título 5" xfId="4" xr:uid="{00000000-0005-0000-0000-000023000000}"/>
    <cellStyle name="Vírgula 2" xfId="90" xr:uid="{00000000-0005-0000-0000-000029000000}"/>
    <cellStyle name="Vírgula 2 2" xfId="95" xr:uid="{00000000-0005-0000-0000-00002A000000}"/>
    <cellStyle name="Vírgula 2 2 2" xfId="102" xr:uid="{00000000-0005-0000-0000-00002B000000}"/>
    <cellStyle name="Vírgula 2 2 2 2" xfId="114" xr:uid="{00000000-0005-0000-0000-00002C000000}"/>
    <cellStyle name="Vírgula 2 2 2 2 2" xfId="292" xr:uid="{00000000-0005-0000-0000-00009C000000}"/>
    <cellStyle name="Vírgula 2 2 2 2 3" xfId="467" xr:uid="{00000000-0005-0000-0000-00002C000000}"/>
    <cellStyle name="Vírgula 2 2 2 2 4" xfId="641" xr:uid="{00000000-0005-0000-0000-00002C000000}"/>
    <cellStyle name="Vírgula 2 2 2 3" xfId="126" xr:uid="{00000000-0005-0000-0000-00002D000000}"/>
    <cellStyle name="Vírgula 2 2 2 3 2" xfId="304" xr:uid="{00000000-0005-0000-0000-00009D000000}"/>
    <cellStyle name="Vírgula 2 2 2 3 3" xfId="479" xr:uid="{00000000-0005-0000-0000-00002D000000}"/>
    <cellStyle name="Vírgula 2 2 2 3 4" xfId="653" xr:uid="{00000000-0005-0000-0000-00002D000000}"/>
    <cellStyle name="Vírgula 2 2 2 4" xfId="280" xr:uid="{00000000-0005-0000-0000-00009B000000}"/>
    <cellStyle name="Vírgula 2 2 2 5" xfId="455" xr:uid="{00000000-0005-0000-0000-00002B000000}"/>
    <cellStyle name="Vírgula 2 2 2 6" xfId="629" xr:uid="{00000000-0005-0000-0000-00002B000000}"/>
    <cellStyle name="Vírgula 2 2 3" xfId="108" xr:uid="{00000000-0005-0000-0000-00002E000000}"/>
    <cellStyle name="Vírgula 2 2 3 2" xfId="286" xr:uid="{00000000-0005-0000-0000-00009E000000}"/>
    <cellStyle name="Vírgula 2 2 3 3" xfId="461" xr:uid="{00000000-0005-0000-0000-00002E000000}"/>
    <cellStyle name="Vírgula 2 2 3 4" xfId="635" xr:uid="{00000000-0005-0000-0000-00002E000000}"/>
    <cellStyle name="Vírgula 2 2 4" xfId="120" xr:uid="{00000000-0005-0000-0000-00002F000000}"/>
    <cellStyle name="Vírgula 2 2 4 2" xfId="298" xr:uid="{00000000-0005-0000-0000-00009F000000}"/>
    <cellStyle name="Vírgula 2 2 4 3" xfId="473" xr:uid="{00000000-0005-0000-0000-00002F000000}"/>
    <cellStyle name="Vírgula 2 2 4 4" xfId="647" xr:uid="{00000000-0005-0000-0000-00002F000000}"/>
    <cellStyle name="Vírgula 2 2 5" xfId="274" xr:uid="{00000000-0005-0000-0000-00009A000000}"/>
    <cellStyle name="Vírgula 2 2 6" xfId="449" xr:uid="{00000000-0005-0000-0000-00002A000000}"/>
    <cellStyle name="Vírgula 2 2 7" xfId="623" xr:uid="{00000000-0005-0000-0000-00002A000000}"/>
    <cellStyle name="Vírgula 2 3" xfId="98" xr:uid="{00000000-0005-0000-0000-000030000000}"/>
    <cellStyle name="Vírgula 2 3 2" xfId="104" xr:uid="{00000000-0005-0000-0000-000031000000}"/>
    <cellStyle name="Vírgula 2 3 2 2" xfId="116" xr:uid="{00000000-0005-0000-0000-000032000000}"/>
    <cellStyle name="Vírgula 2 3 2 2 2" xfId="294" xr:uid="{00000000-0005-0000-0000-0000A2000000}"/>
    <cellStyle name="Vírgula 2 3 2 2 3" xfId="469" xr:uid="{00000000-0005-0000-0000-000032000000}"/>
    <cellStyle name="Vírgula 2 3 2 2 4" xfId="643" xr:uid="{00000000-0005-0000-0000-000032000000}"/>
    <cellStyle name="Vírgula 2 3 2 3" xfId="128" xr:uid="{00000000-0005-0000-0000-000033000000}"/>
    <cellStyle name="Vírgula 2 3 2 3 2" xfId="306" xr:uid="{00000000-0005-0000-0000-0000A3000000}"/>
    <cellStyle name="Vírgula 2 3 2 3 3" xfId="481" xr:uid="{00000000-0005-0000-0000-000033000000}"/>
    <cellStyle name="Vírgula 2 3 2 3 4" xfId="655" xr:uid="{00000000-0005-0000-0000-000033000000}"/>
    <cellStyle name="Vírgula 2 3 2 4" xfId="282" xr:uid="{00000000-0005-0000-0000-0000A1000000}"/>
    <cellStyle name="Vírgula 2 3 2 5" xfId="457" xr:uid="{00000000-0005-0000-0000-000031000000}"/>
    <cellStyle name="Vírgula 2 3 2 6" xfId="631" xr:uid="{00000000-0005-0000-0000-000031000000}"/>
    <cellStyle name="Vírgula 2 3 3" xfId="110" xr:uid="{00000000-0005-0000-0000-000034000000}"/>
    <cellStyle name="Vírgula 2 3 3 2" xfId="288" xr:uid="{00000000-0005-0000-0000-0000A4000000}"/>
    <cellStyle name="Vírgula 2 3 3 3" xfId="463" xr:uid="{00000000-0005-0000-0000-000034000000}"/>
    <cellStyle name="Vírgula 2 3 3 4" xfId="637" xr:uid="{00000000-0005-0000-0000-000034000000}"/>
    <cellStyle name="Vírgula 2 3 4" xfId="122" xr:uid="{00000000-0005-0000-0000-000035000000}"/>
    <cellStyle name="Vírgula 2 3 4 2" xfId="300" xr:uid="{00000000-0005-0000-0000-0000A5000000}"/>
    <cellStyle name="Vírgula 2 3 4 3" xfId="475" xr:uid="{00000000-0005-0000-0000-000035000000}"/>
    <cellStyle name="Vírgula 2 3 4 4" xfId="649" xr:uid="{00000000-0005-0000-0000-000035000000}"/>
    <cellStyle name="Vírgula 2 3 5" xfId="276" xr:uid="{00000000-0005-0000-0000-0000A0000000}"/>
    <cellStyle name="Vírgula 2 3 6" xfId="451" xr:uid="{00000000-0005-0000-0000-000030000000}"/>
    <cellStyle name="Vírgula 2 3 7" xfId="625" xr:uid="{00000000-0005-0000-0000-000030000000}"/>
    <cellStyle name="Vírgula 2 4" xfId="100" xr:uid="{00000000-0005-0000-0000-000036000000}"/>
    <cellStyle name="Vírgula 2 4 2" xfId="112" xr:uid="{00000000-0005-0000-0000-000037000000}"/>
    <cellStyle name="Vírgula 2 4 2 2" xfId="290" xr:uid="{00000000-0005-0000-0000-0000A7000000}"/>
    <cellStyle name="Vírgula 2 4 2 3" xfId="465" xr:uid="{00000000-0005-0000-0000-000037000000}"/>
    <cellStyle name="Vírgula 2 4 2 4" xfId="639" xr:uid="{00000000-0005-0000-0000-000037000000}"/>
    <cellStyle name="Vírgula 2 4 3" xfId="124" xr:uid="{00000000-0005-0000-0000-000038000000}"/>
    <cellStyle name="Vírgula 2 4 3 2" xfId="302" xr:uid="{00000000-0005-0000-0000-0000A8000000}"/>
    <cellStyle name="Vírgula 2 4 3 3" xfId="477" xr:uid="{00000000-0005-0000-0000-000038000000}"/>
    <cellStyle name="Vírgula 2 4 3 4" xfId="651" xr:uid="{00000000-0005-0000-0000-000038000000}"/>
    <cellStyle name="Vírgula 2 4 4" xfId="278" xr:uid="{00000000-0005-0000-0000-0000A6000000}"/>
    <cellStyle name="Vírgula 2 4 5" xfId="453" xr:uid="{00000000-0005-0000-0000-000036000000}"/>
    <cellStyle name="Vírgula 2 4 6" xfId="627" xr:uid="{00000000-0005-0000-0000-000036000000}"/>
    <cellStyle name="Vírgula 2 5" xfId="106" xr:uid="{00000000-0005-0000-0000-000039000000}"/>
    <cellStyle name="Vírgula 2 5 2" xfId="284" xr:uid="{00000000-0005-0000-0000-0000A9000000}"/>
    <cellStyle name="Vírgula 2 5 3" xfId="459" xr:uid="{00000000-0005-0000-0000-000039000000}"/>
    <cellStyle name="Vírgula 2 5 4" xfId="633" xr:uid="{00000000-0005-0000-0000-000039000000}"/>
    <cellStyle name="Vírgula 2 6" xfId="118" xr:uid="{00000000-0005-0000-0000-00003A000000}"/>
    <cellStyle name="Vírgula 2 6 2" xfId="296" xr:uid="{00000000-0005-0000-0000-0000AA000000}"/>
    <cellStyle name="Vírgula 2 6 3" xfId="471" xr:uid="{00000000-0005-0000-0000-00003A000000}"/>
    <cellStyle name="Vírgula 2 6 4" xfId="645" xr:uid="{00000000-0005-0000-0000-00003A000000}"/>
    <cellStyle name="Vírgula 2 7" xfId="271" xr:uid="{00000000-0005-0000-0000-000099000000}"/>
    <cellStyle name="Vírgula 2 8" xfId="446" xr:uid="{00000000-0005-0000-0000-000029000000}"/>
    <cellStyle name="Vírgula 2 9" xfId="620" xr:uid="{00000000-0005-0000-0000-000029000000}"/>
    <cellStyle name="Vírgula 3" xfId="93" xr:uid="{00000000-0005-0000-0000-00003B000000}"/>
    <cellStyle name="Vírgula 3 2" xfId="96" xr:uid="{00000000-0005-0000-0000-00003C000000}"/>
    <cellStyle name="Vírgula 3 2 2" xfId="103" xr:uid="{00000000-0005-0000-0000-00003D000000}"/>
    <cellStyle name="Vírgula 3 2 2 2" xfId="115" xr:uid="{00000000-0005-0000-0000-00003E000000}"/>
    <cellStyle name="Vírgula 3 2 2 2 2" xfId="293" xr:uid="{00000000-0005-0000-0000-0000AE000000}"/>
    <cellStyle name="Vírgula 3 2 2 2 3" xfId="468" xr:uid="{00000000-0005-0000-0000-00003E000000}"/>
    <cellStyle name="Vírgula 3 2 2 2 4" xfId="642" xr:uid="{00000000-0005-0000-0000-00003E000000}"/>
    <cellStyle name="Vírgula 3 2 2 3" xfId="127" xr:uid="{00000000-0005-0000-0000-00003F000000}"/>
    <cellStyle name="Vírgula 3 2 2 3 2" xfId="305" xr:uid="{00000000-0005-0000-0000-0000AF000000}"/>
    <cellStyle name="Vírgula 3 2 2 3 3" xfId="480" xr:uid="{00000000-0005-0000-0000-00003F000000}"/>
    <cellStyle name="Vírgula 3 2 2 3 4" xfId="654" xr:uid="{00000000-0005-0000-0000-00003F000000}"/>
    <cellStyle name="Vírgula 3 2 2 4" xfId="281" xr:uid="{00000000-0005-0000-0000-0000AD000000}"/>
    <cellStyle name="Vírgula 3 2 2 5" xfId="456" xr:uid="{00000000-0005-0000-0000-00003D000000}"/>
    <cellStyle name="Vírgula 3 2 2 6" xfId="630" xr:uid="{00000000-0005-0000-0000-00003D000000}"/>
    <cellStyle name="Vírgula 3 2 3" xfId="109" xr:uid="{00000000-0005-0000-0000-000040000000}"/>
    <cellStyle name="Vírgula 3 2 3 2" xfId="287" xr:uid="{00000000-0005-0000-0000-0000B0000000}"/>
    <cellStyle name="Vírgula 3 2 3 3" xfId="462" xr:uid="{00000000-0005-0000-0000-000040000000}"/>
    <cellStyle name="Vírgula 3 2 3 4" xfId="636" xr:uid="{00000000-0005-0000-0000-000040000000}"/>
    <cellStyle name="Vírgula 3 2 4" xfId="121" xr:uid="{00000000-0005-0000-0000-000041000000}"/>
    <cellStyle name="Vírgula 3 2 4 2" xfId="299" xr:uid="{00000000-0005-0000-0000-0000B1000000}"/>
    <cellStyle name="Vírgula 3 2 4 3" xfId="474" xr:uid="{00000000-0005-0000-0000-000041000000}"/>
    <cellStyle name="Vírgula 3 2 4 4" xfId="648" xr:uid="{00000000-0005-0000-0000-000041000000}"/>
    <cellStyle name="Vírgula 3 2 5" xfId="275" xr:uid="{00000000-0005-0000-0000-0000AC000000}"/>
    <cellStyle name="Vírgula 3 2 6" xfId="450" xr:uid="{00000000-0005-0000-0000-00003C000000}"/>
    <cellStyle name="Vírgula 3 2 7" xfId="624" xr:uid="{00000000-0005-0000-0000-00003C000000}"/>
    <cellStyle name="Vírgula 3 3" xfId="99" xr:uid="{00000000-0005-0000-0000-000042000000}"/>
    <cellStyle name="Vírgula 3 3 2" xfId="105" xr:uid="{00000000-0005-0000-0000-000043000000}"/>
    <cellStyle name="Vírgula 3 3 2 2" xfId="117" xr:uid="{00000000-0005-0000-0000-000044000000}"/>
    <cellStyle name="Vírgula 3 3 2 2 2" xfId="295" xr:uid="{00000000-0005-0000-0000-0000B4000000}"/>
    <cellStyle name="Vírgula 3 3 2 2 3" xfId="470" xr:uid="{00000000-0005-0000-0000-000044000000}"/>
    <cellStyle name="Vírgula 3 3 2 2 4" xfId="644" xr:uid="{00000000-0005-0000-0000-000044000000}"/>
    <cellStyle name="Vírgula 3 3 2 3" xfId="129" xr:uid="{00000000-0005-0000-0000-000045000000}"/>
    <cellStyle name="Vírgula 3 3 2 3 2" xfId="307" xr:uid="{00000000-0005-0000-0000-0000B5000000}"/>
    <cellStyle name="Vírgula 3 3 2 3 3" xfId="482" xr:uid="{00000000-0005-0000-0000-000045000000}"/>
    <cellStyle name="Vírgula 3 3 2 3 4" xfId="656" xr:uid="{00000000-0005-0000-0000-000045000000}"/>
    <cellStyle name="Vírgula 3 3 2 4" xfId="283" xr:uid="{00000000-0005-0000-0000-0000B3000000}"/>
    <cellStyle name="Vírgula 3 3 2 5" xfId="458" xr:uid="{00000000-0005-0000-0000-000043000000}"/>
    <cellStyle name="Vírgula 3 3 2 6" xfId="632" xr:uid="{00000000-0005-0000-0000-000043000000}"/>
    <cellStyle name="Vírgula 3 3 3" xfId="111" xr:uid="{00000000-0005-0000-0000-000046000000}"/>
    <cellStyle name="Vírgula 3 3 3 2" xfId="289" xr:uid="{00000000-0005-0000-0000-0000B6000000}"/>
    <cellStyle name="Vírgula 3 3 3 3" xfId="464" xr:uid="{00000000-0005-0000-0000-000046000000}"/>
    <cellStyle name="Vírgula 3 3 3 4" xfId="638" xr:uid="{00000000-0005-0000-0000-000046000000}"/>
    <cellStyle name="Vírgula 3 3 4" xfId="123" xr:uid="{00000000-0005-0000-0000-000047000000}"/>
    <cellStyle name="Vírgula 3 3 4 2" xfId="301" xr:uid="{00000000-0005-0000-0000-0000B7000000}"/>
    <cellStyle name="Vírgula 3 3 4 3" xfId="476" xr:uid="{00000000-0005-0000-0000-000047000000}"/>
    <cellStyle name="Vírgula 3 3 4 4" xfId="650" xr:uid="{00000000-0005-0000-0000-000047000000}"/>
    <cellStyle name="Vírgula 3 3 5" xfId="277" xr:uid="{00000000-0005-0000-0000-0000B2000000}"/>
    <cellStyle name="Vírgula 3 3 6" xfId="452" xr:uid="{00000000-0005-0000-0000-000042000000}"/>
    <cellStyle name="Vírgula 3 3 7" xfId="626" xr:uid="{00000000-0005-0000-0000-000042000000}"/>
    <cellStyle name="Vírgula 3 4" xfId="101" xr:uid="{00000000-0005-0000-0000-000048000000}"/>
    <cellStyle name="Vírgula 3 4 2" xfId="113" xr:uid="{00000000-0005-0000-0000-000049000000}"/>
    <cellStyle name="Vírgula 3 4 2 2" xfId="291" xr:uid="{00000000-0005-0000-0000-0000B9000000}"/>
    <cellStyle name="Vírgula 3 4 2 3" xfId="466" xr:uid="{00000000-0005-0000-0000-000049000000}"/>
    <cellStyle name="Vírgula 3 4 2 4" xfId="640" xr:uid="{00000000-0005-0000-0000-000049000000}"/>
    <cellStyle name="Vírgula 3 4 3" xfId="125" xr:uid="{00000000-0005-0000-0000-00004A000000}"/>
    <cellStyle name="Vírgula 3 4 3 2" xfId="303" xr:uid="{00000000-0005-0000-0000-0000BA000000}"/>
    <cellStyle name="Vírgula 3 4 3 3" xfId="478" xr:uid="{00000000-0005-0000-0000-00004A000000}"/>
    <cellStyle name="Vírgula 3 4 3 4" xfId="652" xr:uid="{00000000-0005-0000-0000-00004A000000}"/>
    <cellStyle name="Vírgula 3 4 4" xfId="279" xr:uid="{00000000-0005-0000-0000-0000B8000000}"/>
    <cellStyle name="Vírgula 3 4 5" xfId="454" xr:uid="{00000000-0005-0000-0000-000048000000}"/>
    <cellStyle name="Vírgula 3 4 6" xfId="628" xr:uid="{00000000-0005-0000-0000-000048000000}"/>
    <cellStyle name="Vírgula 3 5" xfId="107" xr:uid="{00000000-0005-0000-0000-00004B000000}"/>
    <cellStyle name="Vírgula 3 5 2" xfId="285" xr:uid="{00000000-0005-0000-0000-0000BB000000}"/>
    <cellStyle name="Vírgula 3 5 3" xfId="460" xr:uid="{00000000-0005-0000-0000-00004B000000}"/>
    <cellStyle name="Vírgula 3 5 4" xfId="634" xr:uid="{00000000-0005-0000-0000-00004B000000}"/>
    <cellStyle name="Vírgula 3 6" xfId="119" xr:uid="{00000000-0005-0000-0000-00004C000000}"/>
    <cellStyle name="Vírgula 3 6 2" xfId="297" xr:uid="{00000000-0005-0000-0000-0000BC000000}"/>
    <cellStyle name="Vírgula 3 6 3" xfId="472" xr:uid="{00000000-0005-0000-0000-00004C000000}"/>
    <cellStyle name="Vírgula 3 6 4" xfId="646" xr:uid="{00000000-0005-0000-0000-00004C000000}"/>
    <cellStyle name="Vírgula 3 7" xfId="273" xr:uid="{00000000-0005-0000-0000-0000AB000000}"/>
    <cellStyle name="Vírgula 3 8" xfId="448" xr:uid="{00000000-0005-0000-0000-00003B000000}"/>
    <cellStyle name="Vírgula 3 9" xfId="622" xr:uid="{00000000-0005-0000-0000-00003B000000}"/>
  </cellStyles>
  <dxfs count="82"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</dxf>
  </dxfs>
  <tableStyles count="1" defaultTableStyle="TableStyleMedium9" defaultPivotStyle="PivotStyleLight16">
    <tableStyle name="Invisible" pivot="0" table="0" count="0" xr9:uid="{27804E29-EB13-495D-8C58-39DC28477F3F}"/>
  </tableStyles>
  <colors>
    <mruColors>
      <color rgb="FF0066FF"/>
      <color rgb="FFCB9661"/>
      <color rgb="FFC68C52"/>
      <color rgb="FF996633"/>
      <color rgb="FFFFB7FF"/>
      <color rgb="FFFFFF99"/>
      <color rgb="FFAFDC7E"/>
      <color rgb="FFA6D86E"/>
      <color rgb="FFFF5050"/>
      <color rgb="FFFFA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7936853-6928-42D1-8C4C-9D971AA8C4E6}"/>
            </a:ext>
          </a:extLst>
        </xdr:cNvPr>
        <xdr:cNvSpPr>
          <a:spLocks noChangeArrowheads="1"/>
        </xdr:cNvSpPr>
      </xdr:nvSpPr>
      <xdr:spPr bwMode="auto">
        <a:xfrm>
          <a:off x="1619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63917F61-981B-44FD-9C81-F48C3F0CF6D8}"/>
            </a:ext>
          </a:extLst>
        </xdr:cNvPr>
        <xdr:cNvSpPr>
          <a:spLocks noChangeArrowheads="1"/>
        </xdr:cNvSpPr>
      </xdr:nvSpPr>
      <xdr:spPr bwMode="auto">
        <a:xfrm>
          <a:off x="1619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FC224DCD-10A9-4972-AC60-09DC79BADF07}"/>
            </a:ext>
          </a:extLst>
        </xdr:cNvPr>
        <xdr:cNvSpPr>
          <a:spLocks noChangeArrowheads="1"/>
        </xdr:cNvSpPr>
      </xdr:nvSpPr>
      <xdr:spPr bwMode="auto">
        <a:xfrm>
          <a:off x="1619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BEBD4477-B4C6-4D47-AA56-63666163CFB3}"/>
            </a:ext>
          </a:extLst>
        </xdr:cNvPr>
        <xdr:cNvSpPr>
          <a:spLocks noChangeArrowheads="1"/>
        </xdr:cNvSpPr>
      </xdr:nvSpPr>
      <xdr:spPr bwMode="auto">
        <a:xfrm>
          <a:off x="1619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0763398-F4A7-4074-8CD0-B71F61F22773}"/>
            </a:ext>
          </a:extLst>
        </xdr:cNvPr>
        <xdr:cNvSpPr>
          <a:spLocks noChangeArrowheads="1"/>
        </xdr:cNvSpPr>
      </xdr:nvSpPr>
      <xdr:spPr bwMode="auto">
        <a:xfrm>
          <a:off x="1619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AE59B8E-C1B3-4951-AC41-23962A544D8C}"/>
            </a:ext>
          </a:extLst>
        </xdr:cNvPr>
        <xdr:cNvSpPr>
          <a:spLocks noChangeArrowheads="1"/>
        </xdr:cNvSpPr>
      </xdr:nvSpPr>
      <xdr:spPr bwMode="auto">
        <a:xfrm>
          <a:off x="1619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A2E0D97-BDFC-4C24-AFE4-FFE8F2B431A6}"/>
            </a:ext>
          </a:extLst>
        </xdr:cNvPr>
        <xdr:cNvSpPr>
          <a:spLocks noChangeArrowheads="1"/>
        </xdr:cNvSpPr>
      </xdr:nvSpPr>
      <xdr:spPr bwMode="auto">
        <a:xfrm>
          <a:off x="1619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325943D-230A-451A-8127-D6BC69DA0C22}"/>
            </a:ext>
          </a:extLst>
        </xdr:cNvPr>
        <xdr:cNvSpPr>
          <a:spLocks noChangeArrowheads="1"/>
        </xdr:cNvSpPr>
      </xdr:nvSpPr>
      <xdr:spPr bwMode="auto">
        <a:xfrm>
          <a:off x="1619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2092D01-87FB-4DB7-8B1B-194ABCE716BE}"/>
            </a:ext>
          </a:extLst>
        </xdr:cNvPr>
        <xdr:cNvSpPr>
          <a:spLocks noChangeArrowheads="1"/>
        </xdr:cNvSpPr>
      </xdr:nvSpPr>
      <xdr:spPr bwMode="auto">
        <a:xfrm>
          <a:off x="1619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98A84DC-CB82-422C-AD29-62743E7E3263}"/>
            </a:ext>
          </a:extLst>
        </xdr:cNvPr>
        <xdr:cNvSpPr>
          <a:spLocks noChangeArrowheads="1"/>
        </xdr:cNvSpPr>
      </xdr:nvSpPr>
      <xdr:spPr bwMode="auto">
        <a:xfrm>
          <a:off x="1619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2F4C724-B271-406B-AC09-E7E84618AA9F}"/>
            </a:ext>
          </a:extLst>
        </xdr:cNvPr>
        <xdr:cNvSpPr>
          <a:spLocks noChangeArrowheads="1"/>
        </xdr:cNvSpPr>
      </xdr:nvSpPr>
      <xdr:spPr bwMode="auto">
        <a:xfrm>
          <a:off x="1619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AG38"/>
  <sheetViews>
    <sheetView topLeftCell="A13" zoomScale="80" zoomScaleNormal="80" workbookViewId="0">
      <selection activeCell="K31" sqref="K31"/>
    </sheetView>
  </sheetViews>
  <sheetFormatPr defaultColWidth="9.7109375" defaultRowHeight="15" x14ac:dyDescent="0.2"/>
  <cols>
    <col min="1" max="1" width="7.7109375" style="1" customWidth="1"/>
    <col min="2" max="2" width="11.42578125" style="1" customWidth="1"/>
    <col min="3" max="3" width="5.5703125" style="13" customWidth="1"/>
    <col min="4" max="4" width="42.5703125" style="1" customWidth="1"/>
    <col min="5" max="5" width="15.140625" style="1" bestFit="1" customWidth="1"/>
    <col min="6" max="6" width="9.42578125" style="1" customWidth="1"/>
    <col min="7" max="7" width="9.140625" style="1" customWidth="1"/>
    <col min="8" max="8" width="8.85546875" style="1" customWidth="1"/>
    <col min="9" max="9" width="11.140625" style="1" customWidth="1"/>
    <col min="10" max="10" width="11.7109375" style="19" customWidth="1"/>
    <col min="11" max="11" width="15.85546875" style="16" bestFit="1" customWidth="1"/>
    <col min="12" max="18" width="11.28515625" style="16" customWidth="1"/>
    <col min="19" max="19" width="13.28515625" style="14" customWidth="1"/>
    <col min="20" max="20" width="12.5703125" style="37" customWidth="1"/>
    <col min="21" max="21" width="15.42578125" style="38" customWidth="1"/>
    <col min="22" max="24" width="16.42578125" style="38" bestFit="1" customWidth="1"/>
    <col min="25" max="26" width="16.42578125" style="39" bestFit="1" customWidth="1"/>
    <col min="27" max="27" width="17" style="39" customWidth="1"/>
    <col min="28" max="33" width="16.28515625" style="39" bestFit="1" customWidth="1"/>
    <col min="34" max="16384" width="9.7109375" style="30"/>
  </cols>
  <sheetData>
    <row r="1" spans="1:33" ht="47.65" customHeight="1" x14ac:dyDescent="0.2">
      <c r="A1" s="173" t="s">
        <v>41</v>
      </c>
      <c r="B1" s="173"/>
      <c r="C1" s="173"/>
      <c r="D1" s="173" t="s">
        <v>43</v>
      </c>
      <c r="E1" s="173"/>
      <c r="F1" s="173"/>
      <c r="G1" s="173"/>
      <c r="H1" s="173"/>
      <c r="I1" s="173"/>
      <c r="J1" s="173"/>
      <c r="K1" s="173" t="s">
        <v>42</v>
      </c>
      <c r="L1" s="173"/>
      <c r="M1" s="173"/>
      <c r="N1" s="173"/>
      <c r="O1" s="173"/>
      <c r="P1" s="173"/>
      <c r="Q1" s="173"/>
      <c r="R1" s="173"/>
      <c r="S1" s="173"/>
      <c r="T1" s="173"/>
      <c r="U1" s="156" t="s">
        <v>44</v>
      </c>
      <c r="V1" s="156" t="s">
        <v>44</v>
      </c>
      <c r="W1" s="156" t="s">
        <v>44</v>
      </c>
      <c r="X1" s="156" t="s">
        <v>44</v>
      </c>
      <c r="Y1" s="156" t="s">
        <v>44</v>
      </c>
      <c r="Z1" s="156" t="s">
        <v>44</v>
      </c>
      <c r="AA1" s="156" t="s">
        <v>44</v>
      </c>
      <c r="AB1" s="156" t="s">
        <v>44</v>
      </c>
      <c r="AC1" s="156" t="s">
        <v>44</v>
      </c>
      <c r="AD1" s="156" t="s">
        <v>44</v>
      </c>
      <c r="AE1" s="156" t="s">
        <v>44</v>
      </c>
      <c r="AF1" s="156" t="s">
        <v>44</v>
      </c>
      <c r="AG1" s="156" t="s">
        <v>44</v>
      </c>
    </row>
    <row r="2" spans="1:33" ht="25.5" customHeight="1" x14ac:dyDescent="0.2">
      <c r="A2" s="164" t="s">
        <v>40</v>
      </c>
      <c r="B2" s="165"/>
      <c r="C2" s="165"/>
      <c r="D2" s="165"/>
      <c r="E2" s="165"/>
      <c r="F2" s="165"/>
      <c r="G2" s="165"/>
      <c r="H2" s="165"/>
      <c r="I2" s="165"/>
      <c r="J2" s="166"/>
      <c r="K2" s="161" t="s">
        <v>72</v>
      </c>
      <c r="L2" s="162"/>
      <c r="M2" s="162"/>
      <c r="N2" s="162"/>
      <c r="O2" s="162"/>
      <c r="P2" s="162"/>
      <c r="Q2" s="162"/>
      <c r="R2" s="162"/>
      <c r="S2" s="162"/>
      <c r="T2" s="163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 s="3" customFormat="1" ht="54.75" customHeight="1" x14ac:dyDescent="0.2">
      <c r="A3" s="11" t="s">
        <v>4</v>
      </c>
      <c r="B3" s="11" t="s">
        <v>46</v>
      </c>
      <c r="C3" s="11" t="s">
        <v>2</v>
      </c>
      <c r="D3" s="11" t="s">
        <v>8</v>
      </c>
      <c r="E3" s="11" t="s">
        <v>12</v>
      </c>
      <c r="F3" s="11" t="s">
        <v>3</v>
      </c>
      <c r="G3" s="11" t="s">
        <v>13</v>
      </c>
      <c r="H3" s="11" t="s">
        <v>10</v>
      </c>
      <c r="I3" s="11" t="s">
        <v>9</v>
      </c>
      <c r="J3" s="11" t="s">
        <v>11</v>
      </c>
      <c r="K3" s="11" t="s">
        <v>5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5" t="s">
        <v>95</v>
      </c>
      <c r="S3" s="66" t="s">
        <v>0</v>
      </c>
      <c r="T3" s="10" t="s">
        <v>1</v>
      </c>
      <c r="U3" s="29" t="s">
        <v>45</v>
      </c>
      <c r="V3" s="29" t="s">
        <v>45</v>
      </c>
      <c r="W3" s="29" t="s">
        <v>45</v>
      </c>
      <c r="X3" s="29" t="s">
        <v>45</v>
      </c>
      <c r="Y3" s="29" t="s">
        <v>45</v>
      </c>
      <c r="Z3" s="29" t="s">
        <v>45</v>
      </c>
      <c r="AA3" s="29" t="s">
        <v>45</v>
      </c>
      <c r="AB3" s="29" t="s">
        <v>45</v>
      </c>
      <c r="AC3" s="29" t="s">
        <v>45</v>
      </c>
      <c r="AD3" s="29" t="s">
        <v>45</v>
      </c>
      <c r="AE3" s="29" t="s">
        <v>45</v>
      </c>
      <c r="AF3" s="29" t="s">
        <v>45</v>
      </c>
      <c r="AG3" s="29" t="s">
        <v>45</v>
      </c>
    </row>
    <row r="4" spans="1:33" ht="58.5" customHeight="1" x14ac:dyDescent="0.2">
      <c r="A4" s="174" t="s">
        <v>15</v>
      </c>
      <c r="B4" s="176" t="s">
        <v>69</v>
      </c>
      <c r="C4" s="48">
        <v>1</v>
      </c>
      <c r="D4" s="31" t="s">
        <v>48</v>
      </c>
      <c r="E4" s="23" t="s">
        <v>29</v>
      </c>
      <c r="F4" s="23" t="s">
        <v>6</v>
      </c>
      <c r="G4" s="24" t="s">
        <v>68</v>
      </c>
      <c r="H4" s="49">
        <v>1001</v>
      </c>
      <c r="I4" s="50" t="s">
        <v>33</v>
      </c>
      <c r="J4" s="51">
        <v>41</v>
      </c>
      <c r="K4" s="56">
        <v>0</v>
      </c>
      <c r="L4" s="67">
        <f>IF(SUM(U4:AL4)&gt;K4+N4,K4+N4,SUM(U4:AL4))</f>
        <v>0</v>
      </c>
      <c r="M4" s="68">
        <f>(SUM(U4:AL4))</f>
        <v>0</v>
      </c>
      <c r="N4" s="69"/>
      <c r="O4" s="70">
        <f>ROUND(IF(K4*0.25-0.5&lt;0,0,K4*0.25-0.5),0)-R4-P4</f>
        <v>0</v>
      </c>
      <c r="P4" s="69"/>
      <c r="Q4" s="69"/>
      <c r="R4" s="69"/>
      <c r="S4" s="71">
        <f>K4-(SUM(U4:AD4))+N4</f>
        <v>0</v>
      </c>
      <c r="T4" s="55" t="str">
        <f>IF(S4&lt;0,"ATENÇÃO","OK")</f>
        <v>OK</v>
      </c>
      <c r="U4" s="27"/>
      <c r="V4" s="27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63.75" customHeight="1" x14ac:dyDescent="0.2">
      <c r="A5" s="175"/>
      <c r="B5" s="177"/>
      <c r="C5" s="48">
        <v>2</v>
      </c>
      <c r="D5" s="32" t="s">
        <v>49</v>
      </c>
      <c r="E5" s="24" t="s">
        <v>29</v>
      </c>
      <c r="F5" s="24" t="s">
        <v>6</v>
      </c>
      <c r="G5" s="24" t="s">
        <v>68</v>
      </c>
      <c r="H5" s="49">
        <v>1001</v>
      </c>
      <c r="I5" s="50" t="s">
        <v>34</v>
      </c>
      <c r="J5" s="51">
        <v>43.75</v>
      </c>
      <c r="K5" s="56">
        <v>0</v>
      </c>
      <c r="L5" s="67">
        <f t="shared" ref="L5:L29" si="0">IF(SUM(U5:AL5)&gt;K5+N5,K5+N5,SUM(U5:AL5))</f>
        <v>0</v>
      </c>
      <c r="M5" s="68">
        <f t="shared" ref="M5:M29" si="1">(SUM(U5:AL5))</f>
        <v>0</v>
      </c>
      <c r="N5" s="69"/>
      <c r="O5" s="70">
        <f t="shared" ref="O5:O29" si="2">ROUND(IF(K5*0.25-0.5&lt;0,0,K5*0.25-0.5),0)-R5-P5</f>
        <v>0</v>
      </c>
      <c r="P5" s="69"/>
      <c r="Q5" s="69"/>
      <c r="R5" s="69"/>
      <c r="S5" s="71">
        <f t="shared" ref="S5:S29" si="3">K5-(SUM(U5:AD5))+N5</f>
        <v>0</v>
      </c>
      <c r="T5" s="55" t="str">
        <f t="shared" ref="T5:T29" si="4">IF(S5&lt;0,"ATENÇÃO","OK")</f>
        <v>OK</v>
      </c>
      <c r="U5" s="27"/>
      <c r="V5" s="27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61.5" customHeight="1" x14ac:dyDescent="0.2">
      <c r="A6" s="175"/>
      <c r="B6" s="177"/>
      <c r="C6" s="48">
        <v>3</v>
      </c>
      <c r="D6" s="32" t="s">
        <v>50</v>
      </c>
      <c r="E6" s="24" t="s">
        <v>29</v>
      </c>
      <c r="F6" s="24" t="s">
        <v>6</v>
      </c>
      <c r="G6" s="24" t="s">
        <v>68</v>
      </c>
      <c r="H6" s="49">
        <v>1001</v>
      </c>
      <c r="I6" s="50" t="s">
        <v>35</v>
      </c>
      <c r="J6" s="51">
        <v>51.2</v>
      </c>
      <c r="K6" s="56">
        <v>0</v>
      </c>
      <c r="L6" s="67">
        <f t="shared" si="0"/>
        <v>0</v>
      </c>
      <c r="M6" s="68">
        <f t="shared" si="1"/>
        <v>0</v>
      </c>
      <c r="N6" s="69"/>
      <c r="O6" s="70">
        <f t="shared" si="2"/>
        <v>0</v>
      </c>
      <c r="P6" s="69"/>
      <c r="Q6" s="69"/>
      <c r="R6" s="69"/>
      <c r="S6" s="71">
        <f t="shared" si="3"/>
        <v>0</v>
      </c>
      <c r="T6" s="55" t="str">
        <f t="shared" si="4"/>
        <v>OK</v>
      </c>
      <c r="U6" s="27"/>
      <c r="V6" s="27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62.45" customHeight="1" x14ac:dyDescent="0.2">
      <c r="A7" s="175"/>
      <c r="B7" s="177"/>
      <c r="C7" s="48">
        <v>4</v>
      </c>
      <c r="D7" s="31" t="s">
        <v>51</v>
      </c>
      <c r="E7" s="23" t="s">
        <v>29</v>
      </c>
      <c r="F7" s="23" t="s">
        <v>6</v>
      </c>
      <c r="G7" s="24" t="s">
        <v>68</v>
      </c>
      <c r="H7" s="52">
        <v>1001</v>
      </c>
      <c r="I7" s="53" t="s">
        <v>36</v>
      </c>
      <c r="J7" s="54">
        <v>54.2</v>
      </c>
      <c r="K7" s="56">
        <v>15</v>
      </c>
      <c r="L7" s="67">
        <f t="shared" si="0"/>
        <v>0</v>
      </c>
      <c r="M7" s="68">
        <f t="shared" si="1"/>
        <v>0</v>
      </c>
      <c r="N7" s="69"/>
      <c r="O7" s="70">
        <f t="shared" si="2"/>
        <v>3</v>
      </c>
      <c r="P7" s="69"/>
      <c r="Q7" s="69"/>
      <c r="R7" s="69"/>
      <c r="S7" s="71">
        <f t="shared" si="3"/>
        <v>15</v>
      </c>
      <c r="T7" s="55" t="str">
        <f t="shared" si="4"/>
        <v>OK</v>
      </c>
      <c r="U7" s="27"/>
      <c r="V7" s="27"/>
      <c r="W7" s="43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65.25" customHeight="1" x14ac:dyDescent="0.2">
      <c r="A8" s="175"/>
      <c r="B8" s="177"/>
      <c r="C8" s="48">
        <v>5</v>
      </c>
      <c r="D8" s="31" t="s">
        <v>16</v>
      </c>
      <c r="E8" s="23" t="s">
        <v>29</v>
      </c>
      <c r="F8" s="23" t="s">
        <v>6</v>
      </c>
      <c r="G8" s="24" t="s">
        <v>68</v>
      </c>
      <c r="H8" s="52">
        <v>1001</v>
      </c>
      <c r="I8" s="53" t="s">
        <v>37</v>
      </c>
      <c r="J8" s="54">
        <v>65.8</v>
      </c>
      <c r="K8" s="56">
        <v>5</v>
      </c>
      <c r="L8" s="67">
        <f t="shared" si="0"/>
        <v>0</v>
      </c>
      <c r="M8" s="68">
        <f t="shared" si="1"/>
        <v>0</v>
      </c>
      <c r="N8" s="69"/>
      <c r="O8" s="70">
        <f t="shared" si="2"/>
        <v>1</v>
      </c>
      <c r="P8" s="69"/>
      <c r="Q8" s="69"/>
      <c r="R8" s="69"/>
      <c r="S8" s="71">
        <f t="shared" si="3"/>
        <v>5</v>
      </c>
      <c r="T8" s="55" t="str">
        <f t="shared" si="4"/>
        <v>OK</v>
      </c>
      <c r="U8" s="27"/>
      <c r="V8" s="27"/>
      <c r="W8" s="43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63" customHeight="1" x14ac:dyDescent="0.2">
      <c r="A9" s="175"/>
      <c r="B9" s="177"/>
      <c r="C9" s="48">
        <v>6</v>
      </c>
      <c r="D9" s="32" t="s">
        <v>17</v>
      </c>
      <c r="E9" s="24" t="s">
        <v>29</v>
      </c>
      <c r="F9" s="24" t="s">
        <v>6</v>
      </c>
      <c r="G9" s="24" t="s">
        <v>68</v>
      </c>
      <c r="H9" s="49">
        <v>1001</v>
      </c>
      <c r="I9" s="50" t="s">
        <v>28</v>
      </c>
      <c r="J9" s="51">
        <v>65.900000000000006</v>
      </c>
      <c r="K9" s="56">
        <v>1</v>
      </c>
      <c r="L9" s="67">
        <f t="shared" si="0"/>
        <v>0</v>
      </c>
      <c r="M9" s="68">
        <f t="shared" si="1"/>
        <v>0</v>
      </c>
      <c r="N9" s="69"/>
      <c r="O9" s="70">
        <f t="shared" si="2"/>
        <v>0</v>
      </c>
      <c r="P9" s="69"/>
      <c r="Q9" s="69"/>
      <c r="R9" s="69"/>
      <c r="S9" s="71">
        <f t="shared" si="3"/>
        <v>1</v>
      </c>
      <c r="T9" s="55" t="str">
        <f t="shared" si="4"/>
        <v>OK</v>
      </c>
      <c r="U9" s="27"/>
      <c r="V9" s="27"/>
      <c r="W9" s="43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60.75" customHeight="1" x14ac:dyDescent="0.2">
      <c r="A10" s="175"/>
      <c r="B10" s="177"/>
      <c r="C10" s="48">
        <v>7</v>
      </c>
      <c r="D10" s="32" t="s">
        <v>18</v>
      </c>
      <c r="E10" s="24" t="s">
        <v>29</v>
      </c>
      <c r="F10" s="24" t="s">
        <v>6</v>
      </c>
      <c r="G10" s="24" t="s">
        <v>68</v>
      </c>
      <c r="H10" s="49">
        <v>1001</v>
      </c>
      <c r="I10" s="50" t="s">
        <v>38</v>
      </c>
      <c r="J10" s="51">
        <v>65.7</v>
      </c>
      <c r="K10" s="56">
        <v>1</v>
      </c>
      <c r="L10" s="67">
        <f t="shared" si="0"/>
        <v>0</v>
      </c>
      <c r="M10" s="68">
        <f t="shared" si="1"/>
        <v>0</v>
      </c>
      <c r="N10" s="69"/>
      <c r="O10" s="70">
        <f t="shared" si="2"/>
        <v>0</v>
      </c>
      <c r="P10" s="69"/>
      <c r="Q10" s="69"/>
      <c r="R10" s="69"/>
      <c r="S10" s="71">
        <f t="shared" si="3"/>
        <v>1</v>
      </c>
      <c r="T10" s="55" t="str">
        <f t="shared" si="4"/>
        <v>OK</v>
      </c>
      <c r="U10" s="27"/>
      <c r="V10" s="27"/>
      <c r="W10" s="43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62.45" customHeight="1" x14ac:dyDescent="0.2">
      <c r="A11" s="175"/>
      <c r="B11" s="177"/>
      <c r="C11" s="48">
        <v>8</v>
      </c>
      <c r="D11" s="33" t="s">
        <v>52</v>
      </c>
      <c r="E11" s="25" t="s">
        <v>29</v>
      </c>
      <c r="F11" s="25" t="s">
        <v>7</v>
      </c>
      <c r="G11" s="24" t="s">
        <v>68</v>
      </c>
      <c r="H11" s="49">
        <v>1001</v>
      </c>
      <c r="I11" s="50" t="s">
        <v>39</v>
      </c>
      <c r="J11" s="51">
        <v>63.78</v>
      </c>
      <c r="K11" s="56">
        <v>2</v>
      </c>
      <c r="L11" s="67">
        <f t="shared" si="0"/>
        <v>0</v>
      </c>
      <c r="M11" s="68">
        <f t="shared" si="1"/>
        <v>0</v>
      </c>
      <c r="N11" s="69"/>
      <c r="O11" s="70">
        <f t="shared" si="2"/>
        <v>0</v>
      </c>
      <c r="P11" s="69"/>
      <c r="Q11" s="69"/>
      <c r="R11" s="69"/>
      <c r="S11" s="71">
        <f t="shared" si="3"/>
        <v>2</v>
      </c>
      <c r="T11" s="55" t="str">
        <f t="shared" si="4"/>
        <v>OK</v>
      </c>
      <c r="U11" s="27"/>
      <c r="V11" s="27"/>
      <c r="W11" s="43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3" ht="60.75" customHeight="1" x14ac:dyDescent="0.2">
      <c r="A12" s="175"/>
      <c r="B12" s="177"/>
      <c r="C12" s="48">
        <v>9</v>
      </c>
      <c r="D12" s="34" t="s">
        <v>53</v>
      </c>
      <c r="E12" s="28" t="s">
        <v>29</v>
      </c>
      <c r="F12" s="28" t="s">
        <v>7</v>
      </c>
      <c r="G12" s="24" t="s">
        <v>68</v>
      </c>
      <c r="H12" s="49">
        <v>1001</v>
      </c>
      <c r="I12" s="50" t="s">
        <v>28</v>
      </c>
      <c r="J12" s="51">
        <v>73.900000000000006</v>
      </c>
      <c r="K12" s="56">
        <v>2</v>
      </c>
      <c r="L12" s="67">
        <f t="shared" si="0"/>
        <v>0</v>
      </c>
      <c r="M12" s="68">
        <f t="shared" si="1"/>
        <v>0</v>
      </c>
      <c r="N12" s="69"/>
      <c r="O12" s="70">
        <f t="shared" si="2"/>
        <v>0</v>
      </c>
      <c r="P12" s="69"/>
      <c r="Q12" s="69"/>
      <c r="R12" s="69"/>
      <c r="S12" s="71">
        <f t="shared" si="3"/>
        <v>2</v>
      </c>
      <c r="T12" s="55" t="str">
        <f t="shared" si="4"/>
        <v>OK</v>
      </c>
      <c r="U12" s="27"/>
      <c r="V12" s="27"/>
      <c r="W12" s="43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62.45" customHeight="1" x14ac:dyDescent="0.2">
      <c r="A13" s="175"/>
      <c r="B13" s="177"/>
      <c r="C13" s="48">
        <v>10</v>
      </c>
      <c r="D13" s="34" t="s">
        <v>54</v>
      </c>
      <c r="E13" s="28" t="s">
        <v>29</v>
      </c>
      <c r="F13" s="28" t="s">
        <v>6</v>
      </c>
      <c r="G13" s="24" t="s">
        <v>68</v>
      </c>
      <c r="H13" s="49">
        <v>1001</v>
      </c>
      <c r="I13" s="50" t="s">
        <v>28</v>
      </c>
      <c r="J13" s="51">
        <v>66.8</v>
      </c>
      <c r="K13" s="56">
        <v>0</v>
      </c>
      <c r="L13" s="67">
        <f t="shared" si="0"/>
        <v>0</v>
      </c>
      <c r="M13" s="68">
        <f t="shared" si="1"/>
        <v>0</v>
      </c>
      <c r="N13" s="69"/>
      <c r="O13" s="70">
        <f t="shared" si="2"/>
        <v>0</v>
      </c>
      <c r="P13" s="69"/>
      <c r="Q13" s="69"/>
      <c r="R13" s="69"/>
      <c r="S13" s="71">
        <f t="shared" si="3"/>
        <v>0</v>
      </c>
      <c r="T13" s="55" t="str">
        <f t="shared" si="4"/>
        <v>OK</v>
      </c>
      <c r="U13" s="27"/>
      <c r="V13" s="27"/>
      <c r="W13" s="43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29.25" customHeight="1" x14ac:dyDescent="0.2">
      <c r="A14" s="175"/>
      <c r="B14" s="177"/>
      <c r="C14" s="48">
        <v>11</v>
      </c>
      <c r="D14" s="35" t="s">
        <v>19</v>
      </c>
      <c r="E14" s="23" t="s">
        <v>29</v>
      </c>
      <c r="F14" s="23" t="s">
        <v>6</v>
      </c>
      <c r="G14" s="24" t="s">
        <v>68</v>
      </c>
      <c r="H14" s="49">
        <v>1001</v>
      </c>
      <c r="I14" s="50" t="s">
        <v>30</v>
      </c>
      <c r="J14" s="51">
        <v>15.5</v>
      </c>
      <c r="K14" s="56">
        <v>2</v>
      </c>
      <c r="L14" s="67">
        <f t="shared" si="0"/>
        <v>0</v>
      </c>
      <c r="M14" s="68">
        <f t="shared" si="1"/>
        <v>0</v>
      </c>
      <c r="N14" s="69"/>
      <c r="O14" s="70">
        <f t="shared" si="2"/>
        <v>0</v>
      </c>
      <c r="P14" s="69"/>
      <c r="Q14" s="69"/>
      <c r="R14" s="69"/>
      <c r="S14" s="71">
        <f t="shared" si="3"/>
        <v>2</v>
      </c>
      <c r="T14" s="55" t="str">
        <f t="shared" si="4"/>
        <v>OK</v>
      </c>
      <c r="U14" s="27"/>
      <c r="V14" s="27"/>
      <c r="W14" s="43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31.7" customHeight="1" x14ac:dyDescent="0.2">
      <c r="A15" s="175"/>
      <c r="B15" s="177"/>
      <c r="C15" s="48">
        <v>12</v>
      </c>
      <c r="D15" s="35" t="s">
        <v>20</v>
      </c>
      <c r="E15" s="23" t="s">
        <v>29</v>
      </c>
      <c r="F15" s="23" t="s">
        <v>6</v>
      </c>
      <c r="G15" s="24" t="s">
        <v>68</v>
      </c>
      <c r="H15" s="49">
        <v>1001</v>
      </c>
      <c r="I15" s="50" t="s">
        <v>30</v>
      </c>
      <c r="J15" s="51">
        <v>14</v>
      </c>
      <c r="K15" s="56">
        <v>2</v>
      </c>
      <c r="L15" s="67">
        <f t="shared" si="0"/>
        <v>0</v>
      </c>
      <c r="M15" s="68">
        <f t="shared" si="1"/>
        <v>0</v>
      </c>
      <c r="N15" s="69"/>
      <c r="O15" s="70">
        <f t="shared" si="2"/>
        <v>0</v>
      </c>
      <c r="P15" s="69"/>
      <c r="Q15" s="69"/>
      <c r="R15" s="69"/>
      <c r="S15" s="71">
        <f t="shared" si="3"/>
        <v>2</v>
      </c>
      <c r="T15" s="55" t="str">
        <f t="shared" si="4"/>
        <v>OK</v>
      </c>
      <c r="U15" s="27"/>
      <c r="V15" s="27"/>
      <c r="W15" s="43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8.5" customHeight="1" x14ac:dyDescent="0.2">
      <c r="A16" s="175"/>
      <c r="B16" s="177"/>
      <c r="C16" s="48">
        <v>13</v>
      </c>
      <c r="D16" s="35" t="s">
        <v>21</v>
      </c>
      <c r="E16" s="23" t="s">
        <v>29</v>
      </c>
      <c r="F16" s="23" t="s">
        <v>6</v>
      </c>
      <c r="G16" s="24" t="s">
        <v>68</v>
      </c>
      <c r="H16" s="49">
        <v>1001</v>
      </c>
      <c r="I16" s="50" t="s">
        <v>30</v>
      </c>
      <c r="J16" s="51">
        <v>19</v>
      </c>
      <c r="K16" s="56">
        <v>2</v>
      </c>
      <c r="L16" s="67">
        <f t="shared" si="0"/>
        <v>0</v>
      </c>
      <c r="M16" s="68">
        <f t="shared" si="1"/>
        <v>0</v>
      </c>
      <c r="N16" s="69"/>
      <c r="O16" s="70">
        <f t="shared" si="2"/>
        <v>0</v>
      </c>
      <c r="P16" s="69"/>
      <c r="Q16" s="69"/>
      <c r="R16" s="69"/>
      <c r="S16" s="71">
        <f t="shared" si="3"/>
        <v>2</v>
      </c>
      <c r="T16" s="55" t="str">
        <f t="shared" si="4"/>
        <v>OK</v>
      </c>
      <c r="U16" s="27"/>
      <c r="V16" s="27"/>
      <c r="W16" s="43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8.5" customHeight="1" x14ac:dyDescent="0.2">
      <c r="A17" s="175"/>
      <c r="B17" s="177"/>
      <c r="C17" s="48">
        <v>14</v>
      </c>
      <c r="D17" s="35" t="s">
        <v>22</v>
      </c>
      <c r="E17" s="23" t="s">
        <v>29</v>
      </c>
      <c r="F17" s="23" t="s">
        <v>6</v>
      </c>
      <c r="G17" s="24" t="s">
        <v>68</v>
      </c>
      <c r="H17" s="49">
        <v>1001</v>
      </c>
      <c r="I17" s="50" t="s">
        <v>30</v>
      </c>
      <c r="J17" s="51">
        <v>20</v>
      </c>
      <c r="K17" s="56">
        <v>2</v>
      </c>
      <c r="L17" s="67">
        <f t="shared" si="0"/>
        <v>0</v>
      </c>
      <c r="M17" s="68">
        <f t="shared" si="1"/>
        <v>0</v>
      </c>
      <c r="N17" s="69"/>
      <c r="O17" s="70">
        <f t="shared" si="2"/>
        <v>0</v>
      </c>
      <c r="P17" s="69"/>
      <c r="Q17" s="69"/>
      <c r="R17" s="69"/>
      <c r="S17" s="71">
        <f t="shared" si="3"/>
        <v>2</v>
      </c>
      <c r="T17" s="55" t="str">
        <f t="shared" si="4"/>
        <v>OK</v>
      </c>
      <c r="U17" s="27"/>
      <c r="V17" s="27"/>
      <c r="W17" s="43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29.25" customHeight="1" x14ac:dyDescent="0.2">
      <c r="A18" s="175"/>
      <c r="B18" s="177"/>
      <c r="C18" s="48">
        <v>15</v>
      </c>
      <c r="D18" s="35" t="s">
        <v>23</v>
      </c>
      <c r="E18" s="23" t="s">
        <v>29</v>
      </c>
      <c r="F18" s="23" t="s">
        <v>6</v>
      </c>
      <c r="G18" s="24" t="s">
        <v>68</v>
      </c>
      <c r="H18" s="49">
        <v>1001</v>
      </c>
      <c r="I18" s="50" t="s">
        <v>30</v>
      </c>
      <c r="J18" s="51">
        <v>20</v>
      </c>
      <c r="K18" s="56">
        <v>2</v>
      </c>
      <c r="L18" s="67">
        <f t="shared" si="0"/>
        <v>0</v>
      </c>
      <c r="M18" s="68">
        <f t="shared" si="1"/>
        <v>0</v>
      </c>
      <c r="N18" s="69"/>
      <c r="O18" s="70">
        <f t="shared" si="2"/>
        <v>0</v>
      </c>
      <c r="P18" s="69"/>
      <c r="Q18" s="69"/>
      <c r="R18" s="69"/>
      <c r="S18" s="71">
        <f t="shared" si="3"/>
        <v>2</v>
      </c>
      <c r="T18" s="55" t="str">
        <f t="shared" si="4"/>
        <v>OK</v>
      </c>
      <c r="U18" s="27"/>
      <c r="V18" s="27"/>
      <c r="W18" s="43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34.5" customHeight="1" x14ac:dyDescent="0.2">
      <c r="A19" s="175"/>
      <c r="B19" s="177"/>
      <c r="C19" s="48">
        <v>16</v>
      </c>
      <c r="D19" s="35" t="s">
        <v>24</v>
      </c>
      <c r="E19" s="23" t="s">
        <v>29</v>
      </c>
      <c r="F19" s="23" t="s">
        <v>6</v>
      </c>
      <c r="G19" s="24" t="s">
        <v>68</v>
      </c>
      <c r="H19" s="49">
        <v>1001</v>
      </c>
      <c r="I19" s="50" t="s">
        <v>30</v>
      </c>
      <c r="J19" s="51">
        <v>20</v>
      </c>
      <c r="K19" s="56">
        <v>2</v>
      </c>
      <c r="L19" s="67">
        <f t="shared" si="0"/>
        <v>0</v>
      </c>
      <c r="M19" s="68">
        <f t="shared" si="1"/>
        <v>0</v>
      </c>
      <c r="N19" s="69"/>
      <c r="O19" s="70">
        <f t="shared" si="2"/>
        <v>0</v>
      </c>
      <c r="P19" s="69"/>
      <c r="Q19" s="69"/>
      <c r="R19" s="69"/>
      <c r="S19" s="71">
        <f t="shared" si="3"/>
        <v>2</v>
      </c>
      <c r="T19" s="55" t="str">
        <f t="shared" si="4"/>
        <v>OK</v>
      </c>
      <c r="U19" s="27"/>
      <c r="V19" s="27"/>
      <c r="W19" s="43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31.7" customHeight="1" x14ac:dyDescent="0.2">
      <c r="A20" s="175"/>
      <c r="B20" s="177"/>
      <c r="C20" s="48">
        <v>17</v>
      </c>
      <c r="D20" s="35" t="s">
        <v>25</v>
      </c>
      <c r="E20" s="23" t="s">
        <v>29</v>
      </c>
      <c r="F20" s="23" t="s">
        <v>6</v>
      </c>
      <c r="G20" s="24" t="s">
        <v>68</v>
      </c>
      <c r="H20" s="49">
        <v>1001</v>
      </c>
      <c r="I20" s="50" t="s">
        <v>30</v>
      </c>
      <c r="J20" s="51">
        <v>20</v>
      </c>
      <c r="K20" s="56">
        <v>2</v>
      </c>
      <c r="L20" s="67">
        <f t="shared" si="0"/>
        <v>0</v>
      </c>
      <c r="M20" s="68">
        <f t="shared" si="1"/>
        <v>0</v>
      </c>
      <c r="N20" s="69"/>
      <c r="O20" s="70">
        <f t="shared" si="2"/>
        <v>0</v>
      </c>
      <c r="P20" s="69"/>
      <c r="Q20" s="69"/>
      <c r="R20" s="69"/>
      <c r="S20" s="71">
        <f t="shared" si="3"/>
        <v>2</v>
      </c>
      <c r="T20" s="55" t="str">
        <f t="shared" si="4"/>
        <v>OK</v>
      </c>
      <c r="U20" s="27"/>
      <c r="V20" s="27"/>
      <c r="W20" s="43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35.450000000000003" customHeight="1" x14ac:dyDescent="0.2">
      <c r="A21" s="175"/>
      <c r="B21" s="177"/>
      <c r="C21" s="48">
        <v>18</v>
      </c>
      <c r="D21" s="36" t="s">
        <v>55</v>
      </c>
      <c r="E21" s="28" t="s">
        <v>29</v>
      </c>
      <c r="F21" s="28" t="s">
        <v>6</v>
      </c>
      <c r="G21" s="24" t="s">
        <v>68</v>
      </c>
      <c r="H21" s="49">
        <v>1001</v>
      </c>
      <c r="I21" s="50" t="s">
        <v>30</v>
      </c>
      <c r="J21" s="51">
        <v>18</v>
      </c>
      <c r="K21" s="56">
        <v>0</v>
      </c>
      <c r="L21" s="67">
        <f t="shared" si="0"/>
        <v>0</v>
      </c>
      <c r="M21" s="68">
        <f t="shared" si="1"/>
        <v>0</v>
      </c>
      <c r="N21" s="69"/>
      <c r="O21" s="70">
        <f t="shared" si="2"/>
        <v>0</v>
      </c>
      <c r="P21" s="69"/>
      <c r="Q21" s="69"/>
      <c r="R21" s="69"/>
      <c r="S21" s="71">
        <f t="shared" si="3"/>
        <v>0</v>
      </c>
      <c r="T21" s="55" t="str">
        <f t="shared" si="4"/>
        <v>OK</v>
      </c>
      <c r="U21" s="27"/>
      <c r="V21" s="27"/>
      <c r="W21" s="43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36.75" customHeight="1" x14ac:dyDescent="0.2">
      <c r="A22" s="175"/>
      <c r="B22" s="177"/>
      <c r="C22" s="48">
        <v>19</v>
      </c>
      <c r="D22" s="32" t="s">
        <v>26</v>
      </c>
      <c r="E22" s="24" t="s">
        <v>29</v>
      </c>
      <c r="F22" s="24" t="s">
        <v>6</v>
      </c>
      <c r="G22" s="24" t="s">
        <v>68</v>
      </c>
      <c r="H22" s="49">
        <v>1001</v>
      </c>
      <c r="I22" s="50" t="s">
        <v>30</v>
      </c>
      <c r="J22" s="51">
        <v>4.7</v>
      </c>
      <c r="K22" s="56">
        <v>10</v>
      </c>
      <c r="L22" s="67">
        <f t="shared" si="0"/>
        <v>0</v>
      </c>
      <c r="M22" s="68">
        <f t="shared" si="1"/>
        <v>0</v>
      </c>
      <c r="N22" s="69"/>
      <c r="O22" s="70">
        <f t="shared" si="2"/>
        <v>2</v>
      </c>
      <c r="P22" s="69"/>
      <c r="Q22" s="69"/>
      <c r="R22" s="69"/>
      <c r="S22" s="71">
        <f t="shared" si="3"/>
        <v>10</v>
      </c>
      <c r="T22" s="55" t="str">
        <f t="shared" si="4"/>
        <v>OK</v>
      </c>
      <c r="U22" s="27"/>
      <c r="V22" s="27"/>
      <c r="W22" s="43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34.5" customHeight="1" x14ac:dyDescent="0.2">
      <c r="A23" s="175"/>
      <c r="B23" s="177"/>
      <c r="C23" s="48">
        <v>20</v>
      </c>
      <c r="D23" s="32" t="s">
        <v>56</v>
      </c>
      <c r="E23" s="24" t="s">
        <v>29</v>
      </c>
      <c r="F23" s="24" t="s">
        <v>6</v>
      </c>
      <c r="G23" s="24" t="s">
        <v>68</v>
      </c>
      <c r="H23" s="49">
        <v>1001</v>
      </c>
      <c r="I23" s="50" t="s">
        <v>31</v>
      </c>
      <c r="J23" s="51">
        <v>38.979999999999997</v>
      </c>
      <c r="K23" s="56">
        <v>1</v>
      </c>
      <c r="L23" s="67">
        <f t="shared" si="0"/>
        <v>0</v>
      </c>
      <c r="M23" s="68">
        <f t="shared" si="1"/>
        <v>0</v>
      </c>
      <c r="N23" s="69"/>
      <c r="O23" s="70">
        <f t="shared" si="2"/>
        <v>0</v>
      </c>
      <c r="P23" s="69"/>
      <c r="Q23" s="69"/>
      <c r="R23" s="69"/>
      <c r="S23" s="71">
        <f t="shared" si="3"/>
        <v>1</v>
      </c>
      <c r="T23" s="55" t="str">
        <f t="shared" si="4"/>
        <v>OK</v>
      </c>
      <c r="U23" s="27"/>
      <c r="V23" s="27"/>
      <c r="W23" s="43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50.25" customHeight="1" x14ac:dyDescent="0.2">
      <c r="A24" s="175"/>
      <c r="B24" s="177"/>
      <c r="C24" s="48">
        <v>21</v>
      </c>
      <c r="D24" s="32" t="s">
        <v>27</v>
      </c>
      <c r="E24" s="24" t="s">
        <v>29</v>
      </c>
      <c r="F24" s="24" t="s">
        <v>6</v>
      </c>
      <c r="G24" s="24" t="s">
        <v>67</v>
      </c>
      <c r="H24" s="49">
        <v>1001</v>
      </c>
      <c r="I24" s="50" t="s">
        <v>32</v>
      </c>
      <c r="J24" s="51">
        <v>63.1</v>
      </c>
      <c r="K24" s="56">
        <v>1</v>
      </c>
      <c r="L24" s="67">
        <f t="shared" si="0"/>
        <v>0</v>
      </c>
      <c r="M24" s="68">
        <f t="shared" si="1"/>
        <v>0</v>
      </c>
      <c r="N24" s="69"/>
      <c r="O24" s="70">
        <f t="shared" si="2"/>
        <v>0</v>
      </c>
      <c r="P24" s="69"/>
      <c r="Q24" s="69"/>
      <c r="R24" s="69"/>
      <c r="S24" s="71">
        <f t="shared" si="3"/>
        <v>1</v>
      </c>
      <c r="T24" s="55" t="str">
        <f t="shared" si="4"/>
        <v>OK</v>
      </c>
      <c r="U24" s="27"/>
      <c r="V24" s="27"/>
      <c r="W24" s="43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33.75" customHeight="1" x14ac:dyDescent="0.2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58</v>
      </c>
      <c r="F25" s="58" t="s">
        <v>6</v>
      </c>
      <c r="G25" s="58" t="s">
        <v>14</v>
      </c>
      <c r="H25" s="46">
        <v>436</v>
      </c>
      <c r="I25" s="47" t="s">
        <v>63</v>
      </c>
      <c r="J25" s="59">
        <v>98.6</v>
      </c>
      <c r="K25" s="56">
        <v>20</v>
      </c>
      <c r="L25" s="67">
        <f t="shared" si="0"/>
        <v>0</v>
      </c>
      <c r="M25" s="68">
        <f t="shared" si="1"/>
        <v>0</v>
      </c>
      <c r="N25" s="69"/>
      <c r="O25" s="70">
        <f t="shared" si="2"/>
        <v>5</v>
      </c>
      <c r="P25" s="69"/>
      <c r="Q25" s="69"/>
      <c r="R25" s="69"/>
      <c r="S25" s="71">
        <f t="shared" si="3"/>
        <v>20</v>
      </c>
      <c r="T25" s="55" t="str">
        <f t="shared" si="4"/>
        <v>OK</v>
      </c>
      <c r="U25" s="27"/>
      <c r="V25" s="27"/>
      <c r="W25" s="43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31.7" customHeight="1" x14ac:dyDescent="0.2">
      <c r="A26" s="168"/>
      <c r="B26" s="171"/>
      <c r="C26" s="47">
        <v>41</v>
      </c>
      <c r="D26" s="57" t="s">
        <v>59</v>
      </c>
      <c r="E26" s="58" t="s">
        <v>58</v>
      </c>
      <c r="F26" s="58" t="s">
        <v>6</v>
      </c>
      <c r="G26" s="58" t="s">
        <v>14</v>
      </c>
      <c r="H26" s="46">
        <v>436</v>
      </c>
      <c r="I26" s="47" t="s">
        <v>64</v>
      </c>
      <c r="J26" s="59">
        <v>58.8</v>
      </c>
      <c r="K26" s="56">
        <v>50</v>
      </c>
      <c r="L26" s="67">
        <f t="shared" si="0"/>
        <v>0</v>
      </c>
      <c r="M26" s="68">
        <f t="shared" si="1"/>
        <v>0</v>
      </c>
      <c r="N26" s="69"/>
      <c r="O26" s="70">
        <f t="shared" si="2"/>
        <v>12</v>
      </c>
      <c r="P26" s="69"/>
      <c r="Q26" s="69"/>
      <c r="R26" s="69"/>
      <c r="S26" s="71">
        <f t="shared" si="3"/>
        <v>50</v>
      </c>
      <c r="T26" s="55" t="str">
        <f t="shared" si="4"/>
        <v>OK</v>
      </c>
      <c r="U26" s="27"/>
      <c r="V26" s="27"/>
      <c r="W26" s="43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32.25" customHeight="1" x14ac:dyDescent="0.2">
      <c r="A27" s="168"/>
      <c r="B27" s="171"/>
      <c r="C27" s="47">
        <v>42</v>
      </c>
      <c r="D27" s="57" t="s">
        <v>60</v>
      </c>
      <c r="E27" s="58" t="s">
        <v>58</v>
      </c>
      <c r="F27" s="58" t="s">
        <v>6</v>
      </c>
      <c r="G27" s="58" t="s">
        <v>14</v>
      </c>
      <c r="H27" s="46">
        <v>436</v>
      </c>
      <c r="I27" s="47" t="s">
        <v>65</v>
      </c>
      <c r="J27" s="59">
        <v>83.2</v>
      </c>
      <c r="K27" s="56">
        <v>30</v>
      </c>
      <c r="L27" s="67">
        <f t="shared" si="0"/>
        <v>0</v>
      </c>
      <c r="M27" s="68">
        <f t="shared" si="1"/>
        <v>0</v>
      </c>
      <c r="N27" s="69"/>
      <c r="O27" s="70">
        <f t="shared" si="2"/>
        <v>7</v>
      </c>
      <c r="P27" s="69"/>
      <c r="Q27" s="69"/>
      <c r="R27" s="69"/>
      <c r="S27" s="71">
        <f t="shared" si="3"/>
        <v>30</v>
      </c>
      <c r="T27" s="55" t="str">
        <f t="shared" si="4"/>
        <v>OK</v>
      </c>
      <c r="U27" s="27"/>
      <c r="V27" s="27"/>
      <c r="W27" s="43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ht="27.75" customHeight="1" x14ac:dyDescent="0.2">
      <c r="A28" s="168"/>
      <c r="B28" s="171"/>
      <c r="C28" s="47">
        <v>43</v>
      </c>
      <c r="D28" s="57" t="s">
        <v>61</v>
      </c>
      <c r="E28" s="58" t="s">
        <v>58</v>
      </c>
      <c r="F28" s="58" t="s">
        <v>6</v>
      </c>
      <c r="G28" s="58" t="s">
        <v>14</v>
      </c>
      <c r="H28" s="46">
        <v>436</v>
      </c>
      <c r="I28" s="47" t="s">
        <v>64</v>
      </c>
      <c r="J28" s="59">
        <v>44</v>
      </c>
      <c r="K28" s="56">
        <v>30</v>
      </c>
      <c r="L28" s="67">
        <f t="shared" si="0"/>
        <v>0</v>
      </c>
      <c r="M28" s="68">
        <f t="shared" si="1"/>
        <v>0</v>
      </c>
      <c r="N28" s="69"/>
      <c r="O28" s="70">
        <f t="shared" si="2"/>
        <v>7</v>
      </c>
      <c r="P28" s="69"/>
      <c r="Q28" s="69"/>
      <c r="R28" s="69"/>
      <c r="S28" s="71">
        <f t="shared" si="3"/>
        <v>30</v>
      </c>
      <c r="T28" s="55" t="str">
        <f t="shared" si="4"/>
        <v>OK</v>
      </c>
      <c r="U28" s="27"/>
      <c r="V28" s="27"/>
      <c r="W28" s="43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ht="31.7" customHeight="1" x14ac:dyDescent="0.2">
      <c r="A29" s="169"/>
      <c r="B29" s="172"/>
      <c r="C29" s="45">
        <v>44</v>
      </c>
      <c r="D29" s="60" t="s">
        <v>62</v>
      </c>
      <c r="E29" s="61" t="s">
        <v>58</v>
      </c>
      <c r="F29" s="61" t="s">
        <v>6</v>
      </c>
      <c r="G29" s="58" t="s">
        <v>14</v>
      </c>
      <c r="H29" s="46">
        <v>436</v>
      </c>
      <c r="I29" s="47" t="s">
        <v>66</v>
      </c>
      <c r="J29" s="59">
        <v>47.6</v>
      </c>
      <c r="K29" s="56">
        <v>30</v>
      </c>
      <c r="L29" s="67">
        <f t="shared" si="0"/>
        <v>0</v>
      </c>
      <c r="M29" s="68">
        <f t="shared" si="1"/>
        <v>0</v>
      </c>
      <c r="N29" s="69"/>
      <c r="O29" s="70">
        <f t="shared" si="2"/>
        <v>7</v>
      </c>
      <c r="P29" s="69"/>
      <c r="Q29" s="69"/>
      <c r="R29" s="69"/>
      <c r="S29" s="71">
        <f t="shared" si="3"/>
        <v>30</v>
      </c>
      <c r="T29" s="55" t="str">
        <f t="shared" si="4"/>
        <v>OK</v>
      </c>
      <c r="U29" s="27"/>
      <c r="V29" s="27"/>
      <c r="W29" s="43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s="41" customFormat="1" ht="16.5" customHeight="1" x14ac:dyDescent="0.25">
      <c r="E30" s="44"/>
      <c r="K30" s="72">
        <f>SUMPRODUCT($J$4:$J$29,K4:K29)</f>
        <v>12111.04</v>
      </c>
      <c r="L30" s="72">
        <f>SUMPRODUCT($J$4:$J$29,L4:L29)</f>
        <v>0</v>
      </c>
      <c r="M30" s="72">
        <f t="shared" ref="M30:S30" si="5">SUMPRODUCT($J$4:$J$29,M4:M29)</f>
        <v>0</v>
      </c>
      <c r="N30" s="72">
        <f t="shared" si="5"/>
        <v>0</v>
      </c>
      <c r="O30" s="72">
        <f t="shared" si="5"/>
        <v>2660</v>
      </c>
      <c r="P30" s="72">
        <f t="shared" si="5"/>
        <v>0</v>
      </c>
      <c r="Q30" s="72">
        <f t="shared" si="5"/>
        <v>0</v>
      </c>
      <c r="R30" s="72">
        <f t="shared" si="5"/>
        <v>0</v>
      </c>
      <c r="S30" s="72">
        <f t="shared" si="5"/>
        <v>12111.04</v>
      </c>
      <c r="U30" s="41">
        <f>SUMPRODUCT($J$4:$J$29,U4:U29)</f>
        <v>0</v>
      </c>
      <c r="V30" s="41">
        <f>SUMPRODUCT($J$4:$J$29,V4:V29)</f>
        <v>0</v>
      </c>
      <c r="W30" s="41">
        <f>SUMPRODUCT($J$4:$J$29,W4:W29)</f>
        <v>0</v>
      </c>
      <c r="X30" s="41">
        <f>SUMPRODUCT($J$4:$J$29,X4:X29)</f>
        <v>0</v>
      </c>
      <c r="Y30" s="41">
        <f>SUMPRODUCT(J4:J29,Y4:Y29)</f>
        <v>0</v>
      </c>
      <c r="Z30" s="41">
        <f>SUMPRODUCT(J4:J29,Z4:Z29)</f>
        <v>0</v>
      </c>
      <c r="AA30" s="41">
        <f>SUMPRODUCT(J4:J29,AA4:AA29)</f>
        <v>0</v>
      </c>
      <c r="AB30" s="41">
        <f>SUMPRODUCT(K4:K29,AB4:AB29)</f>
        <v>0</v>
      </c>
      <c r="AC30" s="41">
        <f t="shared" ref="AC30:AG30" si="6">SUMPRODUCT(S4:S29,AC4:AC29)</f>
        <v>0</v>
      </c>
      <c r="AD30" s="41">
        <f t="shared" si="6"/>
        <v>0</v>
      </c>
      <c r="AE30" s="41">
        <f t="shared" si="6"/>
        <v>0</v>
      </c>
      <c r="AF30" s="41">
        <f t="shared" si="6"/>
        <v>0</v>
      </c>
      <c r="AG30" s="41">
        <f t="shared" si="6"/>
        <v>0</v>
      </c>
    </row>
    <row r="31" spans="1:33" x14ac:dyDescent="0.2">
      <c r="J31" s="1"/>
      <c r="K31" s="16">
        <f>SUM(K4:K29)</f>
        <v>212</v>
      </c>
      <c r="V31" s="40"/>
      <c r="W31" s="40"/>
      <c r="X31" s="40"/>
    </row>
    <row r="32" spans="1:33" ht="23.25" customHeight="1" x14ac:dyDescent="0.2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60"/>
      <c r="V32" s="40"/>
      <c r="W32" s="40"/>
      <c r="X32" s="40"/>
    </row>
    <row r="33" spans="1:24" x14ac:dyDescent="0.2">
      <c r="V33" s="40"/>
      <c r="W33" s="40"/>
      <c r="X33" s="40"/>
    </row>
    <row r="34" spans="1:24" ht="34.5" customHeight="1" x14ac:dyDescent="0.2">
      <c r="A34" s="153" t="s">
        <v>87</v>
      </c>
      <c r="B34" s="154"/>
      <c r="C34" s="154"/>
      <c r="D34" s="154"/>
      <c r="E34" s="154"/>
      <c r="F34" s="154"/>
      <c r="G34" s="154"/>
      <c r="H34" s="154"/>
      <c r="I34" s="154"/>
      <c r="J34" s="155"/>
      <c r="V34" s="40"/>
      <c r="W34" s="40"/>
      <c r="X34" s="40"/>
    </row>
    <row r="35" spans="1:24" x14ac:dyDescent="0.2">
      <c r="V35" s="40"/>
      <c r="W35" s="40"/>
      <c r="X35" s="40"/>
    </row>
    <row r="38" spans="1:24" ht="7.5" customHeight="1" x14ac:dyDescent="0.2"/>
  </sheetData>
  <mergeCells count="24">
    <mergeCell ref="X1:X2"/>
    <mergeCell ref="W1:W2"/>
    <mergeCell ref="AD1:AD2"/>
    <mergeCell ref="Y1:Y2"/>
    <mergeCell ref="Z1:Z2"/>
    <mergeCell ref="AA1:AA2"/>
    <mergeCell ref="AB1:AB2"/>
    <mergeCell ref="AC1:AC2"/>
    <mergeCell ref="A34:J34"/>
    <mergeCell ref="AE1:AE2"/>
    <mergeCell ref="AF1:AF2"/>
    <mergeCell ref="AG1:AG2"/>
    <mergeCell ref="A32:J32"/>
    <mergeCell ref="K2:T2"/>
    <mergeCell ref="A2:J2"/>
    <mergeCell ref="U1:U2"/>
    <mergeCell ref="A25:A29"/>
    <mergeCell ref="B25:B29"/>
    <mergeCell ref="K1:T1"/>
    <mergeCell ref="D1:J1"/>
    <mergeCell ref="A1:C1"/>
    <mergeCell ref="A4:A24"/>
    <mergeCell ref="B4:B24"/>
    <mergeCell ref="V1:V2"/>
  </mergeCells>
  <phoneticPr fontId="0" type="noConversion"/>
  <conditionalFormatting sqref="A30:XFD30">
    <cfRule type="cellIs" dxfId="81" priority="1" operator="greaterThan">
      <formula>1</formula>
    </cfRule>
  </conditionalFormatting>
  <conditionalFormatting sqref="S31:V65">
    <cfRule type="cellIs" dxfId="80" priority="20" stopIfTrue="1" operator="greaterThan">
      <formula>0</formula>
    </cfRule>
    <cfRule type="cellIs" dxfId="79" priority="21" stopIfTrue="1" operator="greaterThan">
      <formula>0</formula>
    </cfRule>
    <cfRule type="cellIs" dxfId="78" priority="22" stopIfTrue="1" operator="greaterThan">
      <formula>0</formula>
    </cfRule>
  </conditionalFormatting>
  <conditionalFormatting sqref="U4:AG29">
    <cfRule type="cellIs" dxfId="77" priority="5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86E4-BE00-4C7B-A0B2-E41E5E20E638}">
  <dimension ref="A1:AG35"/>
  <sheetViews>
    <sheetView topLeftCell="A11" zoomScale="60" zoomScaleNormal="60" workbookViewId="0">
      <selection activeCell="K30" sqref="K30:S30"/>
    </sheetView>
  </sheetViews>
  <sheetFormatPr defaultColWidth="9.7109375" defaultRowHeight="15" x14ac:dyDescent="0.2"/>
  <cols>
    <col min="1" max="1" width="7.7109375" style="1" customWidth="1"/>
    <col min="2" max="2" width="16.5703125" style="1" customWidth="1"/>
    <col min="3" max="3" width="5.5703125" style="13" customWidth="1"/>
    <col min="4" max="4" width="44.28515625" style="1" customWidth="1"/>
    <col min="5" max="5" width="14.85546875" style="1" customWidth="1"/>
    <col min="6" max="6" width="9.140625" style="1" customWidth="1"/>
    <col min="7" max="7" width="9" style="1" customWidth="1"/>
    <col min="8" max="8" width="8.7109375" style="1" customWidth="1"/>
    <col min="9" max="9" width="11.140625" style="1" customWidth="1"/>
    <col min="10" max="10" width="11" style="19" customWidth="1"/>
    <col min="11" max="11" width="12.28515625" style="16" bestFit="1" customWidth="1"/>
    <col min="12" max="18" width="11.28515625" style="16" customWidth="1"/>
    <col min="19" max="19" width="13.28515625" style="14" customWidth="1"/>
    <col min="20" max="20" width="12.5703125" style="37" customWidth="1"/>
    <col min="21" max="21" width="15.42578125" style="38" customWidth="1"/>
    <col min="22" max="24" width="16.42578125" style="38" bestFit="1" customWidth="1"/>
    <col min="25" max="26" width="16.42578125" style="39" bestFit="1" customWidth="1"/>
    <col min="27" max="27" width="17" style="39" customWidth="1"/>
    <col min="28" max="33" width="16.28515625" style="39" bestFit="1" customWidth="1"/>
    <col min="34" max="16384" width="9.7109375" style="30"/>
  </cols>
  <sheetData>
    <row r="1" spans="1:33" ht="47.65" customHeight="1" x14ac:dyDescent="0.2">
      <c r="A1" s="173" t="s">
        <v>41</v>
      </c>
      <c r="B1" s="173"/>
      <c r="C1" s="173"/>
      <c r="D1" s="173" t="s">
        <v>43</v>
      </c>
      <c r="E1" s="173"/>
      <c r="F1" s="173"/>
      <c r="G1" s="173"/>
      <c r="H1" s="173"/>
      <c r="I1" s="173"/>
      <c r="J1" s="173"/>
      <c r="K1" s="173" t="s">
        <v>42</v>
      </c>
      <c r="L1" s="173"/>
      <c r="M1" s="173"/>
      <c r="N1" s="173"/>
      <c r="O1" s="173"/>
      <c r="P1" s="173"/>
      <c r="Q1" s="173"/>
      <c r="R1" s="173"/>
      <c r="S1" s="173"/>
      <c r="T1" s="173"/>
      <c r="U1" s="156" t="s">
        <v>44</v>
      </c>
      <c r="V1" s="156" t="s">
        <v>44</v>
      </c>
      <c r="W1" s="156" t="s">
        <v>44</v>
      </c>
      <c r="X1" s="156" t="s">
        <v>44</v>
      </c>
      <c r="Y1" s="156" t="s">
        <v>44</v>
      </c>
      <c r="Z1" s="156" t="s">
        <v>44</v>
      </c>
      <c r="AA1" s="156" t="s">
        <v>44</v>
      </c>
      <c r="AB1" s="156" t="s">
        <v>44</v>
      </c>
      <c r="AC1" s="156" t="s">
        <v>44</v>
      </c>
      <c r="AD1" s="156" t="s">
        <v>44</v>
      </c>
      <c r="AE1" s="156" t="s">
        <v>44</v>
      </c>
      <c r="AF1" s="156" t="s">
        <v>44</v>
      </c>
      <c r="AG1" s="156" t="s">
        <v>44</v>
      </c>
    </row>
    <row r="2" spans="1:33" ht="25.5" customHeight="1" x14ac:dyDescent="0.2">
      <c r="A2" s="164" t="s">
        <v>81</v>
      </c>
      <c r="B2" s="178"/>
      <c r="C2" s="178"/>
      <c r="D2" s="178"/>
      <c r="E2" s="178"/>
      <c r="F2" s="178"/>
      <c r="G2" s="178"/>
      <c r="H2" s="178"/>
      <c r="I2" s="178"/>
      <c r="J2" s="179"/>
      <c r="K2" s="161" t="s">
        <v>72</v>
      </c>
      <c r="L2" s="162"/>
      <c r="M2" s="162"/>
      <c r="N2" s="162"/>
      <c r="O2" s="162"/>
      <c r="P2" s="162"/>
      <c r="Q2" s="162"/>
      <c r="R2" s="162"/>
      <c r="S2" s="162"/>
      <c r="T2" s="163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 s="3" customFormat="1" ht="54.75" customHeight="1" x14ac:dyDescent="0.2">
      <c r="A3" s="11" t="s">
        <v>4</v>
      </c>
      <c r="B3" s="11" t="s">
        <v>46</v>
      </c>
      <c r="C3" s="11" t="s">
        <v>2</v>
      </c>
      <c r="D3" s="11" t="s">
        <v>8</v>
      </c>
      <c r="E3" s="11" t="s">
        <v>12</v>
      </c>
      <c r="F3" s="11" t="s">
        <v>3</v>
      </c>
      <c r="G3" s="11" t="s">
        <v>13</v>
      </c>
      <c r="H3" s="11" t="s">
        <v>10</v>
      </c>
      <c r="I3" s="11" t="s">
        <v>9</v>
      </c>
      <c r="J3" s="11" t="s">
        <v>11</v>
      </c>
      <c r="K3" s="11" t="s">
        <v>5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5" t="s">
        <v>95</v>
      </c>
      <c r="S3" s="66" t="s">
        <v>0</v>
      </c>
      <c r="T3" s="10" t="s">
        <v>1</v>
      </c>
      <c r="U3" s="29" t="s">
        <v>45</v>
      </c>
      <c r="V3" s="29" t="s">
        <v>45</v>
      </c>
      <c r="W3" s="29" t="s">
        <v>45</v>
      </c>
      <c r="X3" s="29" t="s">
        <v>45</v>
      </c>
      <c r="Y3" s="29" t="s">
        <v>45</v>
      </c>
      <c r="Z3" s="29" t="s">
        <v>45</v>
      </c>
      <c r="AA3" s="29" t="s">
        <v>45</v>
      </c>
      <c r="AB3" s="29" t="s">
        <v>45</v>
      </c>
      <c r="AC3" s="29" t="s">
        <v>45</v>
      </c>
      <c r="AD3" s="29" t="s">
        <v>45</v>
      </c>
      <c r="AE3" s="29" t="s">
        <v>45</v>
      </c>
      <c r="AF3" s="29" t="s">
        <v>45</v>
      </c>
      <c r="AG3" s="29" t="s">
        <v>45</v>
      </c>
    </row>
    <row r="4" spans="1:33" ht="59.25" customHeight="1" x14ac:dyDescent="0.2">
      <c r="A4" s="174" t="s">
        <v>15</v>
      </c>
      <c r="B4" s="176" t="s">
        <v>69</v>
      </c>
      <c r="C4" s="48">
        <v>1</v>
      </c>
      <c r="D4" s="31" t="s">
        <v>48</v>
      </c>
      <c r="E4" s="23" t="s">
        <v>29</v>
      </c>
      <c r="F4" s="23" t="s">
        <v>6</v>
      </c>
      <c r="G4" s="24" t="s">
        <v>68</v>
      </c>
      <c r="H4" s="49">
        <v>1001</v>
      </c>
      <c r="I4" s="50" t="s">
        <v>33</v>
      </c>
      <c r="J4" s="51">
        <v>41</v>
      </c>
      <c r="K4" s="56">
        <v>10</v>
      </c>
      <c r="L4" s="67">
        <f>IF(SUM(U4:AL4)&gt;K4+N4,K4+N4,SUM(U4:AL4))</f>
        <v>0</v>
      </c>
      <c r="M4" s="68">
        <f>(SUM(U4:AL4))</f>
        <v>0</v>
      </c>
      <c r="N4" s="69"/>
      <c r="O4" s="70">
        <f>ROUND(IF(K4*0.25-0.5&lt;0,0,K4*0.25-0.5),0)-R4-P4</f>
        <v>2</v>
      </c>
      <c r="P4" s="69"/>
      <c r="Q4" s="69"/>
      <c r="R4" s="69"/>
      <c r="S4" s="71">
        <f>K4-(SUM(U4:AD4))+N4</f>
        <v>10</v>
      </c>
      <c r="T4" s="55" t="str">
        <f>IF(S4&lt;0,"ATENÇÃO","OK")</f>
        <v>OK</v>
      </c>
      <c r="U4" s="27"/>
      <c r="V4" s="27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63.75" customHeight="1" x14ac:dyDescent="0.2">
      <c r="A5" s="175"/>
      <c r="B5" s="177"/>
      <c r="C5" s="48">
        <v>2</v>
      </c>
      <c r="D5" s="32" t="s">
        <v>49</v>
      </c>
      <c r="E5" s="24" t="s">
        <v>29</v>
      </c>
      <c r="F5" s="24" t="s">
        <v>6</v>
      </c>
      <c r="G5" s="24" t="s">
        <v>68</v>
      </c>
      <c r="H5" s="49">
        <v>1001</v>
      </c>
      <c r="I5" s="50" t="s">
        <v>34</v>
      </c>
      <c r="J5" s="51">
        <v>43.75</v>
      </c>
      <c r="K5" s="56">
        <v>10</v>
      </c>
      <c r="L5" s="67">
        <f t="shared" ref="L5:L29" si="0">IF(SUM(U5:AL5)&gt;K5+N5,K5+N5,SUM(U5:AL5))</f>
        <v>0</v>
      </c>
      <c r="M5" s="68">
        <f t="shared" ref="M5:M29" si="1">(SUM(U5:AL5))</f>
        <v>0</v>
      </c>
      <c r="N5" s="69"/>
      <c r="O5" s="70">
        <f t="shared" ref="O5:O29" si="2">ROUND(IF(K5*0.25-0.5&lt;0,0,K5*0.25-0.5),0)-R5-P5</f>
        <v>2</v>
      </c>
      <c r="P5" s="69"/>
      <c r="Q5" s="69"/>
      <c r="R5" s="69"/>
      <c r="S5" s="71">
        <f t="shared" ref="S5:S29" si="3">K5-(SUM(U5:AD5))+N5</f>
        <v>10</v>
      </c>
      <c r="T5" s="55" t="str">
        <f t="shared" ref="T5:T29" si="4">IF(S5&lt;0,"ATENÇÃO","OK")</f>
        <v>OK</v>
      </c>
      <c r="U5" s="27"/>
      <c r="V5" s="27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61.5" customHeight="1" x14ac:dyDescent="0.2">
      <c r="A6" s="175"/>
      <c r="B6" s="177"/>
      <c r="C6" s="48">
        <v>3</v>
      </c>
      <c r="D6" s="32" t="s">
        <v>50</v>
      </c>
      <c r="E6" s="24" t="s">
        <v>29</v>
      </c>
      <c r="F6" s="24" t="s">
        <v>6</v>
      </c>
      <c r="G6" s="24" t="s">
        <v>68</v>
      </c>
      <c r="H6" s="49">
        <v>1001</v>
      </c>
      <c r="I6" s="50" t="s">
        <v>35</v>
      </c>
      <c r="J6" s="51">
        <v>51.2</v>
      </c>
      <c r="K6" s="56">
        <v>4</v>
      </c>
      <c r="L6" s="67">
        <f t="shared" si="0"/>
        <v>0</v>
      </c>
      <c r="M6" s="68">
        <f t="shared" si="1"/>
        <v>0</v>
      </c>
      <c r="N6" s="69"/>
      <c r="O6" s="70">
        <f t="shared" si="2"/>
        <v>1</v>
      </c>
      <c r="P6" s="69"/>
      <c r="Q6" s="69"/>
      <c r="R6" s="69"/>
      <c r="S6" s="71">
        <f t="shared" si="3"/>
        <v>4</v>
      </c>
      <c r="T6" s="55" t="str">
        <f t="shared" si="4"/>
        <v>OK</v>
      </c>
      <c r="U6" s="27"/>
      <c r="V6" s="27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62.45" customHeight="1" x14ac:dyDescent="0.2">
      <c r="A7" s="175"/>
      <c r="B7" s="177"/>
      <c r="C7" s="48">
        <v>4</v>
      </c>
      <c r="D7" s="31" t="s">
        <v>51</v>
      </c>
      <c r="E7" s="23" t="s">
        <v>29</v>
      </c>
      <c r="F7" s="23" t="s">
        <v>6</v>
      </c>
      <c r="G7" s="24" t="s">
        <v>68</v>
      </c>
      <c r="H7" s="52">
        <v>1001</v>
      </c>
      <c r="I7" s="53" t="s">
        <v>36</v>
      </c>
      <c r="J7" s="54">
        <v>54.2</v>
      </c>
      <c r="K7" s="56">
        <v>4</v>
      </c>
      <c r="L7" s="67">
        <f t="shared" si="0"/>
        <v>0</v>
      </c>
      <c r="M7" s="68">
        <f t="shared" si="1"/>
        <v>0</v>
      </c>
      <c r="N7" s="69"/>
      <c r="O7" s="70">
        <f t="shared" si="2"/>
        <v>1</v>
      </c>
      <c r="P7" s="69"/>
      <c r="Q7" s="69"/>
      <c r="R7" s="69"/>
      <c r="S7" s="71">
        <f t="shared" si="3"/>
        <v>4</v>
      </c>
      <c r="T7" s="55" t="str">
        <f t="shared" si="4"/>
        <v>OK</v>
      </c>
      <c r="U7" s="27"/>
      <c r="V7" s="27"/>
      <c r="W7" s="43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65.25" customHeight="1" x14ac:dyDescent="0.2">
      <c r="A8" s="175"/>
      <c r="B8" s="177"/>
      <c r="C8" s="48">
        <v>5</v>
      </c>
      <c r="D8" s="31" t="s">
        <v>16</v>
      </c>
      <c r="E8" s="23" t="s">
        <v>29</v>
      </c>
      <c r="F8" s="23" t="s">
        <v>6</v>
      </c>
      <c r="G8" s="24" t="s">
        <v>68</v>
      </c>
      <c r="H8" s="52">
        <v>1001</v>
      </c>
      <c r="I8" s="53" t="s">
        <v>37</v>
      </c>
      <c r="J8" s="54">
        <v>65.8</v>
      </c>
      <c r="K8" s="56">
        <v>2</v>
      </c>
      <c r="L8" s="67">
        <f t="shared" si="0"/>
        <v>0</v>
      </c>
      <c r="M8" s="68">
        <f t="shared" si="1"/>
        <v>0</v>
      </c>
      <c r="N8" s="69"/>
      <c r="O8" s="70">
        <f t="shared" si="2"/>
        <v>0</v>
      </c>
      <c r="P8" s="69"/>
      <c r="Q8" s="69"/>
      <c r="R8" s="69"/>
      <c r="S8" s="71">
        <f t="shared" si="3"/>
        <v>2</v>
      </c>
      <c r="T8" s="55" t="str">
        <f t="shared" si="4"/>
        <v>OK</v>
      </c>
      <c r="U8" s="27"/>
      <c r="V8" s="27"/>
      <c r="W8" s="43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63" customHeight="1" x14ac:dyDescent="0.2">
      <c r="A9" s="175"/>
      <c r="B9" s="177"/>
      <c r="C9" s="48">
        <v>6</v>
      </c>
      <c r="D9" s="32" t="s">
        <v>17</v>
      </c>
      <c r="E9" s="24" t="s">
        <v>29</v>
      </c>
      <c r="F9" s="24" t="s">
        <v>6</v>
      </c>
      <c r="G9" s="24" t="s">
        <v>68</v>
      </c>
      <c r="H9" s="49">
        <v>1001</v>
      </c>
      <c r="I9" s="50" t="s">
        <v>28</v>
      </c>
      <c r="J9" s="51">
        <v>65.900000000000006</v>
      </c>
      <c r="K9" s="56">
        <v>2</v>
      </c>
      <c r="L9" s="67">
        <f t="shared" si="0"/>
        <v>0</v>
      </c>
      <c r="M9" s="68">
        <f t="shared" si="1"/>
        <v>0</v>
      </c>
      <c r="N9" s="69"/>
      <c r="O9" s="70">
        <f t="shared" si="2"/>
        <v>0</v>
      </c>
      <c r="P9" s="69"/>
      <c r="Q9" s="69"/>
      <c r="R9" s="69"/>
      <c r="S9" s="71">
        <f t="shared" si="3"/>
        <v>2</v>
      </c>
      <c r="T9" s="55" t="str">
        <f t="shared" si="4"/>
        <v>OK</v>
      </c>
      <c r="U9" s="27"/>
      <c r="V9" s="27"/>
      <c r="W9" s="43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60.75" customHeight="1" x14ac:dyDescent="0.2">
      <c r="A10" s="175"/>
      <c r="B10" s="177"/>
      <c r="C10" s="48">
        <v>7</v>
      </c>
      <c r="D10" s="32" t="s">
        <v>18</v>
      </c>
      <c r="E10" s="24" t="s">
        <v>29</v>
      </c>
      <c r="F10" s="24" t="s">
        <v>6</v>
      </c>
      <c r="G10" s="24" t="s">
        <v>68</v>
      </c>
      <c r="H10" s="49">
        <v>1001</v>
      </c>
      <c r="I10" s="50" t="s">
        <v>38</v>
      </c>
      <c r="J10" s="51">
        <v>65.7</v>
      </c>
      <c r="K10" s="56">
        <v>2</v>
      </c>
      <c r="L10" s="67">
        <f t="shared" si="0"/>
        <v>0</v>
      </c>
      <c r="M10" s="68">
        <f t="shared" si="1"/>
        <v>0</v>
      </c>
      <c r="N10" s="69"/>
      <c r="O10" s="70">
        <f t="shared" si="2"/>
        <v>0</v>
      </c>
      <c r="P10" s="69"/>
      <c r="Q10" s="69"/>
      <c r="R10" s="69"/>
      <c r="S10" s="71">
        <f t="shared" si="3"/>
        <v>2</v>
      </c>
      <c r="T10" s="55" t="str">
        <f t="shared" si="4"/>
        <v>OK</v>
      </c>
      <c r="U10" s="27"/>
      <c r="V10" s="27"/>
      <c r="W10" s="43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62.45" customHeight="1" x14ac:dyDescent="0.2">
      <c r="A11" s="175"/>
      <c r="B11" s="177"/>
      <c r="C11" s="48">
        <v>8</v>
      </c>
      <c r="D11" s="33" t="s">
        <v>52</v>
      </c>
      <c r="E11" s="25" t="s">
        <v>29</v>
      </c>
      <c r="F11" s="25" t="s">
        <v>7</v>
      </c>
      <c r="G11" s="24" t="s">
        <v>68</v>
      </c>
      <c r="H11" s="49">
        <v>1001</v>
      </c>
      <c r="I11" s="50" t="s">
        <v>39</v>
      </c>
      <c r="J11" s="51">
        <v>63.78</v>
      </c>
      <c r="K11" s="56">
        <v>4</v>
      </c>
      <c r="L11" s="67">
        <f t="shared" si="0"/>
        <v>0</v>
      </c>
      <c r="M11" s="68">
        <f t="shared" si="1"/>
        <v>0</v>
      </c>
      <c r="N11" s="69"/>
      <c r="O11" s="70">
        <f t="shared" si="2"/>
        <v>1</v>
      </c>
      <c r="P11" s="69"/>
      <c r="Q11" s="69"/>
      <c r="R11" s="69"/>
      <c r="S11" s="71">
        <f t="shared" si="3"/>
        <v>4</v>
      </c>
      <c r="T11" s="55" t="str">
        <f t="shared" si="4"/>
        <v>OK</v>
      </c>
      <c r="U11" s="27"/>
      <c r="V11" s="27"/>
      <c r="W11" s="43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3" ht="60.75" customHeight="1" x14ac:dyDescent="0.2">
      <c r="A12" s="175"/>
      <c r="B12" s="177"/>
      <c r="C12" s="48">
        <v>9</v>
      </c>
      <c r="D12" s="34" t="s">
        <v>53</v>
      </c>
      <c r="E12" s="28" t="s">
        <v>29</v>
      </c>
      <c r="F12" s="28" t="s">
        <v>7</v>
      </c>
      <c r="G12" s="24" t="s">
        <v>68</v>
      </c>
      <c r="H12" s="49">
        <v>1001</v>
      </c>
      <c r="I12" s="50" t="s">
        <v>28</v>
      </c>
      <c r="J12" s="51">
        <v>73.900000000000006</v>
      </c>
      <c r="K12" s="56">
        <v>2</v>
      </c>
      <c r="L12" s="67">
        <f t="shared" si="0"/>
        <v>0</v>
      </c>
      <c r="M12" s="68">
        <f t="shared" si="1"/>
        <v>0</v>
      </c>
      <c r="N12" s="69"/>
      <c r="O12" s="70">
        <f t="shared" si="2"/>
        <v>0</v>
      </c>
      <c r="P12" s="69"/>
      <c r="Q12" s="69"/>
      <c r="R12" s="69"/>
      <c r="S12" s="71">
        <f t="shared" si="3"/>
        <v>2</v>
      </c>
      <c r="T12" s="55" t="str">
        <f t="shared" si="4"/>
        <v>OK</v>
      </c>
      <c r="U12" s="27"/>
      <c r="V12" s="27"/>
      <c r="W12" s="43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62.45" customHeight="1" x14ac:dyDescent="0.2">
      <c r="A13" s="175"/>
      <c r="B13" s="177"/>
      <c r="C13" s="48">
        <v>10</v>
      </c>
      <c r="D13" s="34" t="s">
        <v>54</v>
      </c>
      <c r="E13" s="28" t="s">
        <v>29</v>
      </c>
      <c r="F13" s="28" t="s">
        <v>6</v>
      </c>
      <c r="G13" s="24" t="s">
        <v>68</v>
      </c>
      <c r="H13" s="49">
        <v>1001</v>
      </c>
      <c r="I13" s="50" t="s">
        <v>28</v>
      </c>
      <c r="J13" s="51">
        <v>66.8</v>
      </c>
      <c r="K13" s="56">
        <v>2</v>
      </c>
      <c r="L13" s="67">
        <f t="shared" si="0"/>
        <v>0</v>
      </c>
      <c r="M13" s="68">
        <f t="shared" si="1"/>
        <v>0</v>
      </c>
      <c r="N13" s="69"/>
      <c r="O13" s="70">
        <f t="shared" si="2"/>
        <v>0</v>
      </c>
      <c r="P13" s="69"/>
      <c r="Q13" s="69"/>
      <c r="R13" s="69"/>
      <c r="S13" s="71">
        <f t="shared" si="3"/>
        <v>2</v>
      </c>
      <c r="T13" s="55" t="str">
        <f t="shared" si="4"/>
        <v>OK</v>
      </c>
      <c r="U13" s="27"/>
      <c r="V13" s="27"/>
      <c r="W13" s="43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29.25" customHeight="1" x14ac:dyDescent="0.2">
      <c r="A14" s="175"/>
      <c r="B14" s="177"/>
      <c r="C14" s="48">
        <v>11</v>
      </c>
      <c r="D14" s="35" t="s">
        <v>19</v>
      </c>
      <c r="E14" s="23" t="s">
        <v>29</v>
      </c>
      <c r="F14" s="23" t="s">
        <v>6</v>
      </c>
      <c r="G14" s="24" t="s">
        <v>68</v>
      </c>
      <c r="H14" s="49">
        <v>1001</v>
      </c>
      <c r="I14" s="50" t="s">
        <v>30</v>
      </c>
      <c r="J14" s="51">
        <v>15.5</v>
      </c>
      <c r="K14" s="56">
        <v>4</v>
      </c>
      <c r="L14" s="67">
        <f t="shared" si="0"/>
        <v>0</v>
      </c>
      <c r="M14" s="68">
        <f t="shared" si="1"/>
        <v>0</v>
      </c>
      <c r="N14" s="69"/>
      <c r="O14" s="70">
        <f t="shared" si="2"/>
        <v>1</v>
      </c>
      <c r="P14" s="69"/>
      <c r="Q14" s="69"/>
      <c r="R14" s="69"/>
      <c r="S14" s="71">
        <f t="shared" si="3"/>
        <v>4</v>
      </c>
      <c r="T14" s="55" t="str">
        <f t="shared" si="4"/>
        <v>OK</v>
      </c>
      <c r="U14" s="27"/>
      <c r="V14" s="27"/>
      <c r="W14" s="43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31.7" customHeight="1" x14ac:dyDescent="0.2">
      <c r="A15" s="175"/>
      <c r="B15" s="177"/>
      <c r="C15" s="48">
        <v>12</v>
      </c>
      <c r="D15" s="35" t="s">
        <v>20</v>
      </c>
      <c r="E15" s="23" t="s">
        <v>29</v>
      </c>
      <c r="F15" s="23" t="s">
        <v>6</v>
      </c>
      <c r="G15" s="24" t="s">
        <v>68</v>
      </c>
      <c r="H15" s="49">
        <v>1001</v>
      </c>
      <c r="I15" s="50" t="s">
        <v>30</v>
      </c>
      <c r="J15" s="51">
        <v>14</v>
      </c>
      <c r="K15" s="56">
        <v>4</v>
      </c>
      <c r="L15" s="67">
        <f t="shared" si="0"/>
        <v>0</v>
      </c>
      <c r="M15" s="68">
        <f t="shared" si="1"/>
        <v>0</v>
      </c>
      <c r="N15" s="69"/>
      <c r="O15" s="70">
        <f t="shared" si="2"/>
        <v>1</v>
      </c>
      <c r="P15" s="69"/>
      <c r="Q15" s="69"/>
      <c r="R15" s="69"/>
      <c r="S15" s="71">
        <f t="shared" si="3"/>
        <v>4</v>
      </c>
      <c r="T15" s="55" t="str">
        <f t="shared" si="4"/>
        <v>OK</v>
      </c>
      <c r="U15" s="27"/>
      <c r="V15" s="27"/>
      <c r="W15" s="43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8.5" customHeight="1" x14ac:dyDescent="0.2">
      <c r="A16" s="175"/>
      <c r="B16" s="177"/>
      <c r="C16" s="48">
        <v>13</v>
      </c>
      <c r="D16" s="35" t="s">
        <v>21</v>
      </c>
      <c r="E16" s="23" t="s">
        <v>29</v>
      </c>
      <c r="F16" s="23" t="s">
        <v>6</v>
      </c>
      <c r="G16" s="24" t="s">
        <v>68</v>
      </c>
      <c r="H16" s="49">
        <v>1001</v>
      </c>
      <c r="I16" s="50" t="s">
        <v>30</v>
      </c>
      <c r="J16" s="51">
        <v>19</v>
      </c>
      <c r="K16" s="56">
        <v>4</v>
      </c>
      <c r="L16" s="67">
        <f t="shared" si="0"/>
        <v>0</v>
      </c>
      <c r="M16" s="68">
        <f t="shared" si="1"/>
        <v>0</v>
      </c>
      <c r="N16" s="69"/>
      <c r="O16" s="70">
        <f t="shared" si="2"/>
        <v>1</v>
      </c>
      <c r="P16" s="69"/>
      <c r="Q16" s="69"/>
      <c r="R16" s="69"/>
      <c r="S16" s="71">
        <f t="shared" si="3"/>
        <v>4</v>
      </c>
      <c r="T16" s="55" t="str">
        <f t="shared" si="4"/>
        <v>OK</v>
      </c>
      <c r="U16" s="27"/>
      <c r="V16" s="27"/>
      <c r="W16" s="43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8.5" customHeight="1" x14ac:dyDescent="0.2">
      <c r="A17" s="175"/>
      <c r="B17" s="177"/>
      <c r="C17" s="48">
        <v>14</v>
      </c>
      <c r="D17" s="35" t="s">
        <v>22</v>
      </c>
      <c r="E17" s="23" t="s">
        <v>29</v>
      </c>
      <c r="F17" s="23" t="s">
        <v>6</v>
      </c>
      <c r="G17" s="24" t="s">
        <v>68</v>
      </c>
      <c r="H17" s="49">
        <v>1001</v>
      </c>
      <c r="I17" s="50" t="s">
        <v>30</v>
      </c>
      <c r="J17" s="51">
        <v>20</v>
      </c>
      <c r="K17" s="56">
        <v>4</v>
      </c>
      <c r="L17" s="67">
        <f t="shared" si="0"/>
        <v>0</v>
      </c>
      <c r="M17" s="68">
        <f t="shared" si="1"/>
        <v>0</v>
      </c>
      <c r="N17" s="69"/>
      <c r="O17" s="70">
        <f t="shared" si="2"/>
        <v>1</v>
      </c>
      <c r="P17" s="69"/>
      <c r="Q17" s="69"/>
      <c r="R17" s="69"/>
      <c r="S17" s="71">
        <f t="shared" si="3"/>
        <v>4</v>
      </c>
      <c r="T17" s="55" t="str">
        <f t="shared" si="4"/>
        <v>OK</v>
      </c>
      <c r="U17" s="27"/>
      <c r="V17" s="27"/>
      <c r="W17" s="43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29.25" customHeight="1" x14ac:dyDescent="0.2">
      <c r="A18" s="175"/>
      <c r="B18" s="177"/>
      <c r="C18" s="48">
        <v>15</v>
      </c>
      <c r="D18" s="35" t="s">
        <v>23</v>
      </c>
      <c r="E18" s="23" t="s">
        <v>29</v>
      </c>
      <c r="F18" s="23" t="s">
        <v>6</v>
      </c>
      <c r="G18" s="24" t="s">
        <v>68</v>
      </c>
      <c r="H18" s="49">
        <v>1001</v>
      </c>
      <c r="I18" s="50" t="s">
        <v>30</v>
      </c>
      <c r="J18" s="51">
        <v>20</v>
      </c>
      <c r="K18" s="56">
        <v>4</v>
      </c>
      <c r="L18" s="67">
        <f t="shared" si="0"/>
        <v>0</v>
      </c>
      <c r="M18" s="68">
        <f t="shared" si="1"/>
        <v>0</v>
      </c>
      <c r="N18" s="69"/>
      <c r="O18" s="70">
        <f t="shared" si="2"/>
        <v>1</v>
      </c>
      <c r="P18" s="69"/>
      <c r="Q18" s="69"/>
      <c r="R18" s="69"/>
      <c r="S18" s="71">
        <f t="shared" si="3"/>
        <v>4</v>
      </c>
      <c r="T18" s="55" t="str">
        <f t="shared" si="4"/>
        <v>OK</v>
      </c>
      <c r="U18" s="27"/>
      <c r="V18" s="27"/>
      <c r="W18" s="43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34.5" customHeight="1" x14ac:dyDescent="0.2">
      <c r="A19" s="175"/>
      <c r="B19" s="177"/>
      <c r="C19" s="48">
        <v>16</v>
      </c>
      <c r="D19" s="35" t="s">
        <v>24</v>
      </c>
      <c r="E19" s="23" t="s">
        <v>29</v>
      </c>
      <c r="F19" s="23" t="s">
        <v>6</v>
      </c>
      <c r="G19" s="24" t="s">
        <v>68</v>
      </c>
      <c r="H19" s="49">
        <v>1001</v>
      </c>
      <c r="I19" s="50" t="s">
        <v>30</v>
      </c>
      <c r="J19" s="51">
        <v>20</v>
      </c>
      <c r="K19" s="56">
        <v>4</v>
      </c>
      <c r="L19" s="67">
        <f t="shared" si="0"/>
        <v>0</v>
      </c>
      <c r="M19" s="68">
        <f t="shared" si="1"/>
        <v>0</v>
      </c>
      <c r="N19" s="69"/>
      <c r="O19" s="70">
        <f t="shared" si="2"/>
        <v>1</v>
      </c>
      <c r="P19" s="69"/>
      <c r="Q19" s="69"/>
      <c r="R19" s="69"/>
      <c r="S19" s="71">
        <f t="shared" si="3"/>
        <v>4</v>
      </c>
      <c r="T19" s="55" t="str">
        <f t="shared" si="4"/>
        <v>OK</v>
      </c>
      <c r="U19" s="27"/>
      <c r="V19" s="27"/>
      <c r="W19" s="43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31.7" customHeight="1" x14ac:dyDescent="0.2">
      <c r="A20" s="175"/>
      <c r="B20" s="177"/>
      <c r="C20" s="48">
        <v>17</v>
      </c>
      <c r="D20" s="35" t="s">
        <v>25</v>
      </c>
      <c r="E20" s="23" t="s">
        <v>29</v>
      </c>
      <c r="F20" s="23" t="s">
        <v>6</v>
      </c>
      <c r="G20" s="24" t="s">
        <v>68</v>
      </c>
      <c r="H20" s="49">
        <v>1001</v>
      </c>
      <c r="I20" s="50" t="s">
        <v>30</v>
      </c>
      <c r="J20" s="51">
        <v>20</v>
      </c>
      <c r="K20" s="56">
        <v>4</v>
      </c>
      <c r="L20" s="67">
        <f t="shared" si="0"/>
        <v>0</v>
      </c>
      <c r="M20" s="68">
        <f t="shared" si="1"/>
        <v>0</v>
      </c>
      <c r="N20" s="69"/>
      <c r="O20" s="70">
        <f t="shared" si="2"/>
        <v>1</v>
      </c>
      <c r="P20" s="69"/>
      <c r="Q20" s="69"/>
      <c r="R20" s="69"/>
      <c r="S20" s="71">
        <f t="shared" si="3"/>
        <v>4</v>
      </c>
      <c r="T20" s="55" t="str">
        <f t="shared" si="4"/>
        <v>OK</v>
      </c>
      <c r="U20" s="27"/>
      <c r="V20" s="27"/>
      <c r="W20" s="43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35.450000000000003" customHeight="1" x14ac:dyDescent="0.2">
      <c r="A21" s="175"/>
      <c r="B21" s="177"/>
      <c r="C21" s="48">
        <v>18</v>
      </c>
      <c r="D21" s="36" t="s">
        <v>55</v>
      </c>
      <c r="E21" s="28" t="s">
        <v>29</v>
      </c>
      <c r="F21" s="28" t="s">
        <v>6</v>
      </c>
      <c r="G21" s="24" t="s">
        <v>68</v>
      </c>
      <c r="H21" s="49">
        <v>1001</v>
      </c>
      <c r="I21" s="50" t="s">
        <v>30</v>
      </c>
      <c r="J21" s="51">
        <v>18</v>
      </c>
      <c r="K21" s="56">
        <v>4</v>
      </c>
      <c r="L21" s="67">
        <f t="shared" si="0"/>
        <v>0</v>
      </c>
      <c r="M21" s="68">
        <f t="shared" si="1"/>
        <v>0</v>
      </c>
      <c r="N21" s="69"/>
      <c r="O21" s="70">
        <f t="shared" si="2"/>
        <v>1</v>
      </c>
      <c r="P21" s="69"/>
      <c r="Q21" s="69"/>
      <c r="R21" s="69"/>
      <c r="S21" s="71">
        <f t="shared" si="3"/>
        <v>4</v>
      </c>
      <c r="T21" s="55" t="str">
        <f t="shared" si="4"/>
        <v>OK</v>
      </c>
      <c r="U21" s="27"/>
      <c r="V21" s="27"/>
      <c r="W21" s="43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36.75" customHeight="1" x14ac:dyDescent="0.2">
      <c r="A22" s="175"/>
      <c r="B22" s="177"/>
      <c r="C22" s="48">
        <v>19</v>
      </c>
      <c r="D22" s="32" t="s">
        <v>26</v>
      </c>
      <c r="E22" s="24" t="s">
        <v>29</v>
      </c>
      <c r="F22" s="24" t="s">
        <v>6</v>
      </c>
      <c r="G22" s="24" t="s">
        <v>68</v>
      </c>
      <c r="H22" s="49">
        <v>1001</v>
      </c>
      <c r="I22" s="50" t="s">
        <v>30</v>
      </c>
      <c r="J22" s="51">
        <v>4.7</v>
      </c>
      <c r="K22" s="56">
        <v>0</v>
      </c>
      <c r="L22" s="67">
        <f t="shared" si="0"/>
        <v>0</v>
      </c>
      <c r="M22" s="68">
        <f t="shared" si="1"/>
        <v>0</v>
      </c>
      <c r="N22" s="69"/>
      <c r="O22" s="70">
        <f t="shared" si="2"/>
        <v>0</v>
      </c>
      <c r="P22" s="69"/>
      <c r="Q22" s="69"/>
      <c r="R22" s="69"/>
      <c r="S22" s="71">
        <f t="shared" si="3"/>
        <v>0</v>
      </c>
      <c r="T22" s="55" t="str">
        <f t="shared" si="4"/>
        <v>OK</v>
      </c>
      <c r="U22" s="27"/>
      <c r="V22" s="27"/>
      <c r="W22" s="43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34.5" customHeight="1" x14ac:dyDescent="0.2">
      <c r="A23" s="175"/>
      <c r="B23" s="177"/>
      <c r="C23" s="48">
        <v>20</v>
      </c>
      <c r="D23" s="32" t="s">
        <v>56</v>
      </c>
      <c r="E23" s="24" t="s">
        <v>29</v>
      </c>
      <c r="F23" s="24" t="s">
        <v>6</v>
      </c>
      <c r="G23" s="24" t="s">
        <v>68</v>
      </c>
      <c r="H23" s="49">
        <v>1001</v>
      </c>
      <c r="I23" s="50" t="s">
        <v>31</v>
      </c>
      <c r="J23" s="51">
        <v>38.979999999999997</v>
      </c>
      <c r="K23" s="56">
        <v>2</v>
      </c>
      <c r="L23" s="67">
        <f t="shared" si="0"/>
        <v>0</v>
      </c>
      <c r="M23" s="68">
        <f t="shared" si="1"/>
        <v>0</v>
      </c>
      <c r="N23" s="69"/>
      <c r="O23" s="70">
        <f t="shared" si="2"/>
        <v>0</v>
      </c>
      <c r="P23" s="69"/>
      <c r="Q23" s="69"/>
      <c r="R23" s="69"/>
      <c r="S23" s="71">
        <f t="shared" si="3"/>
        <v>2</v>
      </c>
      <c r="T23" s="55" t="str">
        <f t="shared" si="4"/>
        <v>OK</v>
      </c>
      <c r="U23" s="27"/>
      <c r="V23" s="27"/>
      <c r="W23" s="43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50.25" customHeight="1" x14ac:dyDescent="0.2">
      <c r="A24" s="175"/>
      <c r="B24" s="177"/>
      <c r="C24" s="48">
        <v>21</v>
      </c>
      <c r="D24" s="32" t="s">
        <v>27</v>
      </c>
      <c r="E24" s="24" t="s">
        <v>29</v>
      </c>
      <c r="F24" s="24" t="s">
        <v>6</v>
      </c>
      <c r="G24" s="24" t="s">
        <v>67</v>
      </c>
      <c r="H24" s="49">
        <v>1001</v>
      </c>
      <c r="I24" s="50" t="s">
        <v>32</v>
      </c>
      <c r="J24" s="51">
        <v>63.1</v>
      </c>
      <c r="K24" s="56">
        <v>2</v>
      </c>
      <c r="L24" s="67">
        <f t="shared" si="0"/>
        <v>0</v>
      </c>
      <c r="M24" s="68">
        <f t="shared" si="1"/>
        <v>0</v>
      </c>
      <c r="N24" s="69"/>
      <c r="O24" s="70">
        <f t="shared" si="2"/>
        <v>0</v>
      </c>
      <c r="P24" s="69"/>
      <c r="Q24" s="69"/>
      <c r="R24" s="69"/>
      <c r="S24" s="71">
        <f t="shared" si="3"/>
        <v>2</v>
      </c>
      <c r="T24" s="55" t="str">
        <f t="shared" si="4"/>
        <v>OK</v>
      </c>
      <c r="U24" s="27"/>
      <c r="V24" s="27"/>
      <c r="W24" s="43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33.75" customHeight="1" x14ac:dyDescent="0.2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58</v>
      </c>
      <c r="F25" s="58" t="s">
        <v>6</v>
      </c>
      <c r="G25" s="58" t="s">
        <v>14</v>
      </c>
      <c r="H25" s="46">
        <v>436</v>
      </c>
      <c r="I25" s="47" t="s">
        <v>63</v>
      </c>
      <c r="J25" s="59">
        <v>98.6</v>
      </c>
      <c r="K25" s="56">
        <v>40</v>
      </c>
      <c r="L25" s="67">
        <f t="shared" si="0"/>
        <v>0</v>
      </c>
      <c r="M25" s="68">
        <f t="shared" si="1"/>
        <v>0</v>
      </c>
      <c r="N25" s="69"/>
      <c r="O25" s="70">
        <f t="shared" si="2"/>
        <v>10</v>
      </c>
      <c r="P25" s="69"/>
      <c r="Q25" s="69"/>
      <c r="R25" s="69"/>
      <c r="S25" s="71">
        <f t="shared" si="3"/>
        <v>40</v>
      </c>
      <c r="T25" s="55" t="str">
        <f t="shared" si="4"/>
        <v>OK</v>
      </c>
      <c r="U25" s="27"/>
      <c r="V25" s="27"/>
      <c r="W25" s="43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31.7" customHeight="1" x14ac:dyDescent="0.2">
      <c r="A26" s="168"/>
      <c r="B26" s="171"/>
      <c r="C26" s="47">
        <v>41</v>
      </c>
      <c r="D26" s="57" t="s">
        <v>59</v>
      </c>
      <c r="E26" s="58" t="s">
        <v>58</v>
      </c>
      <c r="F26" s="58" t="s">
        <v>6</v>
      </c>
      <c r="G26" s="58" t="s">
        <v>14</v>
      </c>
      <c r="H26" s="46">
        <v>436</v>
      </c>
      <c r="I26" s="47" t="s">
        <v>64</v>
      </c>
      <c r="J26" s="59">
        <v>58.8</v>
      </c>
      <c r="K26" s="56">
        <v>40</v>
      </c>
      <c r="L26" s="67">
        <f t="shared" si="0"/>
        <v>0</v>
      </c>
      <c r="M26" s="68">
        <f t="shared" si="1"/>
        <v>0</v>
      </c>
      <c r="N26" s="69"/>
      <c r="O26" s="70">
        <f t="shared" si="2"/>
        <v>10</v>
      </c>
      <c r="P26" s="69"/>
      <c r="Q26" s="69"/>
      <c r="R26" s="69"/>
      <c r="S26" s="71">
        <f t="shared" si="3"/>
        <v>40</v>
      </c>
      <c r="T26" s="55" t="str">
        <f t="shared" si="4"/>
        <v>OK</v>
      </c>
      <c r="U26" s="27"/>
      <c r="V26" s="27"/>
      <c r="W26" s="43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32.25" customHeight="1" x14ac:dyDescent="0.2">
      <c r="A27" s="168"/>
      <c r="B27" s="171"/>
      <c r="C27" s="47">
        <v>42</v>
      </c>
      <c r="D27" s="57" t="s">
        <v>60</v>
      </c>
      <c r="E27" s="58" t="s">
        <v>58</v>
      </c>
      <c r="F27" s="58" t="s">
        <v>6</v>
      </c>
      <c r="G27" s="58" t="s">
        <v>14</v>
      </c>
      <c r="H27" s="46">
        <v>436</v>
      </c>
      <c r="I27" s="47" t="s">
        <v>65</v>
      </c>
      <c r="J27" s="59">
        <v>83.2</v>
      </c>
      <c r="K27" s="56">
        <v>20</v>
      </c>
      <c r="L27" s="67">
        <f t="shared" si="0"/>
        <v>0</v>
      </c>
      <c r="M27" s="68">
        <f t="shared" si="1"/>
        <v>0</v>
      </c>
      <c r="N27" s="69"/>
      <c r="O27" s="70">
        <f t="shared" si="2"/>
        <v>5</v>
      </c>
      <c r="P27" s="69"/>
      <c r="Q27" s="69"/>
      <c r="R27" s="69"/>
      <c r="S27" s="71">
        <f t="shared" si="3"/>
        <v>20</v>
      </c>
      <c r="T27" s="55" t="str">
        <f t="shared" si="4"/>
        <v>OK</v>
      </c>
      <c r="U27" s="27"/>
      <c r="V27" s="27"/>
      <c r="W27" s="43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ht="27.75" customHeight="1" x14ac:dyDescent="0.2">
      <c r="A28" s="168"/>
      <c r="B28" s="171"/>
      <c r="C28" s="47">
        <v>43</v>
      </c>
      <c r="D28" s="57" t="s">
        <v>61</v>
      </c>
      <c r="E28" s="58" t="s">
        <v>58</v>
      </c>
      <c r="F28" s="58" t="s">
        <v>6</v>
      </c>
      <c r="G28" s="58" t="s">
        <v>14</v>
      </c>
      <c r="H28" s="46">
        <v>436</v>
      </c>
      <c r="I28" s="47" t="s">
        <v>64</v>
      </c>
      <c r="J28" s="59">
        <v>44</v>
      </c>
      <c r="K28" s="56">
        <v>20</v>
      </c>
      <c r="L28" s="67">
        <f t="shared" si="0"/>
        <v>0</v>
      </c>
      <c r="M28" s="68">
        <f t="shared" si="1"/>
        <v>0</v>
      </c>
      <c r="N28" s="69"/>
      <c r="O28" s="70">
        <f t="shared" si="2"/>
        <v>5</v>
      </c>
      <c r="P28" s="69"/>
      <c r="Q28" s="69"/>
      <c r="R28" s="69"/>
      <c r="S28" s="71">
        <f t="shared" si="3"/>
        <v>20</v>
      </c>
      <c r="T28" s="55" t="str">
        <f t="shared" si="4"/>
        <v>OK</v>
      </c>
      <c r="U28" s="27"/>
      <c r="V28" s="27"/>
      <c r="W28" s="43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ht="31.7" customHeight="1" x14ac:dyDescent="0.2">
      <c r="A29" s="169"/>
      <c r="B29" s="172"/>
      <c r="C29" s="45">
        <v>44</v>
      </c>
      <c r="D29" s="60" t="s">
        <v>62</v>
      </c>
      <c r="E29" s="61" t="s">
        <v>58</v>
      </c>
      <c r="F29" s="61" t="s">
        <v>6</v>
      </c>
      <c r="G29" s="58" t="s">
        <v>14</v>
      </c>
      <c r="H29" s="46">
        <v>436</v>
      </c>
      <c r="I29" s="47" t="s">
        <v>66</v>
      </c>
      <c r="J29" s="59">
        <v>47.6</v>
      </c>
      <c r="K29" s="56">
        <v>40</v>
      </c>
      <c r="L29" s="67">
        <f t="shared" si="0"/>
        <v>0</v>
      </c>
      <c r="M29" s="68">
        <f t="shared" si="1"/>
        <v>0</v>
      </c>
      <c r="N29" s="69"/>
      <c r="O29" s="70">
        <f t="shared" si="2"/>
        <v>10</v>
      </c>
      <c r="P29" s="69"/>
      <c r="Q29" s="69"/>
      <c r="R29" s="69"/>
      <c r="S29" s="71">
        <f t="shared" si="3"/>
        <v>40</v>
      </c>
      <c r="T29" s="55" t="str">
        <f t="shared" si="4"/>
        <v>OK</v>
      </c>
      <c r="U29" s="27"/>
      <c r="V29" s="27"/>
      <c r="W29" s="43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s="41" customFormat="1" ht="16.5" customHeight="1" x14ac:dyDescent="0.25">
      <c r="E30" s="44"/>
      <c r="K30" s="72">
        <f>SUMPRODUCT($J$4:$J$29,K4:K29)</f>
        <v>13734.58</v>
      </c>
      <c r="L30" s="72">
        <f t="shared" ref="L30:S30" si="5">SUMPRODUCT($J$4:$J$29,L4:L29)</f>
        <v>0</v>
      </c>
      <c r="M30" s="72">
        <f t="shared" si="5"/>
        <v>0</v>
      </c>
      <c r="N30" s="72">
        <f t="shared" si="5"/>
        <v>0</v>
      </c>
      <c r="O30" s="72">
        <f t="shared" si="5"/>
        <v>3171.18</v>
      </c>
      <c r="P30" s="72">
        <f t="shared" si="5"/>
        <v>0</v>
      </c>
      <c r="Q30" s="72">
        <f t="shared" si="5"/>
        <v>0</v>
      </c>
      <c r="R30" s="72">
        <f t="shared" si="5"/>
        <v>0</v>
      </c>
      <c r="S30" s="72">
        <f t="shared" si="5"/>
        <v>13734.58</v>
      </c>
      <c r="U30" s="41">
        <f>SUMPRODUCT($J$4:$J$29,U4:U29)</f>
        <v>0</v>
      </c>
      <c r="V30" s="41">
        <f>SUMPRODUCT($J$4:$J$29,V4:V29)</f>
        <v>0</v>
      </c>
      <c r="W30" s="41">
        <f>SUMPRODUCT($J$4:$J$29,W4:W29)</f>
        <v>0</v>
      </c>
      <c r="X30" s="41">
        <f>SUMPRODUCT($J$4:$J$29,X4:X29)</f>
        <v>0</v>
      </c>
      <c r="Y30" s="41">
        <f>SUMPRODUCT(J4:J29,Y4:Y29)</f>
        <v>0</v>
      </c>
      <c r="Z30" s="41">
        <f>SUMPRODUCT(J4:J29,Z4:Z29)</f>
        <v>0</v>
      </c>
      <c r="AA30" s="41">
        <f>SUMPRODUCT(J4:J29,AA4:AA29)</f>
        <v>0</v>
      </c>
      <c r="AB30" s="41">
        <f>SUMPRODUCT(K4:K29,AB4:AB29)</f>
        <v>0</v>
      </c>
      <c r="AC30" s="41">
        <f t="shared" ref="AC30:AG30" si="6">SUMPRODUCT(S4:S29,AC4:AC29)</f>
        <v>0</v>
      </c>
      <c r="AD30" s="41">
        <f t="shared" si="6"/>
        <v>0</v>
      </c>
      <c r="AE30" s="41">
        <f t="shared" si="6"/>
        <v>0</v>
      </c>
      <c r="AF30" s="41">
        <f t="shared" si="6"/>
        <v>0</v>
      </c>
      <c r="AG30" s="41">
        <f t="shared" si="6"/>
        <v>0</v>
      </c>
    </row>
    <row r="31" spans="1:33" x14ac:dyDescent="0.2">
      <c r="J31" s="1"/>
      <c r="K31" s="16">
        <f>SUM(K4:K29)</f>
        <v>238</v>
      </c>
      <c r="S31" s="16">
        <f t="shared" ref="S31" si="7">SUM(S4:S29)</f>
        <v>238</v>
      </c>
      <c r="V31" s="40"/>
      <c r="W31" s="40"/>
      <c r="X31" s="40"/>
    </row>
    <row r="32" spans="1:33" ht="23.25" customHeight="1" x14ac:dyDescent="0.2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60"/>
      <c r="V32" s="40"/>
      <c r="W32" s="40"/>
      <c r="X32" s="40"/>
    </row>
    <row r="33" spans="1:24" x14ac:dyDescent="0.2">
      <c r="V33" s="40"/>
      <c r="W33" s="40"/>
      <c r="X33" s="40"/>
    </row>
    <row r="34" spans="1:24" ht="31.5" customHeight="1" x14ac:dyDescent="0.2">
      <c r="A34" s="153" t="s">
        <v>87</v>
      </c>
      <c r="B34" s="154"/>
      <c r="C34" s="154"/>
      <c r="D34" s="154"/>
      <c r="E34" s="154"/>
      <c r="F34" s="154"/>
      <c r="G34" s="154"/>
      <c r="H34" s="154"/>
      <c r="I34" s="154"/>
      <c r="J34" s="155"/>
      <c r="V34" s="40"/>
      <c r="W34" s="40"/>
      <c r="X34" s="40"/>
    </row>
    <row r="35" spans="1:24" x14ac:dyDescent="0.2">
      <c r="V35" s="40"/>
      <c r="W35" s="40"/>
      <c r="X35" s="40"/>
    </row>
  </sheetData>
  <mergeCells count="24">
    <mergeCell ref="W1:W2"/>
    <mergeCell ref="A34:J34"/>
    <mergeCell ref="AD1:AD2"/>
    <mergeCell ref="A4:A24"/>
    <mergeCell ref="B4:B24"/>
    <mergeCell ref="A25:A29"/>
    <mergeCell ref="B25:B29"/>
    <mergeCell ref="A32:J32"/>
    <mergeCell ref="AE1:AE2"/>
    <mergeCell ref="AF1:AF2"/>
    <mergeCell ref="AG1:AG2"/>
    <mergeCell ref="A2:J2"/>
    <mergeCell ref="K2:T2"/>
    <mergeCell ref="X1:X2"/>
    <mergeCell ref="Y1:Y2"/>
    <mergeCell ref="Z1:Z2"/>
    <mergeCell ref="AA1:AA2"/>
    <mergeCell ref="AB1:AB2"/>
    <mergeCell ref="AC1:AC2"/>
    <mergeCell ref="A1:C1"/>
    <mergeCell ref="D1:J1"/>
    <mergeCell ref="K1:T1"/>
    <mergeCell ref="U1:U2"/>
    <mergeCell ref="V1:V2"/>
  </mergeCells>
  <conditionalFormatting sqref="A30:XFD30">
    <cfRule type="cellIs" dxfId="16" priority="1" operator="greaterThan">
      <formula>1</formula>
    </cfRule>
  </conditionalFormatting>
  <conditionalFormatting sqref="T31:V31 S32:V65">
    <cfRule type="cellIs" dxfId="15" priority="10" stopIfTrue="1" operator="greaterThan">
      <formula>0</formula>
    </cfRule>
    <cfRule type="cellIs" dxfId="14" priority="11" stopIfTrue="1" operator="greaterThan">
      <formula>0</formula>
    </cfRule>
    <cfRule type="cellIs" dxfId="13" priority="12" stopIfTrue="1" operator="greaterThan">
      <formula>0</formula>
    </cfRule>
  </conditionalFormatting>
  <conditionalFormatting sqref="U4:AG29">
    <cfRule type="cellIs" dxfId="12" priority="5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FB79-55A9-4BD8-81F5-A323AB564B75}">
  <dimension ref="A1:AG35"/>
  <sheetViews>
    <sheetView topLeftCell="A19" zoomScale="80" zoomScaleNormal="80" workbookViewId="0">
      <selection activeCell="N9" sqref="N9"/>
    </sheetView>
  </sheetViews>
  <sheetFormatPr defaultColWidth="9.7109375" defaultRowHeight="15" x14ac:dyDescent="0.2"/>
  <cols>
    <col min="1" max="1" width="7.7109375" style="1" customWidth="1"/>
    <col min="2" max="2" width="16.5703125" style="1" customWidth="1"/>
    <col min="3" max="3" width="5.5703125" style="13" customWidth="1"/>
    <col min="4" max="4" width="44.5703125" style="1" customWidth="1"/>
    <col min="5" max="5" width="14.85546875" style="1" customWidth="1"/>
    <col min="6" max="6" width="9.140625" style="1" customWidth="1"/>
    <col min="7" max="7" width="9" style="1" customWidth="1"/>
    <col min="8" max="8" width="8.7109375" style="1" customWidth="1"/>
    <col min="9" max="9" width="11.140625" style="1" customWidth="1"/>
    <col min="10" max="10" width="11" style="19" customWidth="1"/>
    <col min="11" max="18" width="11.28515625" style="16" customWidth="1"/>
    <col min="19" max="19" width="13.28515625" style="14" customWidth="1"/>
    <col min="20" max="20" width="12.5703125" style="37" customWidth="1"/>
    <col min="21" max="21" width="15.42578125" style="38" customWidth="1"/>
    <col min="22" max="24" width="16.42578125" style="38" bestFit="1" customWidth="1"/>
    <col min="25" max="26" width="16.42578125" style="39" bestFit="1" customWidth="1"/>
    <col min="27" max="27" width="17" style="39" customWidth="1"/>
    <col min="28" max="33" width="16.28515625" style="39" bestFit="1" customWidth="1"/>
    <col min="34" max="16384" width="9.7109375" style="30"/>
  </cols>
  <sheetData>
    <row r="1" spans="1:33" ht="47.65" customHeight="1" x14ac:dyDescent="0.2">
      <c r="A1" s="173" t="s">
        <v>41</v>
      </c>
      <c r="B1" s="173"/>
      <c r="C1" s="173"/>
      <c r="D1" s="173" t="s">
        <v>43</v>
      </c>
      <c r="E1" s="173"/>
      <c r="F1" s="173"/>
      <c r="G1" s="173"/>
      <c r="H1" s="173"/>
      <c r="I1" s="173"/>
      <c r="J1" s="173"/>
      <c r="K1" s="173" t="s">
        <v>42</v>
      </c>
      <c r="L1" s="173"/>
      <c r="M1" s="173"/>
      <c r="N1" s="173"/>
      <c r="O1" s="173"/>
      <c r="P1" s="173"/>
      <c r="Q1" s="173"/>
      <c r="R1" s="173"/>
      <c r="S1" s="173"/>
      <c r="T1" s="173"/>
      <c r="U1" s="156" t="s">
        <v>44</v>
      </c>
      <c r="V1" s="156" t="s">
        <v>44</v>
      </c>
      <c r="W1" s="156" t="s">
        <v>44</v>
      </c>
      <c r="X1" s="156" t="s">
        <v>44</v>
      </c>
      <c r="Y1" s="156" t="s">
        <v>44</v>
      </c>
      <c r="Z1" s="156" t="s">
        <v>44</v>
      </c>
      <c r="AA1" s="156" t="s">
        <v>44</v>
      </c>
      <c r="AB1" s="156" t="s">
        <v>44</v>
      </c>
      <c r="AC1" s="156" t="s">
        <v>44</v>
      </c>
      <c r="AD1" s="156" t="s">
        <v>44</v>
      </c>
      <c r="AE1" s="156" t="s">
        <v>44</v>
      </c>
      <c r="AF1" s="156" t="s">
        <v>44</v>
      </c>
      <c r="AG1" s="156" t="s">
        <v>44</v>
      </c>
    </row>
    <row r="2" spans="1:33" ht="25.5" customHeight="1" x14ac:dyDescent="0.2">
      <c r="A2" s="164" t="s">
        <v>82</v>
      </c>
      <c r="B2" s="178"/>
      <c r="C2" s="178"/>
      <c r="D2" s="178"/>
      <c r="E2" s="178"/>
      <c r="F2" s="178"/>
      <c r="G2" s="178"/>
      <c r="H2" s="178"/>
      <c r="I2" s="178"/>
      <c r="J2" s="179"/>
      <c r="K2" s="161" t="s">
        <v>72</v>
      </c>
      <c r="L2" s="162"/>
      <c r="M2" s="162"/>
      <c r="N2" s="162"/>
      <c r="O2" s="162"/>
      <c r="P2" s="162"/>
      <c r="Q2" s="162"/>
      <c r="R2" s="162"/>
      <c r="S2" s="162"/>
      <c r="T2" s="163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 s="3" customFormat="1" ht="54.75" customHeight="1" x14ac:dyDescent="0.2">
      <c r="A3" s="11" t="s">
        <v>4</v>
      </c>
      <c r="B3" s="11" t="s">
        <v>46</v>
      </c>
      <c r="C3" s="11" t="s">
        <v>2</v>
      </c>
      <c r="D3" s="11" t="s">
        <v>8</v>
      </c>
      <c r="E3" s="11" t="s">
        <v>12</v>
      </c>
      <c r="F3" s="11" t="s">
        <v>3</v>
      </c>
      <c r="G3" s="11" t="s">
        <v>13</v>
      </c>
      <c r="H3" s="11" t="s">
        <v>10</v>
      </c>
      <c r="I3" s="11" t="s">
        <v>9</v>
      </c>
      <c r="J3" s="11" t="s">
        <v>11</v>
      </c>
      <c r="K3" s="11" t="s">
        <v>5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5" t="s">
        <v>95</v>
      </c>
      <c r="S3" s="66" t="s">
        <v>0</v>
      </c>
      <c r="T3" s="10" t="s">
        <v>1</v>
      </c>
      <c r="U3" s="29" t="s">
        <v>45</v>
      </c>
      <c r="V3" s="29" t="s">
        <v>45</v>
      </c>
      <c r="W3" s="29" t="s">
        <v>45</v>
      </c>
      <c r="X3" s="29" t="s">
        <v>45</v>
      </c>
      <c r="Y3" s="29" t="s">
        <v>45</v>
      </c>
      <c r="Z3" s="29" t="s">
        <v>45</v>
      </c>
      <c r="AA3" s="29" t="s">
        <v>45</v>
      </c>
      <c r="AB3" s="29" t="s">
        <v>45</v>
      </c>
      <c r="AC3" s="29" t="s">
        <v>45</v>
      </c>
      <c r="AD3" s="29" t="s">
        <v>45</v>
      </c>
      <c r="AE3" s="29" t="s">
        <v>45</v>
      </c>
      <c r="AF3" s="29" t="s">
        <v>45</v>
      </c>
      <c r="AG3" s="29" t="s">
        <v>45</v>
      </c>
    </row>
    <row r="4" spans="1:33" ht="59.25" customHeight="1" x14ac:dyDescent="0.2">
      <c r="A4" s="174" t="s">
        <v>15</v>
      </c>
      <c r="B4" s="176" t="s">
        <v>69</v>
      </c>
      <c r="C4" s="48">
        <v>1</v>
      </c>
      <c r="D4" s="31" t="s">
        <v>48</v>
      </c>
      <c r="E4" s="23" t="s">
        <v>29</v>
      </c>
      <c r="F4" s="23" t="s">
        <v>6</v>
      </c>
      <c r="G4" s="24" t="s">
        <v>68</v>
      </c>
      <c r="H4" s="49">
        <v>1001</v>
      </c>
      <c r="I4" s="50" t="s">
        <v>33</v>
      </c>
      <c r="J4" s="51">
        <v>41</v>
      </c>
      <c r="K4" s="56">
        <v>6</v>
      </c>
      <c r="L4" s="67">
        <f>IF(SUM(U4:AL4)&gt;K4+N4,K4+N4,SUM(U4:AL4))</f>
        <v>0</v>
      </c>
      <c r="M4" s="68">
        <f>(SUM(U4:AL4))</f>
        <v>0</v>
      </c>
      <c r="N4" s="69"/>
      <c r="O4" s="70">
        <f>ROUND(IF(K4*0.25-0.5&lt;0,0,K4*0.25-0.5),0)-R4-P4</f>
        <v>1</v>
      </c>
      <c r="P4" s="69"/>
      <c r="Q4" s="69"/>
      <c r="R4" s="69"/>
      <c r="S4" s="71">
        <f>K4-(SUM(U4:AD4))+N4</f>
        <v>6</v>
      </c>
      <c r="T4" s="55" t="str">
        <f>IF(S4&lt;0,"ATENÇÃO","OK")</f>
        <v>OK</v>
      </c>
      <c r="U4" s="27"/>
      <c r="V4" s="27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63.75" customHeight="1" x14ac:dyDescent="0.2">
      <c r="A5" s="175"/>
      <c r="B5" s="177"/>
      <c r="C5" s="48">
        <v>2</v>
      </c>
      <c r="D5" s="32" t="s">
        <v>49</v>
      </c>
      <c r="E5" s="24" t="s">
        <v>29</v>
      </c>
      <c r="F5" s="24" t="s">
        <v>6</v>
      </c>
      <c r="G5" s="24" t="s">
        <v>68</v>
      </c>
      <c r="H5" s="49">
        <v>1001</v>
      </c>
      <c r="I5" s="50" t="s">
        <v>34</v>
      </c>
      <c r="J5" s="51">
        <v>43.75</v>
      </c>
      <c r="K5" s="56">
        <v>4</v>
      </c>
      <c r="L5" s="67">
        <f t="shared" ref="L5:L29" si="0">IF(SUM(U5:AL5)&gt;K5+N5,K5+N5,SUM(U5:AL5))</f>
        <v>0</v>
      </c>
      <c r="M5" s="68">
        <f t="shared" ref="M5:M29" si="1">(SUM(U5:AL5))</f>
        <v>0</v>
      </c>
      <c r="N5" s="69"/>
      <c r="O5" s="70">
        <f t="shared" ref="O5:O29" si="2">ROUND(IF(K5*0.25-0.5&lt;0,0,K5*0.25-0.5),0)-R5-P5</f>
        <v>1</v>
      </c>
      <c r="P5" s="69"/>
      <c r="Q5" s="69"/>
      <c r="R5" s="69"/>
      <c r="S5" s="71">
        <f t="shared" ref="S5:S29" si="3">K5-(SUM(U5:AD5))+N5</f>
        <v>4</v>
      </c>
      <c r="T5" s="55" t="str">
        <f t="shared" ref="T5:T29" si="4">IF(S5&lt;0,"ATENÇÃO","OK")</f>
        <v>OK</v>
      </c>
      <c r="U5" s="27"/>
      <c r="V5" s="27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61.5" customHeight="1" x14ac:dyDescent="0.2">
      <c r="A6" s="175"/>
      <c r="B6" s="177"/>
      <c r="C6" s="48">
        <v>3</v>
      </c>
      <c r="D6" s="32" t="s">
        <v>50</v>
      </c>
      <c r="E6" s="24" t="s">
        <v>29</v>
      </c>
      <c r="F6" s="24" t="s">
        <v>6</v>
      </c>
      <c r="G6" s="24" t="s">
        <v>68</v>
      </c>
      <c r="H6" s="49">
        <v>1001</v>
      </c>
      <c r="I6" s="50" t="s">
        <v>35</v>
      </c>
      <c r="J6" s="51">
        <v>51.2</v>
      </c>
      <c r="K6" s="56">
        <v>4</v>
      </c>
      <c r="L6" s="67">
        <f t="shared" si="0"/>
        <v>0</v>
      </c>
      <c r="M6" s="68">
        <f t="shared" si="1"/>
        <v>0</v>
      </c>
      <c r="N6" s="69"/>
      <c r="O6" s="70">
        <f t="shared" si="2"/>
        <v>1</v>
      </c>
      <c r="P6" s="69"/>
      <c r="Q6" s="69"/>
      <c r="R6" s="69"/>
      <c r="S6" s="71">
        <f t="shared" si="3"/>
        <v>4</v>
      </c>
      <c r="T6" s="55" t="str">
        <f t="shared" si="4"/>
        <v>OK</v>
      </c>
      <c r="U6" s="27"/>
      <c r="V6" s="27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62.45" customHeight="1" x14ac:dyDescent="0.2">
      <c r="A7" s="175"/>
      <c r="B7" s="177"/>
      <c r="C7" s="48">
        <v>4</v>
      </c>
      <c r="D7" s="31" t="s">
        <v>51</v>
      </c>
      <c r="E7" s="23" t="s">
        <v>29</v>
      </c>
      <c r="F7" s="23" t="s">
        <v>6</v>
      </c>
      <c r="G7" s="24" t="s">
        <v>68</v>
      </c>
      <c r="H7" s="52">
        <v>1001</v>
      </c>
      <c r="I7" s="53" t="s">
        <v>36</v>
      </c>
      <c r="J7" s="54">
        <v>54.2</v>
      </c>
      <c r="K7" s="56">
        <v>6</v>
      </c>
      <c r="L7" s="67">
        <f t="shared" si="0"/>
        <v>0</v>
      </c>
      <c r="M7" s="68">
        <f t="shared" si="1"/>
        <v>0</v>
      </c>
      <c r="N7" s="69"/>
      <c r="O7" s="70">
        <f t="shared" si="2"/>
        <v>1</v>
      </c>
      <c r="P7" s="69"/>
      <c r="Q7" s="69"/>
      <c r="R7" s="69"/>
      <c r="S7" s="71">
        <f t="shared" si="3"/>
        <v>6</v>
      </c>
      <c r="T7" s="55" t="str">
        <f t="shared" si="4"/>
        <v>OK</v>
      </c>
      <c r="U7" s="27"/>
      <c r="V7" s="27"/>
      <c r="W7" s="43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65.25" customHeight="1" x14ac:dyDescent="0.2">
      <c r="A8" s="175"/>
      <c r="B8" s="177"/>
      <c r="C8" s="48">
        <v>5</v>
      </c>
      <c r="D8" s="31" t="s">
        <v>16</v>
      </c>
      <c r="E8" s="23" t="s">
        <v>29</v>
      </c>
      <c r="F8" s="23" t="s">
        <v>6</v>
      </c>
      <c r="G8" s="24" t="s">
        <v>68</v>
      </c>
      <c r="H8" s="52">
        <v>1001</v>
      </c>
      <c r="I8" s="53" t="s">
        <v>37</v>
      </c>
      <c r="J8" s="54">
        <v>65.8</v>
      </c>
      <c r="K8" s="56">
        <v>4</v>
      </c>
      <c r="L8" s="67">
        <f t="shared" si="0"/>
        <v>0</v>
      </c>
      <c r="M8" s="68">
        <f t="shared" si="1"/>
        <v>0</v>
      </c>
      <c r="N8" s="69"/>
      <c r="O8" s="70">
        <f t="shared" si="2"/>
        <v>1</v>
      </c>
      <c r="P8" s="69"/>
      <c r="Q8" s="69"/>
      <c r="R8" s="69"/>
      <c r="S8" s="71">
        <f t="shared" si="3"/>
        <v>4</v>
      </c>
      <c r="T8" s="55" t="str">
        <f t="shared" si="4"/>
        <v>OK</v>
      </c>
      <c r="U8" s="27"/>
      <c r="V8" s="27"/>
      <c r="W8" s="43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63" customHeight="1" x14ac:dyDescent="0.2">
      <c r="A9" s="175"/>
      <c r="B9" s="177"/>
      <c r="C9" s="48">
        <v>6</v>
      </c>
      <c r="D9" s="32" t="s">
        <v>17</v>
      </c>
      <c r="E9" s="24" t="s">
        <v>29</v>
      </c>
      <c r="F9" s="24" t="s">
        <v>6</v>
      </c>
      <c r="G9" s="24" t="s">
        <v>68</v>
      </c>
      <c r="H9" s="49">
        <v>1001</v>
      </c>
      <c r="I9" s="50" t="s">
        <v>28</v>
      </c>
      <c r="J9" s="51">
        <v>65.900000000000006</v>
      </c>
      <c r="K9" s="56">
        <v>4</v>
      </c>
      <c r="L9" s="67">
        <f t="shared" si="0"/>
        <v>0</v>
      </c>
      <c r="M9" s="68">
        <f t="shared" si="1"/>
        <v>0</v>
      </c>
      <c r="N9" s="69"/>
      <c r="O9" s="70">
        <f t="shared" si="2"/>
        <v>1</v>
      </c>
      <c r="P9" s="69"/>
      <c r="Q9" s="69"/>
      <c r="R9" s="69"/>
      <c r="S9" s="71">
        <f t="shared" si="3"/>
        <v>4</v>
      </c>
      <c r="T9" s="55" t="str">
        <f t="shared" si="4"/>
        <v>OK</v>
      </c>
      <c r="U9" s="27"/>
      <c r="V9" s="27"/>
      <c r="W9" s="43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60.75" customHeight="1" x14ac:dyDescent="0.2">
      <c r="A10" s="175"/>
      <c r="B10" s="177"/>
      <c r="C10" s="48">
        <v>7</v>
      </c>
      <c r="D10" s="32" t="s">
        <v>18</v>
      </c>
      <c r="E10" s="24" t="s">
        <v>29</v>
      </c>
      <c r="F10" s="24" t="s">
        <v>6</v>
      </c>
      <c r="G10" s="24" t="s">
        <v>68</v>
      </c>
      <c r="H10" s="49">
        <v>1001</v>
      </c>
      <c r="I10" s="50" t="s">
        <v>38</v>
      </c>
      <c r="J10" s="51">
        <v>65.7</v>
      </c>
      <c r="K10" s="56">
        <v>8</v>
      </c>
      <c r="L10" s="67">
        <f t="shared" si="0"/>
        <v>0</v>
      </c>
      <c r="M10" s="68">
        <f t="shared" si="1"/>
        <v>0</v>
      </c>
      <c r="N10" s="69"/>
      <c r="O10" s="70">
        <f t="shared" si="2"/>
        <v>2</v>
      </c>
      <c r="P10" s="69"/>
      <c r="Q10" s="69"/>
      <c r="R10" s="69"/>
      <c r="S10" s="71">
        <f t="shared" si="3"/>
        <v>8</v>
      </c>
      <c r="T10" s="55" t="str">
        <f t="shared" si="4"/>
        <v>OK</v>
      </c>
      <c r="U10" s="27"/>
      <c r="V10" s="27"/>
      <c r="W10" s="43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62.45" customHeight="1" x14ac:dyDescent="0.2">
      <c r="A11" s="175"/>
      <c r="B11" s="177"/>
      <c r="C11" s="48">
        <v>8</v>
      </c>
      <c r="D11" s="33" t="s">
        <v>52</v>
      </c>
      <c r="E11" s="25" t="s">
        <v>29</v>
      </c>
      <c r="F11" s="25" t="s">
        <v>7</v>
      </c>
      <c r="G11" s="24" t="s">
        <v>68</v>
      </c>
      <c r="H11" s="49">
        <v>1001</v>
      </c>
      <c r="I11" s="50" t="s">
        <v>39</v>
      </c>
      <c r="J11" s="51">
        <v>63.78</v>
      </c>
      <c r="K11" s="56">
        <v>4</v>
      </c>
      <c r="L11" s="67">
        <f t="shared" si="0"/>
        <v>0</v>
      </c>
      <c r="M11" s="68">
        <f t="shared" si="1"/>
        <v>0</v>
      </c>
      <c r="N11" s="69"/>
      <c r="O11" s="70">
        <f t="shared" si="2"/>
        <v>1</v>
      </c>
      <c r="P11" s="69"/>
      <c r="Q11" s="69"/>
      <c r="R11" s="69"/>
      <c r="S11" s="71">
        <f t="shared" si="3"/>
        <v>4</v>
      </c>
      <c r="T11" s="55" t="str">
        <f t="shared" si="4"/>
        <v>OK</v>
      </c>
      <c r="U11" s="27"/>
      <c r="V11" s="27"/>
      <c r="W11" s="43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3" ht="60.75" customHeight="1" x14ac:dyDescent="0.2">
      <c r="A12" s="175"/>
      <c r="B12" s="177"/>
      <c r="C12" s="48">
        <v>9</v>
      </c>
      <c r="D12" s="34" t="s">
        <v>53</v>
      </c>
      <c r="E12" s="28" t="s">
        <v>29</v>
      </c>
      <c r="F12" s="28" t="s">
        <v>7</v>
      </c>
      <c r="G12" s="24" t="s">
        <v>68</v>
      </c>
      <c r="H12" s="49">
        <v>1001</v>
      </c>
      <c r="I12" s="50" t="s">
        <v>28</v>
      </c>
      <c r="J12" s="51">
        <v>73.900000000000006</v>
      </c>
      <c r="K12" s="56">
        <v>4</v>
      </c>
      <c r="L12" s="67">
        <f t="shared" si="0"/>
        <v>0</v>
      </c>
      <c r="M12" s="68">
        <f t="shared" si="1"/>
        <v>0</v>
      </c>
      <c r="N12" s="69"/>
      <c r="O12" s="70">
        <f t="shared" si="2"/>
        <v>1</v>
      </c>
      <c r="P12" s="69"/>
      <c r="Q12" s="69"/>
      <c r="R12" s="69"/>
      <c r="S12" s="71">
        <f t="shared" si="3"/>
        <v>4</v>
      </c>
      <c r="T12" s="55" t="str">
        <f t="shared" si="4"/>
        <v>OK</v>
      </c>
      <c r="U12" s="27"/>
      <c r="V12" s="27"/>
      <c r="W12" s="43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62.45" customHeight="1" x14ac:dyDescent="0.2">
      <c r="A13" s="175"/>
      <c r="B13" s="177"/>
      <c r="C13" s="48">
        <v>10</v>
      </c>
      <c r="D13" s="34" t="s">
        <v>54</v>
      </c>
      <c r="E13" s="28" t="s">
        <v>29</v>
      </c>
      <c r="F13" s="28" t="s">
        <v>6</v>
      </c>
      <c r="G13" s="24" t="s">
        <v>68</v>
      </c>
      <c r="H13" s="49">
        <v>1001</v>
      </c>
      <c r="I13" s="50" t="s">
        <v>28</v>
      </c>
      <c r="J13" s="51">
        <v>66.8</v>
      </c>
      <c r="K13" s="56">
        <v>4</v>
      </c>
      <c r="L13" s="67">
        <f t="shared" si="0"/>
        <v>0</v>
      </c>
      <c r="M13" s="68">
        <f t="shared" si="1"/>
        <v>0</v>
      </c>
      <c r="N13" s="69"/>
      <c r="O13" s="70">
        <f t="shared" si="2"/>
        <v>1</v>
      </c>
      <c r="P13" s="69"/>
      <c r="Q13" s="69"/>
      <c r="R13" s="69"/>
      <c r="S13" s="71">
        <f t="shared" si="3"/>
        <v>4</v>
      </c>
      <c r="T13" s="55" t="str">
        <f t="shared" si="4"/>
        <v>OK</v>
      </c>
      <c r="U13" s="27"/>
      <c r="V13" s="27"/>
      <c r="W13" s="43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29.25" customHeight="1" x14ac:dyDescent="0.2">
      <c r="A14" s="175"/>
      <c r="B14" s="177"/>
      <c r="C14" s="48">
        <v>11</v>
      </c>
      <c r="D14" s="35" t="s">
        <v>19</v>
      </c>
      <c r="E14" s="23" t="s">
        <v>29</v>
      </c>
      <c r="F14" s="23" t="s">
        <v>6</v>
      </c>
      <c r="G14" s="24" t="s">
        <v>68</v>
      </c>
      <c r="H14" s="49">
        <v>1001</v>
      </c>
      <c r="I14" s="50" t="s">
        <v>30</v>
      </c>
      <c r="J14" s="51">
        <v>15.5</v>
      </c>
      <c r="K14" s="56">
        <v>4</v>
      </c>
      <c r="L14" s="67">
        <f t="shared" si="0"/>
        <v>0</v>
      </c>
      <c r="M14" s="68">
        <f t="shared" si="1"/>
        <v>0</v>
      </c>
      <c r="N14" s="69"/>
      <c r="O14" s="70">
        <f t="shared" si="2"/>
        <v>1</v>
      </c>
      <c r="P14" s="69"/>
      <c r="Q14" s="69"/>
      <c r="R14" s="69"/>
      <c r="S14" s="71">
        <f t="shared" si="3"/>
        <v>4</v>
      </c>
      <c r="T14" s="55" t="str">
        <f t="shared" si="4"/>
        <v>OK</v>
      </c>
      <c r="U14" s="27"/>
      <c r="V14" s="27"/>
      <c r="W14" s="43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31.7" customHeight="1" x14ac:dyDescent="0.2">
      <c r="A15" s="175"/>
      <c r="B15" s="177"/>
      <c r="C15" s="48">
        <v>12</v>
      </c>
      <c r="D15" s="35" t="s">
        <v>20</v>
      </c>
      <c r="E15" s="23" t="s">
        <v>29</v>
      </c>
      <c r="F15" s="23" t="s">
        <v>6</v>
      </c>
      <c r="G15" s="24" t="s">
        <v>68</v>
      </c>
      <c r="H15" s="49">
        <v>1001</v>
      </c>
      <c r="I15" s="50" t="s">
        <v>30</v>
      </c>
      <c r="J15" s="51">
        <v>14</v>
      </c>
      <c r="K15" s="56">
        <v>4</v>
      </c>
      <c r="L15" s="67">
        <f t="shared" si="0"/>
        <v>0</v>
      </c>
      <c r="M15" s="68">
        <f t="shared" si="1"/>
        <v>0</v>
      </c>
      <c r="N15" s="69"/>
      <c r="O15" s="70">
        <f t="shared" si="2"/>
        <v>1</v>
      </c>
      <c r="P15" s="69"/>
      <c r="Q15" s="69"/>
      <c r="R15" s="69"/>
      <c r="S15" s="71">
        <f t="shared" si="3"/>
        <v>4</v>
      </c>
      <c r="T15" s="55" t="str">
        <f t="shared" si="4"/>
        <v>OK</v>
      </c>
      <c r="U15" s="27"/>
      <c r="V15" s="27"/>
      <c r="W15" s="43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8.5" customHeight="1" x14ac:dyDescent="0.2">
      <c r="A16" s="175"/>
      <c r="B16" s="177"/>
      <c r="C16" s="48">
        <v>13</v>
      </c>
      <c r="D16" s="35" t="s">
        <v>21</v>
      </c>
      <c r="E16" s="23" t="s">
        <v>29</v>
      </c>
      <c r="F16" s="23" t="s">
        <v>6</v>
      </c>
      <c r="G16" s="24" t="s">
        <v>68</v>
      </c>
      <c r="H16" s="49">
        <v>1001</v>
      </c>
      <c r="I16" s="50" t="s">
        <v>30</v>
      </c>
      <c r="J16" s="51">
        <v>19</v>
      </c>
      <c r="K16" s="56">
        <v>4</v>
      </c>
      <c r="L16" s="67">
        <f t="shared" si="0"/>
        <v>0</v>
      </c>
      <c r="M16" s="68">
        <f t="shared" si="1"/>
        <v>0</v>
      </c>
      <c r="N16" s="69"/>
      <c r="O16" s="70">
        <f t="shared" si="2"/>
        <v>1</v>
      </c>
      <c r="P16" s="69"/>
      <c r="Q16" s="69"/>
      <c r="R16" s="69"/>
      <c r="S16" s="71">
        <f t="shared" si="3"/>
        <v>4</v>
      </c>
      <c r="T16" s="55" t="str">
        <f t="shared" si="4"/>
        <v>OK</v>
      </c>
      <c r="U16" s="27"/>
      <c r="V16" s="27"/>
      <c r="W16" s="43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8.5" customHeight="1" x14ac:dyDescent="0.2">
      <c r="A17" s="175"/>
      <c r="B17" s="177"/>
      <c r="C17" s="48">
        <v>14</v>
      </c>
      <c r="D17" s="35" t="s">
        <v>22</v>
      </c>
      <c r="E17" s="23" t="s">
        <v>29</v>
      </c>
      <c r="F17" s="23" t="s">
        <v>6</v>
      </c>
      <c r="G17" s="24" t="s">
        <v>68</v>
      </c>
      <c r="H17" s="49">
        <v>1001</v>
      </c>
      <c r="I17" s="50" t="s">
        <v>30</v>
      </c>
      <c r="J17" s="51">
        <v>20</v>
      </c>
      <c r="K17" s="56">
        <v>5</v>
      </c>
      <c r="L17" s="67">
        <f t="shared" si="0"/>
        <v>0</v>
      </c>
      <c r="M17" s="68">
        <f t="shared" si="1"/>
        <v>0</v>
      </c>
      <c r="N17" s="69"/>
      <c r="O17" s="70">
        <f t="shared" si="2"/>
        <v>1</v>
      </c>
      <c r="P17" s="69"/>
      <c r="Q17" s="69"/>
      <c r="R17" s="69"/>
      <c r="S17" s="71">
        <f t="shared" si="3"/>
        <v>5</v>
      </c>
      <c r="T17" s="55" t="str">
        <f t="shared" si="4"/>
        <v>OK</v>
      </c>
      <c r="U17" s="27"/>
      <c r="V17" s="27"/>
      <c r="W17" s="43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29.25" customHeight="1" x14ac:dyDescent="0.2">
      <c r="A18" s="175"/>
      <c r="B18" s="177"/>
      <c r="C18" s="48">
        <v>15</v>
      </c>
      <c r="D18" s="35" t="s">
        <v>23</v>
      </c>
      <c r="E18" s="23" t="s">
        <v>29</v>
      </c>
      <c r="F18" s="23" t="s">
        <v>6</v>
      </c>
      <c r="G18" s="24" t="s">
        <v>68</v>
      </c>
      <c r="H18" s="49">
        <v>1001</v>
      </c>
      <c r="I18" s="50" t="s">
        <v>30</v>
      </c>
      <c r="J18" s="51">
        <v>20</v>
      </c>
      <c r="K18" s="56">
        <v>4</v>
      </c>
      <c r="L18" s="67">
        <f t="shared" si="0"/>
        <v>0</v>
      </c>
      <c r="M18" s="68">
        <f t="shared" si="1"/>
        <v>0</v>
      </c>
      <c r="N18" s="69"/>
      <c r="O18" s="70">
        <f t="shared" si="2"/>
        <v>1</v>
      </c>
      <c r="P18" s="69"/>
      <c r="Q18" s="69"/>
      <c r="R18" s="69"/>
      <c r="S18" s="71">
        <f t="shared" si="3"/>
        <v>4</v>
      </c>
      <c r="T18" s="55" t="str">
        <f t="shared" si="4"/>
        <v>OK</v>
      </c>
      <c r="U18" s="27"/>
      <c r="V18" s="27"/>
      <c r="W18" s="43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34.5" customHeight="1" x14ac:dyDescent="0.2">
      <c r="A19" s="175"/>
      <c r="B19" s="177"/>
      <c r="C19" s="48">
        <v>16</v>
      </c>
      <c r="D19" s="35" t="s">
        <v>24</v>
      </c>
      <c r="E19" s="23" t="s">
        <v>29</v>
      </c>
      <c r="F19" s="23" t="s">
        <v>6</v>
      </c>
      <c r="G19" s="24" t="s">
        <v>68</v>
      </c>
      <c r="H19" s="49">
        <v>1001</v>
      </c>
      <c r="I19" s="50" t="s">
        <v>30</v>
      </c>
      <c r="J19" s="51">
        <v>20</v>
      </c>
      <c r="K19" s="56">
        <v>4</v>
      </c>
      <c r="L19" s="67">
        <f t="shared" si="0"/>
        <v>0</v>
      </c>
      <c r="M19" s="68">
        <f t="shared" si="1"/>
        <v>0</v>
      </c>
      <c r="N19" s="69"/>
      <c r="O19" s="70">
        <f t="shared" si="2"/>
        <v>1</v>
      </c>
      <c r="P19" s="69"/>
      <c r="Q19" s="69"/>
      <c r="R19" s="69"/>
      <c r="S19" s="71">
        <f t="shared" si="3"/>
        <v>4</v>
      </c>
      <c r="T19" s="55" t="str">
        <f t="shared" si="4"/>
        <v>OK</v>
      </c>
      <c r="U19" s="27"/>
      <c r="V19" s="27"/>
      <c r="W19" s="43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31.7" customHeight="1" x14ac:dyDescent="0.2">
      <c r="A20" s="175"/>
      <c r="B20" s="177"/>
      <c r="C20" s="48">
        <v>17</v>
      </c>
      <c r="D20" s="35" t="s">
        <v>25</v>
      </c>
      <c r="E20" s="23" t="s">
        <v>29</v>
      </c>
      <c r="F20" s="23" t="s">
        <v>6</v>
      </c>
      <c r="G20" s="24" t="s">
        <v>68</v>
      </c>
      <c r="H20" s="49">
        <v>1001</v>
      </c>
      <c r="I20" s="50" t="s">
        <v>30</v>
      </c>
      <c r="J20" s="51">
        <v>20</v>
      </c>
      <c r="K20" s="56">
        <v>5</v>
      </c>
      <c r="L20" s="67">
        <f t="shared" si="0"/>
        <v>0</v>
      </c>
      <c r="M20" s="68">
        <f t="shared" si="1"/>
        <v>0</v>
      </c>
      <c r="N20" s="69"/>
      <c r="O20" s="70">
        <f t="shared" si="2"/>
        <v>1</v>
      </c>
      <c r="P20" s="69"/>
      <c r="Q20" s="69"/>
      <c r="R20" s="69"/>
      <c r="S20" s="71">
        <f t="shared" si="3"/>
        <v>5</v>
      </c>
      <c r="T20" s="55" t="str">
        <f t="shared" si="4"/>
        <v>OK</v>
      </c>
      <c r="U20" s="27"/>
      <c r="V20" s="27"/>
      <c r="W20" s="43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35.450000000000003" customHeight="1" x14ac:dyDescent="0.2">
      <c r="A21" s="175"/>
      <c r="B21" s="177"/>
      <c r="C21" s="48">
        <v>18</v>
      </c>
      <c r="D21" s="36" t="s">
        <v>55</v>
      </c>
      <c r="E21" s="28" t="s">
        <v>29</v>
      </c>
      <c r="F21" s="28" t="s">
        <v>6</v>
      </c>
      <c r="G21" s="24" t="s">
        <v>68</v>
      </c>
      <c r="H21" s="49">
        <v>1001</v>
      </c>
      <c r="I21" s="50" t="s">
        <v>30</v>
      </c>
      <c r="J21" s="51">
        <v>18</v>
      </c>
      <c r="K21" s="56">
        <v>4</v>
      </c>
      <c r="L21" s="67">
        <f t="shared" si="0"/>
        <v>0</v>
      </c>
      <c r="M21" s="68">
        <f t="shared" si="1"/>
        <v>0</v>
      </c>
      <c r="N21" s="69"/>
      <c r="O21" s="70">
        <f t="shared" si="2"/>
        <v>1</v>
      </c>
      <c r="P21" s="69"/>
      <c r="Q21" s="69"/>
      <c r="R21" s="69"/>
      <c r="S21" s="71">
        <f t="shared" si="3"/>
        <v>4</v>
      </c>
      <c r="T21" s="55" t="str">
        <f t="shared" si="4"/>
        <v>OK</v>
      </c>
      <c r="U21" s="27"/>
      <c r="V21" s="27"/>
      <c r="W21" s="43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36.75" customHeight="1" x14ac:dyDescent="0.2">
      <c r="A22" s="175"/>
      <c r="B22" s="177"/>
      <c r="C22" s="48">
        <v>19</v>
      </c>
      <c r="D22" s="32" t="s">
        <v>26</v>
      </c>
      <c r="E22" s="24" t="s">
        <v>29</v>
      </c>
      <c r="F22" s="24" t="s">
        <v>6</v>
      </c>
      <c r="G22" s="24" t="s">
        <v>68</v>
      </c>
      <c r="H22" s="49">
        <v>1001</v>
      </c>
      <c r="I22" s="50" t="s">
        <v>30</v>
      </c>
      <c r="J22" s="51">
        <v>4.7</v>
      </c>
      <c r="K22" s="56">
        <v>10</v>
      </c>
      <c r="L22" s="67">
        <f t="shared" si="0"/>
        <v>0</v>
      </c>
      <c r="M22" s="68">
        <f t="shared" si="1"/>
        <v>0</v>
      </c>
      <c r="N22" s="69"/>
      <c r="O22" s="70">
        <f t="shared" si="2"/>
        <v>2</v>
      </c>
      <c r="P22" s="69"/>
      <c r="Q22" s="69"/>
      <c r="R22" s="69"/>
      <c r="S22" s="71">
        <f t="shared" si="3"/>
        <v>10</v>
      </c>
      <c r="T22" s="55" t="str">
        <f t="shared" si="4"/>
        <v>OK</v>
      </c>
      <c r="U22" s="27"/>
      <c r="V22" s="27"/>
      <c r="W22" s="43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34.5" customHeight="1" x14ac:dyDescent="0.2">
      <c r="A23" s="175"/>
      <c r="B23" s="177"/>
      <c r="C23" s="48">
        <v>20</v>
      </c>
      <c r="D23" s="32" t="s">
        <v>56</v>
      </c>
      <c r="E23" s="24" t="s">
        <v>29</v>
      </c>
      <c r="F23" s="24" t="s">
        <v>6</v>
      </c>
      <c r="G23" s="24" t="s">
        <v>68</v>
      </c>
      <c r="H23" s="49">
        <v>1001</v>
      </c>
      <c r="I23" s="50" t="s">
        <v>31</v>
      </c>
      <c r="J23" s="51">
        <v>38.979999999999997</v>
      </c>
      <c r="K23" s="56">
        <v>2</v>
      </c>
      <c r="L23" s="67">
        <f t="shared" si="0"/>
        <v>0</v>
      </c>
      <c r="M23" s="68">
        <f t="shared" si="1"/>
        <v>0</v>
      </c>
      <c r="N23" s="69"/>
      <c r="O23" s="70">
        <f t="shared" si="2"/>
        <v>0</v>
      </c>
      <c r="P23" s="69"/>
      <c r="Q23" s="69"/>
      <c r="R23" s="69"/>
      <c r="S23" s="71">
        <f t="shared" si="3"/>
        <v>2</v>
      </c>
      <c r="T23" s="55" t="str">
        <f t="shared" si="4"/>
        <v>OK</v>
      </c>
      <c r="U23" s="27"/>
      <c r="V23" s="27"/>
      <c r="W23" s="43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50.25" customHeight="1" x14ac:dyDescent="0.2">
      <c r="A24" s="175"/>
      <c r="B24" s="177"/>
      <c r="C24" s="48">
        <v>21</v>
      </c>
      <c r="D24" s="32" t="s">
        <v>27</v>
      </c>
      <c r="E24" s="24" t="s">
        <v>29</v>
      </c>
      <c r="F24" s="24" t="s">
        <v>6</v>
      </c>
      <c r="G24" s="24" t="s">
        <v>67</v>
      </c>
      <c r="H24" s="49">
        <v>1001</v>
      </c>
      <c r="I24" s="50" t="s">
        <v>32</v>
      </c>
      <c r="J24" s="51">
        <v>63.1</v>
      </c>
      <c r="K24" s="56">
        <v>2</v>
      </c>
      <c r="L24" s="67">
        <f t="shared" si="0"/>
        <v>0</v>
      </c>
      <c r="M24" s="68">
        <f t="shared" si="1"/>
        <v>0</v>
      </c>
      <c r="N24" s="69"/>
      <c r="O24" s="70">
        <f t="shared" si="2"/>
        <v>0</v>
      </c>
      <c r="P24" s="69"/>
      <c r="Q24" s="69"/>
      <c r="R24" s="69"/>
      <c r="S24" s="71">
        <f t="shared" si="3"/>
        <v>2</v>
      </c>
      <c r="T24" s="55" t="str">
        <f t="shared" si="4"/>
        <v>OK</v>
      </c>
      <c r="U24" s="27"/>
      <c r="V24" s="27"/>
      <c r="W24" s="43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33.75" customHeight="1" x14ac:dyDescent="0.2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58</v>
      </c>
      <c r="F25" s="58" t="s">
        <v>6</v>
      </c>
      <c r="G25" s="58" t="s">
        <v>14</v>
      </c>
      <c r="H25" s="46">
        <v>436</v>
      </c>
      <c r="I25" s="47" t="s">
        <v>63</v>
      </c>
      <c r="J25" s="59">
        <v>98.6</v>
      </c>
      <c r="K25" s="56">
        <v>10</v>
      </c>
      <c r="L25" s="67">
        <f t="shared" si="0"/>
        <v>0</v>
      </c>
      <c r="M25" s="68">
        <f t="shared" si="1"/>
        <v>0</v>
      </c>
      <c r="N25" s="69"/>
      <c r="O25" s="70">
        <f t="shared" si="2"/>
        <v>2</v>
      </c>
      <c r="P25" s="69"/>
      <c r="Q25" s="69"/>
      <c r="R25" s="69"/>
      <c r="S25" s="71">
        <f t="shared" si="3"/>
        <v>10</v>
      </c>
      <c r="T25" s="55" t="str">
        <f t="shared" si="4"/>
        <v>OK</v>
      </c>
      <c r="U25" s="27"/>
      <c r="V25" s="27"/>
      <c r="W25" s="43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31.7" customHeight="1" x14ac:dyDescent="0.2">
      <c r="A26" s="168"/>
      <c r="B26" s="171"/>
      <c r="C26" s="47">
        <v>41</v>
      </c>
      <c r="D26" s="57" t="s">
        <v>59</v>
      </c>
      <c r="E26" s="58" t="s">
        <v>58</v>
      </c>
      <c r="F26" s="58" t="s">
        <v>6</v>
      </c>
      <c r="G26" s="58" t="s">
        <v>14</v>
      </c>
      <c r="H26" s="46">
        <v>436</v>
      </c>
      <c r="I26" s="47" t="s">
        <v>64</v>
      </c>
      <c r="J26" s="59">
        <v>58.8</v>
      </c>
      <c r="K26" s="56">
        <v>30</v>
      </c>
      <c r="L26" s="67">
        <f t="shared" si="0"/>
        <v>0</v>
      </c>
      <c r="M26" s="68">
        <f t="shared" si="1"/>
        <v>0</v>
      </c>
      <c r="N26" s="69"/>
      <c r="O26" s="70">
        <f t="shared" si="2"/>
        <v>7</v>
      </c>
      <c r="P26" s="69"/>
      <c r="Q26" s="69"/>
      <c r="R26" s="69"/>
      <c r="S26" s="71">
        <f t="shared" si="3"/>
        <v>30</v>
      </c>
      <c r="T26" s="55" t="str">
        <f t="shared" si="4"/>
        <v>OK</v>
      </c>
      <c r="U26" s="27"/>
      <c r="V26" s="27"/>
      <c r="W26" s="43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32.25" customHeight="1" x14ac:dyDescent="0.2">
      <c r="A27" s="168"/>
      <c r="B27" s="171"/>
      <c r="C27" s="47">
        <v>42</v>
      </c>
      <c r="D27" s="57" t="s">
        <v>60</v>
      </c>
      <c r="E27" s="58" t="s">
        <v>58</v>
      </c>
      <c r="F27" s="58" t="s">
        <v>6</v>
      </c>
      <c r="G27" s="58" t="s">
        <v>14</v>
      </c>
      <c r="H27" s="46">
        <v>436</v>
      </c>
      <c r="I27" s="47" t="s">
        <v>65</v>
      </c>
      <c r="J27" s="59">
        <v>83.2</v>
      </c>
      <c r="K27" s="56">
        <v>2</v>
      </c>
      <c r="L27" s="67">
        <f t="shared" si="0"/>
        <v>0</v>
      </c>
      <c r="M27" s="68">
        <f t="shared" si="1"/>
        <v>0</v>
      </c>
      <c r="N27" s="69"/>
      <c r="O27" s="70">
        <f t="shared" si="2"/>
        <v>0</v>
      </c>
      <c r="P27" s="69"/>
      <c r="Q27" s="69"/>
      <c r="R27" s="69"/>
      <c r="S27" s="71">
        <f t="shared" si="3"/>
        <v>2</v>
      </c>
      <c r="T27" s="55" t="str">
        <f t="shared" si="4"/>
        <v>OK</v>
      </c>
      <c r="U27" s="27"/>
      <c r="V27" s="27"/>
      <c r="W27" s="43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ht="27.75" customHeight="1" x14ac:dyDescent="0.2">
      <c r="A28" s="168"/>
      <c r="B28" s="171"/>
      <c r="C28" s="47">
        <v>43</v>
      </c>
      <c r="D28" s="57" t="s">
        <v>61</v>
      </c>
      <c r="E28" s="58" t="s">
        <v>58</v>
      </c>
      <c r="F28" s="58" t="s">
        <v>6</v>
      </c>
      <c r="G28" s="58" t="s">
        <v>14</v>
      </c>
      <c r="H28" s="46">
        <v>436</v>
      </c>
      <c r="I28" s="47" t="s">
        <v>64</v>
      </c>
      <c r="J28" s="59">
        <v>44</v>
      </c>
      <c r="K28" s="56">
        <v>30</v>
      </c>
      <c r="L28" s="67">
        <f t="shared" si="0"/>
        <v>0</v>
      </c>
      <c r="M28" s="68">
        <f t="shared" si="1"/>
        <v>0</v>
      </c>
      <c r="N28" s="69"/>
      <c r="O28" s="70">
        <f t="shared" si="2"/>
        <v>7</v>
      </c>
      <c r="P28" s="69"/>
      <c r="Q28" s="69"/>
      <c r="R28" s="69"/>
      <c r="S28" s="71">
        <f t="shared" si="3"/>
        <v>30</v>
      </c>
      <c r="T28" s="55" t="str">
        <f t="shared" si="4"/>
        <v>OK</v>
      </c>
      <c r="U28" s="27"/>
      <c r="V28" s="27"/>
      <c r="W28" s="43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ht="31.7" customHeight="1" x14ac:dyDescent="0.2">
      <c r="A29" s="169"/>
      <c r="B29" s="172"/>
      <c r="C29" s="45">
        <v>44</v>
      </c>
      <c r="D29" s="60" t="s">
        <v>62</v>
      </c>
      <c r="E29" s="61" t="s">
        <v>58</v>
      </c>
      <c r="F29" s="61" t="s">
        <v>6</v>
      </c>
      <c r="G29" s="58" t="s">
        <v>14</v>
      </c>
      <c r="H29" s="46">
        <v>436</v>
      </c>
      <c r="I29" s="47" t="s">
        <v>66</v>
      </c>
      <c r="J29" s="59">
        <v>47.6</v>
      </c>
      <c r="K29" s="56">
        <v>30</v>
      </c>
      <c r="L29" s="67">
        <f t="shared" si="0"/>
        <v>0</v>
      </c>
      <c r="M29" s="68">
        <f t="shared" si="1"/>
        <v>0</v>
      </c>
      <c r="N29" s="69"/>
      <c r="O29" s="70">
        <f t="shared" si="2"/>
        <v>7</v>
      </c>
      <c r="P29" s="69"/>
      <c r="Q29" s="69"/>
      <c r="R29" s="69"/>
      <c r="S29" s="71">
        <f t="shared" si="3"/>
        <v>30</v>
      </c>
      <c r="T29" s="55" t="str">
        <f t="shared" si="4"/>
        <v>OK</v>
      </c>
      <c r="U29" s="27"/>
      <c r="V29" s="27"/>
      <c r="W29" s="43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s="41" customFormat="1" ht="16.5" customHeight="1" x14ac:dyDescent="0.25">
      <c r="E30" s="44"/>
      <c r="K30" s="72">
        <f>SUMPRODUCT($J$4:$J$29,K4:K29)</f>
        <v>9362.8799999999992</v>
      </c>
      <c r="L30" s="72">
        <f t="shared" ref="L30:S30" si="5">SUMPRODUCT($J$4:$J$29,L4:L29)</f>
        <v>0</v>
      </c>
      <c r="M30" s="72">
        <f t="shared" si="5"/>
        <v>0</v>
      </c>
      <c r="N30" s="72">
        <f t="shared" si="5"/>
        <v>0</v>
      </c>
      <c r="O30" s="72">
        <f t="shared" si="5"/>
        <v>2063.6299999999997</v>
      </c>
      <c r="P30" s="72">
        <f t="shared" si="5"/>
        <v>0</v>
      </c>
      <c r="Q30" s="72">
        <f t="shared" si="5"/>
        <v>0</v>
      </c>
      <c r="R30" s="72">
        <f t="shared" si="5"/>
        <v>0</v>
      </c>
      <c r="S30" s="72">
        <f t="shared" si="5"/>
        <v>9362.8799999999992</v>
      </c>
      <c r="U30" s="41">
        <f>SUMPRODUCT($J$4:$J$29,U4:U29)</f>
        <v>0</v>
      </c>
      <c r="V30" s="41">
        <f>SUMPRODUCT($J$4:$J$29,V4:V29)</f>
        <v>0</v>
      </c>
      <c r="W30" s="41">
        <f>SUMPRODUCT($J$4:$J$29,W4:W29)</f>
        <v>0</v>
      </c>
      <c r="X30" s="41">
        <f>SUMPRODUCT($J$4:$J$29,X4:X29)</f>
        <v>0</v>
      </c>
      <c r="Y30" s="41">
        <f>SUMPRODUCT(J4:J29,Y4:Y29)</f>
        <v>0</v>
      </c>
      <c r="Z30" s="41">
        <f>SUMPRODUCT(J4:J29,Z4:Z29)</f>
        <v>0</v>
      </c>
      <c r="AA30" s="41">
        <f>SUMPRODUCT(J4:J29,AA4:AA29)</f>
        <v>0</v>
      </c>
      <c r="AB30" s="41">
        <f>SUMPRODUCT(K4:K29,AB4:AB29)</f>
        <v>0</v>
      </c>
      <c r="AC30" s="41">
        <f t="shared" ref="AC30:AG30" si="6">SUMPRODUCT(S4:S29,AC4:AC29)</f>
        <v>0</v>
      </c>
      <c r="AD30" s="41">
        <f t="shared" si="6"/>
        <v>0</v>
      </c>
      <c r="AE30" s="41">
        <f t="shared" si="6"/>
        <v>0</v>
      </c>
      <c r="AF30" s="41">
        <f t="shared" si="6"/>
        <v>0</v>
      </c>
      <c r="AG30" s="41">
        <f t="shared" si="6"/>
        <v>0</v>
      </c>
    </row>
    <row r="31" spans="1:33" x14ac:dyDescent="0.2">
      <c r="J31" s="1"/>
      <c r="K31" s="16">
        <f>SUM(K4:K29)</f>
        <v>198</v>
      </c>
      <c r="S31" s="16">
        <f t="shared" ref="S31" si="7">SUM(S4:S29)</f>
        <v>198</v>
      </c>
      <c r="V31" s="40"/>
      <c r="W31" s="40"/>
      <c r="X31" s="40"/>
    </row>
    <row r="32" spans="1:33" ht="23.25" customHeight="1" x14ac:dyDescent="0.2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60"/>
      <c r="V32" s="40"/>
      <c r="W32" s="40"/>
      <c r="X32" s="40"/>
    </row>
    <row r="33" spans="1:24" x14ac:dyDescent="0.2">
      <c r="V33" s="40"/>
      <c r="W33" s="40"/>
      <c r="X33" s="40"/>
    </row>
    <row r="34" spans="1:24" ht="33" customHeight="1" x14ac:dyDescent="0.2">
      <c r="A34" s="153" t="s">
        <v>87</v>
      </c>
      <c r="B34" s="154"/>
      <c r="C34" s="154"/>
      <c r="D34" s="154"/>
      <c r="E34" s="154"/>
      <c r="F34" s="154"/>
      <c r="G34" s="154"/>
      <c r="H34" s="154"/>
      <c r="I34" s="154"/>
      <c r="J34" s="155"/>
      <c r="V34" s="40"/>
      <c r="W34" s="40"/>
      <c r="X34" s="40"/>
    </row>
    <row r="35" spans="1:24" x14ac:dyDescent="0.2">
      <c r="V35" s="40"/>
      <c r="W35" s="40"/>
      <c r="X35" s="40"/>
    </row>
  </sheetData>
  <mergeCells count="24">
    <mergeCell ref="W1:W2"/>
    <mergeCell ref="A34:J34"/>
    <mergeCell ref="AD1:AD2"/>
    <mergeCell ref="A4:A24"/>
    <mergeCell ref="B4:B24"/>
    <mergeCell ref="A25:A29"/>
    <mergeCell ref="B25:B29"/>
    <mergeCell ref="A32:J32"/>
    <mergeCell ref="AE1:AE2"/>
    <mergeCell ref="AF1:AF2"/>
    <mergeCell ref="AG1:AG2"/>
    <mergeCell ref="A2:J2"/>
    <mergeCell ref="K2:T2"/>
    <mergeCell ref="X1:X2"/>
    <mergeCell ref="Y1:Y2"/>
    <mergeCell ref="Z1:Z2"/>
    <mergeCell ref="AA1:AA2"/>
    <mergeCell ref="AB1:AB2"/>
    <mergeCell ref="AC1:AC2"/>
    <mergeCell ref="A1:C1"/>
    <mergeCell ref="D1:J1"/>
    <mergeCell ref="K1:T1"/>
    <mergeCell ref="U1:U2"/>
    <mergeCell ref="V1:V2"/>
  </mergeCells>
  <conditionalFormatting sqref="A30:XFD30">
    <cfRule type="cellIs" dxfId="11" priority="1" operator="greaterThan">
      <formula>1</formula>
    </cfRule>
  </conditionalFormatting>
  <conditionalFormatting sqref="T31:V31 S32:V65"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greaterThan">
      <formula>0</formula>
    </cfRule>
  </conditionalFormatting>
  <conditionalFormatting sqref="U4:AG29">
    <cfRule type="cellIs" dxfId="7" priority="5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52C03-2E5D-4E94-AB25-3ADECE39317E}">
  <dimension ref="A1:AG35"/>
  <sheetViews>
    <sheetView topLeftCell="A19" zoomScale="80" zoomScaleNormal="80" workbookViewId="0">
      <selection activeCell="S33" sqref="S33"/>
    </sheetView>
  </sheetViews>
  <sheetFormatPr defaultColWidth="9.7109375" defaultRowHeight="15" x14ac:dyDescent="0.2"/>
  <cols>
    <col min="1" max="1" width="7.7109375" style="1" customWidth="1"/>
    <col min="2" max="2" width="16.5703125" style="1" customWidth="1"/>
    <col min="3" max="3" width="5.5703125" style="13" customWidth="1"/>
    <col min="4" max="4" width="24.7109375" style="1" customWidth="1"/>
    <col min="5" max="5" width="9.42578125" style="1" customWidth="1"/>
    <col min="6" max="6" width="9.140625" style="1" customWidth="1"/>
    <col min="7" max="7" width="9" style="1" customWidth="1"/>
    <col min="8" max="8" width="8.7109375" style="1" customWidth="1"/>
    <col min="9" max="9" width="11.140625" style="1" customWidth="1"/>
    <col min="10" max="10" width="11" style="19" customWidth="1"/>
    <col min="11" max="18" width="11.28515625" style="16" customWidth="1"/>
    <col min="19" max="19" width="13.28515625" style="14" customWidth="1"/>
    <col min="20" max="20" width="12.5703125" style="37" customWidth="1"/>
    <col min="21" max="21" width="15.42578125" style="38" customWidth="1"/>
    <col min="22" max="24" width="16.42578125" style="38" bestFit="1" customWidth="1"/>
    <col min="25" max="26" width="16.42578125" style="39" bestFit="1" customWidth="1"/>
    <col min="27" max="27" width="17" style="39" customWidth="1"/>
    <col min="28" max="33" width="16.28515625" style="39" bestFit="1" customWidth="1"/>
    <col min="34" max="16384" width="9.7109375" style="30"/>
  </cols>
  <sheetData>
    <row r="1" spans="1:33" ht="47.65" customHeight="1" x14ac:dyDescent="0.2">
      <c r="A1" s="173" t="s">
        <v>41</v>
      </c>
      <c r="B1" s="173"/>
      <c r="C1" s="173"/>
      <c r="D1" s="173" t="s">
        <v>43</v>
      </c>
      <c r="E1" s="173"/>
      <c r="F1" s="173"/>
      <c r="G1" s="173"/>
      <c r="H1" s="173"/>
      <c r="I1" s="173"/>
      <c r="J1" s="173"/>
      <c r="K1" s="173" t="s">
        <v>42</v>
      </c>
      <c r="L1" s="173"/>
      <c r="M1" s="173"/>
      <c r="N1" s="173"/>
      <c r="O1" s="173"/>
      <c r="P1" s="173"/>
      <c r="Q1" s="173"/>
      <c r="R1" s="173"/>
      <c r="S1" s="173"/>
      <c r="T1" s="173"/>
      <c r="U1" s="182" t="s">
        <v>161</v>
      </c>
      <c r="V1" s="182" t="s">
        <v>162</v>
      </c>
      <c r="W1" s="182" t="s">
        <v>163</v>
      </c>
      <c r="X1" s="156" t="s">
        <v>44</v>
      </c>
      <c r="Y1" s="156" t="s">
        <v>44</v>
      </c>
      <c r="Z1" s="156" t="s">
        <v>44</v>
      </c>
      <c r="AA1" s="156" t="s">
        <v>44</v>
      </c>
      <c r="AB1" s="156" t="s">
        <v>44</v>
      </c>
      <c r="AC1" s="156" t="s">
        <v>44</v>
      </c>
      <c r="AD1" s="156" t="s">
        <v>44</v>
      </c>
      <c r="AE1" s="156" t="s">
        <v>44</v>
      </c>
      <c r="AF1" s="156" t="s">
        <v>44</v>
      </c>
      <c r="AG1" s="156" t="s">
        <v>44</v>
      </c>
    </row>
    <row r="2" spans="1:33" ht="25.5" customHeight="1" x14ac:dyDescent="0.2">
      <c r="A2" s="164" t="s">
        <v>83</v>
      </c>
      <c r="B2" s="178"/>
      <c r="C2" s="178"/>
      <c r="D2" s="178"/>
      <c r="E2" s="178"/>
      <c r="F2" s="178"/>
      <c r="G2" s="178"/>
      <c r="H2" s="178"/>
      <c r="I2" s="178"/>
      <c r="J2" s="179"/>
      <c r="K2" s="161" t="s">
        <v>72</v>
      </c>
      <c r="L2" s="162"/>
      <c r="M2" s="162"/>
      <c r="N2" s="162"/>
      <c r="O2" s="162"/>
      <c r="P2" s="162"/>
      <c r="Q2" s="162"/>
      <c r="R2" s="162"/>
      <c r="S2" s="162"/>
      <c r="T2" s="163"/>
      <c r="U2" s="183"/>
      <c r="V2" s="183"/>
      <c r="W2" s="183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 s="3" customFormat="1" ht="54.75" customHeight="1" x14ac:dyDescent="0.2">
      <c r="A3" s="11" t="s">
        <v>4</v>
      </c>
      <c r="B3" s="11" t="s">
        <v>46</v>
      </c>
      <c r="C3" s="11" t="s">
        <v>2</v>
      </c>
      <c r="D3" s="11" t="s">
        <v>8</v>
      </c>
      <c r="E3" s="11" t="s">
        <v>12</v>
      </c>
      <c r="F3" s="11" t="s">
        <v>3</v>
      </c>
      <c r="G3" s="11" t="s">
        <v>13</v>
      </c>
      <c r="H3" s="11" t="s">
        <v>10</v>
      </c>
      <c r="I3" s="11" t="s">
        <v>9</v>
      </c>
      <c r="J3" s="11" t="s">
        <v>11</v>
      </c>
      <c r="K3" s="11" t="s">
        <v>5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5" t="s">
        <v>95</v>
      </c>
      <c r="S3" s="66" t="s">
        <v>0</v>
      </c>
      <c r="T3" s="10" t="s">
        <v>1</v>
      </c>
      <c r="U3" s="128">
        <v>45782</v>
      </c>
      <c r="V3" s="128">
        <v>45875</v>
      </c>
      <c r="W3" s="128">
        <v>45889</v>
      </c>
      <c r="X3" s="29" t="s">
        <v>45</v>
      </c>
      <c r="Y3" s="29" t="s">
        <v>45</v>
      </c>
      <c r="Z3" s="29" t="s">
        <v>45</v>
      </c>
      <c r="AA3" s="29" t="s">
        <v>45</v>
      </c>
      <c r="AB3" s="29" t="s">
        <v>45</v>
      </c>
      <c r="AC3" s="29" t="s">
        <v>45</v>
      </c>
      <c r="AD3" s="29" t="s">
        <v>45</v>
      </c>
      <c r="AE3" s="29" t="s">
        <v>45</v>
      </c>
      <c r="AF3" s="29" t="s">
        <v>45</v>
      </c>
      <c r="AG3" s="29" t="s">
        <v>45</v>
      </c>
    </row>
    <row r="4" spans="1:33" ht="59.25" customHeight="1" x14ac:dyDescent="0.2">
      <c r="A4" s="174" t="s">
        <v>15</v>
      </c>
      <c r="B4" s="176" t="s">
        <v>69</v>
      </c>
      <c r="C4" s="48">
        <v>1</v>
      </c>
      <c r="D4" s="31" t="s">
        <v>48</v>
      </c>
      <c r="E4" s="23" t="s">
        <v>29</v>
      </c>
      <c r="F4" s="23" t="s">
        <v>6</v>
      </c>
      <c r="G4" s="24" t="s">
        <v>68</v>
      </c>
      <c r="H4" s="49">
        <v>1001</v>
      </c>
      <c r="I4" s="50" t="s">
        <v>33</v>
      </c>
      <c r="J4" s="51">
        <v>41</v>
      </c>
      <c r="K4" s="56">
        <v>0</v>
      </c>
      <c r="L4" s="67">
        <f>IF(SUM(U4:AL4)&gt;K4+N4,K4+N4,SUM(U4:AL4))</f>
        <v>0</v>
      </c>
      <c r="M4" s="68">
        <f>(SUM(U4:AL4))</f>
        <v>0</v>
      </c>
      <c r="N4" s="69"/>
      <c r="O4" s="70">
        <f>ROUND(IF(K4*0.25-0.5&lt;0,0,K4*0.25-0.5),0)-R4-P4</f>
        <v>0</v>
      </c>
      <c r="P4" s="69"/>
      <c r="Q4" s="69"/>
      <c r="R4" s="69"/>
      <c r="S4" s="71">
        <f>K4-(SUM(U4:AD4))+N4</f>
        <v>0</v>
      </c>
      <c r="T4" s="55" t="str">
        <f>IF(S4&lt;0,"ATENÇÃO","OK")</f>
        <v>OK</v>
      </c>
      <c r="U4" s="224"/>
      <c r="V4" s="224"/>
      <c r="W4" s="224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63.75" customHeight="1" x14ac:dyDescent="0.2">
      <c r="A5" s="175"/>
      <c r="B5" s="177"/>
      <c r="C5" s="48">
        <v>2</v>
      </c>
      <c r="D5" s="32" t="s">
        <v>49</v>
      </c>
      <c r="E5" s="24" t="s">
        <v>29</v>
      </c>
      <c r="F5" s="24" t="s">
        <v>6</v>
      </c>
      <c r="G5" s="24" t="s">
        <v>68</v>
      </c>
      <c r="H5" s="49">
        <v>1001</v>
      </c>
      <c r="I5" s="50" t="s">
        <v>34</v>
      </c>
      <c r="J5" s="51">
        <v>43.75</v>
      </c>
      <c r="K5" s="56">
        <v>0</v>
      </c>
      <c r="L5" s="67">
        <f t="shared" ref="L5:L29" si="0">IF(SUM(U5:AL5)&gt;K5+N5,K5+N5,SUM(U5:AL5))</f>
        <v>0</v>
      </c>
      <c r="M5" s="68">
        <f t="shared" ref="M5:M29" si="1">(SUM(U5:AL5))</f>
        <v>0</v>
      </c>
      <c r="N5" s="69"/>
      <c r="O5" s="70">
        <f t="shared" ref="O5:O29" si="2">ROUND(IF(K5*0.25-0.5&lt;0,0,K5*0.25-0.5),0)-R5-P5</f>
        <v>0</v>
      </c>
      <c r="P5" s="69"/>
      <c r="Q5" s="69"/>
      <c r="R5" s="69"/>
      <c r="S5" s="71">
        <f t="shared" ref="S5:S29" si="3">K5-(SUM(U5:AD5))+N5</f>
        <v>0</v>
      </c>
      <c r="T5" s="55" t="str">
        <f t="shared" ref="T5:T29" si="4">IF(S5&lt;0,"ATENÇÃO","OK")</f>
        <v>OK</v>
      </c>
      <c r="U5" s="224"/>
      <c r="V5" s="224"/>
      <c r="W5" s="224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61.5" customHeight="1" x14ac:dyDescent="0.2">
      <c r="A6" s="175"/>
      <c r="B6" s="177"/>
      <c r="C6" s="48">
        <v>3</v>
      </c>
      <c r="D6" s="32" t="s">
        <v>50</v>
      </c>
      <c r="E6" s="24" t="s">
        <v>29</v>
      </c>
      <c r="F6" s="24" t="s">
        <v>6</v>
      </c>
      <c r="G6" s="24" t="s">
        <v>68</v>
      </c>
      <c r="H6" s="49">
        <v>1001</v>
      </c>
      <c r="I6" s="50" t="s">
        <v>35</v>
      </c>
      <c r="J6" s="51">
        <v>51.2</v>
      </c>
      <c r="K6" s="56">
        <v>20</v>
      </c>
      <c r="L6" s="67">
        <f t="shared" si="0"/>
        <v>3</v>
      </c>
      <c r="M6" s="68">
        <f t="shared" si="1"/>
        <v>3</v>
      </c>
      <c r="N6" s="69"/>
      <c r="O6" s="70">
        <f t="shared" si="2"/>
        <v>5</v>
      </c>
      <c r="P6" s="69"/>
      <c r="Q6" s="69"/>
      <c r="R6" s="69"/>
      <c r="S6" s="71">
        <f t="shared" si="3"/>
        <v>17</v>
      </c>
      <c r="T6" s="55" t="str">
        <f t="shared" si="4"/>
        <v>OK</v>
      </c>
      <c r="U6" s="224"/>
      <c r="V6" s="224"/>
      <c r="W6" s="225">
        <v>3</v>
      </c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62.45" customHeight="1" x14ac:dyDescent="0.2">
      <c r="A7" s="175"/>
      <c r="B7" s="177"/>
      <c r="C7" s="48">
        <v>4</v>
      </c>
      <c r="D7" s="31" t="s">
        <v>51</v>
      </c>
      <c r="E7" s="23" t="s">
        <v>29</v>
      </c>
      <c r="F7" s="23" t="s">
        <v>6</v>
      </c>
      <c r="G7" s="24" t="s">
        <v>68</v>
      </c>
      <c r="H7" s="52">
        <v>1001</v>
      </c>
      <c r="I7" s="53" t="s">
        <v>36</v>
      </c>
      <c r="J7" s="54">
        <v>54.2</v>
      </c>
      <c r="K7" s="56">
        <v>0</v>
      </c>
      <c r="L7" s="67">
        <f t="shared" si="0"/>
        <v>0</v>
      </c>
      <c r="M7" s="68">
        <f t="shared" si="1"/>
        <v>0</v>
      </c>
      <c r="N7" s="69"/>
      <c r="O7" s="70">
        <f t="shared" si="2"/>
        <v>0</v>
      </c>
      <c r="P7" s="69"/>
      <c r="Q7" s="69"/>
      <c r="R7" s="69"/>
      <c r="S7" s="71">
        <f t="shared" si="3"/>
        <v>0</v>
      </c>
      <c r="T7" s="55" t="str">
        <f t="shared" si="4"/>
        <v>OK</v>
      </c>
      <c r="U7" s="224"/>
      <c r="V7" s="224"/>
      <c r="W7" s="224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65.25" customHeight="1" x14ac:dyDescent="0.2">
      <c r="A8" s="175"/>
      <c r="B8" s="177"/>
      <c r="C8" s="48">
        <v>5</v>
      </c>
      <c r="D8" s="31" t="s">
        <v>16</v>
      </c>
      <c r="E8" s="23" t="s">
        <v>29</v>
      </c>
      <c r="F8" s="23" t="s">
        <v>6</v>
      </c>
      <c r="G8" s="24" t="s">
        <v>68</v>
      </c>
      <c r="H8" s="52">
        <v>1001</v>
      </c>
      <c r="I8" s="53" t="s">
        <v>37</v>
      </c>
      <c r="J8" s="54">
        <v>65.8</v>
      </c>
      <c r="K8" s="56">
        <v>0</v>
      </c>
      <c r="L8" s="67">
        <f t="shared" si="0"/>
        <v>0</v>
      </c>
      <c r="M8" s="68">
        <f t="shared" si="1"/>
        <v>0</v>
      </c>
      <c r="N8" s="69"/>
      <c r="O8" s="70">
        <f t="shared" si="2"/>
        <v>0</v>
      </c>
      <c r="P8" s="69"/>
      <c r="Q8" s="69"/>
      <c r="R8" s="69"/>
      <c r="S8" s="71">
        <f t="shared" si="3"/>
        <v>0</v>
      </c>
      <c r="T8" s="55" t="str">
        <f t="shared" si="4"/>
        <v>OK</v>
      </c>
      <c r="U8" s="224"/>
      <c r="V8" s="224"/>
      <c r="W8" s="224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63" customHeight="1" x14ac:dyDescent="0.2">
      <c r="A9" s="175"/>
      <c r="B9" s="177"/>
      <c r="C9" s="48">
        <v>6</v>
      </c>
      <c r="D9" s="32" t="s">
        <v>17</v>
      </c>
      <c r="E9" s="24" t="s">
        <v>29</v>
      </c>
      <c r="F9" s="24" t="s">
        <v>6</v>
      </c>
      <c r="G9" s="24" t="s">
        <v>68</v>
      </c>
      <c r="H9" s="49">
        <v>1001</v>
      </c>
      <c r="I9" s="50" t="s">
        <v>28</v>
      </c>
      <c r="J9" s="51">
        <v>65.900000000000006</v>
      </c>
      <c r="K9" s="56">
        <v>0</v>
      </c>
      <c r="L9" s="67">
        <f t="shared" si="0"/>
        <v>0</v>
      </c>
      <c r="M9" s="68">
        <f t="shared" si="1"/>
        <v>0</v>
      </c>
      <c r="N9" s="69"/>
      <c r="O9" s="70">
        <f t="shared" si="2"/>
        <v>0</v>
      </c>
      <c r="P9" s="69"/>
      <c r="Q9" s="69"/>
      <c r="R9" s="69"/>
      <c r="S9" s="71">
        <f t="shared" si="3"/>
        <v>0</v>
      </c>
      <c r="T9" s="55" t="str">
        <f t="shared" si="4"/>
        <v>OK</v>
      </c>
      <c r="U9" s="224"/>
      <c r="V9" s="224"/>
      <c r="W9" s="224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60.75" customHeight="1" x14ac:dyDescent="0.2">
      <c r="A10" s="175"/>
      <c r="B10" s="177"/>
      <c r="C10" s="48">
        <v>7</v>
      </c>
      <c r="D10" s="32" t="s">
        <v>18</v>
      </c>
      <c r="E10" s="24" t="s">
        <v>29</v>
      </c>
      <c r="F10" s="24" t="s">
        <v>6</v>
      </c>
      <c r="G10" s="24" t="s">
        <v>68</v>
      </c>
      <c r="H10" s="49">
        <v>1001</v>
      </c>
      <c r="I10" s="50" t="s">
        <v>38</v>
      </c>
      <c r="J10" s="51">
        <v>65.7</v>
      </c>
      <c r="K10" s="56">
        <v>0</v>
      </c>
      <c r="L10" s="67">
        <f t="shared" si="0"/>
        <v>0</v>
      </c>
      <c r="M10" s="68">
        <f t="shared" si="1"/>
        <v>0</v>
      </c>
      <c r="N10" s="69"/>
      <c r="O10" s="70">
        <f t="shared" si="2"/>
        <v>0</v>
      </c>
      <c r="P10" s="69"/>
      <c r="Q10" s="69"/>
      <c r="R10" s="69"/>
      <c r="S10" s="71">
        <f t="shared" si="3"/>
        <v>0</v>
      </c>
      <c r="T10" s="55" t="str">
        <f t="shared" si="4"/>
        <v>OK</v>
      </c>
      <c r="U10" s="224"/>
      <c r="V10" s="224"/>
      <c r="W10" s="224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62.45" customHeight="1" x14ac:dyDescent="0.2">
      <c r="A11" s="175"/>
      <c r="B11" s="177"/>
      <c r="C11" s="48">
        <v>8</v>
      </c>
      <c r="D11" s="33" t="s">
        <v>52</v>
      </c>
      <c r="E11" s="25" t="s">
        <v>29</v>
      </c>
      <c r="F11" s="25" t="s">
        <v>7</v>
      </c>
      <c r="G11" s="24" t="s">
        <v>68</v>
      </c>
      <c r="H11" s="49">
        <v>1001</v>
      </c>
      <c r="I11" s="50" t="s">
        <v>39</v>
      </c>
      <c r="J11" s="51">
        <v>63.78</v>
      </c>
      <c r="K11" s="56">
        <v>0</v>
      </c>
      <c r="L11" s="67">
        <f t="shared" si="0"/>
        <v>0</v>
      </c>
      <c r="M11" s="68">
        <f t="shared" si="1"/>
        <v>0</v>
      </c>
      <c r="N11" s="69"/>
      <c r="O11" s="70">
        <f t="shared" si="2"/>
        <v>0</v>
      </c>
      <c r="P11" s="69"/>
      <c r="Q11" s="69"/>
      <c r="R11" s="69"/>
      <c r="S11" s="71">
        <f t="shared" si="3"/>
        <v>0</v>
      </c>
      <c r="T11" s="55" t="str">
        <f t="shared" si="4"/>
        <v>OK</v>
      </c>
      <c r="U11" s="224"/>
      <c r="V11" s="224"/>
      <c r="W11" s="224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3" ht="60.75" customHeight="1" x14ac:dyDescent="0.2">
      <c r="A12" s="175"/>
      <c r="B12" s="177"/>
      <c r="C12" s="48">
        <v>9</v>
      </c>
      <c r="D12" s="34" t="s">
        <v>53</v>
      </c>
      <c r="E12" s="28" t="s">
        <v>29</v>
      </c>
      <c r="F12" s="28" t="s">
        <v>7</v>
      </c>
      <c r="G12" s="24" t="s">
        <v>68</v>
      </c>
      <c r="H12" s="49">
        <v>1001</v>
      </c>
      <c r="I12" s="50" t="s">
        <v>28</v>
      </c>
      <c r="J12" s="51">
        <v>73.900000000000006</v>
      </c>
      <c r="K12" s="56">
        <v>0</v>
      </c>
      <c r="L12" s="67">
        <f t="shared" si="0"/>
        <v>0</v>
      </c>
      <c r="M12" s="68">
        <f t="shared" si="1"/>
        <v>0</v>
      </c>
      <c r="N12" s="69"/>
      <c r="O12" s="70">
        <f t="shared" si="2"/>
        <v>0</v>
      </c>
      <c r="P12" s="69"/>
      <c r="Q12" s="69"/>
      <c r="R12" s="69"/>
      <c r="S12" s="71">
        <f t="shared" si="3"/>
        <v>0</v>
      </c>
      <c r="T12" s="55" t="str">
        <f t="shared" si="4"/>
        <v>OK</v>
      </c>
      <c r="U12" s="224"/>
      <c r="V12" s="224"/>
      <c r="W12" s="224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62.45" customHeight="1" x14ac:dyDescent="0.2">
      <c r="A13" s="175"/>
      <c r="B13" s="177"/>
      <c r="C13" s="48">
        <v>10</v>
      </c>
      <c r="D13" s="34" t="s">
        <v>54</v>
      </c>
      <c r="E13" s="28" t="s">
        <v>29</v>
      </c>
      <c r="F13" s="28" t="s">
        <v>6</v>
      </c>
      <c r="G13" s="24" t="s">
        <v>68</v>
      </c>
      <c r="H13" s="49">
        <v>1001</v>
      </c>
      <c r="I13" s="50" t="s">
        <v>28</v>
      </c>
      <c r="J13" s="51">
        <v>66.8</v>
      </c>
      <c r="K13" s="56">
        <v>0</v>
      </c>
      <c r="L13" s="67">
        <f t="shared" si="0"/>
        <v>0</v>
      </c>
      <c r="M13" s="68">
        <f t="shared" si="1"/>
        <v>0</v>
      </c>
      <c r="N13" s="69"/>
      <c r="O13" s="70">
        <f t="shared" si="2"/>
        <v>0</v>
      </c>
      <c r="P13" s="69"/>
      <c r="Q13" s="69"/>
      <c r="R13" s="69"/>
      <c r="S13" s="71">
        <f t="shared" si="3"/>
        <v>0</v>
      </c>
      <c r="T13" s="55" t="str">
        <f t="shared" si="4"/>
        <v>OK</v>
      </c>
      <c r="U13" s="224"/>
      <c r="V13" s="224"/>
      <c r="W13" s="224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29.25" customHeight="1" x14ac:dyDescent="0.2">
      <c r="A14" s="175"/>
      <c r="B14" s="177"/>
      <c r="C14" s="48">
        <v>11</v>
      </c>
      <c r="D14" s="35" t="s">
        <v>19</v>
      </c>
      <c r="E14" s="23" t="s">
        <v>29</v>
      </c>
      <c r="F14" s="23" t="s">
        <v>6</v>
      </c>
      <c r="G14" s="24" t="s">
        <v>68</v>
      </c>
      <c r="H14" s="49">
        <v>1001</v>
      </c>
      <c r="I14" s="50" t="s">
        <v>30</v>
      </c>
      <c r="J14" s="51">
        <v>15.5</v>
      </c>
      <c r="K14" s="56">
        <v>0</v>
      </c>
      <c r="L14" s="67">
        <f t="shared" si="0"/>
        <v>0</v>
      </c>
      <c r="M14" s="68">
        <f t="shared" si="1"/>
        <v>0</v>
      </c>
      <c r="N14" s="69"/>
      <c r="O14" s="70">
        <f t="shared" si="2"/>
        <v>0</v>
      </c>
      <c r="P14" s="69"/>
      <c r="Q14" s="69"/>
      <c r="R14" s="69"/>
      <c r="S14" s="71">
        <f t="shared" si="3"/>
        <v>0</v>
      </c>
      <c r="T14" s="55" t="str">
        <f t="shared" si="4"/>
        <v>OK</v>
      </c>
      <c r="U14" s="224"/>
      <c r="V14" s="224"/>
      <c r="W14" s="224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31.7" customHeight="1" x14ac:dyDescent="0.2">
      <c r="A15" s="175"/>
      <c r="B15" s="177"/>
      <c r="C15" s="48">
        <v>12</v>
      </c>
      <c r="D15" s="35" t="s">
        <v>20</v>
      </c>
      <c r="E15" s="23" t="s">
        <v>29</v>
      </c>
      <c r="F15" s="23" t="s">
        <v>6</v>
      </c>
      <c r="G15" s="24" t="s">
        <v>68</v>
      </c>
      <c r="H15" s="49">
        <v>1001</v>
      </c>
      <c r="I15" s="50" t="s">
        <v>30</v>
      </c>
      <c r="J15" s="51">
        <v>14</v>
      </c>
      <c r="K15" s="56">
        <v>0</v>
      </c>
      <c r="L15" s="67">
        <f t="shared" si="0"/>
        <v>0</v>
      </c>
      <c r="M15" s="68">
        <f t="shared" si="1"/>
        <v>0</v>
      </c>
      <c r="N15" s="69"/>
      <c r="O15" s="70">
        <f t="shared" si="2"/>
        <v>0</v>
      </c>
      <c r="P15" s="69"/>
      <c r="Q15" s="69"/>
      <c r="R15" s="69"/>
      <c r="S15" s="71">
        <f t="shared" si="3"/>
        <v>0</v>
      </c>
      <c r="T15" s="55" t="str">
        <f t="shared" si="4"/>
        <v>OK</v>
      </c>
      <c r="U15" s="224"/>
      <c r="V15" s="224"/>
      <c r="W15" s="224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8.5" customHeight="1" x14ac:dyDescent="0.2">
      <c r="A16" s="175"/>
      <c r="B16" s="177"/>
      <c r="C16" s="48">
        <v>13</v>
      </c>
      <c r="D16" s="35" t="s">
        <v>21</v>
      </c>
      <c r="E16" s="23" t="s">
        <v>29</v>
      </c>
      <c r="F16" s="23" t="s">
        <v>6</v>
      </c>
      <c r="G16" s="24" t="s">
        <v>68</v>
      </c>
      <c r="H16" s="49">
        <v>1001</v>
      </c>
      <c r="I16" s="50" t="s">
        <v>30</v>
      </c>
      <c r="J16" s="51">
        <v>19</v>
      </c>
      <c r="K16" s="56">
        <v>20</v>
      </c>
      <c r="L16" s="67">
        <f t="shared" si="0"/>
        <v>0</v>
      </c>
      <c r="M16" s="68">
        <f t="shared" si="1"/>
        <v>0</v>
      </c>
      <c r="N16" s="69"/>
      <c r="O16" s="70">
        <f t="shared" si="2"/>
        <v>5</v>
      </c>
      <c r="P16" s="69"/>
      <c r="Q16" s="69"/>
      <c r="R16" s="69"/>
      <c r="S16" s="71">
        <f t="shared" si="3"/>
        <v>20</v>
      </c>
      <c r="T16" s="55" t="str">
        <f t="shared" si="4"/>
        <v>OK</v>
      </c>
      <c r="U16" s="224"/>
      <c r="V16" s="224"/>
      <c r="W16" s="224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8.5" customHeight="1" x14ac:dyDescent="0.2">
      <c r="A17" s="175"/>
      <c r="B17" s="177"/>
      <c r="C17" s="48">
        <v>14</v>
      </c>
      <c r="D17" s="35" t="s">
        <v>22</v>
      </c>
      <c r="E17" s="23" t="s">
        <v>29</v>
      </c>
      <c r="F17" s="23" t="s">
        <v>6</v>
      </c>
      <c r="G17" s="24" t="s">
        <v>68</v>
      </c>
      <c r="H17" s="49">
        <v>1001</v>
      </c>
      <c r="I17" s="50" t="s">
        <v>30</v>
      </c>
      <c r="J17" s="51">
        <v>20</v>
      </c>
      <c r="K17" s="56">
        <v>0</v>
      </c>
      <c r="L17" s="67">
        <f t="shared" si="0"/>
        <v>0</v>
      </c>
      <c r="M17" s="68">
        <f t="shared" si="1"/>
        <v>0</v>
      </c>
      <c r="N17" s="69"/>
      <c r="O17" s="70">
        <f t="shared" si="2"/>
        <v>0</v>
      </c>
      <c r="P17" s="69"/>
      <c r="Q17" s="69"/>
      <c r="R17" s="69"/>
      <c r="S17" s="71">
        <f t="shared" si="3"/>
        <v>0</v>
      </c>
      <c r="T17" s="55" t="str">
        <f t="shared" si="4"/>
        <v>OK</v>
      </c>
      <c r="U17" s="224"/>
      <c r="V17" s="224"/>
      <c r="W17" s="224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29.25" customHeight="1" x14ac:dyDescent="0.2">
      <c r="A18" s="175"/>
      <c r="B18" s="177"/>
      <c r="C18" s="48">
        <v>15</v>
      </c>
      <c r="D18" s="35" t="s">
        <v>23</v>
      </c>
      <c r="E18" s="23" t="s">
        <v>29</v>
      </c>
      <c r="F18" s="23" t="s">
        <v>6</v>
      </c>
      <c r="G18" s="24" t="s">
        <v>68</v>
      </c>
      <c r="H18" s="49">
        <v>1001</v>
      </c>
      <c r="I18" s="50" t="s">
        <v>30</v>
      </c>
      <c r="J18" s="51">
        <v>20</v>
      </c>
      <c r="K18" s="56">
        <v>0</v>
      </c>
      <c r="L18" s="67">
        <f t="shared" si="0"/>
        <v>0</v>
      </c>
      <c r="M18" s="68">
        <f t="shared" si="1"/>
        <v>0</v>
      </c>
      <c r="N18" s="69"/>
      <c r="O18" s="70">
        <f t="shared" si="2"/>
        <v>0</v>
      </c>
      <c r="P18" s="69"/>
      <c r="Q18" s="69"/>
      <c r="R18" s="69"/>
      <c r="S18" s="71">
        <f t="shared" si="3"/>
        <v>0</v>
      </c>
      <c r="T18" s="55" t="str">
        <f t="shared" si="4"/>
        <v>OK</v>
      </c>
      <c r="U18" s="224"/>
      <c r="V18" s="224"/>
      <c r="W18" s="224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34.5" customHeight="1" x14ac:dyDescent="0.2">
      <c r="A19" s="175"/>
      <c r="B19" s="177"/>
      <c r="C19" s="48">
        <v>16</v>
      </c>
      <c r="D19" s="35" t="s">
        <v>24</v>
      </c>
      <c r="E19" s="23" t="s">
        <v>29</v>
      </c>
      <c r="F19" s="23" t="s">
        <v>6</v>
      </c>
      <c r="G19" s="24" t="s">
        <v>68</v>
      </c>
      <c r="H19" s="49">
        <v>1001</v>
      </c>
      <c r="I19" s="50" t="s">
        <v>30</v>
      </c>
      <c r="J19" s="51">
        <v>20</v>
      </c>
      <c r="K19" s="56">
        <v>0</v>
      </c>
      <c r="L19" s="67">
        <f t="shared" si="0"/>
        <v>0</v>
      </c>
      <c r="M19" s="68">
        <f t="shared" si="1"/>
        <v>0</v>
      </c>
      <c r="N19" s="69"/>
      <c r="O19" s="70">
        <f t="shared" si="2"/>
        <v>0</v>
      </c>
      <c r="P19" s="69"/>
      <c r="Q19" s="69"/>
      <c r="R19" s="69"/>
      <c r="S19" s="71">
        <f t="shared" si="3"/>
        <v>0</v>
      </c>
      <c r="T19" s="55" t="str">
        <f t="shared" si="4"/>
        <v>OK</v>
      </c>
      <c r="U19" s="224"/>
      <c r="V19" s="224"/>
      <c r="W19" s="224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31.7" customHeight="1" x14ac:dyDescent="0.2">
      <c r="A20" s="175"/>
      <c r="B20" s="177"/>
      <c r="C20" s="48">
        <v>17</v>
      </c>
      <c r="D20" s="35" t="s">
        <v>25</v>
      </c>
      <c r="E20" s="23" t="s">
        <v>29</v>
      </c>
      <c r="F20" s="23" t="s">
        <v>6</v>
      </c>
      <c r="G20" s="24" t="s">
        <v>68</v>
      </c>
      <c r="H20" s="49">
        <v>1001</v>
      </c>
      <c r="I20" s="50" t="s">
        <v>30</v>
      </c>
      <c r="J20" s="51">
        <v>20</v>
      </c>
      <c r="K20" s="56">
        <v>0</v>
      </c>
      <c r="L20" s="67">
        <f t="shared" si="0"/>
        <v>0</v>
      </c>
      <c r="M20" s="68">
        <f t="shared" si="1"/>
        <v>0</v>
      </c>
      <c r="N20" s="69"/>
      <c r="O20" s="70">
        <f t="shared" si="2"/>
        <v>0</v>
      </c>
      <c r="P20" s="69"/>
      <c r="Q20" s="69"/>
      <c r="R20" s="69"/>
      <c r="S20" s="71">
        <f t="shared" si="3"/>
        <v>0</v>
      </c>
      <c r="T20" s="55" t="str">
        <f t="shared" si="4"/>
        <v>OK</v>
      </c>
      <c r="U20" s="224"/>
      <c r="V20" s="224"/>
      <c r="W20" s="224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35.450000000000003" customHeight="1" x14ac:dyDescent="0.2">
      <c r="A21" s="175"/>
      <c r="B21" s="177"/>
      <c r="C21" s="48">
        <v>18</v>
      </c>
      <c r="D21" s="36" t="s">
        <v>55</v>
      </c>
      <c r="E21" s="28" t="s">
        <v>29</v>
      </c>
      <c r="F21" s="28" t="s">
        <v>6</v>
      </c>
      <c r="G21" s="24" t="s">
        <v>68</v>
      </c>
      <c r="H21" s="49">
        <v>1001</v>
      </c>
      <c r="I21" s="50" t="s">
        <v>30</v>
      </c>
      <c r="J21" s="51">
        <v>18</v>
      </c>
      <c r="K21" s="56">
        <v>0</v>
      </c>
      <c r="L21" s="67">
        <f t="shared" si="0"/>
        <v>0</v>
      </c>
      <c r="M21" s="68">
        <f t="shared" si="1"/>
        <v>0</v>
      </c>
      <c r="N21" s="69"/>
      <c r="O21" s="70">
        <f t="shared" si="2"/>
        <v>0</v>
      </c>
      <c r="P21" s="69"/>
      <c r="Q21" s="69"/>
      <c r="R21" s="69"/>
      <c r="S21" s="71">
        <f t="shared" si="3"/>
        <v>0</v>
      </c>
      <c r="T21" s="55" t="str">
        <f t="shared" si="4"/>
        <v>OK</v>
      </c>
      <c r="U21" s="224"/>
      <c r="V21" s="224"/>
      <c r="W21" s="224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36.75" customHeight="1" x14ac:dyDescent="0.2">
      <c r="A22" s="175"/>
      <c r="B22" s="177"/>
      <c r="C22" s="48">
        <v>19</v>
      </c>
      <c r="D22" s="32" t="s">
        <v>26</v>
      </c>
      <c r="E22" s="24" t="s">
        <v>29</v>
      </c>
      <c r="F22" s="24" t="s">
        <v>6</v>
      </c>
      <c r="G22" s="24" t="s">
        <v>68</v>
      </c>
      <c r="H22" s="49">
        <v>1001</v>
      </c>
      <c r="I22" s="50" t="s">
        <v>30</v>
      </c>
      <c r="J22" s="51">
        <v>4.7</v>
      </c>
      <c r="K22" s="56">
        <v>0</v>
      </c>
      <c r="L22" s="67">
        <f t="shared" si="0"/>
        <v>0</v>
      </c>
      <c r="M22" s="68">
        <f t="shared" si="1"/>
        <v>0</v>
      </c>
      <c r="N22" s="69"/>
      <c r="O22" s="70">
        <f t="shared" si="2"/>
        <v>0</v>
      </c>
      <c r="P22" s="69"/>
      <c r="Q22" s="69"/>
      <c r="R22" s="69"/>
      <c r="S22" s="71">
        <f t="shared" si="3"/>
        <v>0</v>
      </c>
      <c r="T22" s="55" t="str">
        <f t="shared" si="4"/>
        <v>OK</v>
      </c>
      <c r="U22" s="224"/>
      <c r="V22" s="224"/>
      <c r="W22" s="224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34.5" customHeight="1" x14ac:dyDescent="0.2">
      <c r="A23" s="175"/>
      <c r="B23" s="177"/>
      <c r="C23" s="48">
        <v>20</v>
      </c>
      <c r="D23" s="32" t="s">
        <v>56</v>
      </c>
      <c r="E23" s="24" t="s">
        <v>29</v>
      </c>
      <c r="F23" s="24" t="s">
        <v>6</v>
      </c>
      <c r="G23" s="24" t="s">
        <v>68</v>
      </c>
      <c r="H23" s="49">
        <v>1001</v>
      </c>
      <c r="I23" s="50" t="s">
        <v>31</v>
      </c>
      <c r="J23" s="51">
        <v>38.979999999999997</v>
      </c>
      <c r="K23" s="56">
        <v>0</v>
      </c>
      <c r="L23" s="67">
        <f t="shared" si="0"/>
        <v>0</v>
      </c>
      <c r="M23" s="68">
        <f t="shared" si="1"/>
        <v>0</v>
      </c>
      <c r="N23" s="69"/>
      <c r="O23" s="70">
        <f t="shared" si="2"/>
        <v>0</v>
      </c>
      <c r="P23" s="69"/>
      <c r="Q23" s="69"/>
      <c r="R23" s="69"/>
      <c r="S23" s="71">
        <f t="shared" si="3"/>
        <v>0</v>
      </c>
      <c r="T23" s="55" t="str">
        <f t="shared" si="4"/>
        <v>OK</v>
      </c>
      <c r="U23" s="224"/>
      <c r="V23" s="224"/>
      <c r="W23" s="224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50.25" customHeight="1" x14ac:dyDescent="0.2">
      <c r="A24" s="175"/>
      <c r="B24" s="177"/>
      <c r="C24" s="48">
        <v>21</v>
      </c>
      <c r="D24" s="32" t="s">
        <v>27</v>
      </c>
      <c r="E24" s="24" t="s">
        <v>29</v>
      </c>
      <c r="F24" s="24" t="s">
        <v>6</v>
      </c>
      <c r="G24" s="24" t="s">
        <v>67</v>
      </c>
      <c r="H24" s="49">
        <v>1001</v>
      </c>
      <c r="I24" s="50" t="s">
        <v>32</v>
      </c>
      <c r="J24" s="51">
        <v>63.1</v>
      </c>
      <c r="K24" s="56">
        <v>0</v>
      </c>
      <c r="L24" s="67">
        <f t="shared" si="0"/>
        <v>0</v>
      </c>
      <c r="M24" s="68">
        <f t="shared" si="1"/>
        <v>0</v>
      </c>
      <c r="N24" s="69"/>
      <c r="O24" s="70">
        <f t="shared" si="2"/>
        <v>0</v>
      </c>
      <c r="P24" s="69"/>
      <c r="Q24" s="69"/>
      <c r="R24" s="69"/>
      <c r="S24" s="71">
        <f t="shared" si="3"/>
        <v>0</v>
      </c>
      <c r="T24" s="55" t="str">
        <f t="shared" si="4"/>
        <v>OK</v>
      </c>
      <c r="U24" s="224"/>
      <c r="V24" s="224"/>
      <c r="W24" s="224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33.75" customHeight="1" x14ac:dyDescent="0.2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58</v>
      </c>
      <c r="F25" s="58" t="s">
        <v>6</v>
      </c>
      <c r="G25" s="58" t="s">
        <v>14</v>
      </c>
      <c r="H25" s="46">
        <v>436</v>
      </c>
      <c r="I25" s="47" t="s">
        <v>63</v>
      </c>
      <c r="J25" s="59">
        <v>98.6</v>
      </c>
      <c r="K25" s="56">
        <v>20</v>
      </c>
      <c r="L25" s="67">
        <f t="shared" si="0"/>
        <v>2</v>
      </c>
      <c r="M25" s="68">
        <f t="shared" si="1"/>
        <v>2</v>
      </c>
      <c r="N25" s="69"/>
      <c r="O25" s="70">
        <f t="shared" si="2"/>
        <v>5</v>
      </c>
      <c r="P25" s="69"/>
      <c r="Q25" s="69"/>
      <c r="R25" s="69"/>
      <c r="S25" s="71">
        <f t="shared" si="3"/>
        <v>18</v>
      </c>
      <c r="T25" s="55" t="str">
        <f t="shared" si="4"/>
        <v>OK</v>
      </c>
      <c r="U25" s="224"/>
      <c r="V25" s="225">
        <v>2</v>
      </c>
      <c r="W25" s="224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31.7" customHeight="1" x14ac:dyDescent="0.2">
      <c r="A26" s="168"/>
      <c r="B26" s="171"/>
      <c r="C26" s="47">
        <v>41</v>
      </c>
      <c r="D26" s="57" t="s">
        <v>59</v>
      </c>
      <c r="E26" s="58" t="s">
        <v>58</v>
      </c>
      <c r="F26" s="58" t="s">
        <v>6</v>
      </c>
      <c r="G26" s="58" t="s">
        <v>14</v>
      </c>
      <c r="H26" s="46">
        <v>436</v>
      </c>
      <c r="I26" s="47" t="s">
        <v>64</v>
      </c>
      <c r="J26" s="59">
        <v>58.8</v>
      </c>
      <c r="K26" s="56">
        <v>40</v>
      </c>
      <c r="L26" s="67">
        <f t="shared" si="0"/>
        <v>30</v>
      </c>
      <c r="M26" s="68">
        <f t="shared" si="1"/>
        <v>30</v>
      </c>
      <c r="N26" s="69"/>
      <c r="O26" s="70">
        <f t="shared" si="2"/>
        <v>10</v>
      </c>
      <c r="P26" s="69"/>
      <c r="Q26" s="69"/>
      <c r="R26" s="69"/>
      <c r="S26" s="71">
        <f t="shared" si="3"/>
        <v>10</v>
      </c>
      <c r="T26" s="55" t="str">
        <f t="shared" si="4"/>
        <v>OK</v>
      </c>
      <c r="U26" s="225">
        <v>20</v>
      </c>
      <c r="V26" s="225">
        <v>10</v>
      </c>
      <c r="W26" s="224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32.25" customHeight="1" x14ac:dyDescent="0.2">
      <c r="A27" s="168"/>
      <c r="B27" s="171"/>
      <c r="C27" s="47">
        <v>42</v>
      </c>
      <c r="D27" s="57" t="s">
        <v>60</v>
      </c>
      <c r="E27" s="58" t="s">
        <v>58</v>
      </c>
      <c r="F27" s="58" t="s">
        <v>6</v>
      </c>
      <c r="G27" s="58" t="s">
        <v>14</v>
      </c>
      <c r="H27" s="46">
        <v>436</v>
      </c>
      <c r="I27" s="47" t="s">
        <v>65</v>
      </c>
      <c r="J27" s="59">
        <v>83.2</v>
      </c>
      <c r="K27" s="56">
        <v>6</v>
      </c>
      <c r="L27" s="67">
        <f t="shared" si="0"/>
        <v>2</v>
      </c>
      <c r="M27" s="68">
        <f t="shared" si="1"/>
        <v>2</v>
      </c>
      <c r="N27" s="69"/>
      <c r="O27" s="70">
        <f t="shared" si="2"/>
        <v>1</v>
      </c>
      <c r="P27" s="69"/>
      <c r="Q27" s="69"/>
      <c r="R27" s="69"/>
      <c r="S27" s="71">
        <f t="shared" si="3"/>
        <v>4</v>
      </c>
      <c r="T27" s="55" t="str">
        <f t="shared" si="4"/>
        <v>OK</v>
      </c>
      <c r="U27" s="224"/>
      <c r="V27" s="225">
        <v>2</v>
      </c>
      <c r="W27" s="224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ht="27.75" customHeight="1" x14ac:dyDescent="0.2">
      <c r="A28" s="168"/>
      <c r="B28" s="171"/>
      <c r="C28" s="47">
        <v>43</v>
      </c>
      <c r="D28" s="57" t="s">
        <v>61</v>
      </c>
      <c r="E28" s="58" t="s">
        <v>58</v>
      </c>
      <c r="F28" s="58" t="s">
        <v>6</v>
      </c>
      <c r="G28" s="58" t="s">
        <v>14</v>
      </c>
      <c r="H28" s="46">
        <v>436</v>
      </c>
      <c r="I28" s="47" t="s">
        <v>64</v>
      </c>
      <c r="J28" s="59">
        <v>44</v>
      </c>
      <c r="K28" s="56">
        <v>10</v>
      </c>
      <c r="L28" s="67">
        <f t="shared" si="0"/>
        <v>10</v>
      </c>
      <c r="M28" s="68">
        <f t="shared" si="1"/>
        <v>10</v>
      </c>
      <c r="N28" s="69"/>
      <c r="O28" s="70">
        <f t="shared" si="2"/>
        <v>2</v>
      </c>
      <c r="P28" s="69"/>
      <c r="Q28" s="69"/>
      <c r="R28" s="69"/>
      <c r="S28" s="71">
        <f t="shared" si="3"/>
        <v>0</v>
      </c>
      <c r="T28" s="55" t="str">
        <f t="shared" si="4"/>
        <v>OK</v>
      </c>
      <c r="U28" s="224"/>
      <c r="V28" s="225">
        <v>10</v>
      </c>
      <c r="W28" s="224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ht="31.7" customHeight="1" x14ac:dyDescent="0.2">
      <c r="A29" s="169"/>
      <c r="B29" s="172"/>
      <c r="C29" s="45">
        <v>44</v>
      </c>
      <c r="D29" s="60" t="s">
        <v>62</v>
      </c>
      <c r="E29" s="61" t="s">
        <v>58</v>
      </c>
      <c r="F29" s="61" t="s">
        <v>6</v>
      </c>
      <c r="G29" s="58" t="s">
        <v>14</v>
      </c>
      <c r="H29" s="46">
        <v>436</v>
      </c>
      <c r="I29" s="47" t="s">
        <v>66</v>
      </c>
      <c r="J29" s="59">
        <v>47.6</v>
      </c>
      <c r="K29" s="56">
        <v>0</v>
      </c>
      <c r="L29" s="67">
        <f t="shared" si="0"/>
        <v>0</v>
      </c>
      <c r="M29" s="68">
        <f t="shared" si="1"/>
        <v>0</v>
      </c>
      <c r="N29" s="69"/>
      <c r="O29" s="70">
        <f t="shared" si="2"/>
        <v>0</v>
      </c>
      <c r="P29" s="69"/>
      <c r="Q29" s="69"/>
      <c r="R29" s="69"/>
      <c r="S29" s="71">
        <f t="shared" si="3"/>
        <v>0</v>
      </c>
      <c r="T29" s="55" t="str">
        <f t="shared" si="4"/>
        <v>OK</v>
      </c>
      <c r="U29" s="224"/>
      <c r="V29" s="224"/>
      <c r="W29" s="224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s="41" customFormat="1" ht="16.5" customHeight="1" x14ac:dyDescent="0.25">
      <c r="E30" s="44"/>
      <c r="K30" s="72">
        <f>SUMPRODUCT($J$4:$J$29,K4:K29)</f>
        <v>6667.2</v>
      </c>
      <c r="L30" s="72">
        <f t="shared" ref="L30:S30" si="5">SUMPRODUCT($J$4:$J$29,L4:L29)</f>
        <v>2721.2000000000003</v>
      </c>
      <c r="M30" s="72">
        <f t="shared" si="5"/>
        <v>2721.2000000000003</v>
      </c>
      <c r="N30" s="72">
        <f t="shared" si="5"/>
        <v>0</v>
      </c>
      <c r="O30" s="72">
        <f t="shared" si="5"/>
        <v>1603.2</v>
      </c>
      <c r="P30" s="72">
        <f t="shared" si="5"/>
        <v>0</v>
      </c>
      <c r="Q30" s="72">
        <f t="shared" si="5"/>
        <v>0</v>
      </c>
      <c r="R30" s="72">
        <f t="shared" si="5"/>
        <v>0</v>
      </c>
      <c r="S30" s="72">
        <f t="shared" si="5"/>
        <v>3946</v>
      </c>
      <c r="U30" s="226">
        <v>1176</v>
      </c>
      <c r="V30" s="226">
        <v>1391.6</v>
      </c>
      <c r="W30" s="226">
        <v>153.6</v>
      </c>
      <c r="X30" s="41">
        <f>SUMPRODUCT($J$4:$J$29,X4:X29)</f>
        <v>0</v>
      </c>
      <c r="Y30" s="41">
        <f>SUMPRODUCT(J4:J29,Y4:Y29)</f>
        <v>0</v>
      </c>
      <c r="Z30" s="41">
        <f>SUMPRODUCT(J4:J29,Z4:Z29)</f>
        <v>0</v>
      </c>
      <c r="AA30" s="41">
        <f>SUMPRODUCT(J4:J29,AA4:AA29)</f>
        <v>0</v>
      </c>
      <c r="AB30" s="41">
        <f>SUMPRODUCT(K4:K29,AB4:AB29)</f>
        <v>0</v>
      </c>
      <c r="AC30" s="41">
        <f t="shared" ref="AC30:AG30" si="6">SUMPRODUCT(S4:S29,AC4:AC29)</f>
        <v>0</v>
      </c>
      <c r="AD30" s="41">
        <f t="shared" si="6"/>
        <v>0</v>
      </c>
      <c r="AE30" s="41">
        <f t="shared" si="6"/>
        <v>0</v>
      </c>
      <c r="AF30" s="41">
        <f t="shared" si="6"/>
        <v>0</v>
      </c>
      <c r="AG30" s="41">
        <f t="shared" si="6"/>
        <v>0</v>
      </c>
    </row>
    <row r="31" spans="1:33" x14ac:dyDescent="0.2">
      <c r="J31" s="1"/>
      <c r="K31" s="16">
        <f>SUM(K4:K29)</f>
        <v>116</v>
      </c>
      <c r="S31" s="16">
        <f t="shared" ref="L31:S31" si="7">SUM(S4:S29)</f>
        <v>69</v>
      </c>
      <c r="U31" s="127"/>
      <c r="V31" s="233"/>
      <c r="W31" s="233"/>
      <c r="X31" s="40"/>
    </row>
    <row r="32" spans="1:33" ht="23.25" customHeight="1" x14ac:dyDescent="0.2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60"/>
      <c r="U32" s="127"/>
      <c r="V32" s="233"/>
      <c r="W32" s="233"/>
      <c r="X32" s="40"/>
    </row>
    <row r="33" spans="1:24" x14ac:dyDescent="0.2">
      <c r="U33" s="127"/>
      <c r="V33" s="233"/>
      <c r="W33" s="233"/>
      <c r="X33" s="40"/>
    </row>
    <row r="34" spans="1:24" ht="33.75" customHeight="1" x14ac:dyDescent="0.2">
      <c r="A34" s="153" t="s">
        <v>87</v>
      </c>
      <c r="B34" s="154"/>
      <c r="C34" s="154"/>
      <c r="D34" s="154"/>
      <c r="E34" s="154"/>
      <c r="F34" s="154"/>
      <c r="G34" s="154"/>
      <c r="H34" s="154"/>
      <c r="I34" s="154"/>
      <c r="J34" s="155"/>
      <c r="U34" s="127"/>
      <c r="V34" s="233"/>
      <c r="W34" s="233"/>
      <c r="X34" s="40"/>
    </row>
    <row r="35" spans="1:24" x14ac:dyDescent="0.2">
      <c r="U35" s="127"/>
      <c r="V35" s="233"/>
      <c r="W35" s="233"/>
      <c r="X35" s="40"/>
    </row>
  </sheetData>
  <mergeCells count="24">
    <mergeCell ref="W1:W2"/>
    <mergeCell ref="A34:J34"/>
    <mergeCell ref="AD1:AD2"/>
    <mergeCell ref="A4:A24"/>
    <mergeCell ref="B4:B24"/>
    <mergeCell ref="A25:A29"/>
    <mergeCell ref="B25:B29"/>
    <mergeCell ref="A32:J32"/>
    <mergeCell ref="AE1:AE2"/>
    <mergeCell ref="AF1:AF2"/>
    <mergeCell ref="AG1:AG2"/>
    <mergeCell ref="A2:J2"/>
    <mergeCell ref="K2:T2"/>
    <mergeCell ref="X1:X2"/>
    <mergeCell ref="Y1:Y2"/>
    <mergeCell ref="Z1:Z2"/>
    <mergeCell ref="AA1:AA2"/>
    <mergeCell ref="AB1:AB2"/>
    <mergeCell ref="AC1:AC2"/>
    <mergeCell ref="A1:C1"/>
    <mergeCell ref="D1:J1"/>
    <mergeCell ref="K1:T1"/>
    <mergeCell ref="U1:U2"/>
    <mergeCell ref="V1:V2"/>
  </mergeCells>
  <conditionalFormatting sqref="A30:T30 X30:XFD30">
    <cfRule type="cellIs" dxfId="6" priority="1" operator="greaterThan">
      <formula>1</formula>
    </cfRule>
  </conditionalFormatting>
  <conditionalFormatting sqref="S36:V65 T31 S32:T35">
    <cfRule type="cellIs" dxfId="5" priority="10" stopIfTrue="1" operator="greaterThan">
      <formula>0</formula>
    </cfRule>
    <cfRule type="cellIs" dxfId="4" priority="11" stopIfTrue="1" operator="greaterThan">
      <formula>0</formula>
    </cfRule>
    <cfRule type="cellIs" dxfId="3" priority="12" stopIfTrue="1" operator="greaterThan">
      <formula>0</formula>
    </cfRule>
  </conditionalFormatting>
  <conditionalFormatting sqref="X4:AG29">
    <cfRule type="cellIs" dxfId="2" priority="5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P164"/>
  <sheetViews>
    <sheetView tabSelected="1" topLeftCell="A25" zoomScale="80" zoomScaleNormal="80" workbookViewId="0">
      <selection activeCell="L59" sqref="L59"/>
    </sheetView>
  </sheetViews>
  <sheetFormatPr defaultColWidth="9.7109375" defaultRowHeight="15" x14ac:dyDescent="0.25"/>
  <cols>
    <col min="1" max="1" width="8.7109375" style="1" customWidth="1"/>
    <col min="2" max="2" width="11.85546875" style="1" customWidth="1"/>
    <col min="3" max="3" width="6.140625" style="1" customWidth="1"/>
    <col min="4" max="4" width="33.42578125" style="21" customWidth="1"/>
    <col min="5" max="5" width="12.7109375" style="1" bestFit="1" customWidth="1"/>
    <col min="6" max="6" width="17.28515625" style="1" customWidth="1"/>
    <col min="7" max="7" width="13.42578125" style="16" customWidth="1"/>
    <col min="8" max="8" width="18.28515625" style="16" bestFit="1" customWidth="1"/>
    <col min="9" max="9" width="17.140625" style="14" bestFit="1" customWidth="1"/>
    <col min="10" max="11" width="13.28515625" style="14" customWidth="1"/>
    <col min="12" max="12" width="12.5703125" style="4" customWidth="1"/>
    <col min="13" max="13" width="15.7109375" style="2" bestFit="1" customWidth="1"/>
    <col min="14" max="14" width="15.7109375" style="2" customWidth="1"/>
    <col min="15" max="15" width="16" style="2" bestFit="1" customWidth="1"/>
    <col min="16" max="16" width="15.28515625" style="2" bestFit="1" customWidth="1"/>
    <col min="17" max="16384" width="9.7109375" style="2"/>
  </cols>
  <sheetData>
    <row r="1" spans="1:16" ht="51" customHeight="1" x14ac:dyDescent="0.25">
      <c r="A1" s="187" t="s">
        <v>86</v>
      </c>
      <c r="B1" s="187"/>
      <c r="C1" s="191" t="s">
        <v>88</v>
      </c>
      <c r="D1" s="192"/>
      <c r="E1" s="192"/>
      <c r="F1" s="193"/>
      <c r="G1" s="188" t="s">
        <v>85</v>
      </c>
      <c r="H1" s="189"/>
      <c r="I1" s="189"/>
      <c r="J1" s="189"/>
      <c r="K1" s="189"/>
      <c r="L1" s="189"/>
      <c r="M1" s="189"/>
      <c r="N1" s="189"/>
      <c r="O1" s="190"/>
    </row>
    <row r="2" spans="1:16" ht="30" customHeight="1" x14ac:dyDescent="0.25">
      <c r="A2" s="194" t="s">
        <v>84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6"/>
    </row>
    <row r="3" spans="1:16" s="3" customFormat="1" ht="58.7" customHeight="1" x14ac:dyDescent="0.2">
      <c r="A3" s="62" t="s">
        <v>4</v>
      </c>
      <c r="B3" s="63" t="s">
        <v>46</v>
      </c>
      <c r="C3" s="62" t="s">
        <v>2</v>
      </c>
      <c r="D3" s="63" t="s">
        <v>8</v>
      </c>
      <c r="E3" s="63" t="s">
        <v>3</v>
      </c>
      <c r="F3" s="64" t="s">
        <v>11</v>
      </c>
      <c r="G3" s="74" t="s">
        <v>5</v>
      </c>
      <c r="H3" s="75" t="s">
        <v>96</v>
      </c>
      <c r="I3" s="76" t="s">
        <v>97</v>
      </c>
      <c r="J3" s="76" t="s">
        <v>98</v>
      </c>
      <c r="K3" s="76" t="s">
        <v>99</v>
      </c>
      <c r="L3" s="77" t="s">
        <v>100</v>
      </c>
      <c r="M3" s="12" t="s">
        <v>101</v>
      </c>
      <c r="N3" s="12" t="s">
        <v>102</v>
      </c>
      <c r="O3" s="10" t="s">
        <v>103</v>
      </c>
      <c r="P3" s="241"/>
    </row>
    <row r="4" spans="1:16" ht="30.2" customHeight="1" x14ac:dyDescent="0.25">
      <c r="A4" s="174" t="s">
        <v>15</v>
      </c>
      <c r="B4" s="176" t="s">
        <v>69</v>
      </c>
      <c r="C4" s="48">
        <v>1</v>
      </c>
      <c r="D4" s="31" t="s">
        <v>48</v>
      </c>
      <c r="E4" s="23" t="s">
        <v>6</v>
      </c>
      <c r="F4" s="51">
        <v>41</v>
      </c>
      <c r="G4" s="18">
        <f>REITORIA!K4+ESAG!K4+FAED!K4+CEART!K4+CEAD!K4+CEFID!K4+CESFI!K4+CEPLAN!K4+CCT!K4+CESMO!K4+CERES!K4+CEAVI!K4</f>
        <v>47</v>
      </c>
      <c r="H4" s="73">
        <f>REITORIA!L4+ESAG!L4+FAED!L4+CEART!L4+CEAD!L4+CEFID!L4+CESFI!L4+CEPLAN!L4+CCT!L4+CESMO!L4+CERES!L4+CEAVI!L4</f>
        <v>6</v>
      </c>
      <c r="I4" s="73">
        <f>REITORIA!M4+ESAG!M4+FAED!M4+CEART!M4+CEAD!M4+CEFID!M4+CESFI!M4+CEPLAN!M4+CCT!M4+CESMO!M4+CERES!M4+CEAVI!M4</f>
        <v>6</v>
      </c>
      <c r="J4" s="78">
        <f>REITORIA!O4+ESAG!O4+FAED!O4+CEART!O4+CEAD!O4+CEFID!O4+CESFI!O4+CEPLAN!O4+CCT!O4+CESMO!O4+CERES!O4+CEAVI!O4</f>
        <v>8</v>
      </c>
      <c r="K4" s="79">
        <f>REITORIA!P4+REITORIA!R4+ESAG!P4+ESAG!R4+FAED!P4+FAED!R4+CEART!P4+CEART!R4+CEAD!P4+CEAD!R4+CEFID!P4+CEFID!R4+CESFI!P4+CESFI!R4+CEPLAN!P4+CEPLAN!R4+CCT!P4+CCT!R4+CESMO!P4+CESMO!R4+CERES!P4+CERES!R4+CEAVI!P4+CEAVI!R4</f>
        <v>0</v>
      </c>
      <c r="L4" s="80">
        <f>G4-I4+K4</f>
        <v>41</v>
      </c>
      <c r="M4" s="7">
        <f t="shared" ref="M4:M29" si="0">G4*F4</f>
        <v>1927</v>
      </c>
      <c r="N4" s="7">
        <f>K4*F4</f>
        <v>0</v>
      </c>
      <c r="O4" s="7">
        <f t="shared" ref="O4:O29" si="1">F4*I4</f>
        <v>246</v>
      </c>
    </row>
    <row r="5" spans="1:16" ht="30.2" customHeight="1" x14ac:dyDescent="0.25">
      <c r="A5" s="175"/>
      <c r="B5" s="177"/>
      <c r="C5" s="48">
        <v>2</v>
      </c>
      <c r="D5" s="32" t="s">
        <v>49</v>
      </c>
      <c r="E5" s="24" t="s">
        <v>6</v>
      </c>
      <c r="F5" s="243">
        <v>43.75</v>
      </c>
      <c r="G5" s="18">
        <f>REITORIA!K5+ESAG!K5+FAED!K5+CEART!K5+CEAD!K5+CEFID!K5+CESFI!K5+CEPLAN!K5+CCT!K5+CESMO!K5+CERES!K5+CEAVI!K5</f>
        <v>47</v>
      </c>
      <c r="H5" s="73">
        <f>REITORIA!L5+ESAG!L5+FAED!L5+CEART!L5+CEAD!L5+CEFID!L5+CESFI!L5+CEPLAN!L5+CCT!L5+CESMO!L5+CERES!L5+CEAVI!L5</f>
        <v>6</v>
      </c>
      <c r="I5" s="73">
        <f>REITORIA!M5+ESAG!M5+FAED!M5+CEART!M5+CEAD!M5+CEFID!M5+CESFI!M5+CEPLAN!M5+CCT!M5+CESMO!M5+CERES!M5+CEAVI!M5</f>
        <v>6</v>
      </c>
      <c r="J5" s="78">
        <f>REITORIA!O5+ESAG!O5+FAED!O5+CEART!O5+CEAD!O5+CEFID!O5+CESFI!O5+CEPLAN!O5+CCT!O5+CESMO!O5+CERES!O5+CEAVI!O5</f>
        <v>8</v>
      </c>
      <c r="K5" s="79">
        <f>REITORIA!P5+REITORIA!R5+ESAG!P5+ESAG!R5+FAED!P5+FAED!R5+CEART!P5+CEART!R5+CEAD!P5+CEAD!R5+CEFID!P5+CEFID!R5+CESFI!P5+CESFI!R5+CEPLAN!P5+CEPLAN!R5+CCT!P5+CCT!R5+CESMO!P5+CESMO!R5+CERES!P5+CERES!R5+CEAVI!P5+CEAVI!R5</f>
        <v>0</v>
      </c>
      <c r="L5" s="80">
        <f t="shared" ref="L5:L29" si="2">G5-I5+K5</f>
        <v>41</v>
      </c>
      <c r="M5" s="7">
        <f t="shared" si="0"/>
        <v>2056.25</v>
      </c>
      <c r="N5" s="7">
        <f t="shared" ref="N5:N29" si="3">K5*F5</f>
        <v>0</v>
      </c>
      <c r="O5" s="7">
        <f t="shared" si="1"/>
        <v>262.5</v>
      </c>
      <c r="P5" s="242"/>
    </row>
    <row r="6" spans="1:16" ht="30.2" customHeight="1" x14ac:dyDescent="0.25">
      <c r="A6" s="175"/>
      <c r="B6" s="177"/>
      <c r="C6" s="48">
        <v>3</v>
      </c>
      <c r="D6" s="32" t="s">
        <v>50</v>
      </c>
      <c r="E6" s="24" t="s">
        <v>6</v>
      </c>
      <c r="F6" s="243">
        <v>51.2</v>
      </c>
      <c r="G6" s="18">
        <f>REITORIA!K6+ESAG!K6+FAED!K6+CEART!K6+CEAD!K6+CEFID!K6+CESFI!K6+CEPLAN!K6+CCT!K6+CESMO!K6+CERES!K6+CEAVI!K6</f>
        <v>82</v>
      </c>
      <c r="H6" s="73">
        <f>REITORIA!L6+ESAG!L6+FAED!L6+CEART!L6+CEAD!L6+CEFID!L6+CESFI!L6+CEPLAN!L6+CCT!L6+CESMO!L6+CERES!L6+CEAVI!L6</f>
        <v>21</v>
      </c>
      <c r="I6" s="73">
        <f>REITORIA!M6+ESAG!M6+FAED!M6+CEART!M6+CEAD!M6+CEFID!M6+CESFI!M6+CEPLAN!M6+CCT!M6+CESMO!M6+CERES!M6+CEAVI!M6</f>
        <v>21</v>
      </c>
      <c r="J6" s="78">
        <f>REITORIA!O6+ESAG!O6+FAED!O6+CEART!O6+CEAD!O6+CEFID!O6+CESFI!O6+CEPLAN!O6+CCT!O6+CESMO!O6+CERES!O6+CEAVI!O6</f>
        <v>18</v>
      </c>
      <c r="K6" s="79">
        <f>REITORIA!P6+REITORIA!R6+ESAG!P6+ESAG!R6+FAED!P6+FAED!R6+CEART!P6+CEART!R6+CEAD!P6+CEAD!R6+CEFID!P6+CEFID!R6+CESFI!P6+CESFI!R6+CEPLAN!P6+CEPLAN!R6+CCT!P6+CCT!R6+CESMO!P6+CESMO!R6+CERES!P6+CERES!R6+CEAVI!P6+CEAVI!R6</f>
        <v>0</v>
      </c>
      <c r="L6" s="80">
        <f t="shared" si="2"/>
        <v>61</v>
      </c>
      <c r="M6" s="7">
        <f t="shared" si="0"/>
        <v>4198.4000000000005</v>
      </c>
      <c r="N6" s="7">
        <f t="shared" si="3"/>
        <v>0</v>
      </c>
      <c r="O6" s="7">
        <f t="shared" si="1"/>
        <v>1075.2</v>
      </c>
      <c r="P6" s="242"/>
    </row>
    <row r="7" spans="1:16" ht="30.2" customHeight="1" x14ac:dyDescent="0.25">
      <c r="A7" s="175"/>
      <c r="B7" s="177"/>
      <c r="C7" s="48">
        <v>4</v>
      </c>
      <c r="D7" s="32" t="s">
        <v>51</v>
      </c>
      <c r="E7" s="24" t="s">
        <v>6</v>
      </c>
      <c r="F7" s="243">
        <v>54.2</v>
      </c>
      <c r="G7" s="18">
        <f>REITORIA!K7+ESAG!K7+FAED!K7+CEART!K7+CEAD!K7+CEFID!K7+CESFI!K7+CEPLAN!K7+CCT!K7+CESMO!K7+CERES!K7+CEAVI!K7</f>
        <v>77</v>
      </c>
      <c r="H7" s="73">
        <f>REITORIA!L7+ESAG!L7+FAED!L7+CEART!L7+CEAD!L7+CEFID!L7+CESFI!L7+CEPLAN!L7+CCT!L7+CESMO!L7+CERES!L7+CEAVI!L7</f>
        <v>18</v>
      </c>
      <c r="I7" s="73">
        <f>REITORIA!M7+ESAG!M7+FAED!M7+CEART!M7+CEAD!M7+CEFID!M7+CESFI!M7+CEPLAN!M7+CCT!M7+CESMO!M7+CERES!M7+CEAVI!M7</f>
        <v>18</v>
      </c>
      <c r="J7" s="78">
        <f>REITORIA!O7+ESAG!O7+FAED!O7+CEART!O7+CEAD!O7+CEFID!O7+CESFI!O7+CEPLAN!O7+CCT!O7+CESMO!O7+CERES!O7+CEAVI!O7</f>
        <v>15</v>
      </c>
      <c r="K7" s="79">
        <f>REITORIA!P7+REITORIA!R7+ESAG!P7+ESAG!R7+FAED!P7+FAED!R7+CEART!P7+CEART!R7+CEAD!P7+CEAD!R7+CEFID!P7+CEFID!R7+CESFI!P7+CESFI!R7+CEPLAN!P7+CEPLAN!R7+CCT!P7+CCT!R7+CESMO!P7+CESMO!R7+CERES!P7+CERES!R7+CEAVI!P7+CEAVI!R7</f>
        <v>0</v>
      </c>
      <c r="L7" s="80">
        <f t="shared" si="2"/>
        <v>59</v>
      </c>
      <c r="M7" s="7">
        <f t="shared" si="0"/>
        <v>4173.4000000000005</v>
      </c>
      <c r="N7" s="7">
        <f t="shared" si="3"/>
        <v>0</v>
      </c>
      <c r="O7" s="7">
        <f t="shared" si="1"/>
        <v>975.6</v>
      </c>
      <c r="P7" s="242"/>
    </row>
    <row r="8" spans="1:16" ht="30.2" customHeight="1" x14ac:dyDescent="0.25">
      <c r="A8" s="175"/>
      <c r="B8" s="177"/>
      <c r="C8" s="48">
        <v>5</v>
      </c>
      <c r="D8" s="31" t="s">
        <v>16</v>
      </c>
      <c r="E8" s="23" t="s">
        <v>6</v>
      </c>
      <c r="F8" s="54">
        <v>65.8</v>
      </c>
      <c r="G8" s="18">
        <f>REITORIA!K8+ESAG!K8+FAED!K8+CEART!K8+CEAD!K8+CEFID!K8+CESFI!K8+CEPLAN!K8+CCT!K8+CESMO!K8+CERES!K8+CEAVI!K8</f>
        <v>43</v>
      </c>
      <c r="H8" s="73">
        <f>REITORIA!L8+ESAG!L8+FAED!L8+CEART!L8+CEAD!L8+CEFID!L8+CESFI!L8+CEPLAN!L8+CCT!L8+CESMO!L8+CERES!L8+CEAVI!L8</f>
        <v>6</v>
      </c>
      <c r="I8" s="73">
        <f>REITORIA!M8+ESAG!M8+FAED!M8+CEART!M8+CEAD!M8+CEFID!M8+CESFI!M8+CEPLAN!M8+CCT!M8+CESMO!M8+CERES!M8+CEAVI!M8</f>
        <v>6</v>
      </c>
      <c r="J8" s="78">
        <f>REITORIA!O8+ESAG!O8+FAED!O8+CEART!O8+CEAD!O8+CEFID!O8+CESFI!O8+CEPLAN!O8+CCT!O8+CESMO!O8+CERES!O8+CEAVI!O8</f>
        <v>7</v>
      </c>
      <c r="K8" s="79">
        <f>REITORIA!P8+REITORIA!R8+ESAG!P8+ESAG!R8+FAED!P8+FAED!R8+CEART!P8+CEART!R8+CEAD!P8+CEAD!R8+CEFID!P8+CEFID!R8+CESFI!P8+CESFI!R8+CEPLAN!P8+CEPLAN!R8+CCT!P8+CCT!R8+CESMO!P8+CESMO!R8+CERES!P8+CERES!R8+CEAVI!P8+CEAVI!R8</f>
        <v>0</v>
      </c>
      <c r="L8" s="80">
        <f t="shared" si="2"/>
        <v>37</v>
      </c>
      <c r="M8" s="7">
        <f t="shared" si="0"/>
        <v>2829.4</v>
      </c>
      <c r="N8" s="7">
        <f t="shared" si="3"/>
        <v>0</v>
      </c>
      <c r="O8" s="7">
        <f t="shared" si="1"/>
        <v>394.79999999999995</v>
      </c>
    </row>
    <row r="9" spans="1:16" ht="30.2" customHeight="1" x14ac:dyDescent="0.25">
      <c r="A9" s="175"/>
      <c r="B9" s="177"/>
      <c r="C9" s="48">
        <v>6</v>
      </c>
      <c r="D9" s="32" t="s">
        <v>17</v>
      </c>
      <c r="E9" s="23" t="s">
        <v>6</v>
      </c>
      <c r="F9" s="51">
        <v>65.900000000000006</v>
      </c>
      <c r="G9" s="18">
        <f>REITORIA!K9+ESAG!K9+FAED!K9+CEART!K9+CEAD!K9+CEFID!K9+CESFI!K9+CEPLAN!K9+CCT!K9+CESMO!K9+CERES!K9+CEAVI!K9</f>
        <v>30</v>
      </c>
      <c r="H9" s="73">
        <f>REITORIA!L9+ESAG!L9+FAED!L9+CEART!L9+CEAD!L9+CEFID!L9+CESFI!L9+CEPLAN!L9+CCT!L9+CESMO!L9+CERES!L9+CEAVI!L9</f>
        <v>2</v>
      </c>
      <c r="I9" s="73">
        <f>REITORIA!M9+ESAG!M9+FAED!M9+CEART!M9+CEAD!M9+CEFID!M9+CESFI!M9+CEPLAN!M9+CCT!M9+CESMO!M9+CERES!M9+CEAVI!M9</f>
        <v>2</v>
      </c>
      <c r="J9" s="78">
        <f>REITORIA!O9+ESAG!O9+FAED!O9+CEART!O9+CEAD!O9+CEFID!O9+CESFI!O9+CEPLAN!O9+CCT!O9+CESMO!O9+CERES!O9+CEAVI!O9</f>
        <v>5</v>
      </c>
      <c r="K9" s="79">
        <f>REITORIA!P9+REITORIA!R9+ESAG!P9+ESAG!R9+FAED!P9+FAED!R9+CEART!P9+CEART!R9+CEAD!P9+CEAD!R9+CEFID!P9+CEFID!R9+CESFI!P9+CESFI!R9+CEPLAN!P9+CEPLAN!R9+CCT!P9+CCT!R9+CESMO!P9+CESMO!R9+CERES!P9+CERES!R9+CEAVI!P9+CEAVI!R9</f>
        <v>0</v>
      </c>
      <c r="L9" s="80">
        <f t="shared" si="2"/>
        <v>28</v>
      </c>
      <c r="M9" s="7">
        <f t="shared" si="0"/>
        <v>1977.0000000000002</v>
      </c>
      <c r="N9" s="7">
        <f t="shared" si="3"/>
        <v>0</v>
      </c>
      <c r="O9" s="7">
        <f t="shared" si="1"/>
        <v>131.80000000000001</v>
      </c>
    </row>
    <row r="10" spans="1:16" ht="30.2" customHeight="1" x14ac:dyDescent="0.25">
      <c r="A10" s="175"/>
      <c r="B10" s="177"/>
      <c r="C10" s="48">
        <v>7</v>
      </c>
      <c r="D10" s="32" t="s">
        <v>18</v>
      </c>
      <c r="E10" s="23" t="s">
        <v>6</v>
      </c>
      <c r="F10" s="51">
        <v>65.7</v>
      </c>
      <c r="G10" s="18">
        <f>REITORIA!K10+ESAG!K10+FAED!K10+CEART!K10+CEAD!K10+CEFID!K10+CESFI!K10+CEPLAN!K10+CCT!K10+CESMO!K10+CERES!K10+CEAVI!K10</f>
        <v>33</v>
      </c>
      <c r="H10" s="73">
        <f>REITORIA!L10+ESAG!L10+FAED!L10+CEART!L10+CEAD!L10+CEFID!L10+CESFI!L10+CEPLAN!L10+CCT!L10+CESMO!L10+CERES!L10+CEAVI!L10</f>
        <v>3</v>
      </c>
      <c r="I10" s="73">
        <f>REITORIA!M10+ESAG!M10+FAED!M10+CEART!M10+CEAD!M10+CEFID!M10+CESFI!M10+CEPLAN!M10+CCT!M10+CESMO!M10+CERES!M10+CEAVI!M10</f>
        <v>3</v>
      </c>
      <c r="J10" s="78">
        <f>REITORIA!O10+ESAG!O10+FAED!O10+CEART!O10+CEAD!O10+CEFID!O10+CESFI!O10+CEPLAN!O10+CCT!O10+CESMO!O10+CERES!O10+CEAVI!O10</f>
        <v>5</v>
      </c>
      <c r="K10" s="79">
        <f>REITORIA!P10+REITORIA!R10+ESAG!P10+ESAG!R10+FAED!P10+FAED!R10+CEART!P10+CEART!R10+CEAD!P10+CEAD!R10+CEFID!P10+CEFID!R10+CESFI!P10+CESFI!R10+CEPLAN!P10+CEPLAN!R10+CCT!P10+CCT!R10+CESMO!P10+CESMO!R10+CERES!P10+CERES!R10+CEAVI!P10+CEAVI!R10</f>
        <v>0</v>
      </c>
      <c r="L10" s="80">
        <f t="shared" si="2"/>
        <v>30</v>
      </c>
      <c r="M10" s="7">
        <f t="shared" si="0"/>
        <v>2168.1</v>
      </c>
      <c r="N10" s="7">
        <f t="shared" si="3"/>
        <v>0</v>
      </c>
      <c r="O10" s="7">
        <f t="shared" si="1"/>
        <v>197.10000000000002</v>
      </c>
    </row>
    <row r="11" spans="1:16" ht="30.2" customHeight="1" x14ac:dyDescent="0.25">
      <c r="A11" s="175"/>
      <c r="B11" s="177"/>
      <c r="C11" s="48">
        <v>8</v>
      </c>
      <c r="D11" s="33" t="s">
        <v>52</v>
      </c>
      <c r="E11" s="23" t="s">
        <v>6</v>
      </c>
      <c r="F11" s="51">
        <v>63.78</v>
      </c>
      <c r="G11" s="18">
        <f>REITORIA!K11+ESAG!K11+FAED!K11+CEART!K11+CEAD!K11+CEFID!K11+CESFI!K11+CEPLAN!K11+CCT!K11+CESMO!K11+CERES!K11+CEAVI!K11</f>
        <v>28</v>
      </c>
      <c r="H11" s="73">
        <f>REITORIA!L11+ESAG!L11+FAED!L11+CEART!L11+CEAD!L11+CEFID!L11+CESFI!L11+CEPLAN!L11+CCT!L11+CESMO!L11+CERES!L11+CEAVI!L11</f>
        <v>0</v>
      </c>
      <c r="I11" s="73">
        <f>REITORIA!M11+ESAG!M11+FAED!M11+CEART!M11+CEAD!M11+CEFID!M11+CESFI!M11+CEPLAN!M11+CCT!M11+CESMO!M11+CERES!M11+CEAVI!M11</f>
        <v>0</v>
      </c>
      <c r="J11" s="78">
        <f>REITORIA!O11+ESAG!O11+FAED!O11+CEART!O11+CEAD!O11+CEFID!O11+CESFI!O11+CEPLAN!O11+CCT!O11+CESMO!O11+CERES!O11+CEAVI!O11</f>
        <v>5</v>
      </c>
      <c r="K11" s="79">
        <f>REITORIA!P11+REITORIA!R11+ESAG!P11+ESAG!R11+FAED!P11+FAED!R11+CEART!P11+CEART!R11+CEAD!P11+CEAD!R11+CEFID!P11+CEFID!R11+CESFI!P11+CESFI!R11+CEPLAN!P11+CEPLAN!R11+CCT!P11+CCT!R11+CESMO!P11+CESMO!R11+CERES!P11+CERES!R11+CEAVI!P11+CEAVI!R11</f>
        <v>0</v>
      </c>
      <c r="L11" s="80">
        <f t="shared" si="2"/>
        <v>28</v>
      </c>
      <c r="M11" s="7">
        <f t="shared" si="0"/>
        <v>1785.8400000000001</v>
      </c>
      <c r="N11" s="7">
        <f t="shared" si="3"/>
        <v>0</v>
      </c>
      <c r="O11" s="7">
        <f t="shared" si="1"/>
        <v>0</v>
      </c>
    </row>
    <row r="12" spans="1:16" ht="30.2" customHeight="1" x14ac:dyDescent="0.25">
      <c r="A12" s="175"/>
      <c r="B12" s="177"/>
      <c r="C12" s="48">
        <v>9</v>
      </c>
      <c r="D12" s="34" t="s">
        <v>53</v>
      </c>
      <c r="E12" s="23" t="s">
        <v>6</v>
      </c>
      <c r="F12" s="51">
        <v>73.900000000000006</v>
      </c>
      <c r="G12" s="18">
        <f>REITORIA!K12+ESAG!K12+FAED!K12+CEART!K12+CEAD!K12+CEFID!K12+CESFI!K12+CEPLAN!K12+CCT!K12+CESMO!K12+CERES!K12+CEAVI!K12</f>
        <v>26</v>
      </c>
      <c r="H12" s="73">
        <f>REITORIA!L12+ESAG!L12+FAED!L12+CEART!L12+CEAD!L12+CEFID!L12+CESFI!L12+CEPLAN!L12+CCT!L12+CESMO!L12+CERES!L12+CEAVI!L12</f>
        <v>0</v>
      </c>
      <c r="I12" s="73">
        <f>REITORIA!M12+ESAG!M12+FAED!M12+CEART!M12+CEAD!M12+CEFID!M12+CESFI!M12+CEPLAN!M12+CCT!M12+CESMO!M12+CERES!M12+CEAVI!M12</f>
        <v>0</v>
      </c>
      <c r="J12" s="78">
        <f>REITORIA!O12+ESAG!O12+FAED!O12+CEART!O12+CEAD!O12+CEFID!O12+CESFI!O12+CEPLAN!O12+CCT!O12+CESMO!O12+CERES!O12+CEAVI!O12</f>
        <v>4</v>
      </c>
      <c r="K12" s="79">
        <f>REITORIA!P12+REITORIA!R12+ESAG!P12+ESAG!R12+FAED!P12+FAED!R12+CEART!P12+CEART!R12+CEAD!P12+CEAD!R12+CEFID!P12+CEFID!R12+CESFI!P12+CESFI!R12+CEPLAN!P12+CEPLAN!R12+CCT!P12+CCT!R12+CESMO!P12+CESMO!R12+CERES!P12+CERES!R12+CEAVI!P12+CEAVI!R12</f>
        <v>0</v>
      </c>
      <c r="L12" s="80">
        <f t="shared" si="2"/>
        <v>26</v>
      </c>
      <c r="M12" s="7">
        <f t="shared" si="0"/>
        <v>1921.4</v>
      </c>
      <c r="N12" s="7">
        <f t="shared" si="3"/>
        <v>0</v>
      </c>
      <c r="O12" s="7">
        <f t="shared" si="1"/>
        <v>0</v>
      </c>
    </row>
    <row r="13" spans="1:16" ht="30.2" customHeight="1" x14ac:dyDescent="0.25">
      <c r="A13" s="175"/>
      <c r="B13" s="177"/>
      <c r="C13" s="48">
        <v>10</v>
      </c>
      <c r="D13" s="34" t="s">
        <v>54</v>
      </c>
      <c r="E13" s="23" t="s">
        <v>6</v>
      </c>
      <c r="F13" s="51">
        <v>66.8</v>
      </c>
      <c r="G13" s="18">
        <f>REITORIA!K13+ESAG!K13+FAED!K13+CEART!K13+CEAD!K13+CEFID!K13+CESFI!K13+CEPLAN!K13+CCT!K13+CESMO!K13+CERES!K13+CEAVI!K13</f>
        <v>23</v>
      </c>
      <c r="H13" s="73">
        <f>REITORIA!L13+ESAG!L13+FAED!L13+CEART!L13+CEAD!L13+CEFID!L13+CESFI!L13+CEPLAN!L13+CCT!L13+CESMO!L13+CERES!L13+CEAVI!L13</f>
        <v>1</v>
      </c>
      <c r="I13" s="73">
        <f>REITORIA!M13+ESAG!M13+FAED!M13+CEART!M13+CEAD!M13+CEFID!M13+CESFI!M13+CEPLAN!M13+CCT!M13+CESMO!M13+CERES!M13+CEAVI!M13</f>
        <v>1</v>
      </c>
      <c r="J13" s="78">
        <f>REITORIA!O13+ESAG!O13+FAED!O13+CEART!O13+CEAD!O13+CEFID!O13+CESFI!O13+CEPLAN!O13+CCT!O13+CESMO!O13+CERES!O13+CEAVI!O13</f>
        <v>3</v>
      </c>
      <c r="K13" s="79">
        <f>REITORIA!P13+REITORIA!R13+ESAG!P13+ESAG!R13+FAED!P13+FAED!R13+CEART!P13+CEART!R13+CEAD!P13+CEAD!R13+CEFID!P13+CEFID!R13+CESFI!P13+CESFI!R13+CEPLAN!P13+CEPLAN!R13+CCT!P13+CCT!R13+CESMO!P13+CESMO!R13+CERES!P13+CERES!R13+CEAVI!P13+CEAVI!R13</f>
        <v>0</v>
      </c>
      <c r="L13" s="80">
        <f t="shared" si="2"/>
        <v>22</v>
      </c>
      <c r="M13" s="7">
        <f t="shared" si="0"/>
        <v>1536.3999999999999</v>
      </c>
      <c r="N13" s="7">
        <f t="shared" si="3"/>
        <v>0</v>
      </c>
      <c r="O13" s="7">
        <f t="shared" si="1"/>
        <v>66.8</v>
      </c>
    </row>
    <row r="14" spans="1:16" ht="30.2" customHeight="1" x14ac:dyDescent="0.25">
      <c r="A14" s="175"/>
      <c r="B14" s="177"/>
      <c r="C14" s="48">
        <v>11</v>
      </c>
      <c r="D14" s="35" t="s">
        <v>19</v>
      </c>
      <c r="E14" s="23" t="s">
        <v>6</v>
      </c>
      <c r="F14" s="51">
        <v>15.5</v>
      </c>
      <c r="G14" s="18">
        <f>REITORIA!K14+ESAG!K14+FAED!K14+CEART!K14+CEAD!K14+CEFID!K14+CESFI!K14+CEPLAN!K14+CCT!K14+CESMO!K14+CERES!K14+CEAVI!K14</f>
        <v>43</v>
      </c>
      <c r="H14" s="73">
        <f>REITORIA!L14+ESAG!L14+FAED!L14+CEART!L14+CEAD!L14+CEFID!L14+CESFI!L14+CEPLAN!L14+CCT!L14+CESMO!L14+CERES!L14+CEAVI!L14</f>
        <v>0</v>
      </c>
      <c r="I14" s="73">
        <f>REITORIA!M14+ESAG!M14+FAED!M14+CEART!M14+CEAD!M14+CEFID!M14+CESFI!M14+CEPLAN!M14+CCT!M14+CESMO!M14+CERES!M14+CEAVI!M14</f>
        <v>0</v>
      </c>
      <c r="J14" s="78">
        <f>REITORIA!O14+ESAG!O14+FAED!O14+CEART!O14+CEAD!O14+CEFID!O14+CESFI!O14+CEPLAN!O14+CCT!O14+CESMO!O14+CERES!O14+CEAVI!O14</f>
        <v>9</v>
      </c>
      <c r="K14" s="79">
        <f>REITORIA!P14+REITORIA!R14+ESAG!P14+ESAG!R14+FAED!P14+FAED!R14+CEART!P14+CEART!R14+CEAD!P14+CEAD!R14+CEFID!P14+CEFID!R14+CESFI!P14+CESFI!R14+CEPLAN!P14+CEPLAN!R14+CCT!P14+CCT!R14+CESMO!P14+CESMO!R14+CERES!P14+CERES!R14+CEAVI!P14+CEAVI!R14</f>
        <v>0</v>
      </c>
      <c r="L14" s="80">
        <f t="shared" si="2"/>
        <v>43</v>
      </c>
      <c r="M14" s="7">
        <f t="shared" si="0"/>
        <v>666.5</v>
      </c>
      <c r="N14" s="7">
        <f t="shared" si="3"/>
        <v>0</v>
      </c>
      <c r="O14" s="7">
        <f t="shared" si="1"/>
        <v>0</v>
      </c>
    </row>
    <row r="15" spans="1:16" ht="30.2" customHeight="1" x14ac:dyDescent="0.25">
      <c r="A15" s="175"/>
      <c r="B15" s="177"/>
      <c r="C15" s="48">
        <v>12</v>
      </c>
      <c r="D15" s="35" t="s">
        <v>20</v>
      </c>
      <c r="E15" s="23" t="s">
        <v>6</v>
      </c>
      <c r="F15" s="51">
        <v>14</v>
      </c>
      <c r="G15" s="18">
        <f>REITORIA!K15+ESAG!K15+FAED!K15+CEART!K15+CEAD!K15+CEFID!K15+CESFI!K15+CEPLAN!K15+CCT!K15+CESMO!K15+CERES!K15+CEAVI!K15</f>
        <v>35</v>
      </c>
      <c r="H15" s="73">
        <f>REITORIA!L15+ESAG!L15+FAED!L15+CEART!L15+CEAD!L15+CEFID!L15+CESFI!L15+CEPLAN!L15+CCT!L15+CESMO!L15+CERES!L15+CEAVI!L15</f>
        <v>0</v>
      </c>
      <c r="I15" s="73">
        <f>REITORIA!M15+ESAG!M15+FAED!M15+CEART!M15+CEAD!M15+CEFID!M15+CESFI!M15+CEPLAN!M15+CCT!M15+CESMO!M15+CERES!M15+CEAVI!M15</f>
        <v>0</v>
      </c>
      <c r="J15" s="78">
        <f>REITORIA!O15+ESAG!O15+FAED!O15+CEART!O15+CEAD!O15+CEFID!O15+CESFI!O15+CEPLAN!O15+CCT!O15+CESMO!O15+CERES!O15+CEAVI!O15</f>
        <v>6</v>
      </c>
      <c r="K15" s="79">
        <f>REITORIA!P15+REITORIA!R15+ESAG!P15+ESAG!R15+FAED!P15+FAED!R15+CEART!P15+CEART!R15+CEAD!P15+CEAD!R15+CEFID!P15+CEFID!R15+CESFI!P15+CESFI!R15+CEPLAN!P15+CEPLAN!R15+CCT!P15+CCT!R15+CESMO!P15+CESMO!R15+CERES!P15+CERES!R15+CEAVI!P15+CEAVI!R15</f>
        <v>0</v>
      </c>
      <c r="L15" s="80">
        <f t="shared" si="2"/>
        <v>35</v>
      </c>
      <c r="M15" s="7">
        <f t="shared" si="0"/>
        <v>490</v>
      </c>
      <c r="N15" s="7">
        <f t="shared" si="3"/>
        <v>0</v>
      </c>
      <c r="O15" s="7">
        <f t="shared" si="1"/>
        <v>0</v>
      </c>
    </row>
    <row r="16" spans="1:16" ht="30.2" customHeight="1" x14ac:dyDescent="0.25">
      <c r="A16" s="175"/>
      <c r="B16" s="177"/>
      <c r="C16" s="48">
        <v>13</v>
      </c>
      <c r="D16" s="35" t="s">
        <v>21</v>
      </c>
      <c r="E16" s="23" t="s">
        <v>6</v>
      </c>
      <c r="F16" s="51">
        <v>19</v>
      </c>
      <c r="G16" s="18">
        <f>REITORIA!K16+ESAG!K16+FAED!K16+CEART!K16+CEAD!K16+CEFID!K16+CESFI!K16+CEPLAN!K16+CCT!K16+CESMO!K16+CERES!K16+CEAVI!K16</f>
        <v>71</v>
      </c>
      <c r="H16" s="73">
        <f>REITORIA!L16+ESAG!L16+FAED!L16+CEART!L16+CEAD!L16+CEFID!L16+CESFI!L16+CEPLAN!L16+CCT!L16+CESMO!L16+CERES!L16+CEAVI!L16</f>
        <v>0</v>
      </c>
      <c r="I16" s="73">
        <f>REITORIA!M16+ESAG!M16+FAED!M16+CEART!M16+CEAD!M16+CEFID!M16+CESFI!M16+CEPLAN!M16+CCT!M16+CESMO!M16+CERES!M16+CEAVI!M16</f>
        <v>0</v>
      </c>
      <c r="J16" s="78">
        <f>REITORIA!O16+ESAG!O16+FAED!O16+CEART!O16+CEAD!O16+CEFID!O16+CESFI!O16+CEPLAN!O16+CCT!O16+CESMO!O16+CERES!O16+CEAVI!O16</f>
        <v>14</v>
      </c>
      <c r="K16" s="79">
        <f>REITORIA!P16+REITORIA!R16+ESAG!P16+ESAG!R16+FAED!P16+FAED!R16+CEART!P16+CEART!R16+CEAD!P16+CEAD!R16+CEFID!P16+CEFID!R16+CESFI!P16+CESFI!R16+CEPLAN!P16+CEPLAN!R16+CCT!P16+CCT!R16+CESMO!P16+CESMO!R16+CERES!P16+CERES!R16+CEAVI!P16+CEAVI!R16</f>
        <v>0</v>
      </c>
      <c r="L16" s="80">
        <f t="shared" si="2"/>
        <v>71</v>
      </c>
      <c r="M16" s="7">
        <f t="shared" si="0"/>
        <v>1349</v>
      </c>
      <c r="N16" s="7">
        <f t="shared" si="3"/>
        <v>0</v>
      </c>
      <c r="O16" s="7">
        <f t="shared" si="1"/>
        <v>0</v>
      </c>
    </row>
    <row r="17" spans="1:16" ht="30.2" customHeight="1" x14ac:dyDescent="0.25">
      <c r="A17" s="175"/>
      <c r="B17" s="177"/>
      <c r="C17" s="48">
        <v>14</v>
      </c>
      <c r="D17" s="35" t="s">
        <v>22</v>
      </c>
      <c r="E17" s="23" t="s">
        <v>6</v>
      </c>
      <c r="F17" s="51">
        <v>20</v>
      </c>
      <c r="G17" s="18">
        <f>REITORIA!K17+ESAG!K17+FAED!K17+CEART!K17+CEAD!K17+CEFID!K17+CESFI!K17+CEPLAN!K17+CCT!K17+CESMO!K17+CERES!K17+CEAVI!K17</f>
        <v>52</v>
      </c>
      <c r="H17" s="73">
        <f>REITORIA!L17+ESAG!L17+FAED!L17+CEART!L17+CEAD!L17+CEFID!L17+CESFI!L17+CEPLAN!L17+CCT!L17+CESMO!L17+CERES!L17+CEAVI!L17</f>
        <v>5</v>
      </c>
      <c r="I17" s="73">
        <f>REITORIA!M17+ESAG!M17+FAED!M17+CEART!M17+CEAD!M17+CEFID!M17+CESFI!M17+CEPLAN!M17+CCT!M17+CESMO!M17+CERES!M17+CEAVI!M17</f>
        <v>5</v>
      </c>
      <c r="J17" s="78">
        <f>REITORIA!O17+ESAG!O17+FAED!O17+CEART!O17+CEAD!O17+CEFID!O17+CESFI!O17+CEPLAN!O17+CCT!O17+CESMO!O17+CERES!O17+CEAVI!O17</f>
        <v>9</v>
      </c>
      <c r="K17" s="79">
        <f>REITORIA!P17+REITORIA!R17+ESAG!P17+ESAG!R17+FAED!P17+FAED!R17+CEART!P17+CEART!R17+CEAD!P17+CEAD!R17+CEFID!P17+CEFID!R17+CESFI!P17+CESFI!R17+CEPLAN!P17+CEPLAN!R17+CCT!P17+CCT!R17+CESMO!P17+CESMO!R17+CERES!P17+CERES!R17+CEAVI!P17+CEAVI!R17</f>
        <v>0</v>
      </c>
      <c r="L17" s="80">
        <f t="shared" si="2"/>
        <v>47</v>
      </c>
      <c r="M17" s="7">
        <f t="shared" si="0"/>
        <v>1040</v>
      </c>
      <c r="N17" s="7">
        <f t="shared" si="3"/>
        <v>0</v>
      </c>
      <c r="O17" s="7">
        <f t="shared" si="1"/>
        <v>100</v>
      </c>
    </row>
    <row r="18" spans="1:16" ht="30.2" customHeight="1" x14ac:dyDescent="0.25">
      <c r="A18" s="175"/>
      <c r="B18" s="177"/>
      <c r="C18" s="48">
        <v>15</v>
      </c>
      <c r="D18" s="35" t="s">
        <v>23</v>
      </c>
      <c r="E18" s="23" t="s">
        <v>6</v>
      </c>
      <c r="F18" s="51">
        <v>20</v>
      </c>
      <c r="G18" s="18">
        <f>REITORIA!K18+ESAG!K18+FAED!K18+CEART!K18+CEAD!K18+CEFID!K18+CESFI!K18+CEPLAN!K18+CCT!K18+CESMO!K18+CERES!K18+CEAVI!K18</f>
        <v>46</v>
      </c>
      <c r="H18" s="73">
        <f>REITORIA!L18+ESAG!L18+FAED!L18+CEART!L18+CEAD!L18+CEFID!L18+CESFI!L18+CEPLAN!L18+CCT!L18+CESMO!L18+CERES!L18+CEAVI!L18</f>
        <v>5</v>
      </c>
      <c r="I18" s="73">
        <f>REITORIA!M18+ESAG!M18+FAED!M18+CEART!M18+CEAD!M18+CEFID!M18+CESFI!M18+CEPLAN!M18+CCT!M18+CESMO!M18+CERES!M18+CEAVI!M18</f>
        <v>5</v>
      </c>
      <c r="J18" s="78">
        <f>REITORIA!O18+ESAG!O18+FAED!O18+CEART!O18+CEAD!O18+CEFID!O18+CESFI!O18+CEPLAN!O18+CCT!O18+CESMO!O18+CERES!O18+CEAVI!O18</f>
        <v>8</v>
      </c>
      <c r="K18" s="79">
        <f>REITORIA!P18+REITORIA!R18+ESAG!P18+ESAG!R18+FAED!P18+FAED!R18+CEART!P18+CEART!R18+CEAD!P18+CEAD!R18+CEFID!P18+CEFID!R18+CESFI!P18+CESFI!R18+CEPLAN!P18+CEPLAN!R18+CCT!P18+CCT!R18+CESMO!P18+CESMO!R18+CERES!P18+CERES!R18+CEAVI!P18+CEAVI!R18</f>
        <v>0</v>
      </c>
      <c r="L18" s="80">
        <f t="shared" si="2"/>
        <v>41</v>
      </c>
      <c r="M18" s="7">
        <f t="shared" si="0"/>
        <v>920</v>
      </c>
      <c r="N18" s="7">
        <f t="shared" si="3"/>
        <v>0</v>
      </c>
      <c r="O18" s="7">
        <f t="shared" si="1"/>
        <v>100</v>
      </c>
    </row>
    <row r="19" spans="1:16" ht="30.2" customHeight="1" x14ac:dyDescent="0.25">
      <c r="A19" s="175"/>
      <c r="B19" s="177"/>
      <c r="C19" s="48">
        <v>16</v>
      </c>
      <c r="D19" s="35" t="s">
        <v>24</v>
      </c>
      <c r="E19" s="23" t="s">
        <v>6</v>
      </c>
      <c r="F19" s="51">
        <v>20</v>
      </c>
      <c r="G19" s="18">
        <f>REITORIA!K19+ESAG!K19+FAED!K19+CEART!K19+CEAD!K19+CEFID!K19+CESFI!K19+CEPLAN!K19+CCT!K19+CESMO!K19+CERES!K19+CEAVI!K19</f>
        <v>38</v>
      </c>
      <c r="H19" s="73">
        <f>REITORIA!L19+ESAG!L19+FAED!L19+CEART!L19+CEAD!L19+CEFID!L19+CESFI!L19+CEPLAN!L19+CCT!L19+CESMO!L19+CERES!L19+CEAVI!L19</f>
        <v>0</v>
      </c>
      <c r="I19" s="73">
        <f>REITORIA!M19+ESAG!M19+FAED!M19+CEART!M19+CEAD!M19+CEFID!M19+CESFI!M19+CEPLAN!M19+CCT!M19+CESMO!M19+CERES!M19+CEAVI!M19</f>
        <v>0</v>
      </c>
      <c r="J19" s="78">
        <f>REITORIA!O19+ESAG!O19+FAED!O19+CEART!O19+CEAD!O19+CEFID!O19+CESFI!O19+CEPLAN!O19+CCT!O19+CESMO!O19+CERES!O19+CEAVI!O19</f>
        <v>7</v>
      </c>
      <c r="K19" s="79">
        <f>REITORIA!P19+REITORIA!R19+ESAG!P19+ESAG!R19+FAED!P19+FAED!R19+CEART!P19+CEART!R19+CEAD!P19+CEAD!R19+CEFID!P19+CEFID!R19+CESFI!P19+CESFI!R19+CEPLAN!P19+CEPLAN!R19+CCT!P19+CCT!R19+CESMO!P19+CESMO!R19+CERES!P19+CERES!R19+CEAVI!P19+CEAVI!R19</f>
        <v>0</v>
      </c>
      <c r="L19" s="80">
        <f t="shared" si="2"/>
        <v>38</v>
      </c>
      <c r="M19" s="7">
        <f t="shared" si="0"/>
        <v>760</v>
      </c>
      <c r="N19" s="7">
        <f t="shared" si="3"/>
        <v>0</v>
      </c>
      <c r="O19" s="7">
        <f t="shared" si="1"/>
        <v>0</v>
      </c>
    </row>
    <row r="20" spans="1:16" ht="30.2" customHeight="1" x14ac:dyDescent="0.25">
      <c r="A20" s="175"/>
      <c r="B20" s="177"/>
      <c r="C20" s="48">
        <v>17</v>
      </c>
      <c r="D20" s="35" t="s">
        <v>25</v>
      </c>
      <c r="E20" s="23" t="s">
        <v>6</v>
      </c>
      <c r="F20" s="51">
        <v>20</v>
      </c>
      <c r="G20" s="18">
        <f>REITORIA!K20+ESAG!K20+FAED!K20+CEART!K20+CEAD!K20+CEFID!K20+CESFI!K20+CEPLAN!K20+CCT!K20+CESMO!K20+CERES!K20+CEAVI!K20</f>
        <v>39</v>
      </c>
      <c r="H20" s="73">
        <f>REITORIA!L20+ESAG!L20+FAED!L20+CEART!L20+CEAD!L20+CEFID!L20+CESFI!L20+CEPLAN!L20+CCT!L20+CESMO!L20+CERES!L20+CEAVI!L20</f>
        <v>0</v>
      </c>
      <c r="I20" s="73">
        <f>REITORIA!M20+ESAG!M20+FAED!M20+CEART!M20+CEAD!M20+CEFID!M20+CESFI!M20+CEPLAN!M20+CCT!M20+CESMO!M20+CERES!M20+CEAVI!M20</f>
        <v>0</v>
      </c>
      <c r="J20" s="78">
        <f>REITORIA!O20+ESAG!O20+FAED!O20+CEART!O20+CEAD!O20+CEFID!O20+CESFI!O20+CEPLAN!O20+CCT!O20+CESMO!O20+CERES!O20+CEAVI!O20</f>
        <v>7</v>
      </c>
      <c r="K20" s="79">
        <f>REITORIA!P20+REITORIA!R20+ESAG!P20+ESAG!R20+FAED!P20+FAED!R20+CEART!P20+CEART!R20+CEAD!P20+CEAD!R20+CEFID!P20+CEFID!R20+CESFI!P20+CESFI!R20+CEPLAN!P20+CEPLAN!R20+CCT!P20+CCT!R20+CESMO!P20+CESMO!R20+CERES!P20+CERES!R20+CEAVI!P20+CEAVI!R20</f>
        <v>0</v>
      </c>
      <c r="L20" s="80">
        <f t="shared" si="2"/>
        <v>39</v>
      </c>
      <c r="M20" s="7">
        <f t="shared" si="0"/>
        <v>780</v>
      </c>
      <c r="N20" s="7">
        <f t="shared" si="3"/>
        <v>0</v>
      </c>
      <c r="O20" s="7">
        <f t="shared" si="1"/>
        <v>0</v>
      </c>
    </row>
    <row r="21" spans="1:16" ht="30.2" customHeight="1" x14ac:dyDescent="0.25">
      <c r="A21" s="175"/>
      <c r="B21" s="177"/>
      <c r="C21" s="48">
        <v>18</v>
      </c>
      <c r="D21" s="36" t="s">
        <v>55</v>
      </c>
      <c r="E21" s="23" t="s">
        <v>6</v>
      </c>
      <c r="F21" s="51">
        <v>18</v>
      </c>
      <c r="G21" s="18">
        <f>REITORIA!K21+ESAG!K21+FAED!K21+CEART!K21+CEAD!K21+CEFID!K21+CESFI!K21+CEPLAN!K21+CCT!K21+CESMO!K21+CERES!K21+CEAVI!K21</f>
        <v>31</v>
      </c>
      <c r="H21" s="73">
        <f>REITORIA!L21+ESAG!L21+FAED!L21+CEART!L21+CEAD!L21+CEFID!L21+CESFI!L21+CEPLAN!L21+CCT!L21+CESMO!L21+CERES!L21+CEAVI!L21</f>
        <v>0</v>
      </c>
      <c r="I21" s="73">
        <f>REITORIA!M21+ESAG!M21+FAED!M21+CEART!M21+CEAD!M21+CEFID!M21+CESFI!M21+CEPLAN!M21+CCT!M21+CESMO!M21+CERES!M21+CEAVI!M21</f>
        <v>0</v>
      </c>
      <c r="J21" s="78">
        <f>REITORIA!O21+ESAG!O21+FAED!O21+CEART!O21+CEAD!O21+CEFID!O21+CESFI!O21+CEPLAN!O21+CCT!O21+CESMO!O21+CERES!O21+CEAVI!O21</f>
        <v>6</v>
      </c>
      <c r="K21" s="79">
        <f>REITORIA!P21+REITORIA!R21+ESAG!P21+ESAG!R21+FAED!P21+FAED!R21+CEART!P21+CEART!R21+CEAD!P21+CEAD!R21+CEFID!P21+CEFID!R21+CESFI!P21+CESFI!R21+CEPLAN!P21+CEPLAN!R21+CCT!P21+CCT!R21+CESMO!P21+CESMO!R21+CERES!P21+CERES!R21+CEAVI!P21+CEAVI!R21</f>
        <v>0</v>
      </c>
      <c r="L21" s="80">
        <f t="shared" si="2"/>
        <v>31</v>
      </c>
      <c r="M21" s="7">
        <f t="shared" si="0"/>
        <v>558</v>
      </c>
      <c r="N21" s="7">
        <f t="shared" si="3"/>
        <v>0</v>
      </c>
      <c r="O21" s="7">
        <f t="shared" si="1"/>
        <v>0</v>
      </c>
    </row>
    <row r="22" spans="1:16" ht="30.2" customHeight="1" x14ac:dyDescent="0.25">
      <c r="A22" s="175"/>
      <c r="B22" s="177"/>
      <c r="C22" s="48">
        <v>19</v>
      </c>
      <c r="D22" s="32" t="s">
        <v>26</v>
      </c>
      <c r="E22" s="23" t="s">
        <v>6</v>
      </c>
      <c r="F22" s="51">
        <v>4.7</v>
      </c>
      <c r="G22" s="18">
        <f>REITORIA!K22+ESAG!K22+FAED!K22+CEART!K22+CEAD!K22+CEFID!K22+CESFI!K22+CEPLAN!K22+CCT!K22+CESMO!K22+CERES!K22+CEAVI!K22</f>
        <v>384</v>
      </c>
      <c r="H22" s="73">
        <f>REITORIA!L22+ESAG!L22+FAED!L22+CEART!L22+CEAD!L22+CEFID!L22+CESFI!L22+CEPLAN!L22+CCT!L22+CESMO!L22+CERES!L22+CEAVI!L22</f>
        <v>150</v>
      </c>
      <c r="I22" s="73">
        <f>REITORIA!M22+ESAG!M22+FAED!M22+CEART!M22+CEAD!M22+CEFID!M22+CESFI!M22+CEPLAN!M22+CCT!M22+CESMO!M22+CERES!M22+CEAVI!M22</f>
        <v>150</v>
      </c>
      <c r="J22" s="78">
        <f>REITORIA!O22+ESAG!O22+FAED!O22+CEART!O22+CEAD!O22+CEFID!O22+CESFI!O22+CEPLAN!O22+CCT!O22+CESMO!O22+CERES!O22+CEAVI!O22</f>
        <v>94</v>
      </c>
      <c r="K22" s="79">
        <f>REITORIA!P22+REITORIA!R22+ESAG!P22+ESAG!R22+FAED!P22+FAED!R22+CEART!P22+CEART!R22+CEAD!P22+CEAD!R22+CEFID!P22+CEFID!R22+CESFI!P22+CESFI!R22+CEPLAN!P22+CEPLAN!R22+CCT!P22+CCT!R22+CESMO!P22+CESMO!R22+CERES!P22+CERES!R22+CEAVI!P22+CEAVI!R22</f>
        <v>0</v>
      </c>
      <c r="L22" s="80">
        <f t="shared" si="2"/>
        <v>234</v>
      </c>
      <c r="M22" s="7">
        <f t="shared" si="0"/>
        <v>1804.8000000000002</v>
      </c>
      <c r="N22" s="7">
        <f t="shared" si="3"/>
        <v>0</v>
      </c>
      <c r="O22" s="7">
        <f t="shared" si="1"/>
        <v>705</v>
      </c>
    </row>
    <row r="23" spans="1:16" ht="30.2" customHeight="1" x14ac:dyDescent="0.25">
      <c r="A23" s="175"/>
      <c r="B23" s="177"/>
      <c r="C23" s="48">
        <v>20</v>
      </c>
      <c r="D23" s="32" t="s">
        <v>56</v>
      </c>
      <c r="E23" s="24" t="s">
        <v>6</v>
      </c>
      <c r="F23" s="243">
        <v>38.979999999999997</v>
      </c>
      <c r="G23" s="18">
        <f>REITORIA!K23+ESAG!K23+FAED!K23+CEART!K23+CEAD!K23+CEFID!K23+CESFI!K23+CEPLAN!K23+CCT!K23+CESMO!K23+CERES!K23+CEAVI!K23</f>
        <v>14</v>
      </c>
      <c r="H23" s="73">
        <f>REITORIA!L23+ESAG!L23+FAED!L23+CEART!L23+CEAD!L23+CEFID!L23+CESFI!L23+CEPLAN!L23+CCT!L23+CESMO!L23+CERES!L23+CEAVI!L23</f>
        <v>0</v>
      </c>
      <c r="I23" s="73">
        <f>REITORIA!M23+ESAG!M23+FAED!M23+CEART!M23+CEAD!M23+CEFID!M23+CESFI!M23+CEPLAN!M23+CCT!M23+CESMO!M23+CERES!M23+CEAVI!M23</f>
        <v>0</v>
      </c>
      <c r="J23" s="78">
        <f>REITORIA!O23+ESAG!O23+FAED!O23+CEART!O23+CEAD!O23+CEFID!O23+CESFI!O23+CEPLAN!O23+CCT!O23+CESMO!O23+CERES!O23+CEAVI!O23</f>
        <v>0</v>
      </c>
      <c r="K23" s="79">
        <f>REITORIA!P23+REITORIA!R23+ESAG!P23+ESAG!R23+FAED!P23+FAED!R23+CEART!P23+CEART!R23+CEAD!P23+CEAD!R23+CEFID!P23+CEFID!R23+CESFI!P23+CESFI!R23+CEPLAN!P23+CEPLAN!R23+CCT!P23+CCT!R23+CESMO!P23+CESMO!R23+CERES!P23+CERES!R23+CEAVI!P23+CEAVI!R23</f>
        <v>0</v>
      </c>
      <c r="L23" s="80">
        <f t="shared" si="2"/>
        <v>14</v>
      </c>
      <c r="M23" s="7">
        <f t="shared" si="0"/>
        <v>545.71999999999991</v>
      </c>
      <c r="N23" s="7">
        <f t="shared" si="3"/>
        <v>0</v>
      </c>
      <c r="O23" s="7">
        <f t="shared" si="1"/>
        <v>0</v>
      </c>
      <c r="P23" s="242"/>
    </row>
    <row r="24" spans="1:16" ht="30.2" customHeight="1" x14ac:dyDescent="0.25">
      <c r="A24" s="175"/>
      <c r="B24" s="177"/>
      <c r="C24" s="48">
        <v>21</v>
      </c>
      <c r="D24" s="32" t="s">
        <v>27</v>
      </c>
      <c r="E24" s="23" t="s">
        <v>6</v>
      </c>
      <c r="F24" s="51">
        <v>63.1</v>
      </c>
      <c r="G24" s="18">
        <f>REITORIA!K24+ESAG!K24+FAED!K24+CEART!K24+CEAD!K24+CEFID!K24+CESFI!K24+CEPLAN!K24+CCT!K24+CESMO!K24+CERES!K24+CEAVI!K24</f>
        <v>13</v>
      </c>
      <c r="H24" s="73">
        <f>REITORIA!L24+ESAG!L24+FAED!L24+CEART!L24+CEAD!L24+CEFID!L24+CESFI!L24+CEPLAN!L24+CCT!L24+CESMO!L24+CERES!L24+CEAVI!L24</f>
        <v>0</v>
      </c>
      <c r="I24" s="73">
        <f>REITORIA!M24+ESAG!M24+FAED!M24+CEART!M24+CEAD!M24+CEFID!M24+CESFI!M24+CEPLAN!M24+CCT!M24+CESMO!M24+CERES!M24+CEAVI!M24</f>
        <v>0</v>
      </c>
      <c r="J24" s="78">
        <f>REITORIA!O24+ESAG!O24+FAED!O24+CEART!O24+CEAD!O24+CEFID!O24+CESFI!O24+CEPLAN!O24+CCT!O24+CESMO!O24+CERES!O24+CEAVI!O24</f>
        <v>0</v>
      </c>
      <c r="K24" s="79">
        <f>REITORIA!P24+REITORIA!R24+ESAG!P24+ESAG!R24+FAED!P24+FAED!R24+CEART!P24+CEART!R24+CEAD!P24+CEAD!R24+CEFID!P24+CEFID!R24+CESFI!P24+CESFI!R24+CEPLAN!P24+CEPLAN!R24+CCT!P24+CCT!R24+CESMO!P24+CESMO!R24+CERES!P24+CERES!R24+CEAVI!P24+CEAVI!R24</f>
        <v>0</v>
      </c>
      <c r="L24" s="80">
        <f t="shared" si="2"/>
        <v>13</v>
      </c>
      <c r="M24" s="7">
        <f t="shared" si="0"/>
        <v>820.30000000000007</v>
      </c>
      <c r="N24" s="7">
        <f t="shared" si="3"/>
        <v>0</v>
      </c>
      <c r="O24" s="7">
        <f t="shared" si="1"/>
        <v>0</v>
      </c>
    </row>
    <row r="25" spans="1:16" ht="30.2" customHeight="1" x14ac:dyDescent="0.25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6</v>
      </c>
      <c r="F25" s="59">
        <v>98.6</v>
      </c>
      <c r="G25" s="18">
        <f>REITORIA!K25+ESAG!K25+FAED!K25+CEART!K25+CEAD!K25+CEFID!K25+CESFI!K25+CEPLAN!K25+CCT!K25+CESMO!K25+CERES!K25+CEAVI!K25</f>
        <v>192</v>
      </c>
      <c r="H25" s="73">
        <f>REITORIA!L25+ESAG!L25+FAED!L25+CEART!L25+CEAD!L25+CEFID!L25+CESFI!L25+CEPLAN!L25+CCT!L25+CESMO!L25+CERES!L25+CEAVI!L25</f>
        <v>17</v>
      </c>
      <c r="I25" s="73">
        <f>REITORIA!M25+ESAG!M25+FAED!M25+CEART!M25+CEAD!M25+CEFID!M25+CESFI!M25+CEPLAN!M25+CCT!M25+CESMO!M25+CERES!M25+CEAVI!M25</f>
        <v>17</v>
      </c>
      <c r="J25" s="78">
        <f>REITORIA!O25+ESAG!O25+FAED!O25+CEART!O25+CEAD!O25+CEFID!O25+CESFI!O25+CEPLAN!O25+CCT!O25+CESMO!O25+CERES!O25+CEAVI!O25</f>
        <v>46</v>
      </c>
      <c r="K25" s="79">
        <f>REITORIA!P25+REITORIA!R25+ESAG!P25+ESAG!R25+FAED!P25+FAED!R25+CEART!P25+CEART!R25+CEAD!P25+CEAD!R25+CEFID!P25+CEFID!R25+CESFI!P25+CESFI!R25+CEPLAN!P25+CEPLAN!R25+CCT!P25+CCT!R25+CESMO!P25+CESMO!R25+CERES!P25+CERES!R25+CEAVI!P25+CEAVI!R25</f>
        <v>0</v>
      </c>
      <c r="L25" s="80">
        <f t="shared" si="2"/>
        <v>175</v>
      </c>
      <c r="M25" s="7">
        <f t="shared" si="0"/>
        <v>18931.199999999997</v>
      </c>
      <c r="N25" s="7">
        <f t="shared" si="3"/>
        <v>0</v>
      </c>
      <c r="O25" s="7">
        <f t="shared" si="1"/>
        <v>1676.1999999999998</v>
      </c>
    </row>
    <row r="26" spans="1:16" ht="30.2" customHeight="1" x14ac:dyDescent="0.25">
      <c r="A26" s="168"/>
      <c r="B26" s="171"/>
      <c r="C26" s="47">
        <v>41</v>
      </c>
      <c r="D26" s="57" t="s">
        <v>59</v>
      </c>
      <c r="E26" s="58" t="s">
        <v>6</v>
      </c>
      <c r="F26" s="59">
        <v>58.8</v>
      </c>
      <c r="G26" s="18">
        <f>REITORIA!K26+ESAG!K26+FAED!K26+CEART!K26+CEAD!K26+CEFID!K26+CESFI!K26+CEPLAN!K26+CCT!K26+CESMO!K26+CERES!K26+CEAVI!K26</f>
        <v>246</v>
      </c>
      <c r="H26" s="73">
        <f>REITORIA!L26+ESAG!L26+FAED!L26+CEART!L26+CEAD!L26+CEFID!L26+CESFI!L26+CEPLAN!L26+CCT!L26+CESMO!L26+CERES!L26+CEAVI!L26</f>
        <v>41</v>
      </c>
      <c r="I26" s="73">
        <f>REITORIA!M26+ESAG!M26+FAED!M26+CEART!M26+CEAD!M26+CEFID!M26+CESFI!M26+CEPLAN!M26+CCT!M26+CESMO!M26+CERES!M26+CEAVI!M26</f>
        <v>41</v>
      </c>
      <c r="J26" s="78">
        <f>REITORIA!O26+ESAG!O26+FAED!O26+CEART!O26+CEAD!O26+CEFID!O26+CESFI!O26+CEPLAN!O26+CCT!O26+CESMO!O26+CERES!O26+CEAVI!O26</f>
        <v>60</v>
      </c>
      <c r="K26" s="79">
        <f>REITORIA!P26+REITORIA!R26+ESAG!P26+ESAG!R26+FAED!P26+FAED!R26+CEART!P26+CEART!R26+CEAD!P26+CEAD!R26+CEFID!P26+CEFID!R26+CESFI!P26+CESFI!R26+CEPLAN!P26+CEPLAN!R26+CCT!P26+CCT!R26+CESMO!P26+CESMO!R26+CERES!P26+CERES!R26+CEAVI!P26+CEAVI!R26</f>
        <v>0</v>
      </c>
      <c r="L26" s="80">
        <f t="shared" si="2"/>
        <v>205</v>
      </c>
      <c r="M26" s="7">
        <f t="shared" si="0"/>
        <v>14464.8</v>
      </c>
      <c r="N26" s="7">
        <f t="shared" si="3"/>
        <v>0</v>
      </c>
      <c r="O26" s="7">
        <f t="shared" si="1"/>
        <v>2410.7999999999997</v>
      </c>
    </row>
    <row r="27" spans="1:16" ht="30.2" customHeight="1" x14ac:dyDescent="0.25">
      <c r="A27" s="168"/>
      <c r="B27" s="171"/>
      <c r="C27" s="47">
        <v>42</v>
      </c>
      <c r="D27" s="57" t="s">
        <v>60</v>
      </c>
      <c r="E27" s="58" t="s">
        <v>6</v>
      </c>
      <c r="F27" s="59">
        <v>83.2</v>
      </c>
      <c r="G27" s="18">
        <f>REITORIA!K27+ESAG!K27+FAED!K27+CEART!K27+CEAD!K27+CEFID!K27+CESFI!K27+CEPLAN!K27+CCT!K27+CESMO!K27+CERES!K27+CEAVI!K27</f>
        <v>113</v>
      </c>
      <c r="H27" s="73">
        <f>REITORIA!L27+ESAG!L27+FAED!L27+CEART!L27+CEAD!L27+CEFID!L27+CESFI!L27+CEPLAN!L27+CCT!L27+CESMO!L27+CERES!L27+CEAVI!L27</f>
        <v>15</v>
      </c>
      <c r="I27" s="73">
        <f>REITORIA!M27+ESAG!M27+FAED!M27+CEART!M27+CEAD!M27+CEFID!M27+CESFI!M27+CEPLAN!M27+CCT!M27+CESMO!M27+CERES!M27+CEAVI!M27</f>
        <v>15</v>
      </c>
      <c r="J27" s="78">
        <f>REITORIA!O27+ESAG!O27+FAED!O27+CEART!O27+CEAD!O27+CEFID!O27+CESFI!O27+CEPLAN!O27+CCT!O27+CESMO!O27+CERES!O27+CEAVI!O27</f>
        <v>25</v>
      </c>
      <c r="K27" s="79">
        <f>REITORIA!P27+REITORIA!R27+ESAG!P27+ESAG!R27+FAED!P27+FAED!R27+CEART!P27+CEART!R27+CEAD!P27+CEAD!R27+CEFID!P27+CEFID!R27+CESFI!P27+CESFI!R27+CEPLAN!P27+CEPLAN!R27+CCT!P27+CCT!R27+CESMO!P27+CESMO!R27+CERES!P27+CERES!R27+CEAVI!P27+CEAVI!R27</f>
        <v>0</v>
      </c>
      <c r="L27" s="80">
        <f t="shared" si="2"/>
        <v>98</v>
      </c>
      <c r="M27" s="7">
        <f t="shared" si="0"/>
        <v>9401.6</v>
      </c>
      <c r="N27" s="7">
        <f t="shared" si="3"/>
        <v>0</v>
      </c>
      <c r="O27" s="7">
        <f t="shared" si="1"/>
        <v>1248</v>
      </c>
    </row>
    <row r="28" spans="1:16" ht="30.2" customHeight="1" x14ac:dyDescent="0.25">
      <c r="A28" s="168"/>
      <c r="B28" s="171"/>
      <c r="C28" s="47">
        <v>43</v>
      </c>
      <c r="D28" s="57" t="s">
        <v>61</v>
      </c>
      <c r="E28" s="58" t="s">
        <v>6</v>
      </c>
      <c r="F28" s="59">
        <v>44</v>
      </c>
      <c r="G28" s="18">
        <f>REITORIA!K28+ESAG!K28+FAED!K28+CEART!K28+CEAD!K28+CEFID!K28+CESFI!K28+CEPLAN!K28+CCT!K28+CESMO!K28+CERES!K28+CEAVI!K28</f>
        <v>153</v>
      </c>
      <c r="H28" s="73">
        <f>REITORIA!L28+ESAG!L28+FAED!L28+CEART!L28+CEAD!L28+CEFID!L28+CESFI!L28+CEPLAN!L28+CCT!L28+CESMO!L28+CERES!L28+CEAVI!L28</f>
        <v>18</v>
      </c>
      <c r="I28" s="73">
        <f>REITORIA!M28+ESAG!M28+FAED!M28+CEART!M28+CEAD!M28+CEFID!M28+CESFI!M28+CEPLAN!M28+CCT!M28+CESMO!M28+CERES!M28+CEAVI!M28</f>
        <v>18</v>
      </c>
      <c r="J28" s="78">
        <f>REITORIA!O28+ESAG!O28+FAED!O28+CEART!O28+CEAD!O28+CEFID!O28+CESFI!O28+CEPLAN!O28+CCT!O28+CESMO!O28+CERES!O28+CEAVI!O28</f>
        <v>36</v>
      </c>
      <c r="K28" s="79">
        <f>REITORIA!P28+REITORIA!R28+ESAG!P28+ESAG!R28+FAED!P28+FAED!R28+CEART!P28+CEART!R28+CEAD!P28+CEAD!R28+CEFID!P28+CEFID!R28+CESFI!P28+CESFI!R28+CEPLAN!P28+CEPLAN!R28+CCT!P28+CCT!R28+CESMO!P28+CESMO!R28+CERES!P28+CERES!R28+CEAVI!P28+CEAVI!R28</f>
        <v>0</v>
      </c>
      <c r="L28" s="80">
        <f t="shared" si="2"/>
        <v>135</v>
      </c>
      <c r="M28" s="7">
        <f t="shared" si="0"/>
        <v>6732</v>
      </c>
      <c r="N28" s="7">
        <f t="shared" si="3"/>
        <v>0</v>
      </c>
      <c r="O28" s="7">
        <f t="shared" si="1"/>
        <v>792</v>
      </c>
    </row>
    <row r="29" spans="1:16" ht="30.2" customHeight="1" x14ac:dyDescent="0.25">
      <c r="A29" s="169"/>
      <c r="B29" s="172"/>
      <c r="C29" s="45">
        <v>44</v>
      </c>
      <c r="D29" s="60" t="s">
        <v>62</v>
      </c>
      <c r="E29" s="58" t="s">
        <v>6</v>
      </c>
      <c r="F29" s="59">
        <v>47.6</v>
      </c>
      <c r="G29" s="18">
        <f>REITORIA!K29+ESAG!K29+FAED!K29+CEART!K29+CEAD!K29+CEFID!K29+CESFI!K29+CEPLAN!K29+CCT!K29+CESMO!K29+CERES!K29+CEAVI!K29</f>
        <v>171</v>
      </c>
      <c r="H29" s="73">
        <f>REITORIA!L29+ESAG!L29+FAED!L29+CEART!L29+CEAD!L29+CEFID!L29+CESFI!L29+CEPLAN!L29+CCT!L29+CESMO!L29+CERES!L29+CEAVI!L29</f>
        <v>11</v>
      </c>
      <c r="I29" s="73">
        <f>REITORIA!M29+ESAG!M29+FAED!M29+CEART!M29+CEAD!M29+CEFID!M29+CESFI!M29+CEPLAN!M29+CCT!M29+CESMO!M29+CERES!M29+CEAVI!M29</f>
        <v>11</v>
      </c>
      <c r="J29" s="78">
        <f>REITORIA!O29+ESAG!O29+FAED!O29+CEART!O29+CEAD!O29+CEFID!O29+CESFI!O29+CEPLAN!O29+CCT!O29+CESMO!O29+CERES!O29+CEAVI!O29</f>
        <v>41</v>
      </c>
      <c r="K29" s="79">
        <f>REITORIA!P29+REITORIA!R29+ESAG!P29+ESAG!R29+FAED!P29+FAED!R29+CEART!P29+CEART!R29+CEAD!P29+CEAD!R29+CEFID!P29+CEFID!R29+CESFI!P29+CESFI!R29+CEPLAN!P29+CEPLAN!R29+CCT!P29+CCT!R29+CESMO!P29+CESMO!R29+CERES!P29+CERES!R29+CEAVI!P29+CEAVI!R29</f>
        <v>0</v>
      </c>
      <c r="L29" s="80">
        <f t="shared" si="2"/>
        <v>160</v>
      </c>
      <c r="M29" s="7">
        <f t="shared" si="0"/>
        <v>8139.6</v>
      </c>
      <c r="N29" s="7">
        <f t="shared" si="3"/>
        <v>0</v>
      </c>
      <c r="O29" s="7">
        <f t="shared" si="1"/>
        <v>523.6</v>
      </c>
    </row>
    <row r="30" spans="1:16" s="9" customFormat="1" ht="19.5" customHeight="1" x14ac:dyDescent="0.25">
      <c r="A30" s="1"/>
      <c r="B30" s="1"/>
      <c r="C30" s="1"/>
      <c r="D30" s="21"/>
      <c r="E30" s="1"/>
      <c r="F30" s="1"/>
      <c r="G30" s="16">
        <f>SUM(G4:G29)</f>
        <v>2077</v>
      </c>
      <c r="H30" s="16"/>
      <c r="I30" s="16">
        <f t="shared" ref="I30:L30" si="4">SUM(I4:I29)</f>
        <v>325</v>
      </c>
      <c r="J30" s="16"/>
      <c r="K30" s="16">
        <f>SUM(K4:K29)</f>
        <v>0</v>
      </c>
      <c r="L30" s="16">
        <f t="shared" si="4"/>
        <v>1752</v>
      </c>
      <c r="M30" s="26">
        <f>SUM(M4:M29)</f>
        <v>91976.710000000021</v>
      </c>
      <c r="N30" s="26">
        <f t="shared" ref="N30:O30" si="5">SUM(N4:N29)</f>
        <v>0</v>
      </c>
      <c r="O30" s="26">
        <f t="shared" si="5"/>
        <v>10905.400000000001</v>
      </c>
    </row>
    <row r="31" spans="1:16" s="9" customFormat="1" ht="21" customHeight="1" x14ac:dyDescent="0.25">
      <c r="A31" s="1"/>
      <c r="B31" s="1"/>
      <c r="C31" s="1"/>
      <c r="D31" s="1"/>
      <c r="E31" s="1"/>
      <c r="F31" s="1"/>
      <c r="G31" s="16"/>
      <c r="H31" s="16"/>
      <c r="I31" s="14"/>
      <c r="J31" s="14"/>
      <c r="K31" s="14"/>
      <c r="L31" s="8"/>
      <c r="M31" s="26"/>
      <c r="N31" s="26"/>
    </row>
    <row r="32" spans="1:16" s="9" customFormat="1" ht="27.75" customHeight="1" x14ac:dyDescent="0.25">
      <c r="A32" s="1"/>
      <c r="B32" s="1"/>
      <c r="C32" s="1"/>
      <c r="D32" s="21"/>
      <c r="E32" s="1"/>
      <c r="F32" s="1"/>
      <c r="G32" s="184" t="str">
        <f>C1</f>
        <v>OBJETO: AQUISIÇÃO DE CARIMBOS (TODA UDESC) E CONTRATAÇÃO DE EMPRESA PARA PRESTAÇÃO DE SERVIÇOS DE CHAVEIRO, INCLUINDO O FORNECIMENTO DE PEÇAS (CAMPUS I, CERES, CESFI E CEAVI)</v>
      </c>
      <c r="H32" s="185"/>
      <c r="I32" s="185"/>
      <c r="J32" s="185"/>
      <c r="K32" s="185"/>
      <c r="L32" s="185"/>
      <c r="M32" s="185"/>
      <c r="N32" s="185"/>
      <c r="O32" s="185"/>
      <c r="P32" s="186"/>
    </row>
    <row r="33" spans="1:16" s="9" customFormat="1" ht="52.5" customHeight="1" x14ac:dyDescent="0.25">
      <c r="A33" s="1"/>
      <c r="B33" s="1"/>
      <c r="C33" s="1"/>
      <c r="D33" s="84"/>
      <c r="E33" s="1"/>
      <c r="F33" s="1"/>
      <c r="G33" s="184" t="str">
        <f>A1</f>
        <v>PE 1019/2024 SRP (SGPE DE ORIGEM: 27102/2024)</v>
      </c>
      <c r="H33" s="185"/>
      <c r="I33" s="185"/>
      <c r="J33" s="185"/>
      <c r="K33" s="185"/>
      <c r="L33" s="185"/>
      <c r="M33" s="185"/>
      <c r="N33" s="185"/>
      <c r="O33" s="185"/>
      <c r="P33" s="186"/>
    </row>
    <row r="34" spans="1:16" s="9" customFormat="1" ht="20.25" customHeight="1" x14ac:dyDescent="0.25">
      <c r="A34" s="1"/>
      <c r="B34" s="1"/>
      <c r="C34" s="1"/>
      <c r="D34" s="21"/>
      <c r="E34" s="1"/>
      <c r="F34" s="1"/>
      <c r="G34" s="184" t="str">
        <f>G1</f>
        <v>VIGÊNCIA DA ATA:  23/08/2024 até 23/08/2025</v>
      </c>
      <c r="H34" s="185"/>
      <c r="I34" s="185"/>
      <c r="J34" s="185"/>
      <c r="K34" s="185"/>
      <c r="L34" s="185"/>
      <c r="M34" s="185"/>
      <c r="N34" s="185"/>
      <c r="O34" s="185"/>
      <c r="P34" s="186"/>
    </row>
    <row r="35" spans="1:16" s="9" customFormat="1" ht="47.25" x14ac:dyDescent="0.25">
      <c r="A35" s="1"/>
      <c r="B35" s="1"/>
      <c r="C35" s="1"/>
      <c r="D35" s="21"/>
      <c r="E35" s="1"/>
      <c r="F35" s="1"/>
      <c r="G35" s="130" t="s">
        <v>133</v>
      </c>
      <c r="H35" s="130" t="s">
        <v>134</v>
      </c>
      <c r="I35" s="130" t="s">
        <v>135</v>
      </c>
      <c r="J35" s="131" t="s">
        <v>136</v>
      </c>
      <c r="K35" s="132" t="s">
        <v>137</v>
      </c>
      <c r="L35" s="130" t="s">
        <v>138</v>
      </c>
      <c r="M35" s="133" t="s">
        <v>139</v>
      </c>
      <c r="N35" s="130" t="s">
        <v>140</v>
      </c>
      <c r="O35" s="130" t="s">
        <v>141</v>
      </c>
      <c r="P35" s="132" t="s">
        <v>142</v>
      </c>
    </row>
    <row r="36" spans="1:16" s="9" customFormat="1" ht="13.5" customHeight="1" x14ac:dyDescent="0.25">
      <c r="A36" s="1"/>
      <c r="B36" s="1"/>
      <c r="C36" s="1"/>
      <c r="D36" s="21"/>
      <c r="E36" s="1"/>
      <c r="F36" s="1"/>
      <c r="G36" s="134" t="s">
        <v>144</v>
      </c>
      <c r="H36" s="135">
        <f>CEAD!K30</f>
        <v>1587.6999999999998</v>
      </c>
      <c r="I36" s="135">
        <f>CEAD!L30</f>
        <v>559.20000000000005</v>
      </c>
      <c r="J36" s="136">
        <f t="shared" ref="J36:J48" si="6">I36/H36</f>
        <v>0.35220759589343081</v>
      </c>
      <c r="K36" s="137">
        <f>CEAD!N30</f>
        <v>0</v>
      </c>
      <c r="L36" s="137">
        <f>CEAD!P30+CEAD!Q30</f>
        <v>0</v>
      </c>
      <c r="M36" s="138">
        <f t="shared" ref="M36:M47" si="7">L36/H36</f>
        <v>0</v>
      </c>
      <c r="N36" s="137">
        <f>CEAD!M30</f>
        <v>559.20000000000005</v>
      </c>
      <c r="O36" s="136">
        <f t="shared" ref="O36:O48" si="8">N36/H36</f>
        <v>0.35220759589343081</v>
      </c>
      <c r="P36" s="139">
        <f t="shared" ref="P36:P48" si="9">L36+I36</f>
        <v>559.20000000000005</v>
      </c>
    </row>
    <row r="37" spans="1:16" s="20" customFormat="1" ht="15.75" customHeight="1" x14ac:dyDescent="0.25">
      <c r="A37" s="1"/>
      <c r="B37" s="1"/>
      <c r="C37" s="1"/>
      <c r="D37" s="21"/>
      <c r="E37" s="1"/>
      <c r="F37" s="1"/>
      <c r="G37" s="140" t="s">
        <v>147</v>
      </c>
      <c r="H37" s="141">
        <f>FAED!K30</f>
        <v>8927.32</v>
      </c>
      <c r="I37" s="141">
        <f>FAED!L30</f>
        <v>3041.9999999999995</v>
      </c>
      <c r="J37" s="142">
        <f t="shared" si="6"/>
        <v>0.34075175976664884</v>
      </c>
      <c r="K37" s="143">
        <f>FAED!N30</f>
        <v>0</v>
      </c>
      <c r="L37" s="143">
        <f>FAED!P30+FAED!Q30</f>
        <v>0</v>
      </c>
      <c r="M37" s="144">
        <f t="shared" si="7"/>
        <v>0</v>
      </c>
      <c r="N37" s="143">
        <f>FAED!M30</f>
        <v>3041.9999999999995</v>
      </c>
      <c r="O37" s="142">
        <f t="shared" si="8"/>
        <v>0.34075175976664884</v>
      </c>
      <c r="P37" s="145">
        <f t="shared" si="9"/>
        <v>3041.9999999999995</v>
      </c>
    </row>
    <row r="38" spans="1:16" s="9" customFormat="1" ht="15.75" x14ac:dyDescent="0.25">
      <c r="A38" s="1"/>
      <c r="B38" s="1"/>
      <c r="C38" s="1"/>
      <c r="D38" s="21"/>
      <c r="E38" s="1"/>
      <c r="F38" s="1"/>
      <c r="G38" s="140" t="s">
        <v>152</v>
      </c>
      <c r="H38" s="141">
        <f>CEFID!K30</f>
        <v>3798.21</v>
      </c>
      <c r="I38" s="141">
        <f>CEFID!L30</f>
        <v>426.00000000000006</v>
      </c>
      <c r="J38" s="142">
        <f t="shared" si="6"/>
        <v>0.11215809552394419</v>
      </c>
      <c r="K38" s="143">
        <f>CEFID!N30</f>
        <v>0</v>
      </c>
      <c r="L38" s="143">
        <f>CEFID!P30+CEFID!Q30</f>
        <v>0</v>
      </c>
      <c r="M38" s="144">
        <f t="shared" si="7"/>
        <v>0</v>
      </c>
      <c r="N38" s="143">
        <f>CEFID!M30</f>
        <v>426.00000000000006</v>
      </c>
      <c r="O38" s="142">
        <f t="shared" si="8"/>
        <v>0.11215809552394419</v>
      </c>
      <c r="P38" s="145">
        <f t="shared" si="9"/>
        <v>426.00000000000006</v>
      </c>
    </row>
    <row r="39" spans="1:16" s="9" customFormat="1" ht="15.75" x14ac:dyDescent="0.25">
      <c r="A39" s="1"/>
      <c r="B39" s="1"/>
      <c r="C39" s="1"/>
      <c r="D39" s="21"/>
      <c r="E39" s="1"/>
      <c r="F39" s="1"/>
      <c r="G39" s="140" t="s">
        <v>146</v>
      </c>
      <c r="H39" s="141">
        <f>CCT!K30</f>
        <v>6569.94</v>
      </c>
      <c r="I39" s="141">
        <f>CCT!L30</f>
        <v>723.1</v>
      </c>
      <c r="J39" s="142">
        <f t="shared" si="6"/>
        <v>0.11006188793200548</v>
      </c>
      <c r="K39" s="143">
        <f>CCT!N30</f>
        <v>0</v>
      </c>
      <c r="L39" s="143">
        <f>CCT!P30+CCT!Q30</f>
        <v>0</v>
      </c>
      <c r="M39" s="144">
        <f t="shared" si="7"/>
        <v>0</v>
      </c>
      <c r="N39" s="143">
        <f>CCT!M30</f>
        <v>723.1</v>
      </c>
      <c r="O39" s="142">
        <f t="shared" si="8"/>
        <v>0.11006188793200548</v>
      </c>
      <c r="P39" s="145">
        <f t="shared" si="9"/>
        <v>723.1</v>
      </c>
    </row>
    <row r="40" spans="1:16" s="9" customFormat="1" ht="15.75" x14ac:dyDescent="0.25">
      <c r="A40" s="1"/>
      <c r="B40" s="1"/>
      <c r="C40" s="1"/>
      <c r="D40" s="21"/>
      <c r="E40" s="1"/>
      <c r="F40" s="1"/>
      <c r="G40" s="146" t="s">
        <v>145</v>
      </c>
      <c r="H40" s="141">
        <f>CESFI!K30</f>
        <v>12899.509999999998</v>
      </c>
      <c r="I40" s="141">
        <f>CESFI!L30</f>
        <v>1083.9000000000001</v>
      </c>
      <c r="J40" s="142">
        <f t="shared" si="6"/>
        <v>8.4026447516223499E-2</v>
      </c>
      <c r="K40" s="143">
        <f>CESFI!N30</f>
        <v>0</v>
      </c>
      <c r="L40" s="143">
        <f>CESFI!P30+CESFI!Q30</f>
        <v>0</v>
      </c>
      <c r="M40" s="144">
        <f t="shared" si="7"/>
        <v>0</v>
      </c>
      <c r="N40" s="143">
        <f>CESFI!M30</f>
        <v>1083.9000000000001</v>
      </c>
      <c r="O40" s="142">
        <f t="shared" si="8"/>
        <v>8.4026447516223499E-2</v>
      </c>
      <c r="P40" s="147">
        <f t="shared" si="9"/>
        <v>1083.9000000000001</v>
      </c>
    </row>
    <row r="41" spans="1:16" s="9" customFormat="1" ht="15.75" x14ac:dyDescent="0.25">
      <c r="A41" s="1"/>
      <c r="B41" s="1"/>
      <c r="C41" s="1"/>
      <c r="D41" s="21"/>
      <c r="E41" s="1"/>
      <c r="F41" s="1"/>
      <c r="G41" s="140" t="s">
        <v>150</v>
      </c>
      <c r="H41" s="141">
        <f>REITORIA!K30</f>
        <v>12111.04</v>
      </c>
      <c r="I41" s="141">
        <f>REITORIA!L30</f>
        <v>0</v>
      </c>
      <c r="J41" s="142">
        <f t="shared" si="6"/>
        <v>0</v>
      </c>
      <c r="K41" s="143">
        <f>REITORIA!N30</f>
        <v>0</v>
      </c>
      <c r="L41" s="143">
        <f>REITORIA!P30+REITORIA!Q30</f>
        <v>0</v>
      </c>
      <c r="M41" s="144">
        <f t="shared" si="7"/>
        <v>0</v>
      </c>
      <c r="N41" s="143">
        <f>REITORIA!M30</f>
        <v>0</v>
      </c>
      <c r="O41" s="142">
        <f t="shared" si="8"/>
        <v>0</v>
      </c>
      <c r="P41" s="145">
        <f t="shared" si="9"/>
        <v>0</v>
      </c>
    </row>
    <row r="42" spans="1:16" s="9" customFormat="1" ht="15.75" x14ac:dyDescent="0.25">
      <c r="A42" s="1"/>
      <c r="B42" s="1"/>
      <c r="C42" s="1"/>
      <c r="D42" s="21"/>
      <c r="E42" s="1"/>
      <c r="F42" s="1"/>
      <c r="G42" s="140" t="s">
        <v>148</v>
      </c>
      <c r="H42" s="141">
        <f>ESAG!K30</f>
        <v>10514.08</v>
      </c>
      <c r="I42" s="141">
        <f>ESAG!L30</f>
        <v>905</v>
      </c>
      <c r="J42" s="142">
        <f t="shared" si="6"/>
        <v>8.6075053642353877E-2</v>
      </c>
      <c r="K42" s="143">
        <f>ESAG!N30</f>
        <v>0</v>
      </c>
      <c r="L42" s="143">
        <f>ESAG!P30+ESAG!Q30</f>
        <v>0</v>
      </c>
      <c r="M42" s="144">
        <f t="shared" si="7"/>
        <v>0</v>
      </c>
      <c r="N42" s="143">
        <f>ESAG!M30</f>
        <v>905</v>
      </c>
      <c r="O42" s="142">
        <f t="shared" si="8"/>
        <v>8.6075053642353877E-2</v>
      </c>
      <c r="P42" s="145">
        <f t="shared" si="9"/>
        <v>905</v>
      </c>
    </row>
    <row r="43" spans="1:16" s="9" customFormat="1" ht="15.75" x14ac:dyDescent="0.25">
      <c r="A43" s="1"/>
      <c r="B43" s="1"/>
      <c r="C43" s="1"/>
      <c r="D43" s="21"/>
      <c r="E43" s="1"/>
      <c r="F43" s="1"/>
      <c r="G43" s="268" t="s">
        <v>151</v>
      </c>
      <c r="H43" s="141">
        <f>CEART!K30</f>
        <v>2168.1999999999998</v>
      </c>
      <c r="I43" s="141">
        <f>CEART!L30</f>
        <v>1445.0000000000002</v>
      </c>
      <c r="J43" s="267">
        <f t="shared" si="6"/>
        <v>0.66645143436952325</v>
      </c>
      <c r="K43" s="143">
        <f>CEART!N30</f>
        <v>0</v>
      </c>
      <c r="L43" s="143">
        <f>CEART!P30+CEART!Q30</f>
        <v>0</v>
      </c>
      <c r="M43" s="144">
        <f t="shared" si="7"/>
        <v>0</v>
      </c>
      <c r="N43" s="143">
        <f>CEART!M30</f>
        <v>1445.0000000000002</v>
      </c>
      <c r="O43" s="142">
        <f t="shared" si="8"/>
        <v>0.66645143436952325</v>
      </c>
      <c r="P43" s="145">
        <f t="shared" si="9"/>
        <v>1445.0000000000002</v>
      </c>
    </row>
    <row r="44" spans="1:16" s="9" customFormat="1" ht="15.75" x14ac:dyDescent="0.25">
      <c r="A44" s="1"/>
      <c r="B44" s="1"/>
      <c r="C44" s="1"/>
      <c r="D44" s="21"/>
      <c r="E44" s="1"/>
      <c r="F44" s="1"/>
      <c r="G44" s="140" t="s">
        <v>154</v>
      </c>
      <c r="H44" s="141">
        <f>CEPLAN!K30</f>
        <v>3636.05</v>
      </c>
      <c r="I44" s="141">
        <f>CEPLAN!L30</f>
        <v>0</v>
      </c>
      <c r="J44" s="142">
        <f t="shared" si="6"/>
        <v>0</v>
      </c>
      <c r="K44" s="143">
        <f>CEPLAN!N30</f>
        <v>0</v>
      </c>
      <c r="L44" s="143">
        <f>CEPLAN!P30+CEPLAN!Q30</f>
        <v>0</v>
      </c>
      <c r="M44" s="144">
        <f t="shared" si="7"/>
        <v>0</v>
      </c>
      <c r="N44" s="143">
        <f>CEPLAN!M30</f>
        <v>0</v>
      </c>
      <c r="O44" s="142">
        <f t="shared" si="8"/>
        <v>0</v>
      </c>
      <c r="P44" s="145">
        <f t="shared" si="9"/>
        <v>0</v>
      </c>
    </row>
    <row r="45" spans="1:16" s="9" customFormat="1" ht="15.75" x14ac:dyDescent="0.25">
      <c r="A45" s="1"/>
      <c r="B45" s="1"/>
      <c r="C45" s="1"/>
      <c r="D45" s="21"/>
      <c r="E45" s="1"/>
      <c r="F45" s="1"/>
      <c r="G45" s="140" t="s">
        <v>149</v>
      </c>
      <c r="H45" s="141">
        <f>CESMO!K30</f>
        <v>13734.58</v>
      </c>
      <c r="I45" s="141">
        <f>CESMO!L30</f>
        <v>0</v>
      </c>
      <c r="J45" s="142">
        <f t="shared" si="6"/>
        <v>0</v>
      </c>
      <c r="K45" s="143">
        <f>CESMO!N30</f>
        <v>0</v>
      </c>
      <c r="L45" s="143">
        <f>CESMO!P30+CESMO!Q30</f>
        <v>0</v>
      </c>
      <c r="M45" s="144">
        <f t="shared" si="7"/>
        <v>0</v>
      </c>
      <c r="N45" s="143">
        <f>CESMO!M30</f>
        <v>0</v>
      </c>
      <c r="O45" s="142">
        <f t="shared" si="8"/>
        <v>0</v>
      </c>
      <c r="P45" s="145">
        <f t="shared" si="9"/>
        <v>0</v>
      </c>
    </row>
    <row r="46" spans="1:16" s="9" customFormat="1" ht="15.75" x14ac:dyDescent="0.25">
      <c r="A46" s="1"/>
      <c r="B46" s="1"/>
      <c r="C46" s="1"/>
      <c r="D46" s="21"/>
      <c r="E46" s="1"/>
      <c r="F46" s="1"/>
      <c r="G46" s="140" t="s">
        <v>143</v>
      </c>
      <c r="H46" s="141">
        <f>CERES!K30</f>
        <v>9362.8799999999992</v>
      </c>
      <c r="I46" s="141">
        <f>CERES!L30</f>
        <v>0</v>
      </c>
      <c r="J46" s="142">
        <f t="shared" si="6"/>
        <v>0</v>
      </c>
      <c r="K46" s="143">
        <f>CERES!N30</f>
        <v>0</v>
      </c>
      <c r="L46" s="143">
        <f>CERES!P30+CERES!Q30</f>
        <v>0</v>
      </c>
      <c r="M46" s="144">
        <f t="shared" si="7"/>
        <v>0</v>
      </c>
      <c r="N46" s="143">
        <f>CERES!M30</f>
        <v>0</v>
      </c>
      <c r="O46" s="142">
        <f t="shared" si="8"/>
        <v>0</v>
      </c>
      <c r="P46" s="145">
        <f t="shared" si="9"/>
        <v>0</v>
      </c>
    </row>
    <row r="47" spans="1:16" s="9" customFormat="1" ht="15.75" x14ac:dyDescent="0.25">
      <c r="A47" s="1"/>
      <c r="B47" s="1"/>
      <c r="C47" s="1"/>
      <c r="D47" s="21"/>
      <c r="E47" s="1"/>
      <c r="F47" s="1"/>
      <c r="G47" s="146" t="s">
        <v>153</v>
      </c>
      <c r="H47" s="141">
        <f>CEAVI!K30</f>
        <v>6667.2</v>
      </c>
      <c r="I47" s="141">
        <f>CEAVI!L30</f>
        <v>2721.2000000000003</v>
      </c>
      <c r="J47" s="142">
        <f t="shared" si="6"/>
        <v>0.4081473482121431</v>
      </c>
      <c r="K47" s="143">
        <f>CEAVI!N30</f>
        <v>0</v>
      </c>
      <c r="L47" s="143">
        <f>CEAVI!P30+CEAVI!Q30</f>
        <v>0</v>
      </c>
      <c r="M47" s="144">
        <f t="shared" si="7"/>
        <v>0</v>
      </c>
      <c r="N47" s="143">
        <f>CEAVI!M30</f>
        <v>2721.2000000000003</v>
      </c>
      <c r="O47" s="142">
        <f t="shared" si="8"/>
        <v>0.4081473482121431</v>
      </c>
      <c r="P47" s="145">
        <f t="shared" si="9"/>
        <v>2721.2000000000003</v>
      </c>
    </row>
    <row r="48" spans="1:16" s="9" customFormat="1" ht="18.75" x14ac:dyDescent="0.25">
      <c r="A48" s="1"/>
      <c r="B48" s="1"/>
      <c r="C48" s="1"/>
      <c r="D48" s="21"/>
      <c r="E48" s="1"/>
      <c r="F48" s="1"/>
      <c r="G48" s="148" t="s">
        <v>113</v>
      </c>
      <c r="H48" s="149">
        <f>SUM(H36:H47)</f>
        <v>91976.709999999992</v>
      </c>
      <c r="I48" s="149">
        <f>SUM(I36:I47)</f>
        <v>10905.400000000001</v>
      </c>
      <c r="J48" s="150">
        <f t="shared" si="6"/>
        <v>0.11856697200845738</v>
      </c>
      <c r="K48" s="149">
        <f>SUM(K36:K47)</f>
        <v>0</v>
      </c>
      <c r="L48" s="151">
        <f>SUM(L36:L47)</f>
        <v>0</v>
      </c>
      <c r="M48" s="150">
        <f>L48/I48</f>
        <v>0</v>
      </c>
      <c r="N48" s="151">
        <f>SUM(N36:N47)</f>
        <v>10905.400000000001</v>
      </c>
      <c r="O48" s="152">
        <f t="shared" si="8"/>
        <v>0.11856697200845738</v>
      </c>
      <c r="P48" s="149">
        <f t="shared" si="9"/>
        <v>10905.400000000001</v>
      </c>
    </row>
    <row r="49" spans="1:16" s="9" customFormat="1" x14ac:dyDescent="0.25">
      <c r="A49" s="1"/>
      <c r="B49" s="1"/>
      <c r="C49" s="1"/>
      <c r="D49" s="21"/>
      <c r="E49" s="1"/>
      <c r="F49" s="1"/>
      <c r="G49" s="184" t="s">
        <v>155</v>
      </c>
      <c r="H49" s="185"/>
      <c r="I49" s="185"/>
      <c r="J49" s="185"/>
      <c r="K49" s="185"/>
      <c r="L49" s="185"/>
      <c r="M49" s="185"/>
      <c r="N49" s="185"/>
      <c r="O49" s="185"/>
      <c r="P49" s="186"/>
    </row>
    <row r="50" spans="1:16" s="9" customFormat="1" x14ac:dyDescent="0.25">
      <c r="A50" s="1"/>
      <c r="B50" s="1"/>
      <c r="C50" s="1"/>
      <c r="D50" s="21"/>
      <c r="E50" s="1"/>
      <c r="F50" s="1"/>
      <c r="G50" s="16"/>
      <c r="H50" s="16"/>
      <c r="I50" s="14"/>
      <c r="J50" s="14"/>
      <c r="K50" s="14"/>
      <c r="L50" s="8"/>
    </row>
    <row r="51" spans="1:16" s="9" customFormat="1" x14ac:dyDescent="0.25">
      <c r="A51" s="1"/>
      <c r="B51" s="1"/>
      <c r="C51" s="1"/>
      <c r="D51" s="21"/>
      <c r="E51" s="1"/>
      <c r="F51" s="1"/>
      <c r="G51" s="16"/>
      <c r="H51" s="16"/>
      <c r="I51" s="14"/>
      <c r="J51" s="14"/>
      <c r="K51" s="14"/>
      <c r="L51" s="8"/>
    </row>
    <row r="52" spans="1:16" s="9" customFormat="1" x14ac:dyDescent="0.25">
      <c r="A52" s="1"/>
      <c r="B52" s="1"/>
      <c r="C52" s="1"/>
      <c r="D52" s="21"/>
      <c r="E52" s="1"/>
      <c r="F52" s="1"/>
      <c r="G52" s="16"/>
      <c r="H52" s="16"/>
      <c r="I52" s="14"/>
      <c r="J52" s="14"/>
      <c r="K52" s="14"/>
      <c r="L52" s="8"/>
    </row>
    <row r="53" spans="1:16" s="9" customFormat="1" x14ac:dyDescent="0.25">
      <c r="A53" s="1"/>
      <c r="B53" s="1"/>
      <c r="C53" s="1"/>
      <c r="D53" s="21"/>
      <c r="E53" s="1"/>
      <c r="F53" s="1"/>
      <c r="G53" s="16"/>
      <c r="H53" s="16"/>
      <c r="I53" s="14"/>
      <c r="J53" s="14"/>
      <c r="K53" s="14"/>
      <c r="L53" s="8"/>
    </row>
    <row r="54" spans="1:16" s="9" customFormat="1" x14ac:dyDescent="0.25">
      <c r="A54" s="1"/>
      <c r="B54" s="1"/>
      <c r="C54" s="1"/>
      <c r="D54" s="21"/>
      <c r="E54" s="1"/>
      <c r="F54" s="1"/>
      <c r="G54" s="16"/>
      <c r="H54" s="16"/>
      <c r="I54" s="14"/>
      <c r="J54" s="14"/>
      <c r="K54" s="14"/>
      <c r="L54" s="8"/>
    </row>
    <row r="55" spans="1:16" s="9" customFormat="1" x14ac:dyDescent="0.25">
      <c r="A55" s="1"/>
      <c r="B55" s="1"/>
      <c r="C55" s="1"/>
      <c r="D55" s="21"/>
      <c r="E55" s="1"/>
      <c r="F55" s="1"/>
      <c r="G55" s="16"/>
      <c r="H55" s="16"/>
      <c r="I55" s="14"/>
      <c r="J55" s="14"/>
      <c r="K55" s="14"/>
      <c r="L55" s="8"/>
    </row>
    <row r="56" spans="1:16" s="9" customFormat="1" x14ac:dyDescent="0.25">
      <c r="A56" s="1"/>
      <c r="B56" s="1"/>
      <c r="C56" s="1"/>
      <c r="D56" s="21"/>
      <c r="E56" s="1"/>
      <c r="F56" s="1"/>
      <c r="G56" s="16"/>
      <c r="H56" s="16"/>
      <c r="I56" s="14"/>
      <c r="J56" s="14"/>
      <c r="K56" s="14"/>
      <c r="L56" s="8"/>
    </row>
    <row r="57" spans="1:16" s="9" customFormat="1" x14ac:dyDescent="0.25">
      <c r="A57" s="1"/>
      <c r="B57" s="1"/>
      <c r="C57" s="1"/>
      <c r="D57" s="21"/>
      <c r="E57" s="1"/>
      <c r="F57" s="1"/>
      <c r="G57" s="16"/>
      <c r="H57" s="16"/>
      <c r="I57" s="14"/>
      <c r="J57" s="14"/>
      <c r="K57" s="14"/>
      <c r="L57" s="8"/>
    </row>
    <row r="58" spans="1:16" s="9" customFormat="1" x14ac:dyDescent="0.25">
      <c r="A58" s="1"/>
      <c r="B58" s="1"/>
      <c r="C58" s="1"/>
      <c r="D58" s="21"/>
      <c r="E58" s="1"/>
      <c r="F58" s="1"/>
      <c r="G58" s="16"/>
      <c r="H58" s="16"/>
      <c r="I58" s="14"/>
      <c r="J58" s="14"/>
      <c r="K58" s="14"/>
      <c r="L58" s="8"/>
    </row>
    <row r="59" spans="1:16" s="9" customFormat="1" ht="15.75" customHeight="1" x14ac:dyDescent="0.25">
      <c r="A59" s="1"/>
      <c r="B59" s="1"/>
      <c r="C59" s="1"/>
      <c r="D59" s="21"/>
      <c r="E59" s="1"/>
      <c r="F59" s="1"/>
      <c r="G59" s="16"/>
      <c r="H59" s="16"/>
      <c r="I59" s="14"/>
      <c r="J59" s="14"/>
      <c r="K59" s="14"/>
      <c r="L59" s="8"/>
    </row>
    <row r="60" spans="1:16" s="9" customFormat="1" ht="15.75" customHeight="1" x14ac:dyDescent="0.25">
      <c r="A60" s="1"/>
      <c r="B60" s="1"/>
      <c r="C60" s="1"/>
      <c r="D60" s="21"/>
      <c r="E60" s="1"/>
      <c r="F60" s="1"/>
      <c r="G60" s="16"/>
      <c r="H60" s="16"/>
      <c r="I60" s="14"/>
      <c r="J60" s="14"/>
      <c r="K60" s="14"/>
      <c r="L60" s="8"/>
    </row>
    <row r="61" spans="1:16" s="9" customFormat="1" ht="15.75" customHeight="1" x14ac:dyDescent="0.25">
      <c r="A61" s="1"/>
      <c r="B61" s="1"/>
      <c r="C61" s="1"/>
      <c r="D61" s="21"/>
      <c r="E61" s="1"/>
      <c r="F61" s="1"/>
      <c r="G61" s="16"/>
      <c r="H61" s="16"/>
      <c r="I61" s="14"/>
      <c r="J61" s="14"/>
      <c r="K61" s="14"/>
      <c r="L61" s="8"/>
    </row>
    <row r="62" spans="1:16" s="9" customFormat="1" x14ac:dyDescent="0.25">
      <c r="A62" s="1"/>
      <c r="B62" s="1"/>
      <c r="C62" s="1"/>
      <c r="D62" s="21"/>
      <c r="E62" s="1"/>
      <c r="F62" s="1"/>
      <c r="G62" s="16"/>
      <c r="H62" s="16"/>
      <c r="I62" s="14"/>
      <c r="J62" s="14"/>
      <c r="K62" s="14"/>
      <c r="L62" s="8"/>
    </row>
    <row r="63" spans="1:16" s="9" customFormat="1" x14ac:dyDescent="0.25">
      <c r="A63" s="1"/>
      <c r="B63" s="1"/>
      <c r="C63" s="1"/>
      <c r="D63" s="21"/>
      <c r="E63" s="1"/>
      <c r="F63" s="1"/>
      <c r="G63" s="16"/>
      <c r="H63" s="16"/>
      <c r="I63" s="14"/>
      <c r="J63" s="14"/>
      <c r="K63" s="14"/>
      <c r="L63" s="8"/>
    </row>
    <row r="64" spans="1:16" s="9" customFormat="1" x14ac:dyDescent="0.25">
      <c r="A64" s="1"/>
      <c r="B64" s="1"/>
      <c r="C64" s="1"/>
      <c r="D64" s="21"/>
      <c r="E64" s="1"/>
      <c r="F64" s="1"/>
      <c r="G64" s="16"/>
      <c r="H64" s="16"/>
      <c r="I64" s="14"/>
      <c r="J64" s="14"/>
      <c r="K64" s="14"/>
      <c r="L64" s="8"/>
    </row>
    <row r="65" spans="1:12" s="9" customFormat="1" x14ac:dyDescent="0.25">
      <c r="A65" s="1"/>
      <c r="B65" s="1"/>
      <c r="C65" s="1"/>
      <c r="D65" s="21"/>
      <c r="E65" s="1"/>
      <c r="F65" s="1"/>
      <c r="G65" s="16"/>
      <c r="H65" s="16"/>
      <c r="I65" s="14"/>
      <c r="J65" s="14"/>
      <c r="K65" s="14"/>
      <c r="L65" s="8"/>
    </row>
    <row r="66" spans="1:12" s="9" customFormat="1" x14ac:dyDescent="0.25">
      <c r="A66" s="1"/>
      <c r="B66" s="1"/>
      <c r="C66" s="1"/>
      <c r="D66" s="21"/>
      <c r="E66" s="1"/>
      <c r="F66" s="1"/>
      <c r="G66" s="16"/>
      <c r="H66" s="16"/>
      <c r="I66" s="14"/>
      <c r="J66" s="14"/>
      <c r="K66" s="14"/>
      <c r="L66" s="8"/>
    </row>
    <row r="67" spans="1:12" s="9" customFormat="1" x14ac:dyDescent="0.25">
      <c r="A67" s="1"/>
      <c r="B67" s="1"/>
      <c r="C67" s="1"/>
      <c r="D67" s="21"/>
      <c r="E67" s="1"/>
      <c r="F67" s="1"/>
      <c r="G67" s="16"/>
      <c r="H67" s="16"/>
      <c r="I67" s="14"/>
      <c r="J67" s="14"/>
      <c r="K67" s="14"/>
      <c r="L67" s="8"/>
    </row>
    <row r="68" spans="1:12" s="9" customFormat="1" x14ac:dyDescent="0.25">
      <c r="A68" s="1"/>
      <c r="B68" s="1"/>
      <c r="C68" s="1"/>
      <c r="D68" s="21"/>
      <c r="E68" s="1"/>
      <c r="F68" s="1"/>
      <c r="G68" s="16"/>
      <c r="H68" s="16"/>
      <c r="I68" s="14"/>
      <c r="J68" s="14"/>
      <c r="K68" s="14"/>
      <c r="L68" s="8"/>
    </row>
    <row r="69" spans="1:12" s="9" customFormat="1" x14ac:dyDescent="0.25">
      <c r="A69" s="1"/>
      <c r="B69" s="1"/>
      <c r="C69" s="1"/>
      <c r="D69" s="21"/>
      <c r="E69" s="1"/>
      <c r="F69" s="1"/>
      <c r="G69" s="16"/>
      <c r="H69" s="16"/>
      <c r="I69" s="14"/>
      <c r="J69" s="14"/>
      <c r="K69" s="14"/>
      <c r="L69" s="8"/>
    </row>
    <row r="70" spans="1:12" s="9" customFormat="1" x14ac:dyDescent="0.25">
      <c r="A70" s="1"/>
      <c r="B70" s="1"/>
      <c r="C70" s="1"/>
      <c r="D70" s="21"/>
      <c r="E70" s="1"/>
      <c r="F70" s="1"/>
      <c r="G70" s="16"/>
      <c r="H70" s="16"/>
      <c r="I70" s="14"/>
      <c r="J70" s="14"/>
      <c r="K70" s="14"/>
      <c r="L70" s="8"/>
    </row>
    <row r="71" spans="1:12" s="9" customFormat="1" x14ac:dyDescent="0.25">
      <c r="A71" s="1"/>
      <c r="B71" s="1"/>
      <c r="C71" s="1"/>
      <c r="D71" s="21"/>
      <c r="E71" s="1"/>
      <c r="F71" s="1"/>
      <c r="G71" s="16"/>
      <c r="H71" s="16"/>
      <c r="I71" s="14"/>
      <c r="J71" s="14"/>
      <c r="K71" s="14"/>
      <c r="L71" s="8"/>
    </row>
    <row r="72" spans="1:12" s="9" customFormat="1" x14ac:dyDescent="0.25">
      <c r="A72" s="1"/>
      <c r="B72" s="1"/>
      <c r="C72" s="1"/>
      <c r="D72" s="21"/>
      <c r="E72" s="1"/>
      <c r="F72" s="1"/>
      <c r="G72" s="16"/>
      <c r="H72" s="16"/>
      <c r="I72" s="14"/>
      <c r="J72" s="14"/>
      <c r="K72" s="14"/>
      <c r="L72" s="8"/>
    </row>
    <row r="73" spans="1:12" s="9" customFormat="1" x14ac:dyDescent="0.25">
      <c r="A73" s="1"/>
      <c r="B73" s="1"/>
      <c r="C73" s="1"/>
      <c r="D73" s="21"/>
      <c r="E73" s="1"/>
      <c r="F73" s="1"/>
      <c r="G73" s="16"/>
      <c r="H73" s="16"/>
      <c r="I73" s="14"/>
      <c r="J73" s="14"/>
      <c r="K73" s="14"/>
      <c r="L73" s="8"/>
    </row>
    <row r="74" spans="1:12" s="9" customFormat="1" x14ac:dyDescent="0.25">
      <c r="A74" s="1"/>
      <c r="B74" s="1"/>
      <c r="C74" s="1"/>
      <c r="D74" s="21"/>
      <c r="E74" s="1"/>
      <c r="F74" s="1"/>
      <c r="G74" s="16"/>
      <c r="H74" s="16"/>
      <c r="I74" s="14"/>
      <c r="J74" s="14"/>
      <c r="K74" s="14"/>
      <c r="L74" s="8"/>
    </row>
    <row r="75" spans="1:12" s="9" customFormat="1" x14ac:dyDescent="0.25">
      <c r="A75" s="1"/>
      <c r="B75" s="1"/>
      <c r="C75" s="1"/>
      <c r="D75" s="21"/>
      <c r="E75" s="1"/>
      <c r="F75" s="1"/>
      <c r="G75" s="16"/>
      <c r="H75" s="16"/>
      <c r="I75" s="14"/>
      <c r="J75" s="14"/>
      <c r="K75" s="14"/>
      <c r="L75" s="8"/>
    </row>
    <row r="76" spans="1:12" s="9" customFormat="1" x14ac:dyDescent="0.25">
      <c r="A76" s="1"/>
      <c r="B76" s="1"/>
      <c r="C76" s="1"/>
      <c r="D76" s="21"/>
      <c r="E76" s="1"/>
      <c r="F76" s="1"/>
      <c r="G76" s="16"/>
      <c r="H76" s="16"/>
      <c r="I76" s="14"/>
      <c r="J76" s="14"/>
      <c r="K76" s="14"/>
      <c r="L76" s="8"/>
    </row>
    <row r="77" spans="1:12" s="9" customFormat="1" x14ac:dyDescent="0.25">
      <c r="A77" s="1"/>
      <c r="B77" s="1"/>
      <c r="C77" s="1"/>
      <c r="D77" s="21"/>
      <c r="E77" s="1"/>
      <c r="F77" s="1"/>
      <c r="G77" s="16"/>
      <c r="H77" s="16"/>
      <c r="I77" s="14"/>
      <c r="J77" s="14"/>
      <c r="K77" s="14"/>
      <c r="L77" s="8"/>
    </row>
    <row r="78" spans="1:12" s="9" customFormat="1" x14ac:dyDescent="0.25">
      <c r="A78" s="1"/>
      <c r="B78" s="1"/>
      <c r="C78" s="1"/>
      <c r="D78" s="21"/>
      <c r="E78" s="1"/>
      <c r="F78" s="1"/>
      <c r="G78" s="16"/>
      <c r="H78" s="16"/>
      <c r="I78" s="14"/>
      <c r="J78" s="14"/>
      <c r="K78" s="14"/>
      <c r="L78" s="8"/>
    </row>
    <row r="79" spans="1:12" s="9" customFormat="1" x14ac:dyDescent="0.25">
      <c r="A79" s="1"/>
      <c r="B79" s="1"/>
      <c r="C79" s="1"/>
      <c r="D79" s="21"/>
      <c r="E79" s="1"/>
      <c r="F79" s="1"/>
      <c r="G79" s="16"/>
      <c r="H79" s="16"/>
      <c r="I79" s="14"/>
      <c r="J79" s="14"/>
      <c r="K79" s="14"/>
      <c r="L79" s="8"/>
    </row>
    <row r="80" spans="1:12" s="9" customFormat="1" x14ac:dyDescent="0.25">
      <c r="A80" s="1"/>
      <c r="B80" s="1"/>
      <c r="C80" s="1"/>
      <c r="D80" s="21"/>
      <c r="E80" s="1"/>
      <c r="F80" s="1"/>
      <c r="G80" s="16"/>
      <c r="H80" s="16"/>
      <c r="I80" s="14"/>
      <c r="J80" s="14"/>
      <c r="K80" s="14"/>
      <c r="L80" s="8"/>
    </row>
    <row r="81" spans="1:12" s="9" customFormat="1" x14ac:dyDescent="0.25">
      <c r="A81" s="1"/>
      <c r="B81" s="1"/>
      <c r="C81" s="1"/>
      <c r="D81" s="21"/>
      <c r="E81" s="1"/>
      <c r="F81" s="1"/>
      <c r="G81" s="16"/>
      <c r="H81" s="16"/>
      <c r="I81" s="14"/>
      <c r="J81" s="14"/>
      <c r="K81" s="14"/>
      <c r="L81" s="8"/>
    </row>
    <row r="82" spans="1:12" s="9" customFormat="1" x14ac:dyDescent="0.25">
      <c r="A82" s="1"/>
      <c r="B82" s="1"/>
      <c r="C82" s="1"/>
      <c r="D82" s="21"/>
      <c r="E82" s="1"/>
      <c r="F82" s="1"/>
      <c r="G82" s="16"/>
      <c r="H82" s="16"/>
      <c r="I82" s="14"/>
      <c r="J82" s="14"/>
      <c r="K82" s="14"/>
      <c r="L82" s="8"/>
    </row>
    <row r="83" spans="1:12" s="9" customFormat="1" x14ac:dyDescent="0.25">
      <c r="A83" s="1"/>
      <c r="B83" s="1"/>
      <c r="C83" s="1"/>
      <c r="D83" s="21"/>
      <c r="E83" s="1"/>
      <c r="F83" s="1"/>
      <c r="G83" s="16"/>
      <c r="H83" s="16"/>
      <c r="I83" s="14"/>
      <c r="J83" s="14"/>
      <c r="K83" s="14"/>
      <c r="L83" s="8"/>
    </row>
    <row r="84" spans="1:12" s="9" customFormat="1" x14ac:dyDescent="0.25">
      <c r="A84" s="1"/>
      <c r="B84" s="1"/>
      <c r="C84" s="1"/>
      <c r="D84" s="21"/>
      <c r="E84" s="1"/>
      <c r="F84" s="1"/>
      <c r="G84" s="16"/>
      <c r="H84" s="16"/>
      <c r="I84" s="14"/>
      <c r="J84" s="14"/>
      <c r="K84" s="14"/>
      <c r="L84" s="8"/>
    </row>
    <row r="85" spans="1:12" s="9" customFormat="1" x14ac:dyDescent="0.25">
      <c r="A85" s="1"/>
      <c r="B85" s="1"/>
      <c r="C85" s="1"/>
      <c r="D85" s="21"/>
      <c r="E85" s="1"/>
      <c r="F85" s="1"/>
      <c r="G85" s="16"/>
      <c r="H85" s="16"/>
      <c r="I85" s="14"/>
      <c r="J85" s="14"/>
      <c r="K85" s="14"/>
      <c r="L85" s="8"/>
    </row>
    <row r="86" spans="1:12" s="9" customFormat="1" x14ac:dyDescent="0.25">
      <c r="A86" s="1"/>
      <c r="B86" s="1"/>
      <c r="C86" s="1"/>
      <c r="D86" s="21"/>
      <c r="E86" s="1"/>
      <c r="F86" s="1"/>
      <c r="G86" s="16"/>
      <c r="H86" s="16"/>
      <c r="I86" s="14"/>
      <c r="J86" s="14"/>
      <c r="K86" s="14"/>
      <c r="L86" s="8"/>
    </row>
    <row r="87" spans="1:12" s="9" customFormat="1" x14ac:dyDescent="0.25">
      <c r="A87" s="1"/>
      <c r="B87" s="1"/>
      <c r="C87" s="1"/>
      <c r="D87" s="21"/>
      <c r="E87" s="1"/>
      <c r="F87" s="1"/>
      <c r="G87" s="16"/>
      <c r="H87" s="16"/>
      <c r="I87" s="14"/>
      <c r="J87" s="14"/>
      <c r="K87" s="14"/>
      <c r="L87" s="8"/>
    </row>
    <row r="88" spans="1:12" s="9" customFormat="1" x14ac:dyDescent="0.25">
      <c r="A88" s="1"/>
      <c r="B88" s="1"/>
      <c r="C88" s="1"/>
      <c r="D88" s="21"/>
      <c r="E88" s="1"/>
      <c r="F88" s="1"/>
      <c r="G88" s="16"/>
      <c r="H88" s="16"/>
      <c r="I88" s="14"/>
      <c r="J88" s="14"/>
      <c r="K88" s="14"/>
      <c r="L88" s="8"/>
    </row>
    <row r="89" spans="1:12" s="9" customFormat="1" x14ac:dyDescent="0.25">
      <c r="A89" s="1"/>
      <c r="B89" s="1"/>
      <c r="C89" s="1"/>
      <c r="D89" s="21"/>
      <c r="E89" s="1"/>
      <c r="F89" s="1"/>
      <c r="G89" s="16"/>
      <c r="H89" s="16"/>
      <c r="I89" s="14"/>
      <c r="J89" s="14"/>
      <c r="K89" s="14"/>
      <c r="L89" s="8"/>
    </row>
    <row r="90" spans="1:12" s="9" customFormat="1" x14ac:dyDescent="0.25">
      <c r="A90" s="1"/>
      <c r="B90" s="1"/>
      <c r="C90" s="1"/>
      <c r="D90" s="21"/>
      <c r="E90" s="1"/>
      <c r="F90" s="1"/>
      <c r="G90" s="16"/>
      <c r="H90" s="16"/>
      <c r="I90" s="14"/>
      <c r="J90" s="14"/>
      <c r="K90" s="14"/>
      <c r="L90" s="8"/>
    </row>
    <row r="91" spans="1:12" s="9" customFormat="1" x14ac:dyDescent="0.25">
      <c r="A91" s="1"/>
      <c r="B91" s="1"/>
      <c r="C91" s="1"/>
      <c r="D91" s="21"/>
      <c r="E91" s="1"/>
      <c r="F91" s="1"/>
      <c r="G91" s="16"/>
      <c r="H91" s="16"/>
      <c r="I91" s="14"/>
      <c r="J91" s="14"/>
      <c r="K91" s="14"/>
      <c r="L91" s="8"/>
    </row>
    <row r="92" spans="1:12" s="9" customFormat="1" x14ac:dyDescent="0.25">
      <c r="A92" s="1"/>
      <c r="B92" s="1"/>
      <c r="C92" s="1"/>
      <c r="D92" s="21"/>
      <c r="E92" s="1"/>
      <c r="F92" s="1"/>
      <c r="G92" s="16"/>
      <c r="H92" s="16"/>
      <c r="I92" s="14"/>
      <c r="J92" s="14"/>
      <c r="K92" s="14"/>
      <c r="L92" s="8"/>
    </row>
    <row r="93" spans="1:12" s="9" customFormat="1" x14ac:dyDescent="0.25">
      <c r="A93" s="1"/>
      <c r="B93" s="1"/>
      <c r="C93" s="1"/>
      <c r="D93" s="21"/>
      <c r="E93" s="1"/>
      <c r="F93" s="1"/>
      <c r="G93" s="16"/>
      <c r="H93" s="16"/>
      <c r="I93" s="14"/>
      <c r="J93" s="14"/>
      <c r="K93" s="14"/>
      <c r="L93" s="8"/>
    </row>
    <row r="94" spans="1:12" s="9" customFormat="1" x14ac:dyDescent="0.25">
      <c r="A94" s="1"/>
      <c r="B94" s="1"/>
      <c r="C94" s="1"/>
      <c r="D94" s="21"/>
      <c r="E94" s="1"/>
      <c r="F94" s="1"/>
      <c r="G94" s="16"/>
      <c r="H94" s="16"/>
      <c r="I94" s="14"/>
      <c r="J94" s="14"/>
      <c r="K94" s="14"/>
      <c r="L94" s="8"/>
    </row>
    <row r="95" spans="1:12" s="9" customFormat="1" x14ac:dyDescent="0.25">
      <c r="A95" s="1"/>
      <c r="B95" s="1"/>
      <c r="C95" s="1"/>
      <c r="D95" s="21"/>
      <c r="E95" s="1"/>
      <c r="F95" s="1"/>
      <c r="G95" s="16"/>
      <c r="H95" s="16"/>
      <c r="I95" s="14"/>
      <c r="J95" s="14"/>
      <c r="K95" s="14"/>
      <c r="L95" s="8"/>
    </row>
    <row r="96" spans="1:12" s="9" customFormat="1" x14ac:dyDescent="0.25">
      <c r="A96" s="1"/>
      <c r="B96" s="1"/>
      <c r="C96" s="1"/>
      <c r="D96" s="21"/>
      <c r="E96" s="1"/>
      <c r="F96" s="1"/>
      <c r="G96" s="16"/>
      <c r="H96" s="16"/>
      <c r="I96" s="14"/>
      <c r="J96" s="14"/>
      <c r="K96" s="14"/>
      <c r="L96" s="8"/>
    </row>
    <row r="97" spans="1:12" s="9" customFormat="1" x14ac:dyDescent="0.25">
      <c r="A97" s="1"/>
      <c r="B97" s="1"/>
      <c r="C97" s="1"/>
      <c r="D97" s="21"/>
      <c r="E97" s="1"/>
      <c r="F97" s="1"/>
      <c r="G97" s="16"/>
      <c r="H97" s="16"/>
      <c r="I97" s="14"/>
      <c r="J97" s="14"/>
      <c r="K97" s="14"/>
      <c r="L97" s="8"/>
    </row>
    <row r="98" spans="1:12" s="9" customFormat="1" x14ac:dyDescent="0.25">
      <c r="A98" s="1"/>
      <c r="B98" s="1"/>
      <c r="C98" s="1"/>
      <c r="D98" s="21"/>
      <c r="E98" s="1"/>
      <c r="F98" s="1"/>
      <c r="G98" s="16"/>
      <c r="H98" s="16"/>
      <c r="I98" s="14"/>
      <c r="J98" s="14"/>
      <c r="K98" s="14"/>
      <c r="L98" s="8"/>
    </row>
    <row r="99" spans="1:12" s="9" customFormat="1" x14ac:dyDescent="0.25">
      <c r="A99" s="1"/>
      <c r="B99" s="1"/>
      <c r="C99" s="1"/>
      <c r="D99" s="21"/>
      <c r="E99" s="1"/>
      <c r="F99" s="1"/>
      <c r="G99" s="16"/>
      <c r="H99" s="16"/>
      <c r="I99" s="14"/>
      <c r="J99" s="14"/>
      <c r="K99" s="14"/>
      <c r="L99" s="8"/>
    </row>
    <row r="100" spans="1:12" s="9" customFormat="1" x14ac:dyDescent="0.25">
      <c r="A100" s="1"/>
      <c r="B100" s="1"/>
      <c r="C100" s="1"/>
      <c r="D100" s="21"/>
      <c r="E100" s="1"/>
      <c r="F100" s="1"/>
      <c r="G100" s="16"/>
      <c r="H100" s="16"/>
      <c r="I100" s="14"/>
      <c r="J100" s="14"/>
      <c r="K100" s="14"/>
      <c r="L100" s="8"/>
    </row>
    <row r="101" spans="1:12" s="9" customFormat="1" x14ac:dyDescent="0.25">
      <c r="A101" s="1"/>
      <c r="B101" s="1"/>
      <c r="C101" s="1"/>
      <c r="D101" s="21"/>
      <c r="E101" s="1"/>
      <c r="F101" s="1"/>
      <c r="G101" s="16"/>
      <c r="H101" s="16"/>
      <c r="I101" s="14"/>
      <c r="J101" s="14"/>
      <c r="K101" s="14"/>
      <c r="L101" s="8"/>
    </row>
    <row r="102" spans="1:12" s="9" customFormat="1" x14ac:dyDescent="0.25">
      <c r="A102" s="1"/>
      <c r="B102" s="1"/>
      <c r="C102" s="1"/>
      <c r="D102" s="21"/>
      <c r="E102" s="1"/>
      <c r="F102" s="1"/>
      <c r="G102" s="16"/>
      <c r="H102" s="16"/>
      <c r="I102" s="14"/>
      <c r="J102" s="14"/>
      <c r="K102" s="14"/>
      <c r="L102" s="8"/>
    </row>
    <row r="103" spans="1:12" s="9" customFormat="1" x14ac:dyDescent="0.25">
      <c r="A103" s="1"/>
      <c r="B103" s="1"/>
      <c r="C103" s="1"/>
      <c r="D103" s="21"/>
      <c r="E103" s="1"/>
      <c r="F103" s="1"/>
      <c r="G103" s="16"/>
      <c r="H103" s="16"/>
      <c r="I103" s="14"/>
      <c r="J103" s="14"/>
      <c r="K103" s="14"/>
      <c r="L103" s="8"/>
    </row>
    <row r="104" spans="1:12" s="9" customFormat="1" x14ac:dyDescent="0.25">
      <c r="A104" s="1"/>
      <c r="B104" s="1"/>
      <c r="C104" s="1"/>
      <c r="D104" s="21"/>
      <c r="E104" s="1"/>
      <c r="F104" s="1"/>
      <c r="G104" s="16"/>
      <c r="H104" s="16"/>
      <c r="I104" s="14"/>
      <c r="J104" s="14"/>
      <c r="K104" s="14"/>
      <c r="L104" s="8"/>
    </row>
    <row r="105" spans="1:12" s="9" customFormat="1" x14ac:dyDescent="0.25">
      <c r="A105" s="1"/>
      <c r="B105" s="1"/>
      <c r="C105" s="1"/>
      <c r="D105" s="21"/>
      <c r="E105" s="1"/>
      <c r="F105" s="1"/>
      <c r="G105" s="16"/>
      <c r="H105" s="16"/>
      <c r="I105" s="14"/>
      <c r="J105" s="14"/>
      <c r="K105" s="14"/>
      <c r="L105" s="8"/>
    </row>
    <row r="106" spans="1:12" s="9" customFormat="1" x14ac:dyDescent="0.25">
      <c r="A106" s="1"/>
      <c r="B106" s="1"/>
      <c r="C106" s="1"/>
      <c r="D106" s="21"/>
      <c r="E106" s="1"/>
      <c r="F106" s="1"/>
      <c r="G106" s="16"/>
      <c r="H106" s="16"/>
      <c r="I106" s="14"/>
      <c r="J106" s="14"/>
      <c r="K106" s="14"/>
      <c r="L106" s="8"/>
    </row>
    <row r="107" spans="1:12" s="9" customFormat="1" x14ac:dyDescent="0.25">
      <c r="A107" s="1"/>
      <c r="B107" s="1"/>
      <c r="C107" s="1"/>
      <c r="D107" s="21"/>
      <c r="E107" s="1"/>
      <c r="F107" s="1"/>
      <c r="G107" s="16"/>
      <c r="H107" s="16"/>
      <c r="I107" s="14"/>
      <c r="J107" s="14"/>
      <c r="K107" s="14"/>
      <c r="L107" s="8"/>
    </row>
    <row r="108" spans="1:12" s="9" customFormat="1" x14ac:dyDescent="0.25">
      <c r="A108" s="1"/>
      <c r="B108" s="1"/>
      <c r="C108" s="1"/>
      <c r="D108" s="21"/>
      <c r="E108" s="1"/>
      <c r="F108" s="1"/>
      <c r="G108" s="16"/>
      <c r="H108" s="16"/>
      <c r="I108" s="14"/>
      <c r="J108" s="14"/>
      <c r="K108" s="14"/>
      <c r="L108" s="8"/>
    </row>
    <row r="109" spans="1:12" s="9" customFormat="1" x14ac:dyDescent="0.25">
      <c r="A109" s="1"/>
      <c r="B109" s="1"/>
      <c r="C109" s="1"/>
      <c r="D109" s="21"/>
      <c r="E109" s="1"/>
      <c r="F109" s="1"/>
      <c r="G109" s="16"/>
      <c r="H109" s="16"/>
      <c r="I109" s="14"/>
      <c r="J109" s="14"/>
      <c r="K109" s="14"/>
      <c r="L109" s="8"/>
    </row>
    <row r="110" spans="1:12" s="9" customFormat="1" x14ac:dyDescent="0.25">
      <c r="A110" s="1"/>
      <c r="B110" s="1"/>
      <c r="C110" s="1"/>
      <c r="D110" s="21"/>
      <c r="E110" s="1"/>
      <c r="F110" s="1"/>
      <c r="G110" s="16"/>
      <c r="H110" s="16"/>
      <c r="I110" s="14"/>
      <c r="J110" s="14"/>
      <c r="K110" s="14"/>
      <c r="L110" s="8"/>
    </row>
    <row r="111" spans="1:12" s="9" customFormat="1" x14ac:dyDescent="0.25">
      <c r="A111" s="1"/>
      <c r="B111" s="1"/>
      <c r="C111" s="1"/>
      <c r="D111" s="21"/>
      <c r="E111" s="1"/>
      <c r="F111" s="1"/>
      <c r="G111" s="16"/>
      <c r="H111" s="16"/>
      <c r="I111" s="14"/>
      <c r="J111" s="14"/>
      <c r="K111" s="14"/>
      <c r="L111" s="8"/>
    </row>
    <row r="112" spans="1:12" s="9" customFormat="1" x14ac:dyDescent="0.25">
      <c r="A112" s="1"/>
      <c r="B112" s="1"/>
      <c r="C112" s="1"/>
      <c r="D112" s="21"/>
      <c r="E112" s="1"/>
      <c r="F112" s="1"/>
      <c r="G112" s="16"/>
      <c r="H112" s="16"/>
      <c r="I112" s="14"/>
      <c r="J112" s="14"/>
      <c r="K112" s="14"/>
      <c r="L112" s="8"/>
    </row>
    <row r="113" spans="1:12" s="9" customFormat="1" x14ac:dyDescent="0.25">
      <c r="A113" s="1"/>
      <c r="B113" s="1"/>
      <c r="C113" s="1"/>
      <c r="D113" s="21"/>
      <c r="E113" s="1"/>
      <c r="F113" s="1"/>
      <c r="G113" s="16"/>
      <c r="H113" s="16"/>
      <c r="I113" s="14"/>
      <c r="J113" s="14"/>
      <c r="K113" s="14"/>
      <c r="L113" s="8"/>
    </row>
    <row r="114" spans="1:12" s="9" customFormat="1" x14ac:dyDescent="0.25">
      <c r="A114" s="1"/>
      <c r="B114" s="1"/>
      <c r="C114" s="1"/>
      <c r="D114" s="21"/>
      <c r="E114" s="1"/>
      <c r="F114" s="1"/>
      <c r="G114" s="16"/>
      <c r="H114" s="16"/>
      <c r="I114" s="14"/>
      <c r="J114" s="14"/>
      <c r="K114" s="14"/>
      <c r="L114" s="8"/>
    </row>
    <row r="115" spans="1:12" s="9" customFormat="1" x14ac:dyDescent="0.25">
      <c r="A115" s="1"/>
      <c r="B115" s="1"/>
      <c r="C115" s="1"/>
      <c r="D115" s="21"/>
      <c r="E115" s="1"/>
      <c r="F115" s="1"/>
      <c r="G115" s="16"/>
      <c r="H115" s="16"/>
      <c r="I115" s="14"/>
      <c r="J115" s="14"/>
      <c r="K115" s="14"/>
      <c r="L115" s="8"/>
    </row>
    <row r="116" spans="1:12" s="9" customFormat="1" x14ac:dyDescent="0.25">
      <c r="A116" s="1"/>
      <c r="B116" s="1"/>
      <c r="C116" s="1"/>
      <c r="D116" s="21"/>
      <c r="E116" s="1"/>
      <c r="F116" s="1"/>
      <c r="G116" s="16"/>
      <c r="H116" s="16"/>
      <c r="I116" s="14"/>
      <c r="J116" s="14"/>
      <c r="K116" s="14"/>
      <c r="L116" s="8"/>
    </row>
    <row r="117" spans="1:12" s="9" customFormat="1" x14ac:dyDescent="0.25">
      <c r="A117" s="1"/>
      <c r="B117" s="1"/>
      <c r="C117" s="1"/>
      <c r="D117" s="21"/>
      <c r="E117" s="1"/>
      <c r="F117" s="1"/>
      <c r="G117" s="16"/>
      <c r="H117" s="16"/>
      <c r="I117" s="14"/>
      <c r="J117" s="14"/>
      <c r="K117" s="14"/>
      <c r="L117" s="8"/>
    </row>
    <row r="118" spans="1:12" s="9" customFormat="1" x14ac:dyDescent="0.25">
      <c r="A118" s="1"/>
      <c r="B118" s="1"/>
      <c r="C118" s="1"/>
      <c r="D118" s="21"/>
      <c r="E118" s="1"/>
      <c r="F118" s="1"/>
      <c r="G118" s="16"/>
      <c r="H118" s="16"/>
      <c r="I118" s="14"/>
      <c r="J118" s="14"/>
      <c r="K118" s="14"/>
      <c r="L118" s="8"/>
    </row>
    <row r="119" spans="1:12" s="9" customFormat="1" x14ac:dyDescent="0.25">
      <c r="A119" s="1"/>
      <c r="B119" s="1"/>
      <c r="C119" s="1"/>
      <c r="D119" s="21"/>
      <c r="E119" s="1"/>
      <c r="F119" s="1"/>
      <c r="G119" s="16"/>
      <c r="H119" s="16"/>
      <c r="I119" s="14"/>
      <c r="J119" s="14"/>
      <c r="K119" s="14"/>
      <c r="L119" s="8"/>
    </row>
    <row r="120" spans="1:12" s="9" customFormat="1" x14ac:dyDescent="0.25">
      <c r="A120" s="1"/>
      <c r="B120" s="1"/>
      <c r="C120" s="1"/>
      <c r="D120" s="21"/>
      <c r="E120" s="1"/>
      <c r="F120" s="1"/>
      <c r="G120" s="16"/>
      <c r="H120" s="16"/>
      <c r="I120" s="14"/>
      <c r="J120" s="14"/>
      <c r="K120" s="14"/>
      <c r="L120" s="8"/>
    </row>
    <row r="121" spans="1:12" s="9" customFormat="1" x14ac:dyDescent="0.25">
      <c r="A121" s="1"/>
      <c r="B121" s="1"/>
      <c r="C121" s="1"/>
      <c r="D121" s="21"/>
      <c r="E121" s="1"/>
      <c r="F121" s="1"/>
      <c r="G121" s="16"/>
      <c r="H121" s="16"/>
      <c r="I121" s="14"/>
      <c r="J121" s="14"/>
      <c r="K121" s="14"/>
      <c r="L121" s="8"/>
    </row>
    <row r="122" spans="1:12" s="9" customFormat="1" x14ac:dyDescent="0.25">
      <c r="A122" s="1"/>
      <c r="B122" s="1"/>
      <c r="C122" s="1"/>
      <c r="D122" s="21"/>
      <c r="E122" s="1"/>
      <c r="F122" s="1"/>
      <c r="G122" s="16"/>
      <c r="H122" s="16"/>
      <c r="I122" s="14"/>
      <c r="J122" s="14"/>
      <c r="K122" s="14"/>
      <c r="L122" s="8"/>
    </row>
    <row r="123" spans="1:12" s="9" customFormat="1" x14ac:dyDescent="0.25">
      <c r="A123" s="1"/>
      <c r="B123" s="1"/>
      <c r="C123" s="1"/>
      <c r="D123" s="21"/>
      <c r="E123" s="1"/>
      <c r="F123" s="1"/>
      <c r="G123" s="16"/>
      <c r="H123" s="16"/>
      <c r="I123" s="14"/>
      <c r="J123" s="14"/>
      <c r="K123" s="14"/>
      <c r="L123" s="8"/>
    </row>
    <row r="124" spans="1:12" s="9" customFormat="1" x14ac:dyDescent="0.25">
      <c r="A124" s="1"/>
      <c r="B124" s="1"/>
      <c r="C124" s="1"/>
      <c r="D124" s="21"/>
      <c r="E124" s="1"/>
      <c r="F124" s="1"/>
      <c r="G124" s="16"/>
      <c r="H124" s="16"/>
      <c r="I124" s="14"/>
      <c r="J124" s="14"/>
      <c r="K124" s="14"/>
      <c r="L124" s="8"/>
    </row>
    <row r="125" spans="1:12" s="9" customFormat="1" x14ac:dyDescent="0.25">
      <c r="A125" s="1"/>
      <c r="B125" s="1"/>
      <c r="C125" s="1"/>
      <c r="D125" s="21"/>
      <c r="E125" s="1"/>
      <c r="F125" s="1"/>
      <c r="G125" s="16"/>
      <c r="H125" s="16"/>
      <c r="I125" s="14"/>
      <c r="J125" s="14"/>
      <c r="K125" s="14"/>
      <c r="L125" s="8"/>
    </row>
    <row r="126" spans="1:12" s="9" customFormat="1" x14ac:dyDescent="0.25">
      <c r="A126" s="1"/>
      <c r="B126" s="1"/>
      <c r="C126" s="1"/>
      <c r="D126" s="21"/>
      <c r="E126" s="1"/>
      <c r="F126" s="1"/>
      <c r="G126" s="16"/>
      <c r="H126" s="16"/>
      <c r="I126" s="14"/>
      <c r="J126" s="14"/>
      <c r="K126" s="14"/>
      <c r="L126" s="8"/>
    </row>
    <row r="127" spans="1:12" s="9" customFormat="1" x14ac:dyDescent="0.25">
      <c r="A127" s="1"/>
      <c r="B127" s="1"/>
      <c r="C127" s="1"/>
      <c r="D127" s="21"/>
      <c r="E127" s="1"/>
      <c r="F127" s="1"/>
      <c r="G127" s="16"/>
      <c r="H127" s="16"/>
      <c r="I127" s="14"/>
      <c r="J127" s="14"/>
      <c r="K127" s="14"/>
      <c r="L127" s="8"/>
    </row>
    <row r="128" spans="1:12" s="9" customFormat="1" x14ac:dyDescent="0.25">
      <c r="A128" s="1"/>
      <c r="B128" s="1"/>
      <c r="C128" s="1"/>
      <c r="D128" s="21"/>
      <c r="E128" s="1"/>
      <c r="F128" s="1"/>
      <c r="G128" s="16"/>
      <c r="H128" s="16"/>
      <c r="I128" s="14"/>
      <c r="J128" s="14"/>
      <c r="K128" s="14"/>
      <c r="L128" s="8"/>
    </row>
    <row r="129" spans="1:15" s="9" customFormat="1" x14ac:dyDescent="0.25">
      <c r="A129" s="1"/>
      <c r="B129" s="1"/>
      <c r="C129" s="1"/>
      <c r="D129" s="21"/>
      <c r="E129" s="1"/>
      <c r="F129" s="1"/>
      <c r="G129" s="16"/>
      <c r="H129" s="16"/>
      <c r="I129" s="14"/>
      <c r="J129" s="14"/>
      <c r="K129" s="14"/>
      <c r="L129" s="8"/>
    </row>
    <row r="130" spans="1:15" s="9" customFormat="1" x14ac:dyDescent="0.25">
      <c r="A130" s="1"/>
      <c r="B130" s="1"/>
      <c r="C130" s="1"/>
      <c r="D130" s="21"/>
      <c r="E130" s="1"/>
      <c r="F130" s="1"/>
      <c r="G130" s="16"/>
      <c r="H130" s="16"/>
      <c r="I130" s="14"/>
      <c r="J130" s="14"/>
      <c r="K130" s="14"/>
      <c r="L130" s="8"/>
    </row>
    <row r="131" spans="1:15" s="9" customFormat="1" x14ac:dyDescent="0.25">
      <c r="A131" s="1"/>
      <c r="B131" s="1"/>
      <c r="C131" s="1"/>
      <c r="D131" s="21"/>
      <c r="E131" s="1"/>
      <c r="F131" s="1"/>
      <c r="G131" s="16"/>
      <c r="H131" s="16"/>
      <c r="I131" s="14"/>
      <c r="J131" s="14"/>
      <c r="K131" s="14"/>
      <c r="L131" s="8"/>
    </row>
    <row r="132" spans="1:15" s="9" customFormat="1" x14ac:dyDescent="0.25">
      <c r="A132" s="1"/>
      <c r="B132" s="1"/>
      <c r="C132" s="1"/>
      <c r="D132" s="21"/>
      <c r="E132" s="1"/>
      <c r="F132" s="1"/>
      <c r="G132" s="16"/>
      <c r="H132" s="16"/>
      <c r="I132" s="14"/>
      <c r="J132" s="14"/>
      <c r="K132" s="14"/>
      <c r="L132" s="8"/>
    </row>
    <row r="133" spans="1:15" s="9" customFormat="1" x14ac:dyDescent="0.25">
      <c r="A133" s="1"/>
      <c r="B133" s="1"/>
      <c r="C133" s="1"/>
      <c r="D133" s="21"/>
      <c r="E133" s="1"/>
      <c r="F133" s="1"/>
      <c r="G133" s="16"/>
      <c r="H133" s="16"/>
      <c r="I133" s="14"/>
      <c r="J133" s="14"/>
      <c r="K133" s="14"/>
      <c r="L133" s="8"/>
    </row>
    <row r="134" spans="1:15" s="9" customFormat="1" x14ac:dyDescent="0.25">
      <c r="A134" s="1"/>
      <c r="B134" s="1"/>
      <c r="C134" s="1"/>
      <c r="D134" s="21"/>
      <c r="E134" s="1"/>
      <c r="F134" s="1"/>
      <c r="G134" s="16"/>
      <c r="H134" s="16"/>
      <c r="I134" s="14"/>
      <c r="J134" s="14"/>
      <c r="K134" s="14"/>
      <c r="L134" s="8"/>
    </row>
    <row r="135" spans="1:15" s="9" customFormat="1" x14ac:dyDescent="0.25">
      <c r="A135" s="5"/>
      <c r="B135" s="5"/>
      <c r="C135" s="5"/>
      <c r="D135" s="22"/>
      <c r="E135" s="5"/>
      <c r="F135" s="5"/>
      <c r="G135" s="17"/>
      <c r="H135" s="17"/>
      <c r="I135" s="14"/>
      <c r="J135" s="14"/>
      <c r="K135" s="14"/>
      <c r="L135" s="8"/>
    </row>
    <row r="136" spans="1:15" s="9" customFormat="1" x14ac:dyDescent="0.25">
      <c r="A136" s="5"/>
      <c r="B136" s="5"/>
      <c r="C136" s="5"/>
      <c r="D136" s="22"/>
      <c r="E136" s="5"/>
      <c r="F136" s="5"/>
      <c r="G136" s="17"/>
      <c r="H136" s="17"/>
      <c r="I136" s="15"/>
      <c r="J136" s="15"/>
      <c r="K136" s="15"/>
      <c r="L136" s="6"/>
      <c r="M136" s="2"/>
      <c r="N136" s="2"/>
      <c r="O136" s="2"/>
    </row>
    <row r="137" spans="1:15" s="9" customFormat="1" x14ac:dyDescent="0.25">
      <c r="A137" s="1"/>
      <c r="B137" s="1"/>
      <c r="C137" s="1"/>
      <c r="D137" s="21"/>
      <c r="E137" s="1"/>
      <c r="F137" s="1"/>
      <c r="G137" s="16"/>
      <c r="H137" s="16"/>
      <c r="I137" s="15"/>
      <c r="J137" s="15"/>
      <c r="K137" s="15"/>
      <c r="L137" s="6"/>
      <c r="M137" s="2"/>
      <c r="N137" s="2"/>
      <c r="O137" s="2"/>
    </row>
    <row r="138" spans="1:15" s="9" customFormat="1" x14ac:dyDescent="0.25">
      <c r="A138" s="1"/>
      <c r="B138" s="1"/>
      <c r="C138" s="1"/>
      <c r="D138" s="21"/>
      <c r="E138" s="1"/>
      <c r="F138" s="1"/>
      <c r="G138" s="16"/>
      <c r="H138" s="16"/>
      <c r="I138" s="14"/>
      <c r="J138" s="14"/>
      <c r="K138" s="14"/>
      <c r="L138" s="4"/>
      <c r="M138" s="2"/>
      <c r="N138" s="2"/>
      <c r="O138" s="2"/>
    </row>
    <row r="139" spans="1:15" s="9" customFormat="1" x14ac:dyDescent="0.25">
      <c r="A139" s="1"/>
      <c r="B139" s="1"/>
      <c r="C139" s="1"/>
      <c r="D139" s="21"/>
      <c r="E139" s="1"/>
      <c r="F139" s="1"/>
      <c r="G139" s="16"/>
      <c r="H139" s="16"/>
      <c r="I139" s="14"/>
      <c r="J139" s="14"/>
      <c r="K139" s="14"/>
      <c r="L139" s="4"/>
      <c r="M139" s="2"/>
      <c r="N139" s="2"/>
      <c r="O139" s="2"/>
    </row>
    <row r="140" spans="1:15" s="9" customFormat="1" x14ac:dyDescent="0.25">
      <c r="A140" s="1"/>
      <c r="B140" s="1"/>
      <c r="C140" s="1"/>
      <c r="D140" s="21"/>
      <c r="E140" s="1"/>
      <c r="F140" s="1"/>
      <c r="G140" s="16"/>
      <c r="H140" s="16"/>
      <c r="I140" s="14"/>
      <c r="J140" s="14"/>
      <c r="K140" s="14"/>
      <c r="L140" s="4"/>
      <c r="M140" s="2"/>
      <c r="N140" s="2"/>
      <c r="O140" s="2"/>
    </row>
    <row r="141" spans="1:15" s="9" customFormat="1" x14ac:dyDescent="0.25">
      <c r="A141" s="1"/>
      <c r="B141" s="1"/>
      <c r="C141" s="1"/>
      <c r="D141" s="21"/>
      <c r="E141" s="1"/>
      <c r="F141" s="1"/>
      <c r="G141" s="16"/>
      <c r="H141" s="16"/>
      <c r="I141" s="14"/>
      <c r="J141" s="14"/>
      <c r="K141" s="14"/>
      <c r="L141" s="4"/>
      <c r="M141" s="2"/>
      <c r="N141" s="2"/>
      <c r="O141" s="2"/>
    </row>
    <row r="142" spans="1:15" s="9" customFormat="1" x14ac:dyDescent="0.25">
      <c r="A142" s="1"/>
      <c r="B142" s="1"/>
      <c r="C142" s="1"/>
      <c r="D142" s="21"/>
      <c r="E142" s="1"/>
      <c r="F142" s="1"/>
      <c r="G142" s="16"/>
      <c r="H142" s="16"/>
      <c r="I142" s="14"/>
      <c r="J142" s="14"/>
      <c r="K142" s="14"/>
      <c r="L142" s="4"/>
      <c r="M142" s="2"/>
      <c r="N142" s="2"/>
      <c r="O142" s="2"/>
    </row>
    <row r="143" spans="1:15" s="9" customFormat="1" x14ac:dyDescent="0.25">
      <c r="A143" s="1"/>
      <c r="B143" s="1"/>
      <c r="C143" s="1"/>
      <c r="D143" s="21"/>
      <c r="E143" s="1"/>
      <c r="F143" s="1"/>
      <c r="G143" s="16"/>
      <c r="H143" s="16"/>
      <c r="I143" s="14"/>
      <c r="J143" s="14"/>
      <c r="K143" s="14"/>
      <c r="L143" s="4"/>
      <c r="M143" s="2"/>
      <c r="N143" s="2"/>
      <c r="O143" s="2"/>
    </row>
    <row r="144" spans="1:15" s="9" customFormat="1" x14ac:dyDescent="0.25">
      <c r="A144" s="1"/>
      <c r="B144" s="1"/>
      <c r="C144" s="1"/>
      <c r="D144" s="21"/>
      <c r="E144" s="1"/>
      <c r="F144" s="1"/>
      <c r="G144" s="16"/>
      <c r="H144" s="16"/>
      <c r="I144" s="14"/>
      <c r="J144" s="14"/>
      <c r="K144" s="14"/>
      <c r="L144" s="4"/>
      <c r="M144" s="2"/>
      <c r="N144" s="2"/>
      <c r="O144" s="2"/>
    </row>
    <row r="145" spans="1:15" s="9" customFormat="1" x14ac:dyDescent="0.25">
      <c r="A145" s="1"/>
      <c r="B145" s="1"/>
      <c r="C145" s="1"/>
      <c r="D145" s="21"/>
      <c r="E145" s="1"/>
      <c r="F145" s="1"/>
      <c r="G145" s="16"/>
      <c r="H145" s="16"/>
      <c r="I145" s="14"/>
      <c r="J145" s="14"/>
      <c r="K145" s="14"/>
      <c r="L145" s="4"/>
      <c r="M145" s="2"/>
      <c r="N145" s="2"/>
      <c r="O145" s="2"/>
    </row>
    <row r="146" spans="1:15" s="9" customFormat="1" x14ac:dyDescent="0.25">
      <c r="A146" s="1"/>
      <c r="B146" s="1"/>
      <c r="C146" s="1"/>
      <c r="D146" s="21"/>
      <c r="E146" s="1"/>
      <c r="F146" s="1"/>
      <c r="G146" s="16"/>
      <c r="H146" s="16"/>
      <c r="I146" s="14"/>
      <c r="J146" s="14"/>
      <c r="K146" s="14"/>
      <c r="L146" s="4"/>
      <c r="M146" s="2"/>
      <c r="N146" s="2"/>
      <c r="O146" s="2"/>
    </row>
    <row r="147" spans="1:15" s="9" customFormat="1" x14ac:dyDescent="0.25">
      <c r="A147" s="1"/>
      <c r="B147" s="1"/>
      <c r="C147" s="1"/>
      <c r="D147" s="21"/>
      <c r="E147" s="1"/>
      <c r="F147" s="1"/>
      <c r="G147" s="16"/>
      <c r="H147" s="16"/>
      <c r="I147" s="14"/>
      <c r="J147" s="14"/>
      <c r="K147" s="14"/>
      <c r="L147" s="4"/>
      <c r="M147" s="2"/>
      <c r="N147" s="2"/>
      <c r="O147" s="2"/>
    </row>
    <row r="148" spans="1:15" s="9" customFormat="1" x14ac:dyDescent="0.25">
      <c r="A148" s="1"/>
      <c r="B148" s="1"/>
      <c r="C148" s="1"/>
      <c r="D148" s="21"/>
      <c r="E148" s="1"/>
      <c r="F148" s="1"/>
      <c r="G148" s="16"/>
      <c r="H148" s="16"/>
      <c r="I148" s="14"/>
      <c r="J148" s="14"/>
      <c r="K148" s="14"/>
      <c r="L148" s="4"/>
      <c r="M148" s="2"/>
      <c r="N148" s="2"/>
      <c r="O148" s="2"/>
    </row>
    <row r="149" spans="1:15" s="9" customFormat="1" x14ac:dyDescent="0.25">
      <c r="A149" s="1"/>
      <c r="B149" s="1"/>
      <c r="C149" s="1"/>
      <c r="D149" s="21"/>
      <c r="E149" s="1"/>
      <c r="F149" s="1"/>
      <c r="G149" s="16"/>
      <c r="H149" s="16"/>
      <c r="I149" s="14"/>
      <c r="J149" s="14"/>
      <c r="K149" s="14"/>
      <c r="L149" s="4"/>
      <c r="M149" s="2"/>
      <c r="N149" s="2"/>
      <c r="O149" s="2"/>
    </row>
    <row r="150" spans="1:15" s="9" customFormat="1" x14ac:dyDescent="0.25">
      <c r="A150" s="1"/>
      <c r="B150" s="1"/>
      <c r="C150" s="1"/>
      <c r="D150" s="21"/>
      <c r="E150" s="1"/>
      <c r="F150" s="1"/>
      <c r="G150" s="16"/>
      <c r="H150" s="16"/>
      <c r="I150" s="14"/>
      <c r="J150" s="14"/>
      <c r="K150" s="14"/>
      <c r="L150" s="4"/>
      <c r="M150" s="2"/>
      <c r="N150" s="2"/>
      <c r="O150" s="2"/>
    </row>
    <row r="151" spans="1:15" s="9" customFormat="1" x14ac:dyDescent="0.25">
      <c r="A151" s="1"/>
      <c r="B151" s="1"/>
      <c r="C151" s="1"/>
      <c r="D151" s="21"/>
      <c r="E151" s="1"/>
      <c r="F151" s="1"/>
      <c r="G151" s="16"/>
      <c r="H151" s="16"/>
      <c r="I151" s="14"/>
      <c r="J151" s="14"/>
      <c r="K151" s="14"/>
      <c r="L151" s="4"/>
      <c r="M151" s="2"/>
      <c r="N151" s="2"/>
      <c r="O151" s="2"/>
    </row>
    <row r="152" spans="1:15" s="9" customFormat="1" x14ac:dyDescent="0.25">
      <c r="A152" s="1"/>
      <c r="B152" s="1"/>
      <c r="C152" s="1"/>
      <c r="D152" s="21"/>
      <c r="E152" s="1"/>
      <c r="F152" s="1"/>
      <c r="G152" s="16"/>
      <c r="H152" s="16"/>
      <c r="I152" s="14"/>
      <c r="J152" s="14"/>
      <c r="K152" s="14"/>
      <c r="L152" s="4"/>
      <c r="M152" s="2"/>
      <c r="N152" s="2"/>
      <c r="O152" s="2"/>
    </row>
    <row r="153" spans="1:15" s="9" customFormat="1" x14ac:dyDescent="0.25">
      <c r="A153" s="1"/>
      <c r="B153" s="1"/>
      <c r="C153" s="1"/>
      <c r="D153" s="21"/>
      <c r="E153" s="1"/>
      <c r="F153" s="1"/>
      <c r="G153" s="16"/>
      <c r="H153" s="16"/>
      <c r="I153" s="14"/>
      <c r="J153" s="14"/>
      <c r="K153" s="14"/>
      <c r="L153" s="4"/>
      <c r="M153" s="2"/>
      <c r="N153" s="2"/>
      <c r="O153" s="2"/>
    </row>
    <row r="154" spans="1:15" s="9" customFormat="1" x14ac:dyDescent="0.25">
      <c r="A154" s="1"/>
      <c r="B154" s="1"/>
      <c r="C154" s="1"/>
      <c r="D154" s="21"/>
      <c r="E154" s="1"/>
      <c r="F154" s="1"/>
      <c r="G154" s="16"/>
      <c r="H154" s="16"/>
      <c r="I154" s="14"/>
      <c r="J154" s="14"/>
      <c r="K154" s="14"/>
      <c r="L154" s="4"/>
      <c r="M154" s="2"/>
      <c r="N154" s="2"/>
      <c r="O154" s="2"/>
    </row>
    <row r="155" spans="1:15" s="9" customFormat="1" x14ac:dyDescent="0.25">
      <c r="A155" s="1"/>
      <c r="B155" s="1"/>
      <c r="C155" s="1"/>
      <c r="D155" s="21"/>
      <c r="E155" s="1"/>
      <c r="F155" s="1"/>
      <c r="G155" s="16"/>
      <c r="H155" s="16"/>
      <c r="I155" s="14"/>
      <c r="J155" s="14"/>
      <c r="K155" s="14"/>
      <c r="L155" s="4"/>
      <c r="M155" s="2"/>
      <c r="N155" s="2"/>
      <c r="O155" s="2"/>
    </row>
    <row r="156" spans="1:15" s="9" customFormat="1" x14ac:dyDescent="0.25">
      <c r="A156" s="1"/>
      <c r="B156" s="1"/>
      <c r="C156" s="1"/>
      <c r="D156" s="21"/>
      <c r="E156" s="1"/>
      <c r="F156" s="1"/>
      <c r="G156" s="16"/>
      <c r="H156" s="16"/>
      <c r="I156" s="14"/>
      <c r="J156" s="14"/>
      <c r="K156" s="14"/>
      <c r="L156" s="4"/>
      <c r="M156" s="2"/>
      <c r="N156" s="2"/>
      <c r="O156" s="2"/>
    </row>
    <row r="157" spans="1:15" s="9" customFormat="1" x14ac:dyDescent="0.25">
      <c r="A157" s="1"/>
      <c r="B157" s="1"/>
      <c r="C157" s="1"/>
      <c r="D157" s="21"/>
      <c r="E157" s="1"/>
      <c r="F157" s="1"/>
      <c r="G157" s="16"/>
      <c r="H157" s="16"/>
      <c r="I157" s="14"/>
      <c r="J157" s="14"/>
      <c r="K157" s="14"/>
      <c r="L157" s="4"/>
      <c r="M157" s="2"/>
      <c r="N157" s="2"/>
      <c r="O157" s="2"/>
    </row>
    <row r="158" spans="1:15" s="9" customFormat="1" x14ac:dyDescent="0.25">
      <c r="A158" s="1"/>
      <c r="B158" s="1"/>
      <c r="C158" s="1"/>
      <c r="D158" s="21"/>
      <c r="E158" s="1"/>
      <c r="F158" s="1"/>
      <c r="G158" s="16"/>
      <c r="H158" s="16"/>
      <c r="I158" s="14"/>
      <c r="J158" s="14"/>
      <c r="K158" s="14"/>
      <c r="L158" s="4"/>
      <c r="M158" s="2"/>
      <c r="N158" s="2"/>
      <c r="O158" s="2"/>
    </row>
    <row r="159" spans="1:15" s="9" customFormat="1" x14ac:dyDescent="0.25">
      <c r="A159" s="1"/>
      <c r="B159" s="1"/>
      <c r="C159" s="1"/>
      <c r="D159" s="21"/>
      <c r="E159" s="1"/>
      <c r="F159" s="1"/>
      <c r="G159" s="16"/>
      <c r="H159" s="16"/>
      <c r="I159" s="14"/>
      <c r="J159" s="14"/>
      <c r="K159" s="14"/>
      <c r="L159" s="4"/>
      <c r="M159" s="2"/>
      <c r="N159" s="2"/>
      <c r="O159" s="2"/>
    </row>
    <row r="160" spans="1:15" s="9" customFormat="1" x14ac:dyDescent="0.25">
      <c r="A160" s="1"/>
      <c r="B160" s="1"/>
      <c r="C160" s="1"/>
      <c r="D160" s="21"/>
      <c r="E160" s="1"/>
      <c r="F160" s="1"/>
      <c r="G160" s="16"/>
      <c r="H160" s="16"/>
      <c r="I160" s="14"/>
      <c r="J160" s="14"/>
      <c r="K160" s="14"/>
      <c r="L160" s="4"/>
      <c r="M160" s="2"/>
      <c r="N160" s="2"/>
      <c r="O160" s="2"/>
    </row>
    <row r="161" spans="1:15" s="9" customFormat="1" x14ac:dyDescent="0.25">
      <c r="A161" s="1"/>
      <c r="B161" s="1"/>
      <c r="C161" s="1"/>
      <c r="D161" s="21"/>
      <c r="E161" s="1"/>
      <c r="F161" s="1"/>
      <c r="G161" s="16"/>
      <c r="H161" s="16"/>
      <c r="I161" s="14"/>
      <c r="J161" s="14"/>
      <c r="K161" s="14"/>
      <c r="L161" s="4"/>
      <c r="M161" s="2"/>
      <c r="N161" s="2"/>
      <c r="O161" s="2"/>
    </row>
    <row r="162" spans="1:15" s="9" customFormat="1" x14ac:dyDescent="0.25">
      <c r="A162" s="1"/>
      <c r="B162" s="1"/>
      <c r="C162" s="1"/>
      <c r="D162" s="21"/>
      <c r="E162" s="1"/>
      <c r="F162" s="1"/>
      <c r="G162" s="16"/>
      <c r="H162" s="16"/>
      <c r="I162" s="14"/>
      <c r="J162" s="14"/>
      <c r="K162" s="14"/>
      <c r="L162" s="4"/>
      <c r="M162" s="2"/>
      <c r="N162" s="2"/>
      <c r="O162" s="2"/>
    </row>
    <row r="163" spans="1:15" s="9" customFormat="1" x14ac:dyDescent="0.25">
      <c r="A163" s="1"/>
      <c r="B163" s="1"/>
      <c r="C163" s="1"/>
      <c r="D163" s="21"/>
      <c r="E163" s="1"/>
      <c r="F163" s="1"/>
      <c r="G163" s="16"/>
      <c r="H163" s="16"/>
      <c r="I163" s="14"/>
      <c r="J163" s="14"/>
      <c r="K163" s="14"/>
      <c r="L163" s="4"/>
      <c r="M163" s="2"/>
      <c r="N163" s="2"/>
      <c r="O163" s="2"/>
    </row>
    <row r="164" spans="1:15" s="9" customFormat="1" x14ac:dyDescent="0.25">
      <c r="A164" s="1"/>
      <c r="B164" s="1"/>
      <c r="C164" s="1"/>
      <c r="D164" s="21"/>
      <c r="E164" s="1"/>
      <c r="F164" s="1"/>
      <c r="G164" s="16"/>
      <c r="H164" s="16"/>
      <c r="I164" s="14"/>
      <c r="J164" s="14"/>
      <c r="K164" s="14"/>
      <c r="L164" s="4"/>
      <c r="M164" s="2"/>
      <c r="N164" s="2"/>
      <c r="O164" s="2"/>
    </row>
  </sheetData>
  <sortState xmlns:xlrd2="http://schemas.microsoft.com/office/spreadsheetml/2017/richdata2" ref="G36:P47">
    <sortCondition descending="1" ref="J36:J47"/>
  </sortState>
  <mergeCells count="12">
    <mergeCell ref="G49:P49"/>
    <mergeCell ref="A1:B1"/>
    <mergeCell ref="G1:O1"/>
    <mergeCell ref="C1:F1"/>
    <mergeCell ref="B4:B24"/>
    <mergeCell ref="A4:A24"/>
    <mergeCell ref="B25:B29"/>
    <mergeCell ref="A25:A29"/>
    <mergeCell ref="A2:O2"/>
    <mergeCell ref="G32:P32"/>
    <mergeCell ref="G33:P33"/>
    <mergeCell ref="G34:P34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BBC28-E436-4B2A-BED6-267E28B40333}">
  <sheetPr>
    <tabColor rgb="FF00B0F0"/>
  </sheetPr>
  <dimension ref="A1:AH38"/>
  <sheetViews>
    <sheetView topLeftCell="A19" zoomScale="70" zoomScaleNormal="70" workbookViewId="0">
      <selection activeCell="K40" sqref="K40"/>
    </sheetView>
  </sheetViews>
  <sheetFormatPr defaultColWidth="9.7109375" defaultRowHeight="45.75" customHeight="1" x14ac:dyDescent="0.25"/>
  <cols>
    <col min="1" max="1" width="7.85546875" style="39" customWidth="1"/>
    <col min="2" max="2" width="14.5703125" style="39" customWidth="1"/>
    <col min="3" max="3" width="35.5703125" style="39" customWidth="1"/>
    <col min="4" max="4" width="12.28515625" style="39" customWidth="1"/>
    <col min="5" max="5" width="12.5703125" style="121" customWidth="1"/>
    <col min="6" max="7" width="13.28515625" style="122" customWidth="1"/>
    <col min="8" max="8" width="14.85546875" style="122" customWidth="1"/>
    <col min="9" max="10" width="13.28515625" style="122" customWidth="1"/>
    <col min="11" max="11" width="14.42578125" style="122" customWidth="1"/>
    <col min="12" max="13" width="13.28515625" style="122" customWidth="1"/>
    <col min="14" max="14" width="14.85546875" style="122" customWidth="1"/>
    <col min="15" max="16" width="13.28515625" style="122" customWidth="1"/>
    <col min="17" max="17" width="15" style="122" customWidth="1"/>
    <col min="18" max="20" width="13.28515625" style="122" customWidth="1"/>
    <col min="21" max="21" width="15.42578125" style="4" customWidth="1"/>
    <col min="22" max="22" width="15.7109375" style="2" customWidth="1"/>
    <col min="23" max="23" width="15.140625" style="2" customWidth="1"/>
    <col min="24" max="24" width="16.42578125" style="2" customWidth="1"/>
    <col min="25" max="33" width="14.42578125" style="2" customWidth="1"/>
    <col min="34" max="34" width="14.5703125" style="2" bestFit="1" customWidth="1"/>
    <col min="35" max="16384" width="9.7109375" style="2"/>
  </cols>
  <sheetData>
    <row r="1" spans="1:34" s="86" customFormat="1" ht="71.25" customHeight="1" x14ac:dyDescent="0.3">
      <c r="A1" s="197" t="s">
        <v>41</v>
      </c>
      <c r="B1" s="198"/>
      <c r="C1" s="199" t="s">
        <v>43</v>
      </c>
      <c r="D1" s="200"/>
      <c r="E1" s="200"/>
      <c r="F1" s="200"/>
      <c r="G1" s="200"/>
      <c r="H1" s="201"/>
      <c r="I1" s="197" t="s">
        <v>170</v>
      </c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198"/>
      <c r="X1" s="258" t="s">
        <v>108</v>
      </c>
      <c r="Y1" s="85" t="s">
        <v>108</v>
      </c>
      <c r="Z1" s="85" t="s">
        <v>108</v>
      </c>
      <c r="AA1" s="85" t="s">
        <v>108</v>
      </c>
      <c r="AB1" s="85" t="s">
        <v>108</v>
      </c>
      <c r="AC1" s="85" t="s">
        <v>108</v>
      </c>
      <c r="AD1" s="85" t="s">
        <v>108</v>
      </c>
      <c r="AE1" s="85" t="s">
        <v>108</v>
      </c>
      <c r="AF1" s="85" t="s">
        <v>108</v>
      </c>
      <c r="AG1" s="85" t="s">
        <v>108</v>
      </c>
      <c r="AH1" s="85" t="s">
        <v>108</v>
      </c>
    </row>
    <row r="2" spans="1:34" s="86" customFormat="1" ht="45.75" customHeight="1" thickBot="1" x14ac:dyDescent="0.35">
      <c r="A2" s="203" t="s">
        <v>109</v>
      </c>
      <c r="B2" s="204"/>
      <c r="C2" s="204"/>
      <c r="D2" s="204"/>
      <c r="E2" s="205"/>
      <c r="F2" s="206" t="s">
        <v>127</v>
      </c>
      <c r="G2" s="207"/>
      <c r="H2" s="208"/>
      <c r="I2" s="209" t="s">
        <v>110</v>
      </c>
      <c r="J2" s="210"/>
      <c r="K2" s="211"/>
      <c r="L2" s="212" t="s">
        <v>111</v>
      </c>
      <c r="M2" s="213"/>
      <c r="N2" s="214"/>
      <c r="O2" s="215" t="s">
        <v>112</v>
      </c>
      <c r="P2" s="216"/>
      <c r="Q2" s="217"/>
      <c r="R2" s="218" t="s">
        <v>113</v>
      </c>
      <c r="S2" s="219"/>
      <c r="T2" s="219"/>
      <c r="U2" s="220"/>
      <c r="V2" s="221" t="s">
        <v>114</v>
      </c>
      <c r="W2" s="222"/>
      <c r="X2" s="87" t="s">
        <v>127</v>
      </c>
      <c r="Y2" s="88" t="s">
        <v>115</v>
      </c>
      <c r="Z2" s="88" t="s">
        <v>115</v>
      </c>
      <c r="AA2" s="88" t="s">
        <v>115</v>
      </c>
      <c r="AB2" s="88" t="s">
        <v>115</v>
      </c>
      <c r="AC2" s="88" t="s">
        <v>115</v>
      </c>
      <c r="AD2" s="88" t="s">
        <v>115</v>
      </c>
      <c r="AE2" s="88" t="s">
        <v>115</v>
      </c>
      <c r="AF2" s="88" t="s">
        <v>115</v>
      </c>
      <c r="AG2" s="88" t="s">
        <v>115</v>
      </c>
      <c r="AH2" s="88" t="s">
        <v>115</v>
      </c>
    </row>
    <row r="3" spans="1:34" s="30" customFormat="1" ht="45.75" customHeight="1" x14ac:dyDescent="0.2">
      <c r="A3" s="89" t="s">
        <v>116</v>
      </c>
      <c r="B3" s="90" t="s">
        <v>46</v>
      </c>
      <c r="C3" s="89" t="s">
        <v>117</v>
      </c>
      <c r="D3" s="90" t="s">
        <v>3</v>
      </c>
      <c r="E3" s="91" t="s">
        <v>118</v>
      </c>
      <c r="F3" s="92" t="s">
        <v>119</v>
      </c>
      <c r="G3" s="93" t="s">
        <v>120</v>
      </c>
      <c r="H3" s="94" t="s">
        <v>121</v>
      </c>
      <c r="I3" s="95" t="s">
        <v>119</v>
      </c>
      <c r="J3" s="96" t="s">
        <v>120</v>
      </c>
      <c r="K3" s="95" t="s">
        <v>121</v>
      </c>
      <c r="L3" s="97" t="s">
        <v>119</v>
      </c>
      <c r="M3" s="98" t="s">
        <v>120</v>
      </c>
      <c r="N3" s="97" t="s">
        <v>121</v>
      </c>
      <c r="O3" s="99" t="s">
        <v>119</v>
      </c>
      <c r="P3" s="100" t="s">
        <v>120</v>
      </c>
      <c r="Q3" s="101" t="s">
        <v>121</v>
      </c>
      <c r="R3" s="102" t="s">
        <v>119</v>
      </c>
      <c r="S3" s="102" t="s">
        <v>122</v>
      </c>
      <c r="T3" s="103" t="s">
        <v>123</v>
      </c>
      <c r="U3" s="104" t="s">
        <v>121</v>
      </c>
      <c r="V3" s="105" t="s">
        <v>124</v>
      </c>
      <c r="W3" s="105" t="s">
        <v>125</v>
      </c>
      <c r="X3" s="106" t="s">
        <v>128</v>
      </c>
      <c r="Y3" s="106" t="s">
        <v>126</v>
      </c>
      <c r="Z3" s="106" t="s">
        <v>126</v>
      </c>
      <c r="AA3" s="106" t="s">
        <v>126</v>
      </c>
      <c r="AB3" s="106" t="s">
        <v>126</v>
      </c>
      <c r="AC3" s="106" t="s">
        <v>126</v>
      </c>
      <c r="AD3" s="106" t="s">
        <v>126</v>
      </c>
      <c r="AE3" s="106" t="s">
        <v>126</v>
      </c>
      <c r="AF3" s="106" t="s">
        <v>126</v>
      </c>
      <c r="AG3" s="106" t="s">
        <v>126</v>
      </c>
      <c r="AH3" s="106" t="s">
        <v>126</v>
      </c>
    </row>
    <row r="4" spans="1:34" ht="45.75" customHeight="1" x14ac:dyDescent="0.25">
      <c r="A4" s="259">
        <v>1</v>
      </c>
      <c r="B4" s="247" t="s">
        <v>69</v>
      </c>
      <c r="C4" s="260" t="s">
        <v>48</v>
      </c>
      <c r="D4" s="261" t="s">
        <v>6</v>
      </c>
      <c r="E4" s="266">
        <f>GESTOR!G4</f>
        <v>47</v>
      </c>
      <c r="F4" s="108">
        <f t="shared" ref="F4:F29" si="0">IF(ROUNDDOWN($E4*0.5,0)&gt;$U4,$U4+G4,ROUNDDOWN($E4*0.5,0))</f>
        <v>23</v>
      </c>
      <c r="G4" s="109">
        <f t="shared" ref="G4:G29" si="1">SUMIF($X$2:$AH$2,$F$2,X4:AH4)</f>
        <v>0</v>
      </c>
      <c r="H4" s="109">
        <f>F4-G4</f>
        <v>23</v>
      </c>
      <c r="I4" s="110">
        <f t="shared" ref="I4:I29" si="2">IF(ROUNDDOWN($E4*0.5,0)&gt;$U4,$U4+J4,ROUNDDOWN($E4*0.5,0))</f>
        <v>23</v>
      </c>
      <c r="J4" s="111">
        <f t="shared" ref="J4:J29" si="3">SUMIF($X$2:$AH$2,$I$2,X4:AH4)</f>
        <v>0</v>
      </c>
      <c r="K4" s="111">
        <f>I4-J4</f>
        <v>23</v>
      </c>
      <c r="L4" s="112">
        <f t="shared" ref="L4:L29" si="4">IF(ROUNDDOWN($E4*0.5,0)&gt;$U4,$U4+M4,ROUNDDOWN($E4*0.5,0))</f>
        <v>23</v>
      </c>
      <c r="M4" s="113">
        <f t="shared" ref="M4:M29" si="5">SUMIF($X$2:$AH$2,$L$2,X4:AH4)</f>
        <v>0</v>
      </c>
      <c r="N4" s="113">
        <f>L4-M4</f>
        <v>23</v>
      </c>
      <c r="O4" s="114">
        <f t="shared" ref="O4:O29" si="6">IF(ROUNDDOWN($E4*0.5,0)&gt;$U4,$U4+P4,ROUNDDOWN($E4*0.5,0))</f>
        <v>23</v>
      </c>
      <c r="P4" s="115">
        <f t="shared" ref="P4:P29" si="7">SUMIF($X$2:$AH$2,$O$2,X4:AH4)</f>
        <v>0</v>
      </c>
      <c r="Q4" s="116">
        <f>O4-P4</f>
        <v>23</v>
      </c>
      <c r="R4" s="117">
        <f>E4*2</f>
        <v>94</v>
      </c>
      <c r="S4" s="118">
        <f>GESTOR!K4</f>
        <v>0</v>
      </c>
      <c r="T4" s="118">
        <f>(SUM(X4:AH4))</f>
        <v>0</v>
      </c>
      <c r="U4" s="119">
        <f>R4-T4-S4</f>
        <v>94</v>
      </c>
      <c r="V4" s="120">
        <v>41</v>
      </c>
      <c r="W4" s="120">
        <f t="shared" ref="W4:W29" si="8">V4*E4</f>
        <v>1927</v>
      </c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</row>
    <row r="5" spans="1:34" ht="45.75" customHeight="1" x14ac:dyDescent="0.25">
      <c r="A5" s="259">
        <v>2</v>
      </c>
      <c r="B5" s="248"/>
      <c r="C5" s="262" t="s">
        <v>49</v>
      </c>
      <c r="D5" s="263" t="s">
        <v>6</v>
      </c>
      <c r="E5" s="266">
        <f>GESTOR!G5</f>
        <v>47</v>
      </c>
      <c r="F5" s="108">
        <f t="shared" si="0"/>
        <v>23</v>
      </c>
      <c r="G5" s="109">
        <f t="shared" si="1"/>
        <v>9</v>
      </c>
      <c r="H5" s="109">
        <f t="shared" ref="H5:H29" si="9">F5-G5</f>
        <v>14</v>
      </c>
      <c r="I5" s="110">
        <f t="shared" si="2"/>
        <v>23</v>
      </c>
      <c r="J5" s="111">
        <f t="shared" si="3"/>
        <v>0</v>
      </c>
      <c r="K5" s="111">
        <f t="shared" ref="K5:K29" si="10">I5-J5</f>
        <v>23</v>
      </c>
      <c r="L5" s="112">
        <f t="shared" si="4"/>
        <v>23</v>
      </c>
      <c r="M5" s="113">
        <f t="shared" si="5"/>
        <v>0</v>
      </c>
      <c r="N5" s="113">
        <f t="shared" ref="N5:N29" si="11">L5-M5</f>
        <v>23</v>
      </c>
      <c r="O5" s="114">
        <f t="shared" si="6"/>
        <v>23</v>
      </c>
      <c r="P5" s="115">
        <f t="shared" si="7"/>
        <v>0</v>
      </c>
      <c r="Q5" s="116">
        <f t="shared" ref="Q5:Q29" si="12">O5-P5</f>
        <v>23</v>
      </c>
      <c r="R5" s="117">
        <f t="shared" ref="R5:R29" si="13">E5*2</f>
        <v>94</v>
      </c>
      <c r="S5" s="118">
        <f>GESTOR!K5</f>
        <v>0</v>
      </c>
      <c r="T5" s="118">
        <f t="shared" ref="T5:T29" si="14">(SUM(X5:AH5))</f>
        <v>9</v>
      </c>
      <c r="U5" s="119">
        <f t="shared" ref="U5:U29" si="15">R5-T5-S5</f>
        <v>85</v>
      </c>
      <c r="V5" s="123">
        <v>43.75</v>
      </c>
      <c r="W5" s="120">
        <f t="shared" si="8"/>
        <v>2056.25</v>
      </c>
      <c r="X5" s="27">
        <v>9</v>
      </c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ht="45.75" customHeight="1" x14ac:dyDescent="0.25">
      <c r="A6" s="259">
        <v>3</v>
      </c>
      <c r="B6" s="248"/>
      <c r="C6" s="262" t="s">
        <v>50</v>
      </c>
      <c r="D6" s="263" t="s">
        <v>6</v>
      </c>
      <c r="E6" s="266">
        <f>GESTOR!G6</f>
        <v>82</v>
      </c>
      <c r="F6" s="108">
        <f t="shared" si="0"/>
        <v>41</v>
      </c>
      <c r="G6" s="109">
        <f t="shared" si="1"/>
        <v>1</v>
      </c>
      <c r="H6" s="109">
        <f t="shared" si="9"/>
        <v>40</v>
      </c>
      <c r="I6" s="110">
        <f t="shared" si="2"/>
        <v>41</v>
      </c>
      <c r="J6" s="111">
        <f t="shared" si="3"/>
        <v>0</v>
      </c>
      <c r="K6" s="111">
        <f t="shared" si="10"/>
        <v>41</v>
      </c>
      <c r="L6" s="112">
        <f t="shared" si="4"/>
        <v>41</v>
      </c>
      <c r="M6" s="113">
        <f t="shared" si="5"/>
        <v>0</v>
      </c>
      <c r="N6" s="113">
        <f t="shared" si="11"/>
        <v>41</v>
      </c>
      <c r="O6" s="114">
        <f t="shared" si="6"/>
        <v>41</v>
      </c>
      <c r="P6" s="115">
        <f t="shared" si="7"/>
        <v>0</v>
      </c>
      <c r="Q6" s="116">
        <f t="shared" si="12"/>
        <v>41</v>
      </c>
      <c r="R6" s="117">
        <f t="shared" si="13"/>
        <v>164</v>
      </c>
      <c r="S6" s="118">
        <f>GESTOR!K6</f>
        <v>0</v>
      </c>
      <c r="T6" s="118">
        <f t="shared" si="14"/>
        <v>1</v>
      </c>
      <c r="U6" s="119">
        <f t="shared" si="15"/>
        <v>163</v>
      </c>
      <c r="V6" s="123">
        <v>51.2</v>
      </c>
      <c r="W6" s="120">
        <f t="shared" si="8"/>
        <v>4198.4000000000005</v>
      </c>
      <c r="X6" s="27">
        <v>1</v>
      </c>
      <c r="Y6" s="27"/>
      <c r="Z6" s="27"/>
      <c r="AA6" s="27"/>
      <c r="AB6" s="27"/>
      <c r="AC6" s="27"/>
      <c r="AD6" s="27"/>
      <c r="AE6" s="27"/>
      <c r="AF6" s="27"/>
      <c r="AG6" s="27"/>
      <c r="AH6" s="27"/>
    </row>
    <row r="7" spans="1:34" ht="45.75" customHeight="1" x14ac:dyDescent="0.25">
      <c r="A7" s="259">
        <v>4</v>
      </c>
      <c r="B7" s="248"/>
      <c r="C7" s="262" t="s">
        <v>51</v>
      </c>
      <c r="D7" s="263" t="s">
        <v>6</v>
      </c>
      <c r="E7" s="266">
        <f>GESTOR!G7</f>
        <v>77</v>
      </c>
      <c r="F7" s="108">
        <f t="shared" si="0"/>
        <v>38</v>
      </c>
      <c r="G7" s="109">
        <f t="shared" si="1"/>
        <v>3</v>
      </c>
      <c r="H7" s="109">
        <f t="shared" si="9"/>
        <v>35</v>
      </c>
      <c r="I7" s="110">
        <f t="shared" si="2"/>
        <v>38</v>
      </c>
      <c r="J7" s="111">
        <f t="shared" si="3"/>
        <v>0</v>
      </c>
      <c r="K7" s="111">
        <f t="shared" si="10"/>
        <v>38</v>
      </c>
      <c r="L7" s="112">
        <f t="shared" si="4"/>
        <v>38</v>
      </c>
      <c r="M7" s="113">
        <f t="shared" si="5"/>
        <v>0</v>
      </c>
      <c r="N7" s="113">
        <f t="shared" si="11"/>
        <v>38</v>
      </c>
      <c r="O7" s="114">
        <f t="shared" si="6"/>
        <v>38</v>
      </c>
      <c r="P7" s="115">
        <f t="shared" si="7"/>
        <v>0</v>
      </c>
      <c r="Q7" s="116">
        <f t="shared" si="12"/>
        <v>38</v>
      </c>
      <c r="R7" s="117">
        <f t="shared" si="13"/>
        <v>154</v>
      </c>
      <c r="S7" s="118">
        <f>GESTOR!K7</f>
        <v>0</v>
      </c>
      <c r="T7" s="118">
        <f t="shared" si="14"/>
        <v>3</v>
      </c>
      <c r="U7" s="119">
        <f t="shared" si="15"/>
        <v>151</v>
      </c>
      <c r="V7" s="123">
        <v>54.2</v>
      </c>
      <c r="W7" s="120">
        <f t="shared" si="8"/>
        <v>4173.4000000000005</v>
      </c>
      <c r="X7" s="27">
        <v>3</v>
      </c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 spans="1:34" ht="45.75" customHeight="1" x14ac:dyDescent="0.25">
      <c r="A8" s="259">
        <v>5</v>
      </c>
      <c r="B8" s="248"/>
      <c r="C8" s="260" t="s">
        <v>16</v>
      </c>
      <c r="D8" s="261" t="s">
        <v>6</v>
      </c>
      <c r="E8" s="266">
        <f>GESTOR!G8</f>
        <v>43</v>
      </c>
      <c r="F8" s="108">
        <f t="shared" si="0"/>
        <v>21</v>
      </c>
      <c r="G8" s="109">
        <f t="shared" si="1"/>
        <v>0</v>
      </c>
      <c r="H8" s="109">
        <f t="shared" si="9"/>
        <v>21</v>
      </c>
      <c r="I8" s="110">
        <f t="shared" si="2"/>
        <v>21</v>
      </c>
      <c r="J8" s="111">
        <f t="shared" si="3"/>
        <v>0</v>
      </c>
      <c r="K8" s="111">
        <f t="shared" si="10"/>
        <v>21</v>
      </c>
      <c r="L8" s="112">
        <f t="shared" si="4"/>
        <v>21</v>
      </c>
      <c r="M8" s="113">
        <f t="shared" si="5"/>
        <v>0</v>
      </c>
      <c r="N8" s="113">
        <f t="shared" si="11"/>
        <v>21</v>
      </c>
      <c r="O8" s="114">
        <f t="shared" si="6"/>
        <v>21</v>
      </c>
      <c r="P8" s="115">
        <f t="shared" si="7"/>
        <v>0</v>
      </c>
      <c r="Q8" s="116">
        <f t="shared" si="12"/>
        <v>21</v>
      </c>
      <c r="R8" s="117">
        <f t="shared" si="13"/>
        <v>86</v>
      </c>
      <c r="S8" s="118">
        <f>GESTOR!K8</f>
        <v>0</v>
      </c>
      <c r="T8" s="118">
        <f t="shared" si="14"/>
        <v>0</v>
      </c>
      <c r="U8" s="119">
        <f t="shared" si="15"/>
        <v>86</v>
      </c>
      <c r="V8" s="123">
        <v>65.8</v>
      </c>
      <c r="W8" s="120">
        <f t="shared" si="8"/>
        <v>2829.4</v>
      </c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</row>
    <row r="9" spans="1:34" ht="45.75" customHeight="1" x14ac:dyDescent="0.25">
      <c r="A9" s="259">
        <v>6</v>
      </c>
      <c r="B9" s="248"/>
      <c r="C9" s="262" t="s">
        <v>17</v>
      </c>
      <c r="D9" s="261" t="s">
        <v>6</v>
      </c>
      <c r="E9" s="266">
        <f>GESTOR!G9</f>
        <v>30</v>
      </c>
      <c r="F9" s="108">
        <f t="shared" si="0"/>
        <v>15</v>
      </c>
      <c r="G9" s="109">
        <f t="shared" si="1"/>
        <v>0</v>
      </c>
      <c r="H9" s="109">
        <f t="shared" si="9"/>
        <v>15</v>
      </c>
      <c r="I9" s="110">
        <f t="shared" si="2"/>
        <v>15</v>
      </c>
      <c r="J9" s="111">
        <f t="shared" si="3"/>
        <v>0</v>
      </c>
      <c r="K9" s="111">
        <f t="shared" si="10"/>
        <v>15</v>
      </c>
      <c r="L9" s="112">
        <f t="shared" si="4"/>
        <v>15</v>
      </c>
      <c r="M9" s="113">
        <f t="shared" si="5"/>
        <v>0</v>
      </c>
      <c r="N9" s="113">
        <f t="shared" si="11"/>
        <v>15</v>
      </c>
      <c r="O9" s="114">
        <f t="shared" si="6"/>
        <v>15</v>
      </c>
      <c r="P9" s="115">
        <f t="shared" si="7"/>
        <v>0</v>
      </c>
      <c r="Q9" s="116">
        <f t="shared" si="12"/>
        <v>15</v>
      </c>
      <c r="R9" s="117">
        <f t="shared" si="13"/>
        <v>60</v>
      </c>
      <c r="S9" s="118">
        <f>GESTOR!K9</f>
        <v>0</v>
      </c>
      <c r="T9" s="118">
        <f t="shared" si="14"/>
        <v>0</v>
      </c>
      <c r="U9" s="119">
        <f t="shared" si="15"/>
        <v>60</v>
      </c>
      <c r="V9" s="123">
        <v>65.900000000000006</v>
      </c>
      <c r="W9" s="120">
        <f t="shared" si="8"/>
        <v>1977.0000000000002</v>
      </c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</row>
    <row r="10" spans="1:34" ht="45.75" customHeight="1" x14ac:dyDescent="0.25">
      <c r="A10" s="48">
        <v>7</v>
      </c>
      <c r="B10" s="248"/>
      <c r="C10" s="32" t="s">
        <v>18</v>
      </c>
      <c r="D10" s="23" t="s">
        <v>6</v>
      </c>
      <c r="E10" s="266">
        <f>GESTOR!G10</f>
        <v>33</v>
      </c>
      <c r="F10" s="108">
        <f t="shared" si="0"/>
        <v>16</v>
      </c>
      <c r="G10" s="109">
        <f t="shared" si="1"/>
        <v>0</v>
      </c>
      <c r="H10" s="109">
        <f t="shared" si="9"/>
        <v>16</v>
      </c>
      <c r="I10" s="110">
        <f t="shared" si="2"/>
        <v>16</v>
      </c>
      <c r="J10" s="111">
        <f t="shared" si="3"/>
        <v>0</v>
      </c>
      <c r="K10" s="111">
        <f t="shared" si="10"/>
        <v>16</v>
      </c>
      <c r="L10" s="112">
        <f t="shared" si="4"/>
        <v>16</v>
      </c>
      <c r="M10" s="113">
        <f t="shared" si="5"/>
        <v>0</v>
      </c>
      <c r="N10" s="113">
        <f t="shared" si="11"/>
        <v>16</v>
      </c>
      <c r="O10" s="114">
        <f t="shared" si="6"/>
        <v>16</v>
      </c>
      <c r="P10" s="115">
        <f t="shared" si="7"/>
        <v>0</v>
      </c>
      <c r="Q10" s="116">
        <f t="shared" si="12"/>
        <v>16</v>
      </c>
      <c r="R10" s="117">
        <f t="shared" si="13"/>
        <v>66</v>
      </c>
      <c r="S10" s="118">
        <f>GESTOR!K10</f>
        <v>0</v>
      </c>
      <c r="T10" s="118">
        <f t="shared" si="14"/>
        <v>0</v>
      </c>
      <c r="U10" s="119">
        <f t="shared" si="15"/>
        <v>66</v>
      </c>
      <c r="V10" s="123">
        <v>65.7</v>
      </c>
      <c r="W10" s="120">
        <f t="shared" si="8"/>
        <v>2168.1</v>
      </c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</row>
    <row r="11" spans="1:34" ht="45.75" customHeight="1" x14ac:dyDescent="0.25">
      <c r="A11" s="48">
        <v>8</v>
      </c>
      <c r="B11" s="248"/>
      <c r="C11" s="33" t="s">
        <v>52</v>
      </c>
      <c r="D11" s="23" t="s">
        <v>6</v>
      </c>
      <c r="E11" s="266">
        <f>GESTOR!G11</f>
        <v>28</v>
      </c>
      <c r="F11" s="108">
        <f t="shared" si="0"/>
        <v>14</v>
      </c>
      <c r="G11" s="109">
        <f t="shared" si="1"/>
        <v>0</v>
      </c>
      <c r="H11" s="109">
        <f t="shared" si="9"/>
        <v>14</v>
      </c>
      <c r="I11" s="110">
        <f t="shared" si="2"/>
        <v>14</v>
      </c>
      <c r="J11" s="111">
        <f t="shared" si="3"/>
        <v>0</v>
      </c>
      <c r="K11" s="111">
        <f t="shared" si="10"/>
        <v>14</v>
      </c>
      <c r="L11" s="112">
        <f t="shared" si="4"/>
        <v>14</v>
      </c>
      <c r="M11" s="113">
        <f t="shared" si="5"/>
        <v>0</v>
      </c>
      <c r="N11" s="113">
        <f t="shared" si="11"/>
        <v>14</v>
      </c>
      <c r="O11" s="114">
        <f t="shared" si="6"/>
        <v>14</v>
      </c>
      <c r="P11" s="115">
        <f t="shared" si="7"/>
        <v>0</v>
      </c>
      <c r="Q11" s="116">
        <f t="shared" si="12"/>
        <v>14</v>
      </c>
      <c r="R11" s="117">
        <f t="shared" si="13"/>
        <v>56</v>
      </c>
      <c r="S11" s="118">
        <f>GESTOR!K11</f>
        <v>0</v>
      </c>
      <c r="T11" s="118">
        <f t="shared" si="14"/>
        <v>0</v>
      </c>
      <c r="U11" s="119">
        <f t="shared" si="15"/>
        <v>56</v>
      </c>
      <c r="V11" s="123">
        <v>63.78</v>
      </c>
      <c r="W11" s="120">
        <f t="shared" si="8"/>
        <v>1785.8400000000001</v>
      </c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</row>
    <row r="12" spans="1:34" ht="45.75" customHeight="1" x14ac:dyDescent="0.25">
      <c r="A12" s="48">
        <v>9</v>
      </c>
      <c r="B12" s="248"/>
      <c r="C12" s="34" t="s">
        <v>53</v>
      </c>
      <c r="D12" s="23" t="s">
        <v>6</v>
      </c>
      <c r="E12" s="266">
        <f>GESTOR!G12</f>
        <v>26</v>
      </c>
      <c r="F12" s="108">
        <f t="shared" si="0"/>
        <v>13</v>
      </c>
      <c r="G12" s="109">
        <f t="shared" si="1"/>
        <v>0</v>
      </c>
      <c r="H12" s="109">
        <f t="shared" si="9"/>
        <v>13</v>
      </c>
      <c r="I12" s="110">
        <f t="shared" si="2"/>
        <v>13</v>
      </c>
      <c r="J12" s="111">
        <f t="shared" si="3"/>
        <v>0</v>
      </c>
      <c r="K12" s="111">
        <f t="shared" si="10"/>
        <v>13</v>
      </c>
      <c r="L12" s="112">
        <f t="shared" si="4"/>
        <v>13</v>
      </c>
      <c r="M12" s="113">
        <f t="shared" si="5"/>
        <v>0</v>
      </c>
      <c r="N12" s="113">
        <f t="shared" si="11"/>
        <v>13</v>
      </c>
      <c r="O12" s="114">
        <f t="shared" si="6"/>
        <v>13</v>
      </c>
      <c r="P12" s="115">
        <f t="shared" si="7"/>
        <v>0</v>
      </c>
      <c r="Q12" s="116">
        <f t="shared" si="12"/>
        <v>13</v>
      </c>
      <c r="R12" s="117">
        <f t="shared" si="13"/>
        <v>52</v>
      </c>
      <c r="S12" s="118">
        <f>GESTOR!K12</f>
        <v>0</v>
      </c>
      <c r="T12" s="118">
        <f t="shared" si="14"/>
        <v>0</v>
      </c>
      <c r="U12" s="119">
        <f t="shared" si="15"/>
        <v>52</v>
      </c>
      <c r="V12" s="123">
        <v>73.900000000000006</v>
      </c>
      <c r="W12" s="120">
        <f t="shared" si="8"/>
        <v>1921.4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1:34" ht="45.75" customHeight="1" x14ac:dyDescent="0.25">
      <c r="A13" s="48">
        <v>10</v>
      </c>
      <c r="B13" s="248"/>
      <c r="C13" s="34" t="s">
        <v>54</v>
      </c>
      <c r="D13" s="23" t="s">
        <v>6</v>
      </c>
      <c r="E13" s="266">
        <f>GESTOR!G13</f>
        <v>23</v>
      </c>
      <c r="F13" s="108">
        <f t="shared" si="0"/>
        <v>11</v>
      </c>
      <c r="G13" s="109">
        <f t="shared" si="1"/>
        <v>0</v>
      </c>
      <c r="H13" s="109">
        <f t="shared" si="9"/>
        <v>11</v>
      </c>
      <c r="I13" s="110">
        <f t="shared" si="2"/>
        <v>11</v>
      </c>
      <c r="J13" s="111">
        <f t="shared" si="3"/>
        <v>0</v>
      </c>
      <c r="K13" s="111">
        <f t="shared" si="10"/>
        <v>11</v>
      </c>
      <c r="L13" s="112">
        <f t="shared" si="4"/>
        <v>11</v>
      </c>
      <c r="M13" s="113">
        <f t="shared" si="5"/>
        <v>0</v>
      </c>
      <c r="N13" s="113">
        <f t="shared" si="11"/>
        <v>11</v>
      </c>
      <c r="O13" s="114">
        <f t="shared" si="6"/>
        <v>11</v>
      </c>
      <c r="P13" s="115">
        <f t="shared" si="7"/>
        <v>0</v>
      </c>
      <c r="Q13" s="116">
        <f t="shared" si="12"/>
        <v>11</v>
      </c>
      <c r="R13" s="117">
        <f t="shared" si="13"/>
        <v>46</v>
      </c>
      <c r="S13" s="118">
        <f>GESTOR!K13</f>
        <v>0</v>
      </c>
      <c r="T13" s="118">
        <f t="shared" si="14"/>
        <v>0</v>
      </c>
      <c r="U13" s="119">
        <f t="shared" si="15"/>
        <v>46</v>
      </c>
      <c r="V13" s="123">
        <v>66.8</v>
      </c>
      <c r="W13" s="120">
        <f t="shared" si="8"/>
        <v>1536.3999999999999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</row>
    <row r="14" spans="1:34" ht="45.75" customHeight="1" x14ac:dyDescent="0.25">
      <c r="A14" s="48">
        <v>11</v>
      </c>
      <c r="B14" s="248"/>
      <c r="C14" s="35" t="s">
        <v>19</v>
      </c>
      <c r="D14" s="23" t="s">
        <v>6</v>
      </c>
      <c r="E14" s="266">
        <f>GESTOR!G14</f>
        <v>43</v>
      </c>
      <c r="F14" s="108">
        <f t="shared" si="0"/>
        <v>21</v>
      </c>
      <c r="G14" s="109">
        <f t="shared" si="1"/>
        <v>0</v>
      </c>
      <c r="H14" s="109">
        <f t="shared" si="9"/>
        <v>21</v>
      </c>
      <c r="I14" s="110">
        <f t="shared" si="2"/>
        <v>21</v>
      </c>
      <c r="J14" s="111">
        <f t="shared" si="3"/>
        <v>0</v>
      </c>
      <c r="K14" s="111">
        <f t="shared" si="10"/>
        <v>21</v>
      </c>
      <c r="L14" s="112">
        <f t="shared" si="4"/>
        <v>21</v>
      </c>
      <c r="M14" s="113">
        <f t="shared" si="5"/>
        <v>0</v>
      </c>
      <c r="N14" s="113">
        <f t="shared" si="11"/>
        <v>21</v>
      </c>
      <c r="O14" s="114">
        <f t="shared" si="6"/>
        <v>21</v>
      </c>
      <c r="P14" s="115">
        <f t="shared" si="7"/>
        <v>0</v>
      </c>
      <c r="Q14" s="116">
        <f t="shared" si="12"/>
        <v>21</v>
      </c>
      <c r="R14" s="117">
        <f t="shared" si="13"/>
        <v>86</v>
      </c>
      <c r="S14" s="118">
        <f>GESTOR!K14</f>
        <v>0</v>
      </c>
      <c r="T14" s="118">
        <f t="shared" si="14"/>
        <v>0</v>
      </c>
      <c r="U14" s="119">
        <f t="shared" si="15"/>
        <v>86</v>
      </c>
      <c r="V14" s="123">
        <v>15.5</v>
      </c>
      <c r="W14" s="120">
        <f t="shared" si="8"/>
        <v>666.5</v>
      </c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</row>
    <row r="15" spans="1:34" ht="45.75" customHeight="1" x14ac:dyDescent="0.25">
      <c r="A15" s="48">
        <v>12</v>
      </c>
      <c r="B15" s="248"/>
      <c r="C15" s="35" t="s">
        <v>20</v>
      </c>
      <c r="D15" s="23" t="s">
        <v>6</v>
      </c>
      <c r="E15" s="266">
        <f>GESTOR!G15</f>
        <v>35</v>
      </c>
      <c r="F15" s="108">
        <f t="shared" si="0"/>
        <v>17</v>
      </c>
      <c r="G15" s="109">
        <f t="shared" si="1"/>
        <v>0</v>
      </c>
      <c r="H15" s="109">
        <f t="shared" si="9"/>
        <v>17</v>
      </c>
      <c r="I15" s="110">
        <f t="shared" si="2"/>
        <v>17</v>
      </c>
      <c r="J15" s="111">
        <f t="shared" si="3"/>
        <v>0</v>
      </c>
      <c r="K15" s="111">
        <f t="shared" si="10"/>
        <v>17</v>
      </c>
      <c r="L15" s="112">
        <f t="shared" si="4"/>
        <v>17</v>
      </c>
      <c r="M15" s="113">
        <f t="shared" si="5"/>
        <v>0</v>
      </c>
      <c r="N15" s="113">
        <f t="shared" si="11"/>
        <v>17</v>
      </c>
      <c r="O15" s="114">
        <f t="shared" si="6"/>
        <v>17</v>
      </c>
      <c r="P15" s="115">
        <f t="shared" si="7"/>
        <v>0</v>
      </c>
      <c r="Q15" s="116">
        <f t="shared" si="12"/>
        <v>17</v>
      </c>
      <c r="R15" s="117">
        <f t="shared" si="13"/>
        <v>70</v>
      </c>
      <c r="S15" s="118">
        <f>GESTOR!K15</f>
        <v>0</v>
      </c>
      <c r="T15" s="118">
        <f t="shared" si="14"/>
        <v>0</v>
      </c>
      <c r="U15" s="119">
        <f t="shared" si="15"/>
        <v>70</v>
      </c>
      <c r="V15" s="123">
        <v>14</v>
      </c>
      <c r="W15" s="120">
        <f t="shared" si="8"/>
        <v>490</v>
      </c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1:34" ht="45.75" customHeight="1" x14ac:dyDescent="0.25">
      <c r="A16" s="48">
        <v>13</v>
      </c>
      <c r="B16" s="248"/>
      <c r="C16" s="35" t="s">
        <v>21</v>
      </c>
      <c r="D16" s="23" t="s">
        <v>6</v>
      </c>
      <c r="E16" s="266">
        <f>GESTOR!G16</f>
        <v>71</v>
      </c>
      <c r="F16" s="108">
        <f t="shared" si="0"/>
        <v>35</v>
      </c>
      <c r="G16" s="109">
        <f t="shared" si="1"/>
        <v>0</v>
      </c>
      <c r="H16" s="109">
        <f t="shared" si="9"/>
        <v>35</v>
      </c>
      <c r="I16" s="110">
        <f t="shared" si="2"/>
        <v>35</v>
      </c>
      <c r="J16" s="111">
        <f t="shared" si="3"/>
        <v>0</v>
      </c>
      <c r="K16" s="111">
        <f t="shared" si="10"/>
        <v>35</v>
      </c>
      <c r="L16" s="112">
        <f t="shared" si="4"/>
        <v>35</v>
      </c>
      <c r="M16" s="113">
        <f t="shared" si="5"/>
        <v>0</v>
      </c>
      <c r="N16" s="113">
        <f t="shared" si="11"/>
        <v>35</v>
      </c>
      <c r="O16" s="114">
        <f t="shared" si="6"/>
        <v>35</v>
      </c>
      <c r="P16" s="115">
        <f t="shared" si="7"/>
        <v>0</v>
      </c>
      <c r="Q16" s="116">
        <f t="shared" si="12"/>
        <v>35</v>
      </c>
      <c r="R16" s="117">
        <f t="shared" si="13"/>
        <v>142</v>
      </c>
      <c r="S16" s="118">
        <f>GESTOR!K16</f>
        <v>0</v>
      </c>
      <c r="T16" s="118">
        <f t="shared" si="14"/>
        <v>0</v>
      </c>
      <c r="U16" s="119">
        <f t="shared" si="15"/>
        <v>142</v>
      </c>
      <c r="V16" s="123">
        <v>19</v>
      </c>
      <c r="W16" s="120">
        <f t="shared" si="8"/>
        <v>1349</v>
      </c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</row>
    <row r="17" spans="1:34" ht="45.75" customHeight="1" x14ac:dyDescent="0.25">
      <c r="A17" s="48">
        <v>14</v>
      </c>
      <c r="B17" s="248"/>
      <c r="C17" s="35" t="s">
        <v>22</v>
      </c>
      <c r="D17" s="23" t="s">
        <v>6</v>
      </c>
      <c r="E17" s="266">
        <f>GESTOR!G17</f>
        <v>52</v>
      </c>
      <c r="F17" s="108">
        <f t="shared" si="0"/>
        <v>26</v>
      </c>
      <c r="G17" s="109">
        <f t="shared" si="1"/>
        <v>0</v>
      </c>
      <c r="H17" s="109">
        <f t="shared" si="9"/>
        <v>26</v>
      </c>
      <c r="I17" s="110">
        <f t="shared" si="2"/>
        <v>26</v>
      </c>
      <c r="J17" s="111">
        <f t="shared" si="3"/>
        <v>0</v>
      </c>
      <c r="K17" s="111">
        <f t="shared" si="10"/>
        <v>26</v>
      </c>
      <c r="L17" s="112">
        <f t="shared" si="4"/>
        <v>26</v>
      </c>
      <c r="M17" s="113">
        <f t="shared" si="5"/>
        <v>0</v>
      </c>
      <c r="N17" s="113">
        <f t="shared" si="11"/>
        <v>26</v>
      </c>
      <c r="O17" s="114">
        <f t="shared" si="6"/>
        <v>26</v>
      </c>
      <c r="P17" s="115">
        <f t="shared" si="7"/>
        <v>0</v>
      </c>
      <c r="Q17" s="116">
        <f t="shared" si="12"/>
        <v>26</v>
      </c>
      <c r="R17" s="117">
        <f t="shared" si="13"/>
        <v>104</v>
      </c>
      <c r="S17" s="118">
        <f>GESTOR!K17</f>
        <v>0</v>
      </c>
      <c r="T17" s="118">
        <f t="shared" si="14"/>
        <v>0</v>
      </c>
      <c r="U17" s="119">
        <f t="shared" si="15"/>
        <v>104</v>
      </c>
      <c r="V17" s="123">
        <v>20</v>
      </c>
      <c r="W17" s="120">
        <f t="shared" si="8"/>
        <v>1040</v>
      </c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</row>
    <row r="18" spans="1:34" ht="45.75" customHeight="1" x14ac:dyDescent="0.25">
      <c r="A18" s="48">
        <v>15</v>
      </c>
      <c r="B18" s="248"/>
      <c r="C18" s="35" t="s">
        <v>23</v>
      </c>
      <c r="D18" s="23" t="s">
        <v>6</v>
      </c>
      <c r="E18" s="266">
        <f>GESTOR!G18</f>
        <v>46</v>
      </c>
      <c r="F18" s="108">
        <f t="shared" si="0"/>
        <v>23</v>
      </c>
      <c r="G18" s="109">
        <f t="shared" si="1"/>
        <v>0</v>
      </c>
      <c r="H18" s="109">
        <f t="shared" si="9"/>
        <v>23</v>
      </c>
      <c r="I18" s="110">
        <f t="shared" si="2"/>
        <v>23</v>
      </c>
      <c r="J18" s="111">
        <f t="shared" si="3"/>
        <v>0</v>
      </c>
      <c r="K18" s="111">
        <f t="shared" si="10"/>
        <v>23</v>
      </c>
      <c r="L18" s="112">
        <f t="shared" si="4"/>
        <v>23</v>
      </c>
      <c r="M18" s="113">
        <f t="shared" si="5"/>
        <v>0</v>
      </c>
      <c r="N18" s="113">
        <f t="shared" si="11"/>
        <v>23</v>
      </c>
      <c r="O18" s="114">
        <f t="shared" si="6"/>
        <v>23</v>
      </c>
      <c r="P18" s="115">
        <f t="shared" si="7"/>
        <v>0</v>
      </c>
      <c r="Q18" s="116">
        <f t="shared" si="12"/>
        <v>23</v>
      </c>
      <c r="R18" s="117">
        <f t="shared" si="13"/>
        <v>92</v>
      </c>
      <c r="S18" s="118">
        <f>GESTOR!K18</f>
        <v>0</v>
      </c>
      <c r="T18" s="118">
        <f t="shared" si="14"/>
        <v>0</v>
      </c>
      <c r="U18" s="119">
        <f t="shared" si="15"/>
        <v>92</v>
      </c>
      <c r="V18" s="123">
        <v>20</v>
      </c>
      <c r="W18" s="120">
        <f t="shared" si="8"/>
        <v>920</v>
      </c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</row>
    <row r="19" spans="1:34" ht="45.75" customHeight="1" x14ac:dyDescent="0.25">
      <c r="A19" s="48">
        <v>16</v>
      </c>
      <c r="B19" s="248"/>
      <c r="C19" s="35" t="s">
        <v>24</v>
      </c>
      <c r="D19" s="23" t="s">
        <v>6</v>
      </c>
      <c r="E19" s="266">
        <f>GESTOR!G19</f>
        <v>38</v>
      </c>
      <c r="F19" s="108">
        <f t="shared" si="0"/>
        <v>19</v>
      </c>
      <c r="G19" s="109">
        <f t="shared" si="1"/>
        <v>0</v>
      </c>
      <c r="H19" s="109">
        <f t="shared" si="9"/>
        <v>19</v>
      </c>
      <c r="I19" s="110">
        <f t="shared" si="2"/>
        <v>19</v>
      </c>
      <c r="J19" s="111">
        <f t="shared" si="3"/>
        <v>0</v>
      </c>
      <c r="K19" s="111">
        <f t="shared" si="10"/>
        <v>19</v>
      </c>
      <c r="L19" s="112">
        <f t="shared" si="4"/>
        <v>19</v>
      </c>
      <c r="M19" s="113">
        <f t="shared" si="5"/>
        <v>0</v>
      </c>
      <c r="N19" s="113">
        <f t="shared" si="11"/>
        <v>19</v>
      </c>
      <c r="O19" s="114">
        <f t="shared" si="6"/>
        <v>19</v>
      </c>
      <c r="P19" s="115">
        <f t="shared" si="7"/>
        <v>0</v>
      </c>
      <c r="Q19" s="116">
        <f t="shared" si="12"/>
        <v>19</v>
      </c>
      <c r="R19" s="117">
        <f t="shared" si="13"/>
        <v>76</v>
      </c>
      <c r="S19" s="118">
        <f>GESTOR!K19</f>
        <v>0</v>
      </c>
      <c r="T19" s="118">
        <f t="shared" si="14"/>
        <v>0</v>
      </c>
      <c r="U19" s="119">
        <f t="shared" si="15"/>
        <v>76</v>
      </c>
      <c r="V19" s="123">
        <v>20</v>
      </c>
      <c r="W19" s="120">
        <f t="shared" si="8"/>
        <v>760</v>
      </c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0" spans="1:34" ht="45.75" customHeight="1" x14ac:dyDescent="0.25">
      <c r="A20" s="48">
        <v>17</v>
      </c>
      <c r="B20" s="248"/>
      <c r="C20" s="35" t="s">
        <v>25</v>
      </c>
      <c r="D20" s="23" t="s">
        <v>6</v>
      </c>
      <c r="E20" s="266">
        <f>GESTOR!G20</f>
        <v>39</v>
      </c>
      <c r="F20" s="108">
        <f t="shared" si="0"/>
        <v>19</v>
      </c>
      <c r="G20" s="109">
        <f t="shared" si="1"/>
        <v>0</v>
      </c>
      <c r="H20" s="109">
        <f t="shared" si="9"/>
        <v>19</v>
      </c>
      <c r="I20" s="110">
        <f t="shared" si="2"/>
        <v>19</v>
      </c>
      <c r="J20" s="111">
        <f t="shared" si="3"/>
        <v>0</v>
      </c>
      <c r="K20" s="111">
        <f t="shared" si="10"/>
        <v>19</v>
      </c>
      <c r="L20" s="112">
        <f t="shared" si="4"/>
        <v>19</v>
      </c>
      <c r="M20" s="113">
        <f t="shared" si="5"/>
        <v>0</v>
      </c>
      <c r="N20" s="113">
        <f t="shared" si="11"/>
        <v>19</v>
      </c>
      <c r="O20" s="114">
        <f t="shared" si="6"/>
        <v>19</v>
      </c>
      <c r="P20" s="115">
        <f t="shared" si="7"/>
        <v>0</v>
      </c>
      <c r="Q20" s="116">
        <f t="shared" si="12"/>
        <v>19</v>
      </c>
      <c r="R20" s="117">
        <f t="shared" si="13"/>
        <v>78</v>
      </c>
      <c r="S20" s="118">
        <f>GESTOR!K20</f>
        <v>0</v>
      </c>
      <c r="T20" s="118">
        <f t="shared" si="14"/>
        <v>0</v>
      </c>
      <c r="U20" s="119">
        <f t="shared" si="15"/>
        <v>78</v>
      </c>
      <c r="V20" s="123">
        <v>20</v>
      </c>
      <c r="W20" s="120">
        <f t="shared" si="8"/>
        <v>780</v>
      </c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</row>
    <row r="21" spans="1:34" ht="45.75" customHeight="1" x14ac:dyDescent="0.25">
      <c r="A21" s="48">
        <v>18</v>
      </c>
      <c r="B21" s="248"/>
      <c r="C21" s="36" t="s">
        <v>55</v>
      </c>
      <c r="D21" s="23" t="s">
        <v>6</v>
      </c>
      <c r="E21" s="266">
        <f>GESTOR!G21</f>
        <v>31</v>
      </c>
      <c r="F21" s="108">
        <f t="shared" si="0"/>
        <v>15</v>
      </c>
      <c r="G21" s="109">
        <f t="shared" si="1"/>
        <v>0</v>
      </c>
      <c r="H21" s="109">
        <f t="shared" si="9"/>
        <v>15</v>
      </c>
      <c r="I21" s="110">
        <f t="shared" si="2"/>
        <v>15</v>
      </c>
      <c r="J21" s="111">
        <f t="shared" si="3"/>
        <v>0</v>
      </c>
      <c r="K21" s="111">
        <f t="shared" si="10"/>
        <v>15</v>
      </c>
      <c r="L21" s="112">
        <f t="shared" si="4"/>
        <v>15</v>
      </c>
      <c r="M21" s="113">
        <f t="shared" si="5"/>
        <v>0</v>
      </c>
      <c r="N21" s="113">
        <f t="shared" si="11"/>
        <v>15</v>
      </c>
      <c r="O21" s="114">
        <f t="shared" si="6"/>
        <v>15</v>
      </c>
      <c r="P21" s="115">
        <f t="shared" si="7"/>
        <v>0</v>
      </c>
      <c r="Q21" s="116">
        <f t="shared" si="12"/>
        <v>15</v>
      </c>
      <c r="R21" s="117">
        <f t="shared" si="13"/>
        <v>62</v>
      </c>
      <c r="S21" s="118">
        <f>GESTOR!K21</f>
        <v>0</v>
      </c>
      <c r="T21" s="118">
        <f t="shared" si="14"/>
        <v>0</v>
      </c>
      <c r="U21" s="119">
        <f t="shared" si="15"/>
        <v>62</v>
      </c>
      <c r="V21" s="123">
        <v>18</v>
      </c>
      <c r="W21" s="120">
        <f t="shared" si="8"/>
        <v>558</v>
      </c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</row>
    <row r="22" spans="1:34" ht="45.75" customHeight="1" x14ac:dyDescent="0.25">
      <c r="A22" s="48">
        <v>19</v>
      </c>
      <c r="B22" s="248"/>
      <c r="C22" s="32" t="s">
        <v>26</v>
      </c>
      <c r="D22" s="23" t="s">
        <v>6</v>
      </c>
      <c r="E22" s="266">
        <f>GESTOR!G22</f>
        <v>384</v>
      </c>
      <c r="F22" s="108">
        <f t="shared" si="0"/>
        <v>192</v>
      </c>
      <c r="G22" s="109">
        <f t="shared" si="1"/>
        <v>0</v>
      </c>
      <c r="H22" s="109">
        <f t="shared" si="9"/>
        <v>192</v>
      </c>
      <c r="I22" s="110">
        <f t="shared" si="2"/>
        <v>192</v>
      </c>
      <c r="J22" s="111">
        <f t="shared" si="3"/>
        <v>0</v>
      </c>
      <c r="K22" s="111">
        <f t="shared" si="10"/>
        <v>192</v>
      </c>
      <c r="L22" s="112">
        <f t="shared" si="4"/>
        <v>192</v>
      </c>
      <c r="M22" s="113">
        <f t="shared" si="5"/>
        <v>0</v>
      </c>
      <c r="N22" s="113">
        <f t="shared" si="11"/>
        <v>192</v>
      </c>
      <c r="O22" s="114">
        <f t="shared" si="6"/>
        <v>192</v>
      </c>
      <c r="P22" s="115">
        <f t="shared" si="7"/>
        <v>0</v>
      </c>
      <c r="Q22" s="116">
        <f t="shared" si="12"/>
        <v>192</v>
      </c>
      <c r="R22" s="117">
        <f t="shared" si="13"/>
        <v>768</v>
      </c>
      <c r="S22" s="118">
        <f>GESTOR!K22</f>
        <v>0</v>
      </c>
      <c r="T22" s="118">
        <f t="shared" si="14"/>
        <v>0</v>
      </c>
      <c r="U22" s="119">
        <f t="shared" si="15"/>
        <v>768</v>
      </c>
      <c r="V22" s="123">
        <v>4.7</v>
      </c>
      <c r="W22" s="120">
        <f t="shared" si="8"/>
        <v>1804.8000000000002</v>
      </c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</row>
    <row r="23" spans="1:34" ht="45.75" customHeight="1" x14ac:dyDescent="0.25">
      <c r="A23" s="265">
        <v>20</v>
      </c>
      <c r="B23" s="248"/>
      <c r="C23" s="264" t="s">
        <v>56</v>
      </c>
      <c r="D23" s="263" t="s">
        <v>6</v>
      </c>
      <c r="E23" s="266">
        <f>GESTOR!G23</f>
        <v>14</v>
      </c>
      <c r="F23" s="108">
        <f t="shared" si="0"/>
        <v>7</v>
      </c>
      <c r="G23" s="109">
        <f t="shared" si="1"/>
        <v>2</v>
      </c>
      <c r="H23" s="109">
        <f t="shared" si="9"/>
        <v>5</v>
      </c>
      <c r="I23" s="110">
        <f t="shared" si="2"/>
        <v>7</v>
      </c>
      <c r="J23" s="111">
        <f t="shared" si="3"/>
        <v>0</v>
      </c>
      <c r="K23" s="111">
        <f t="shared" si="10"/>
        <v>7</v>
      </c>
      <c r="L23" s="112">
        <f t="shared" si="4"/>
        <v>7</v>
      </c>
      <c r="M23" s="113">
        <f t="shared" si="5"/>
        <v>0</v>
      </c>
      <c r="N23" s="113">
        <f t="shared" si="11"/>
        <v>7</v>
      </c>
      <c r="O23" s="114">
        <f t="shared" si="6"/>
        <v>7</v>
      </c>
      <c r="P23" s="115">
        <f t="shared" si="7"/>
        <v>0</v>
      </c>
      <c r="Q23" s="116">
        <f t="shared" si="12"/>
        <v>7</v>
      </c>
      <c r="R23" s="117">
        <f t="shared" si="13"/>
        <v>28</v>
      </c>
      <c r="S23" s="118">
        <f>GESTOR!K23</f>
        <v>0</v>
      </c>
      <c r="T23" s="118">
        <f t="shared" si="14"/>
        <v>2</v>
      </c>
      <c r="U23" s="119">
        <f t="shared" si="15"/>
        <v>26</v>
      </c>
      <c r="V23" s="120">
        <v>38.979999999999997</v>
      </c>
      <c r="W23" s="120">
        <f t="shared" si="8"/>
        <v>545.71999999999991</v>
      </c>
      <c r="X23" s="27">
        <v>2</v>
      </c>
      <c r="Y23" s="27"/>
      <c r="Z23" s="27"/>
      <c r="AA23" s="27"/>
      <c r="AB23" s="27"/>
      <c r="AC23" s="27"/>
      <c r="AD23" s="27"/>
      <c r="AE23" s="27"/>
      <c r="AF23" s="27"/>
      <c r="AG23" s="27"/>
      <c r="AH23" s="27"/>
    </row>
    <row r="24" spans="1:34" ht="45.75" customHeight="1" x14ac:dyDescent="0.25">
      <c r="A24" s="107">
        <v>21</v>
      </c>
      <c r="B24" s="249"/>
      <c r="C24" s="32" t="s">
        <v>27</v>
      </c>
      <c r="D24" s="23" t="s">
        <v>6</v>
      </c>
      <c r="E24" s="266">
        <f>GESTOR!G24</f>
        <v>13</v>
      </c>
      <c r="F24" s="108">
        <f t="shared" si="0"/>
        <v>6</v>
      </c>
      <c r="G24" s="109">
        <f t="shared" si="1"/>
        <v>0</v>
      </c>
      <c r="H24" s="109">
        <f t="shared" si="9"/>
        <v>6</v>
      </c>
      <c r="I24" s="110">
        <f t="shared" si="2"/>
        <v>6</v>
      </c>
      <c r="J24" s="111">
        <f t="shared" si="3"/>
        <v>0</v>
      </c>
      <c r="K24" s="111">
        <f t="shared" si="10"/>
        <v>6</v>
      </c>
      <c r="L24" s="112">
        <f t="shared" si="4"/>
        <v>6</v>
      </c>
      <c r="M24" s="113">
        <f t="shared" si="5"/>
        <v>0</v>
      </c>
      <c r="N24" s="113">
        <f t="shared" si="11"/>
        <v>6</v>
      </c>
      <c r="O24" s="114">
        <f t="shared" si="6"/>
        <v>6</v>
      </c>
      <c r="P24" s="115">
        <f t="shared" si="7"/>
        <v>0</v>
      </c>
      <c r="Q24" s="116">
        <f t="shared" si="12"/>
        <v>6</v>
      </c>
      <c r="R24" s="117">
        <f t="shared" si="13"/>
        <v>26</v>
      </c>
      <c r="S24" s="118">
        <f>GESTOR!K24</f>
        <v>0</v>
      </c>
      <c r="T24" s="118">
        <f t="shared" si="14"/>
        <v>0</v>
      </c>
      <c r="U24" s="119">
        <f t="shared" si="15"/>
        <v>26</v>
      </c>
      <c r="V24" s="120">
        <v>63.1</v>
      </c>
      <c r="W24" s="120">
        <f t="shared" si="8"/>
        <v>820.30000000000007</v>
      </c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</row>
    <row r="25" spans="1:34" ht="45.75" customHeight="1" x14ac:dyDescent="0.25">
      <c r="A25" s="50">
        <v>40</v>
      </c>
      <c r="B25" s="247" t="s">
        <v>70</v>
      </c>
      <c r="C25" s="32" t="s">
        <v>57</v>
      </c>
      <c r="D25" s="24" t="s">
        <v>6</v>
      </c>
      <c r="E25" s="266">
        <f>GESTOR!G25</f>
        <v>192</v>
      </c>
      <c r="F25" s="108">
        <f t="shared" si="0"/>
        <v>96</v>
      </c>
      <c r="G25" s="109">
        <f t="shared" si="1"/>
        <v>0</v>
      </c>
      <c r="H25" s="109">
        <f t="shared" si="9"/>
        <v>96</v>
      </c>
      <c r="I25" s="110">
        <f t="shared" si="2"/>
        <v>96</v>
      </c>
      <c r="J25" s="111">
        <f t="shared" si="3"/>
        <v>0</v>
      </c>
      <c r="K25" s="111">
        <f t="shared" si="10"/>
        <v>96</v>
      </c>
      <c r="L25" s="112">
        <f t="shared" si="4"/>
        <v>96</v>
      </c>
      <c r="M25" s="113">
        <f t="shared" si="5"/>
        <v>0</v>
      </c>
      <c r="N25" s="113">
        <f t="shared" si="11"/>
        <v>96</v>
      </c>
      <c r="O25" s="114">
        <f t="shared" si="6"/>
        <v>96</v>
      </c>
      <c r="P25" s="115">
        <f t="shared" si="7"/>
        <v>0</v>
      </c>
      <c r="Q25" s="116">
        <f t="shared" si="12"/>
        <v>96</v>
      </c>
      <c r="R25" s="117">
        <f t="shared" si="13"/>
        <v>384</v>
      </c>
      <c r="S25" s="118">
        <f>GESTOR!K25</f>
        <v>0</v>
      </c>
      <c r="T25" s="118">
        <f t="shared" si="14"/>
        <v>0</v>
      </c>
      <c r="U25" s="119">
        <f t="shared" si="15"/>
        <v>384</v>
      </c>
      <c r="V25" s="120">
        <v>98.6</v>
      </c>
      <c r="W25" s="120">
        <f t="shared" si="8"/>
        <v>18931.199999999997</v>
      </c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</row>
    <row r="26" spans="1:34" ht="45.75" customHeight="1" x14ac:dyDescent="0.25">
      <c r="A26" s="50">
        <v>41</v>
      </c>
      <c r="B26" s="248"/>
      <c r="C26" s="32" t="s">
        <v>59</v>
      </c>
      <c r="D26" s="24" t="s">
        <v>6</v>
      </c>
      <c r="E26" s="266">
        <f>GESTOR!G26</f>
        <v>246</v>
      </c>
      <c r="F26" s="108">
        <f t="shared" si="0"/>
        <v>123</v>
      </c>
      <c r="G26" s="109">
        <f t="shared" si="1"/>
        <v>0</v>
      </c>
      <c r="H26" s="109">
        <f t="shared" si="9"/>
        <v>123</v>
      </c>
      <c r="I26" s="110">
        <f t="shared" si="2"/>
        <v>123</v>
      </c>
      <c r="J26" s="111">
        <f t="shared" si="3"/>
        <v>0</v>
      </c>
      <c r="K26" s="111">
        <f t="shared" si="10"/>
        <v>123</v>
      </c>
      <c r="L26" s="112">
        <f t="shared" si="4"/>
        <v>123</v>
      </c>
      <c r="M26" s="113">
        <f t="shared" si="5"/>
        <v>0</v>
      </c>
      <c r="N26" s="113">
        <f t="shared" si="11"/>
        <v>123</v>
      </c>
      <c r="O26" s="114">
        <f t="shared" si="6"/>
        <v>123</v>
      </c>
      <c r="P26" s="115">
        <f t="shared" si="7"/>
        <v>0</v>
      </c>
      <c r="Q26" s="116">
        <f t="shared" si="12"/>
        <v>123</v>
      </c>
      <c r="R26" s="117">
        <f t="shared" si="13"/>
        <v>492</v>
      </c>
      <c r="S26" s="118">
        <f>GESTOR!K26</f>
        <v>0</v>
      </c>
      <c r="T26" s="118">
        <f t="shared" si="14"/>
        <v>0</v>
      </c>
      <c r="U26" s="119">
        <f t="shared" si="15"/>
        <v>492</v>
      </c>
      <c r="V26" s="120">
        <v>58.8</v>
      </c>
      <c r="W26" s="120">
        <f t="shared" si="8"/>
        <v>14464.8</v>
      </c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</row>
    <row r="27" spans="1:34" ht="45.75" customHeight="1" x14ac:dyDescent="0.25">
      <c r="A27" s="50">
        <v>42</v>
      </c>
      <c r="B27" s="248"/>
      <c r="C27" s="32" t="s">
        <v>60</v>
      </c>
      <c r="D27" s="24" t="s">
        <v>6</v>
      </c>
      <c r="E27" s="266">
        <f>GESTOR!G27</f>
        <v>113</v>
      </c>
      <c r="F27" s="108">
        <f t="shared" si="0"/>
        <v>56</v>
      </c>
      <c r="G27" s="109">
        <f t="shared" si="1"/>
        <v>0</v>
      </c>
      <c r="H27" s="109">
        <f t="shared" si="9"/>
        <v>56</v>
      </c>
      <c r="I27" s="110">
        <f t="shared" si="2"/>
        <v>56</v>
      </c>
      <c r="J27" s="111">
        <f t="shared" si="3"/>
        <v>0</v>
      </c>
      <c r="K27" s="111">
        <f t="shared" si="10"/>
        <v>56</v>
      </c>
      <c r="L27" s="112">
        <f t="shared" si="4"/>
        <v>56</v>
      </c>
      <c r="M27" s="113">
        <f t="shared" si="5"/>
        <v>0</v>
      </c>
      <c r="N27" s="113">
        <f t="shared" si="11"/>
        <v>56</v>
      </c>
      <c r="O27" s="114">
        <f t="shared" si="6"/>
        <v>56</v>
      </c>
      <c r="P27" s="115">
        <f t="shared" si="7"/>
        <v>0</v>
      </c>
      <c r="Q27" s="116">
        <f t="shared" si="12"/>
        <v>56</v>
      </c>
      <c r="R27" s="117">
        <f t="shared" si="13"/>
        <v>226</v>
      </c>
      <c r="S27" s="118">
        <f>GESTOR!K27</f>
        <v>0</v>
      </c>
      <c r="T27" s="118">
        <f t="shared" si="14"/>
        <v>0</v>
      </c>
      <c r="U27" s="119">
        <f t="shared" si="15"/>
        <v>226</v>
      </c>
      <c r="V27" s="120">
        <v>83.2</v>
      </c>
      <c r="W27" s="120">
        <f t="shared" si="8"/>
        <v>9401.6</v>
      </c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</row>
    <row r="28" spans="1:34" ht="45.75" customHeight="1" x14ac:dyDescent="0.25">
      <c r="A28" s="50">
        <v>43</v>
      </c>
      <c r="B28" s="248"/>
      <c r="C28" s="32" t="s">
        <v>61</v>
      </c>
      <c r="D28" s="24" t="s">
        <v>6</v>
      </c>
      <c r="E28" s="266">
        <f>GESTOR!G28</f>
        <v>153</v>
      </c>
      <c r="F28" s="108">
        <f t="shared" si="0"/>
        <v>76</v>
      </c>
      <c r="G28" s="109">
        <f t="shared" si="1"/>
        <v>0</v>
      </c>
      <c r="H28" s="109">
        <f t="shared" si="9"/>
        <v>76</v>
      </c>
      <c r="I28" s="110">
        <f t="shared" si="2"/>
        <v>76</v>
      </c>
      <c r="J28" s="111">
        <f t="shared" si="3"/>
        <v>0</v>
      </c>
      <c r="K28" s="111">
        <f t="shared" si="10"/>
        <v>76</v>
      </c>
      <c r="L28" s="112">
        <f t="shared" si="4"/>
        <v>76</v>
      </c>
      <c r="M28" s="113">
        <f t="shared" si="5"/>
        <v>0</v>
      </c>
      <c r="N28" s="113">
        <f t="shared" si="11"/>
        <v>76</v>
      </c>
      <c r="O28" s="114">
        <f t="shared" si="6"/>
        <v>76</v>
      </c>
      <c r="P28" s="115">
        <f t="shared" si="7"/>
        <v>0</v>
      </c>
      <c r="Q28" s="116">
        <f t="shared" si="12"/>
        <v>76</v>
      </c>
      <c r="R28" s="117">
        <f t="shared" si="13"/>
        <v>306</v>
      </c>
      <c r="S28" s="118">
        <f>GESTOR!K28</f>
        <v>0</v>
      </c>
      <c r="T28" s="118">
        <f t="shared" si="14"/>
        <v>0</v>
      </c>
      <c r="U28" s="119">
        <f t="shared" si="15"/>
        <v>306</v>
      </c>
      <c r="V28" s="120">
        <v>44</v>
      </c>
      <c r="W28" s="120">
        <f t="shared" si="8"/>
        <v>6732</v>
      </c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</row>
    <row r="29" spans="1:34" ht="45.75" customHeight="1" x14ac:dyDescent="0.25">
      <c r="A29" s="107">
        <v>44</v>
      </c>
      <c r="B29" s="249"/>
      <c r="C29" s="33" t="s">
        <v>62</v>
      </c>
      <c r="D29" s="24" t="s">
        <v>6</v>
      </c>
      <c r="E29" s="266">
        <f>GESTOR!G29</f>
        <v>171</v>
      </c>
      <c r="F29" s="108">
        <f t="shared" si="0"/>
        <v>85</v>
      </c>
      <c r="G29" s="109">
        <f t="shared" si="1"/>
        <v>0</v>
      </c>
      <c r="H29" s="109">
        <f t="shared" si="9"/>
        <v>85</v>
      </c>
      <c r="I29" s="110">
        <f t="shared" si="2"/>
        <v>85</v>
      </c>
      <c r="J29" s="111">
        <f t="shared" si="3"/>
        <v>0</v>
      </c>
      <c r="K29" s="111">
        <f t="shared" si="10"/>
        <v>85</v>
      </c>
      <c r="L29" s="112">
        <f t="shared" si="4"/>
        <v>85</v>
      </c>
      <c r="M29" s="113">
        <f t="shared" si="5"/>
        <v>0</v>
      </c>
      <c r="N29" s="113">
        <f t="shared" si="11"/>
        <v>85</v>
      </c>
      <c r="O29" s="114">
        <f t="shared" si="6"/>
        <v>85</v>
      </c>
      <c r="P29" s="115">
        <f t="shared" si="7"/>
        <v>0</v>
      </c>
      <c r="Q29" s="116">
        <f t="shared" si="12"/>
        <v>85</v>
      </c>
      <c r="R29" s="117">
        <f t="shared" si="13"/>
        <v>342</v>
      </c>
      <c r="S29" s="118">
        <f>GESTOR!K29</f>
        <v>0</v>
      </c>
      <c r="T29" s="118">
        <f t="shared" si="14"/>
        <v>0</v>
      </c>
      <c r="U29" s="119">
        <f t="shared" si="15"/>
        <v>342</v>
      </c>
      <c r="V29" s="120">
        <v>47.6</v>
      </c>
      <c r="W29" s="120">
        <f t="shared" si="8"/>
        <v>8139.6</v>
      </c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</row>
    <row r="30" spans="1:34" ht="23.25" customHeight="1" x14ac:dyDescent="0.25">
      <c r="W30" s="239">
        <f>SUM(W4:W29)</f>
        <v>91976.710000000021</v>
      </c>
      <c r="X30" s="240">
        <f>SUMPRODUCT($V$4:$V$29,X4:X29)</f>
        <v>685.51</v>
      </c>
      <c r="Y30" s="240">
        <f t="shared" ref="Y30:AH30" si="16">SUMPRODUCT($V$4:$V$29,Y4:Y29)</f>
        <v>0</v>
      </c>
      <c r="Z30" s="240">
        <f t="shared" si="16"/>
        <v>0</v>
      </c>
      <c r="AA30" s="240">
        <f t="shared" si="16"/>
        <v>0</v>
      </c>
      <c r="AB30" s="240">
        <f t="shared" si="16"/>
        <v>0</v>
      </c>
      <c r="AC30" s="240">
        <f t="shared" si="16"/>
        <v>0</v>
      </c>
      <c r="AD30" s="240">
        <f t="shared" si="16"/>
        <v>0</v>
      </c>
      <c r="AE30" s="240">
        <f t="shared" si="16"/>
        <v>0</v>
      </c>
      <c r="AF30" s="240">
        <f t="shared" si="16"/>
        <v>0</v>
      </c>
      <c r="AG30" s="240">
        <f t="shared" si="16"/>
        <v>0</v>
      </c>
      <c r="AH30" s="240">
        <f t="shared" si="16"/>
        <v>0</v>
      </c>
    </row>
    <row r="31" spans="1:34" ht="23.25" customHeight="1" x14ac:dyDescent="0.25"/>
    <row r="32" spans="1:34" ht="23.25" customHeight="1" x14ac:dyDescent="0.25">
      <c r="C32" s="244" t="str">
        <f>A1</f>
        <v>PE 1019/2024 SRP (SGPE DE ORIGEM: 27102/2024)</v>
      </c>
      <c r="D32" s="245"/>
      <c r="E32" s="246"/>
    </row>
    <row r="33" spans="3:5" ht="37.5" customHeight="1" x14ac:dyDescent="0.25">
      <c r="C33" s="244" t="str">
        <f>C1</f>
        <v>OBJETO: AQUISIÇÃO DE CARIMBOS (TODA UDESC) E CONTRATAÇÃO DE EMPRESA PARA PRESTAÇÃO DE SERVIÇOS DE CHAVEIRO, INCLUINDO O FORNECIMENTO DE PEÇAS (CAMPUS I, CERES, CESFI E CEAVI)</v>
      </c>
      <c r="D33" s="245"/>
      <c r="E33" s="246"/>
    </row>
    <row r="34" spans="3:5" ht="23.25" customHeight="1" x14ac:dyDescent="0.25">
      <c r="C34" s="244" t="str">
        <f>I1</f>
        <v>VIGÊNCIA DA ATA:  23/08/2024 até 23/08/2025</v>
      </c>
      <c r="D34" s="245"/>
      <c r="E34" s="246"/>
    </row>
    <row r="35" spans="3:5" ht="20.25" customHeight="1" x14ac:dyDescent="0.25">
      <c r="C35" s="238" t="s">
        <v>166</v>
      </c>
      <c r="D35" s="255">
        <f>W30</f>
        <v>91976.710000000021</v>
      </c>
      <c r="E35" s="250"/>
    </row>
    <row r="36" spans="3:5" ht="18" customHeight="1" x14ac:dyDescent="0.25">
      <c r="C36" s="238" t="s">
        <v>167</v>
      </c>
      <c r="D36" s="255">
        <f>SUM(X30:AH30)</f>
        <v>685.51</v>
      </c>
      <c r="E36" s="250"/>
    </row>
    <row r="37" spans="3:5" ht="20.25" customHeight="1" x14ac:dyDescent="0.25">
      <c r="C37" s="251" t="s">
        <v>168</v>
      </c>
      <c r="D37" s="256">
        <f>D36/D35</f>
        <v>7.4530824161899226E-3</v>
      </c>
      <c r="E37" s="257"/>
    </row>
    <row r="38" spans="3:5" ht="22.5" customHeight="1" x14ac:dyDescent="0.25">
      <c r="C38" s="252" t="s">
        <v>169</v>
      </c>
      <c r="D38" s="253"/>
      <c r="E38" s="254"/>
    </row>
  </sheetData>
  <autoFilter ref="A3:AH3" xr:uid="{468BBC28-E436-4B2A-BED6-267E28B40333}"/>
  <mergeCells count="19">
    <mergeCell ref="C38:E38"/>
    <mergeCell ref="B4:B24"/>
    <mergeCell ref="B25:B29"/>
    <mergeCell ref="D37:E37"/>
    <mergeCell ref="D36:E36"/>
    <mergeCell ref="D35:E35"/>
    <mergeCell ref="C33:E33"/>
    <mergeCell ref="C34:E34"/>
    <mergeCell ref="C32:E32"/>
    <mergeCell ref="A1:B1"/>
    <mergeCell ref="C1:H1"/>
    <mergeCell ref="I1:W1"/>
    <mergeCell ref="A2:E2"/>
    <mergeCell ref="F2:H2"/>
    <mergeCell ref="I2:K2"/>
    <mergeCell ref="L2:N2"/>
    <mergeCell ref="O2:Q2"/>
    <mergeCell ref="R2:U2"/>
    <mergeCell ref="V2:W2"/>
  </mergeCells>
  <conditionalFormatting sqref="U4:U29">
    <cfRule type="cellIs" dxfId="1" priority="2" operator="lessThan">
      <formula>0</formula>
    </cfRule>
  </conditionalFormatting>
  <conditionalFormatting sqref="X4:AH29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C420-6A9F-4FB2-B464-E909088CAD13}">
  <dimension ref="A1:AG35"/>
  <sheetViews>
    <sheetView topLeftCell="A19" zoomScale="90" zoomScaleNormal="90" workbookViewId="0">
      <selection activeCell="U33" sqref="U33"/>
    </sheetView>
  </sheetViews>
  <sheetFormatPr defaultColWidth="9.7109375" defaultRowHeight="15" x14ac:dyDescent="0.2"/>
  <cols>
    <col min="1" max="1" width="7.7109375" style="1" customWidth="1"/>
    <col min="2" max="2" width="6.28515625" style="1" customWidth="1"/>
    <col min="3" max="3" width="5.5703125" style="13" customWidth="1"/>
    <col min="4" max="4" width="20.7109375" style="1" customWidth="1"/>
    <col min="5" max="5" width="14.85546875" style="1" customWidth="1"/>
    <col min="6" max="6" width="9.140625" style="1" customWidth="1"/>
    <col min="7" max="7" width="9" style="1" customWidth="1"/>
    <col min="8" max="8" width="8.7109375" style="1" customWidth="1"/>
    <col min="9" max="9" width="11.140625" style="1" customWidth="1"/>
    <col min="10" max="10" width="11" style="19" customWidth="1"/>
    <col min="11" max="11" width="12.28515625" style="16" bestFit="1" customWidth="1"/>
    <col min="12" max="18" width="11.28515625" style="16" customWidth="1"/>
    <col min="19" max="19" width="13.28515625" style="14" customWidth="1"/>
    <col min="20" max="20" width="12.5703125" style="37" customWidth="1"/>
    <col min="21" max="21" width="15.42578125" style="38" customWidth="1"/>
    <col min="22" max="24" width="16.42578125" style="38" bestFit="1" customWidth="1"/>
    <col min="25" max="26" width="16.42578125" style="39" bestFit="1" customWidth="1"/>
    <col min="27" max="27" width="17" style="39" customWidth="1"/>
    <col min="28" max="33" width="16.28515625" style="39" bestFit="1" customWidth="1"/>
    <col min="34" max="16384" width="9.7109375" style="30"/>
  </cols>
  <sheetData>
    <row r="1" spans="1:33" ht="47.65" customHeight="1" x14ac:dyDescent="0.2">
      <c r="A1" s="173" t="s">
        <v>41</v>
      </c>
      <c r="B1" s="173"/>
      <c r="C1" s="173"/>
      <c r="D1" s="173" t="s">
        <v>43</v>
      </c>
      <c r="E1" s="173"/>
      <c r="F1" s="173"/>
      <c r="G1" s="173"/>
      <c r="H1" s="173"/>
      <c r="I1" s="173"/>
      <c r="J1" s="173"/>
      <c r="K1" s="173" t="s">
        <v>42</v>
      </c>
      <c r="L1" s="173"/>
      <c r="M1" s="173"/>
      <c r="N1" s="173"/>
      <c r="O1" s="173"/>
      <c r="P1" s="173"/>
      <c r="Q1" s="173"/>
      <c r="R1" s="173"/>
      <c r="S1" s="173"/>
      <c r="T1" s="173"/>
      <c r="U1" s="129" t="s">
        <v>156</v>
      </c>
      <c r="V1" s="156" t="s">
        <v>44</v>
      </c>
      <c r="W1" s="156" t="s">
        <v>44</v>
      </c>
      <c r="X1" s="156" t="s">
        <v>44</v>
      </c>
      <c r="Y1" s="156" t="s">
        <v>44</v>
      </c>
      <c r="Z1" s="156" t="s">
        <v>44</v>
      </c>
      <c r="AA1" s="156" t="s">
        <v>44</v>
      </c>
      <c r="AB1" s="156" t="s">
        <v>44</v>
      </c>
      <c r="AC1" s="156" t="s">
        <v>44</v>
      </c>
      <c r="AD1" s="156" t="s">
        <v>44</v>
      </c>
      <c r="AE1" s="156" t="s">
        <v>44</v>
      </c>
      <c r="AF1" s="156" t="s">
        <v>44</v>
      </c>
      <c r="AG1" s="156" t="s">
        <v>44</v>
      </c>
    </row>
    <row r="2" spans="1:33" ht="25.5" customHeight="1" x14ac:dyDescent="0.2">
      <c r="A2" s="164" t="s">
        <v>73</v>
      </c>
      <c r="B2" s="178"/>
      <c r="C2" s="178"/>
      <c r="D2" s="178"/>
      <c r="E2" s="178"/>
      <c r="F2" s="178"/>
      <c r="G2" s="178"/>
      <c r="H2" s="178"/>
      <c r="I2" s="178"/>
      <c r="J2" s="179"/>
      <c r="K2" s="161" t="s">
        <v>72</v>
      </c>
      <c r="L2" s="162"/>
      <c r="M2" s="162"/>
      <c r="N2" s="162"/>
      <c r="O2" s="162"/>
      <c r="P2" s="162"/>
      <c r="Q2" s="162"/>
      <c r="R2" s="162"/>
      <c r="S2" s="162"/>
      <c r="T2" s="163"/>
      <c r="U2" s="223" t="s">
        <v>157</v>
      </c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 s="3" customFormat="1" ht="54.75" customHeight="1" x14ac:dyDescent="0.2">
      <c r="A3" s="11" t="s">
        <v>4</v>
      </c>
      <c r="B3" s="11" t="s">
        <v>46</v>
      </c>
      <c r="C3" s="11" t="s">
        <v>2</v>
      </c>
      <c r="D3" s="11" t="s">
        <v>8</v>
      </c>
      <c r="E3" s="11" t="s">
        <v>12</v>
      </c>
      <c r="F3" s="11" t="s">
        <v>3</v>
      </c>
      <c r="G3" s="11" t="s">
        <v>13</v>
      </c>
      <c r="H3" s="11" t="s">
        <v>10</v>
      </c>
      <c r="I3" s="11" t="s">
        <v>9</v>
      </c>
      <c r="J3" s="11" t="s">
        <v>11</v>
      </c>
      <c r="K3" s="11" t="s">
        <v>5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5" t="s">
        <v>95</v>
      </c>
      <c r="S3" s="66" t="s">
        <v>0</v>
      </c>
      <c r="T3" s="10" t="s">
        <v>1</v>
      </c>
      <c r="U3" s="128">
        <v>45741</v>
      </c>
      <c r="V3" s="29" t="s">
        <v>45</v>
      </c>
      <c r="W3" s="29" t="s">
        <v>45</v>
      </c>
      <c r="X3" s="29" t="s">
        <v>45</v>
      </c>
      <c r="Y3" s="29" t="s">
        <v>45</v>
      </c>
      <c r="Z3" s="29" t="s">
        <v>45</v>
      </c>
      <c r="AA3" s="29" t="s">
        <v>45</v>
      </c>
      <c r="AB3" s="29" t="s">
        <v>45</v>
      </c>
      <c r="AC3" s="29" t="s">
        <v>45</v>
      </c>
      <c r="AD3" s="29" t="s">
        <v>45</v>
      </c>
      <c r="AE3" s="29" t="s">
        <v>45</v>
      </c>
      <c r="AF3" s="29" t="s">
        <v>45</v>
      </c>
      <c r="AG3" s="29" t="s">
        <v>45</v>
      </c>
    </row>
    <row r="4" spans="1:33" ht="59.25" customHeight="1" x14ac:dyDescent="0.2">
      <c r="A4" s="174" t="s">
        <v>15</v>
      </c>
      <c r="B4" s="176" t="s">
        <v>69</v>
      </c>
      <c r="C4" s="48">
        <v>1</v>
      </c>
      <c r="D4" s="31" t="s">
        <v>48</v>
      </c>
      <c r="E4" s="23" t="s">
        <v>29</v>
      </c>
      <c r="F4" s="23" t="s">
        <v>6</v>
      </c>
      <c r="G4" s="24" t="s">
        <v>68</v>
      </c>
      <c r="H4" s="49">
        <v>1001</v>
      </c>
      <c r="I4" s="50" t="s">
        <v>33</v>
      </c>
      <c r="J4" s="51">
        <v>41</v>
      </c>
      <c r="K4" s="56">
        <v>0</v>
      </c>
      <c r="L4" s="67">
        <f>IF(SUM(U4:AL4)&gt;K4+N4,K4+N4,SUM(U4:AL4))</f>
        <v>0</v>
      </c>
      <c r="M4" s="68">
        <f>(SUM(U4:AL4))</f>
        <v>0</v>
      </c>
      <c r="N4" s="69"/>
      <c r="O4" s="70">
        <f>ROUND(IF(K4*0.25-0.5&lt;0,0,K4*0.25-0.5),0)-R4-P4</f>
        <v>0</v>
      </c>
      <c r="P4" s="69"/>
      <c r="Q4" s="69"/>
      <c r="R4" s="69"/>
      <c r="S4" s="71">
        <f>K4-(SUM(U4:AD4))+N4</f>
        <v>0</v>
      </c>
      <c r="T4" s="55" t="str">
        <f>IF(S4&lt;0,"ATENÇÃO","OK")</f>
        <v>OK</v>
      </c>
      <c r="U4" s="224"/>
      <c r="V4" s="27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63.75" customHeight="1" x14ac:dyDescent="0.2">
      <c r="A5" s="175"/>
      <c r="B5" s="177"/>
      <c r="C5" s="48">
        <v>2</v>
      </c>
      <c r="D5" s="32" t="s">
        <v>49</v>
      </c>
      <c r="E5" s="24" t="s">
        <v>29</v>
      </c>
      <c r="F5" s="24" t="s">
        <v>6</v>
      </c>
      <c r="G5" s="24" t="s">
        <v>68</v>
      </c>
      <c r="H5" s="49">
        <v>1001</v>
      </c>
      <c r="I5" s="50" t="s">
        <v>34</v>
      </c>
      <c r="J5" s="51">
        <v>43.75</v>
      </c>
      <c r="K5" s="56">
        <v>0</v>
      </c>
      <c r="L5" s="67">
        <f t="shared" ref="L5:L29" si="0">IF(SUM(U5:AL5)&gt;K5+N5,K5+N5,SUM(U5:AL5))</f>
        <v>0</v>
      </c>
      <c r="M5" s="68">
        <f t="shared" ref="M5:M29" si="1">(SUM(U5:AL5))</f>
        <v>0</v>
      </c>
      <c r="N5" s="69"/>
      <c r="O5" s="70">
        <f t="shared" ref="O5:O29" si="2">ROUND(IF(K5*0.25-0.5&lt;0,0,K5*0.25-0.5),0)-R5-P5</f>
        <v>0</v>
      </c>
      <c r="P5" s="69"/>
      <c r="Q5" s="69"/>
      <c r="R5" s="69"/>
      <c r="S5" s="71">
        <f t="shared" ref="S5:S29" si="3">K5-(SUM(U5:AD5))+N5</f>
        <v>0</v>
      </c>
      <c r="T5" s="55" t="str">
        <f t="shared" ref="T5:T29" si="4">IF(S5&lt;0,"ATENÇÃO","OK")</f>
        <v>OK</v>
      </c>
      <c r="U5" s="224"/>
      <c r="V5" s="27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61.5" customHeight="1" x14ac:dyDescent="0.2">
      <c r="A6" s="175"/>
      <c r="B6" s="177"/>
      <c r="C6" s="48">
        <v>3</v>
      </c>
      <c r="D6" s="32" t="s">
        <v>50</v>
      </c>
      <c r="E6" s="24" t="s">
        <v>29</v>
      </c>
      <c r="F6" s="24" t="s">
        <v>6</v>
      </c>
      <c r="G6" s="24" t="s">
        <v>68</v>
      </c>
      <c r="H6" s="49">
        <v>1001</v>
      </c>
      <c r="I6" s="50" t="s">
        <v>35</v>
      </c>
      <c r="J6" s="51">
        <v>51.2</v>
      </c>
      <c r="K6" s="56">
        <v>0</v>
      </c>
      <c r="L6" s="67">
        <f t="shared" si="0"/>
        <v>0</v>
      </c>
      <c r="M6" s="68">
        <f t="shared" si="1"/>
        <v>0</v>
      </c>
      <c r="N6" s="69"/>
      <c r="O6" s="70">
        <f t="shared" si="2"/>
        <v>0</v>
      </c>
      <c r="P6" s="69"/>
      <c r="Q6" s="69"/>
      <c r="R6" s="69"/>
      <c r="S6" s="71">
        <f t="shared" si="3"/>
        <v>0</v>
      </c>
      <c r="T6" s="55" t="str">
        <f t="shared" si="4"/>
        <v>OK</v>
      </c>
      <c r="U6" s="224"/>
      <c r="V6" s="27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62.45" customHeight="1" x14ac:dyDescent="0.2">
      <c r="A7" s="175"/>
      <c r="B7" s="177"/>
      <c r="C7" s="48">
        <v>4</v>
      </c>
      <c r="D7" s="31" t="s">
        <v>51</v>
      </c>
      <c r="E7" s="23" t="s">
        <v>29</v>
      </c>
      <c r="F7" s="23" t="s">
        <v>6</v>
      </c>
      <c r="G7" s="24" t="s">
        <v>68</v>
      </c>
      <c r="H7" s="52">
        <v>1001</v>
      </c>
      <c r="I7" s="53" t="s">
        <v>36</v>
      </c>
      <c r="J7" s="54">
        <v>54.2</v>
      </c>
      <c r="K7" s="56">
        <v>0</v>
      </c>
      <c r="L7" s="67">
        <f t="shared" si="0"/>
        <v>0</v>
      </c>
      <c r="M7" s="68">
        <f t="shared" si="1"/>
        <v>0</v>
      </c>
      <c r="N7" s="69"/>
      <c r="O7" s="70">
        <f t="shared" si="2"/>
        <v>0</v>
      </c>
      <c r="P7" s="69"/>
      <c r="Q7" s="69"/>
      <c r="R7" s="69"/>
      <c r="S7" s="71">
        <f t="shared" si="3"/>
        <v>0</v>
      </c>
      <c r="T7" s="55" t="str">
        <f t="shared" si="4"/>
        <v>OK</v>
      </c>
      <c r="U7" s="224"/>
      <c r="V7" s="27"/>
      <c r="W7" s="43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65.25" customHeight="1" x14ac:dyDescent="0.2">
      <c r="A8" s="175"/>
      <c r="B8" s="177"/>
      <c r="C8" s="48">
        <v>5</v>
      </c>
      <c r="D8" s="31" t="s">
        <v>16</v>
      </c>
      <c r="E8" s="23" t="s">
        <v>29</v>
      </c>
      <c r="F8" s="23" t="s">
        <v>6</v>
      </c>
      <c r="G8" s="24" t="s">
        <v>68</v>
      </c>
      <c r="H8" s="52">
        <v>1001</v>
      </c>
      <c r="I8" s="53" t="s">
        <v>37</v>
      </c>
      <c r="J8" s="54">
        <v>65.8</v>
      </c>
      <c r="K8" s="56">
        <v>0</v>
      </c>
      <c r="L8" s="67">
        <f t="shared" si="0"/>
        <v>0</v>
      </c>
      <c r="M8" s="68">
        <f t="shared" si="1"/>
        <v>0</v>
      </c>
      <c r="N8" s="69"/>
      <c r="O8" s="70">
        <f t="shared" si="2"/>
        <v>0</v>
      </c>
      <c r="P8" s="69"/>
      <c r="Q8" s="69"/>
      <c r="R8" s="69"/>
      <c r="S8" s="71">
        <f t="shared" si="3"/>
        <v>0</v>
      </c>
      <c r="T8" s="55" t="str">
        <f t="shared" si="4"/>
        <v>OK</v>
      </c>
      <c r="U8" s="224"/>
      <c r="V8" s="27"/>
      <c r="W8" s="43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63" customHeight="1" x14ac:dyDescent="0.2">
      <c r="A9" s="175"/>
      <c r="B9" s="177"/>
      <c r="C9" s="48">
        <v>6</v>
      </c>
      <c r="D9" s="32" t="s">
        <v>17</v>
      </c>
      <c r="E9" s="24" t="s">
        <v>29</v>
      </c>
      <c r="F9" s="24" t="s">
        <v>6</v>
      </c>
      <c r="G9" s="24" t="s">
        <v>68</v>
      </c>
      <c r="H9" s="49">
        <v>1001</v>
      </c>
      <c r="I9" s="50" t="s">
        <v>28</v>
      </c>
      <c r="J9" s="51">
        <v>65.900000000000006</v>
      </c>
      <c r="K9" s="56">
        <v>0</v>
      </c>
      <c r="L9" s="67">
        <f t="shared" si="0"/>
        <v>0</v>
      </c>
      <c r="M9" s="68">
        <f t="shared" si="1"/>
        <v>0</v>
      </c>
      <c r="N9" s="69"/>
      <c r="O9" s="70">
        <f t="shared" si="2"/>
        <v>0</v>
      </c>
      <c r="P9" s="69"/>
      <c r="Q9" s="69"/>
      <c r="R9" s="69"/>
      <c r="S9" s="71">
        <f t="shared" si="3"/>
        <v>0</v>
      </c>
      <c r="T9" s="55" t="str">
        <f t="shared" si="4"/>
        <v>OK</v>
      </c>
      <c r="U9" s="224"/>
      <c r="V9" s="27"/>
      <c r="W9" s="43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60.75" customHeight="1" x14ac:dyDescent="0.2">
      <c r="A10" s="175"/>
      <c r="B10" s="177"/>
      <c r="C10" s="48">
        <v>7</v>
      </c>
      <c r="D10" s="32" t="s">
        <v>18</v>
      </c>
      <c r="E10" s="24" t="s">
        <v>29</v>
      </c>
      <c r="F10" s="24" t="s">
        <v>6</v>
      </c>
      <c r="G10" s="24" t="s">
        <v>68</v>
      </c>
      <c r="H10" s="49">
        <v>1001</v>
      </c>
      <c r="I10" s="50" t="s">
        <v>38</v>
      </c>
      <c r="J10" s="51">
        <v>65.7</v>
      </c>
      <c r="K10" s="56">
        <v>0</v>
      </c>
      <c r="L10" s="67">
        <f t="shared" si="0"/>
        <v>0</v>
      </c>
      <c r="M10" s="68">
        <f t="shared" si="1"/>
        <v>0</v>
      </c>
      <c r="N10" s="69"/>
      <c r="O10" s="70">
        <f t="shared" si="2"/>
        <v>0</v>
      </c>
      <c r="P10" s="69"/>
      <c r="Q10" s="69"/>
      <c r="R10" s="69"/>
      <c r="S10" s="71">
        <f t="shared" si="3"/>
        <v>0</v>
      </c>
      <c r="T10" s="55" t="str">
        <f t="shared" si="4"/>
        <v>OK</v>
      </c>
      <c r="U10" s="224"/>
      <c r="V10" s="27"/>
      <c r="W10" s="43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62.45" customHeight="1" x14ac:dyDescent="0.2">
      <c r="A11" s="175"/>
      <c r="B11" s="177"/>
      <c r="C11" s="48">
        <v>8</v>
      </c>
      <c r="D11" s="33" t="s">
        <v>52</v>
      </c>
      <c r="E11" s="25" t="s">
        <v>29</v>
      </c>
      <c r="F11" s="25" t="s">
        <v>7</v>
      </c>
      <c r="G11" s="24" t="s">
        <v>68</v>
      </c>
      <c r="H11" s="49">
        <v>1001</v>
      </c>
      <c r="I11" s="50" t="s">
        <v>39</v>
      </c>
      <c r="J11" s="51">
        <v>63.78</v>
      </c>
      <c r="K11" s="56">
        <v>0</v>
      </c>
      <c r="L11" s="67">
        <f t="shared" si="0"/>
        <v>0</v>
      </c>
      <c r="M11" s="68">
        <f t="shared" si="1"/>
        <v>0</v>
      </c>
      <c r="N11" s="69"/>
      <c r="O11" s="70">
        <f t="shared" si="2"/>
        <v>0</v>
      </c>
      <c r="P11" s="69"/>
      <c r="Q11" s="69"/>
      <c r="R11" s="69"/>
      <c r="S11" s="71">
        <f t="shared" si="3"/>
        <v>0</v>
      </c>
      <c r="T11" s="55" t="str">
        <f t="shared" si="4"/>
        <v>OK</v>
      </c>
      <c r="U11" s="224"/>
      <c r="V11" s="27"/>
      <c r="W11" s="43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3" ht="60.75" customHeight="1" x14ac:dyDescent="0.2">
      <c r="A12" s="175"/>
      <c r="B12" s="177"/>
      <c r="C12" s="48">
        <v>9</v>
      </c>
      <c r="D12" s="34" t="s">
        <v>53</v>
      </c>
      <c r="E12" s="28" t="s">
        <v>29</v>
      </c>
      <c r="F12" s="28" t="s">
        <v>7</v>
      </c>
      <c r="G12" s="24" t="s">
        <v>68</v>
      </c>
      <c r="H12" s="49">
        <v>1001</v>
      </c>
      <c r="I12" s="50" t="s">
        <v>28</v>
      </c>
      <c r="J12" s="51">
        <v>73.900000000000006</v>
      </c>
      <c r="K12" s="56">
        <v>0</v>
      </c>
      <c r="L12" s="67">
        <f t="shared" si="0"/>
        <v>0</v>
      </c>
      <c r="M12" s="68">
        <f t="shared" si="1"/>
        <v>0</v>
      </c>
      <c r="N12" s="69"/>
      <c r="O12" s="70">
        <f t="shared" si="2"/>
        <v>0</v>
      </c>
      <c r="P12" s="69"/>
      <c r="Q12" s="69"/>
      <c r="R12" s="69"/>
      <c r="S12" s="71">
        <f t="shared" si="3"/>
        <v>0</v>
      </c>
      <c r="T12" s="55" t="str">
        <f t="shared" si="4"/>
        <v>OK</v>
      </c>
      <c r="U12" s="224"/>
      <c r="V12" s="27"/>
      <c r="W12" s="43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62.45" customHeight="1" x14ac:dyDescent="0.2">
      <c r="A13" s="175"/>
      <c r="B13" s="177"/>
      <c r="C13" s="48">
        <v>10</v>
      </c>
      <c r="D13" s="34" t="s">
        <v>54</v>
      </c>
      <c r="E13" s="28" t="s">
        <v>29</v>
      </c>
      <c r="F13" s="28" t="s">
        <v>6</v>
      </c>
      <c r="G13" s="24" t="s">
        <v>68</v>
      </c>
      <c r="H13" s="49">
        <v>1001</v>
      </c>
      <c r="I13" s="50" t="s">
        <v>28</v>
      </c>
      <c r="J13" s="51">
        <v>66.8</v>
      </c>
      <c r="K13" s="56">
        <v>0</v>
      </c>
      <c r="L13" s="67">
        <f t="shared" si="0"/>
        <v>0</v>
      </c>
      <c r="M13" s="68">
        <f t="shared" si="1"/>
        <v>0</v>
      </c>
      <c r="N13" s="69"/>
      <c r="O13" s="70">
        <f t="shared" si="2"/>
        <v>0</v>
      </c>
      <c r="P13" s="69"/>
      <c r="Q13" s="69"/>
      <c r="R13" s="69"/>
      <c r="S13" s="71">
        <f t="shared" si="3"/>
        <v>0</v>
      </c>
      <c r="T13" s="55" t="str">
        <f t="shared" si="4"/>
        <v>OK</v>
      </c>
      <c r="U13" s="224"/>
      <c r="V13" s="27"/>
      <c r="W13" s="43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29.25" customHeight="1" x14ac:dyDescent="0.2">
      <c r="A14" s="175"/>
      <c r="B14" s="177"/>
      <c r="C14" s="48">
        <v>11</v>
      </c>
      <c r="D14" s="35" t="s">
        <v>19</v>
      </c>
      <c r="E14" s="23" t="s">
        <v>29</v>
      </c>
      <c r="F14" s="23" t="s">
        <v>6</v>
      </c>
      <c r="G14" s="24" t="s">
        <v>68</v>
      </c>
      <c r="H14" s="49">
        <v>1001</v>
      </c>
      <c r="I14" s="50" t="s">
        <v>30</v>
      </c>
      <c r="J14" s="51">
        <v>15.5</v>
      </c>
      <c r="K14" s="56">
        <v>0</v>
      </c>
      <c r="L14" s="67">
        <f t="shared" si="0"/>
        <v>0</v>
      </c>
      <c r="M14" s="68">
        <f t="shared" si="1"/>
        <v>0</v>
      </c>
      <c r="N14" s="69"/>
      <c r="O14" s="70">
        <f t="shared" si="2"/>
        <v>0</v>
      </c>
      <c r="P14" s="69"/>
      <c r="Q14" s="69"/>
      <c r="R14" s="69"/>
      <c r="S14" s="71">
        <f t="shared" si="3"/>
        <v>0</v>
      </c>
      <c r="T14" s="55" t="str">
        <f t="shared" si="4"/>
        <v>OK</v>
      </c>
      <c r="U14" s="224"/>
      <c r="V14" s="27"/>
      <c r="W14" s="43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31.7" customHeight="1" x14ac:dyDescent="0.2">
      <c r="A15" s="175"/>
      <c r="B15" s="177"/>
      <c r="C15" s="48">
        <v>12</v>
      </c>
      <c r="D15" s="35" t="s">
        <v>20</v>
      </c>
      <c r="E15" s="23" t="s">
        <v>29</v>
      </c>
      <c r="F15" s="23" t="s">
        <v>6</v>
      </c>
      <c r="G15" s="24" t="s">
        <v>68</v>
      </c>
      <c r="H15" s="49">
        <v>1001</v>
      </c>
      <c r="I15" s="50" t="s">
        <v>30</v>
      </c>
      <c r="J15" s="51">
        <v>14</v>
      </c>
      <c r="K15" s="56">
        <v>0</v>
      </c>
      <c r="L15" s="67">
        <f t="shared" si="0"/>
        <v>0</v>
      </c>
      <c r="M15" s="68">
        <f t="shared" si="1"/>
        <v>0</v>
      </c>
      <c r="N15" s="69"/>
      <c r="O15" s="70">
        <f t="shared" si="2"/>
        <v>0</v>
      </c>
      <c r="P15" s="69"/>
      <c r="Q15" s="69"/>
      <c r="R15" s="69"/>
      <c r="S15" s="71">
        <f t="shared" si="3"/>
        <v>0</v>
      </c>
      <c r="T15" s="55" t="str">
        <f t="shared" si="4"/>
        <v>OK</v>
      </c>
      <c r="U15" s="224"/>
      <c r="V15" s="27"/>
      <c r="W15" s="43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8.5" customHeight="1" x14ac:dyDescent="0.2">
      <c r="A16" s="175"/>
      <c r="B16" s="177"/>
      <c r="C16" s="48">
        <v>13</v>
      </c>
      <c r="D16" s="35" t="s">
        <v>21</v>
      </c>
      <c r="E16" s="23" t="s">
        <v>29</v>
      </c>
      <c r="F16" s="23" t="s">
        <v>6</v>
      </c>
      <c r="G16" s="24" t="s">
        <v>68</v>
      </c>
      <c r="H16" s="49">
        <v>1001</v>
      </c>
      <c r="I16" s="50" t="s">
        <v>30</v>
      </c>
      <c r="J16" s="51">
        <v>19</v>
      </c>
      <c r="K16" s="56">
        <v>10</v>
      </c>
      <c r="L16" s="67">
        <f t="shared" si="0"/>
        <v>0</v>
      </c>
      <c r="M16" s="68">
        <f t="shared" si="1"/>
        <v>0</v>
      </c>
      <c r="N16" s="69"/>
      <c r="O16" s="70">
        <f t="shared" si="2"/>
        <v>2</v>
      </c>
      <c r="P16" s="69"/>
      <c r="Q16" s="69"/>
      <c r="R16" s="69"/>
      <c r="S16" s="71">
        <f t="shared" si="3"/>
        <v>10</v>
      </c>
      <c r="T16" s="55" t="str">
        <f t="shared" si="4"/>
        <v>OK</v>
      </c>
      <c r="U16" s="224"/>
      <c r="V16" s="27"/>
      <c r="W16" s="43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8.5" customHeight="1" x14ac:dyDescent="0.2">
      <c r="A17" s="175"/>
      <c r="B17" s="177"/>
      <c r="C17" s="48">
        <v>14</v>
      </c>
      <c r="D17" s="35" t="s">
        <v>22</v>
      </c>
      <c r="E17" s="23" t="s">
        <v>29</v>
      </c>
      <c r="F17" s="23" t="s">
        <v>6</v>
      </c>
      <c r="G17" s="24" t="s">
        <v>68</v>
      </c>
      <c r="H17" s="49">
        <v>1001</v>
      </c>
      <c r="I17" s="50" t="s">
        <v>30</v>
      </c>
      <c r="J17" s="51">
        <v>20</v>
      </c>
      <c r="K17" s="56">
        <v>10</v>
      </c>
      <c r="L17" s="67">
        <f t="shared" si="0"/>
        <v>5</v>
      </c>
      <c r="M17" s="68">
        <f t="shared" si="1"/>
        <v>5</v>
      </c>
      <c r="N17" s="69"/>
      <c r="O17" s="70">
        <f t="shared" si="2"/>
        <v>2</v>
      </c>
      <c r="P17" s="69"/>
      <c r="Q17" s="69"/>
      <c r="R17" s="69"/>
      <c r="S17" s="71">
        <f t="shared" si="3"/>
        <v>5</v>
      </c>
      <c r="T17" s="55" t="str">
        <f t="shared" si="4"/>
        <v>OK</v>
      </c>
      <c r="U17" s="225">
        <v>5</v>
      </c>
      <c r="V17" s="27"/>
      <c r="W17" s="43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29.25" customHeight="1" x14ac:dyDescent="0.2">
      <c r="A18" s="175"/>
      <c r="B18" s="177"/>
      <c r="C18" s="48">
        <v>15</v>
      </c>
      <c r="D18" s="35" t="s">
        <v>23</v>
      </c>
      <c r="E18" s="23" t="s">
        <v>29</v>
      </c>
      <c r="F18" s="23" t="s">
        <v>6</v>
      </c>
      <c r="G18" s="24" t="s">
        <v>68</v>
      </c>
      <c r="H18" s="49">
        <v>1001</v>
      </c>
      <c r="I18" s="50" t="s">
        <v>30</v>
      </c>
      <c r="J18" s="51">
        <v>20</v>
      </c>
      <c r="K18" s="56">
        <v>10</v>
      </c>
      <c r="L18" s="67">
        <f t="shared" si="0"/>
        <v>5</v>
      </c>
      <c r="M18" s="68">
        <f t="shared" si="1"/>
        <v>5</v>
      </c>
      <c r="N18" s="69"/>
      <c r="O18" s="70">
        <f t="shared" si="2"/>
        <v>2</v>
      </c>
      <c r="P18" s="69"/>
      <c r="Q18" s="69"/>
      <c r="R18" s="69"/>
      <c r="S18" s="71">
        <f t="shared" si="3"/>
        <v>5</v>
      </c>
      <c r="T18" s="55" t="str">
        <f t="shared" si="4"/>
        <v>OK</v>
      </c>
      <c r="U18" s="225">
        <v>5</v>
      </c>
      <c r="V18" s="27"/>
      <c r="W18" s="43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34.5" customHeight="1" x14ac:dyDescent="0.2">
      <c r="A19" s="175"/>
      <c r="B19" s="177"/>
      <c r="C19" s="48">
        <v>16</v>
      </c>
      <c r="D19" s="35" t="s">
        <v>24</v>
      </c>
      <c r="E19" s="23" t="s">
        <v>29</v>
      </c>
      <c r="F19" s="23" t="s">
        <v>6</v>
      </c>
      <c r="G19" s="24" t="s">
        <v>68</v>
      </c>
      <c r="H19" s="49">
        <v>1001</v>
      </c>
      <c r="I19" s="50" t="s">
        <v>30</v>
      </c>
      <c r="J19" s="51">
        <v>20</v>
      </c>
      <c r="K19" s="56">
        <v>5</v>
      </c>
      <c r="L19" s="67">
        <f t="shared" si="0"/>
        <v>0</v>
      </c>
      <c r="M19" s="68">
        <f t="shared" si="1"/>
        <v>0</v>
      </c>
      <c r="N19" s="69"/>
      <c r="O19" s="70">
        <f t="shared" si="2"/>
        <v>1</v>
      </c>
      <c r="P19" s="69"/>
      <c r="Q19" s="69"/>
      <c r="R19" s="69"/>
      <c r="S19" s="71">
        <f t="shared" si="3"/>
        <v>5</v>
      </c>
      <c r="T19" s="55" t="str">
        <f t="shared" si="4"/>
        <v>OK</v>
      </c>
      <c r="U19" s="224"/>
      <c r="V19" s="27"/>
      <c r="W19" s="43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31.7" customHeight="1" x14ac:dyDescent="0.2">
      <c r="A20" s="175"/>
      <c r="B20" s="177"/>
      <c r="C20" s="48">
        <v>17</v>
      </c>
      <c r="D20" s="35" t="s">
        <v>25</v>
      </c>
      <c r="E20" s="23" t="s">
        <v>29</v>
      </c>
      <c r="F20" s="23" t="s">
        <v>6</v>
      </c>
      <c r="G20" s="24" t="s">
        <v>68</v>
      </c>
      <c r="H20" s="49">
        <v>1001</v>
      </c>
      <c r="I20" s="50" t="s">
        <v>30</v>
      </c>
      <c r="J20" s="51">
        <v>20</v>
      </c>
      <c r="K20" s="56">
        <v>5</v>
      </c>
      <c r="L20" s="67">
        <f t="shared" si="0"/>
        <v>0</v>
      </c>
      <c r="M20" s="68">
        <f t="shared" si="1"/>
        <v>0</v>
      </c>
      <c r="N20" s="69"/>
      <c r="O20" s="70">
        <f t="shared" si="2"/>
        <v>1</v>
      </c>
      <c r="P20" s="69"/>
      <c r="Q20" s="69"/>
      <c r="R20" s="69"/>
      <c r="S20" s="71">
        <f t="shared" si="3"/>
        <v>5</v>
      </c>
      <c r="T20" s="55" t="str">
        <f t="shared" si="4"/>
        <v>OK</v>
      </c>
      <c r="U20" s="224"/>
      <c r="V20" s="27"/>
      <c r="W20" s="43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35.450000000000003" customHeight="1" x14ac:dyDescent="0.2">
      <c r="A21" s="175"/>
      <c r="B21" s="177"/>
      <c r="C21" s="48">
        <v>18</v>
      </c>
      <c r="D21" s="36" t="s">
        <v>55</v>
      </c>
      <c r="E21" s="28" t="s">
        <v>29</v>
      </c>
      <c r="F21" s="28" t="s">
        <v>6</v>
      </c>
      <c r="G21" s="24" t="s">
        <v>68</v>
      </c>
      <c r="H21" s="49">
        <v>1001</v>
      </c>
      <c r="I21" s="50" t="s">
        <v>30</v>
      </c>
      <c r="J21" s="51">
        <v>18</v>
      </c>
      <c r="K21" s="56">
        <v>10</v>
      </c>
      <c r="L21" s="67">
        <f t="shared" si="0"/>
        <v>0</v>
      </c>
      <c r="M21" s="68">
        <f t="shared" si="1"/>
        <v>0</v>
      </c>
      <c r="N21" s="69"/>
      <c r="O21" s="70">
        <f t="shared" si="2"/>
        <v>2</v>
      </c>
      <c r="P21" s="69"/>
      <c r="Q21" s="69"/>
      <c r="R21" s="69"/>
      <c r="S21" s="71">
        <f t="shared" si="3"/>
        <v>10</v>
      </c>
      <c r="T21" s="55" t="str">
        <f t="shared" si="4"/>
        <v>OK</v>
      </c>
      <c r="U21" s="224"/>
      <c r="V21" s="27"/>
      <c r="W21" s="43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36.75" customHeight="1" x14ac:dyDescent="0.2">
      <c r="A22" s="175"/>
      <c r="B22" s="177"/>
      <c r="C22" s="48">
        <v>19</v>
      </c>
      <c r="D22" s="32" t="s">
        <v>26</v>
      </c>
      <c r="E22" s="24" t="s">
        <v>29</v>
      </c>
      <c r="F22" s="24" t="s">
        <v>6</v>
      </c>
      <c r="G22" s="24" t="s">
        <v>68</v>
      </c>
      <c r="H22" s="49">
        <v>1001</v>
      </c>
      <c r="I22" s="50" t="s">
        <v>30</v>
      </c>
      <c r="J22" s="51">
        <v>4.7</v>
      </c>
      <c r="K22" s="56">
        <v>300</v>
      </c>
      <c r="L22" s="67">
        <f t="shared" si="0"/>
        <v>150</v>
      </c>
      <c r="M22" s="68">
        <f t="shared" si="1"/>
        <v>150</v>
      </c>
      <c r="N22" s="69"/>
      <c r="O22" s="70">
        <f t="shared" si="2"/>
        <v>75</v>
      </c>
      <c r="P22" s="69"/>
      <c r="Q22" s="69"/>
      <c r="R22" s="69"/>
      <c r="S22" s="71">
        <f t="shared" si="3"/>
        <v>150</v>
      </c>
      <c r="T22" s="55" t="str">
        <f t="shared" si="4"/>
        <v>OK</v>
      </c>
      <c r="U22" s="225">
        <v>150</v>
      </c>
      <c r="V22" s="27"/>
      <c r="W22" s="43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34.5" customHeight="1" x14ac:dyDescent="0.2">
      <c r="A23" s="175"/>
      <c r="B23" s="177"/>
      <c r="C23" s="48">
        <v>20</v>
      </c>
      <c r="D23" s="32" t="s">
        <v>56</v>
      </c>
      <c r="E23" s="24" t="s">
        <v>29</v>
      </c>
      <c r="F23" s="24" t="s">
        <v>6</v>
      </c>
      <c r="G23" s="24" t="s">
        <v>68</v>
      </c>
      <c r="H23" s="49">
        <v>1001</v>
      </c>
      <c r="I23" s="50" t="s">
        <v>31</v>
      </c>
      <c r="J23" s="51">
        <v>38.979999999999997</v>
      </c>
      <c r="K23" s="56">
        <v>1</v>
      </c>
      <c r="L23" s="67">
        <f t="shared" si="0"/>
        <v>0</v>
      </c>
      <c r="M23" s="68">
        <f t="shared" si="1"/>
        <v>0</v>
      </c>
      <c r="N23" s="69"/>
      <c r="O23" s="70">
        <f t="shared" si="2"/>
        <v>0</v>
      </c>
      <c r="P23" s="69"/>
      <c r="Q23" s="69"/>
      <c r="R23" s="69"/>
      <c r="S23" s="71">
        <f t="shared" si="3"/>
        <v>1</v>
      </c>
      <c r="T23" s="55" t="str">
        <f t="shared" si="4"/>
        <v>OK</v>
      </c>
      <c r="U23" s="224"/>
      <c r="V23" s="27"/>
      <c r="W23" s="43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50.25" customHeight="1" x14ac:dyDescent="0.2">
      <c r="A24" s="175"/>
      <c r="B24" s="177"/>
      <c r="C24" s="48">
        <v>21</v>
      </c>
      <c r="D24" s="32" t="s">
        <v>27</v>
      </c>
      <c r="E24" s="24" t="s">
        <v>29</v>
      </c>
      <c r="F24" s="24" t="s">
        <v>6</v>
      </c>
      <c r="G24" s="24" t="s">
        <v>67</v>
      </c>
      <c r="H24" s="49">
        <v>1001</v>
      </c>
      <c r="I24" s="50" t="s">
        <v>32</v>
      </c>
      <c r="J24" s="51">
        <v>63.1</v>
      </c>
      <c r="K24" s="56">
        <v>1</v>
      </c>
      <c r="L24" s="67">
        <f t="shared" si="0"/>
        <v>0</v>
      </c>
      <c r="M24" s="68">
        <f t="shared" si="1"/>
        <v>0</v>
      </c>
      <c r="N24" s="69"/>
      <c r="O24" s="70">
        <f t="shared" si="2"/>
        <v>0</v>
      </c>
      <c r="P24" s="69"/>
      <c r="Q24" s="69"/>
      <c r="R24" s="69"/>
      <c r="S24" s="71">
        <f t="shared" si="3"/>
        <v>1</v>
      </c>
      <c r="T24" s="55" t="str">
        <f t="shared" si="4"/>
        <v>OK</v>
      </c>
      <c r="U24" s="224"/>
      <c r="V24" s="27"/>
      <c r="W24" s="43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33.75" customHeight="1" x14ac:dyDescent="0.2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58</v>
      </c>
      <c r="F25" s="58" t="s">
        <v>6</v>
      </c>
      <c r="G25" s="58" t="s">
        <v>14</v>
      </c>
      <c r="H25" s="46">
        <v>436</v>
      </c>
      <c r="I25" s="47" t="s">
        <v>63</v>
      </c>
      <c r="J25" s="59">
        <v>98.6</v>
      </c>
      <c r="K25" s="56">
        <v>50</v>
      </c>
      <c r="L25" s="67">
        <f t="shared" si="0"/>
        <v>0</v>
      </c>
      <c r="M25" s="68">
        <f t="shared" si="1"/>
        <v>0</v>
      </c>
      <c r="N25" s="69"/>
      <c r="O25" s="70">
        <f t="shared" si="2"/>
        <v>12</v>
      </c>
      <c r="P25" s="69"/>
      <c r="Q25" s="69"/>
      <c r="R25" s="69"/>
      <c r="S25" s="71">
        <f t="shared" si="3"/>
        <v>50</v>
      </c>
      <c r="T25" s="55" t="str">
        <f t="shared" si="4"/>
        <v>OK</v>
      </c>
      <c r="U25" s="224"/>
      <c r="V25" s="27"/>
      <c r="W25" s="43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31.7" customHeight="1" x14ac:dyDescent="0.2">
      <c r="A26" s="168"/>
      <c r="B26" s="171"/>
      <c r="C26" s="47">
        <v>41</v>
      </c>
      <c r="D26" s="57" t="s">
        <v>59</v>
      </c>
      <c r="E26" s="58" t="s">
        <v>58</v>
      </c>
      <c r="F26" s="58" t="s">
        <v>6</v>
      </c>
      <c r="G26" s="58" t="s">
        <v>14</v>
      </c>
      <c r="H26" s="46">
        <v>436</v>
      </c>
      <c r="I26" s="47" t="s">
        <v>64</v>
      </c>
      <c r="J26" s="59">
        <v>58.8</v>
      </c>
      <c r="K26" s="56">
        <v>20</v>
      </c>
      <c r="L26" s="67">
        <f t="shared" si="0"/>
        <v>0</v>
      </c>
      <c r="M26" s="68">
        <f t="shared" si="1"/>
        <v>0</v>
      </c>
      <c r="N26" s="69"/>
      <c r="O26" s="70">
        <f t="shared" si="2"/>
        <v>5</v>
      </c>
      <c r="P26" s="69"/>
      <c r="Q26" s="69"/>
      <c r="R26" s="69"/>
      <c r="S26" s="71">
        <f t="shared" si="3"/>
        <v>20</v>
      </c>
      <c r="T26" s="55" t="str">
        <f t="shared" si="4"/>
        <v>OK</v>
      </c>
      <c r="U26" s="224"/>
      <c r="V26" s="27"/>
      <c r="W26" s="43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32.25" customHeight="1" x14ac:dyDescent="0.2">
      <c r="A27" s="168"/>
      <c r="B27" s="171"/>
      <c r="C27" s="47">
        <v>42</v>
      </c>
      <c r="D27" s="57" t="s">
        <v>60</v>
      </c>
      <c r="E27" s="58" t="s">
        <v>58</v>
      </c>
      <c r="F27" s="58" t="s">
        <v>6</v>
      </c>
      <c r="G27" s="58" t="s">
        <v>14</v>
      </c>
      <c r="H27" s="46">
        <v>436</v>
      </c>
      <c r="I27" s="47" t="s">
        <v>65</v>
      </c>
      <c r="J27" s="59">
        <v>83.2</v>
      </c>
      <c r="K27" s="56">
        <v>15</v>
      </c>
      <c r="L27" s="67">
        <f t="shared" si="0"/>
        <v>0</v>
      </c>
      <c r="M27" s="68">
        <f t="shared" si="1"/>
        <v>0</v>
      </c>
      <c r="N27" s="69"/>
      <c r="O27" s="70">
        <f t="shared" si="2"/>
        <v>3</v>
      </c>
      <c r="P27" s="69"/>
      <c r="Q27" s="69"/>
      <c r="R27" s="69"/>
      <c r="S27" s="71">
        <f t="shared" si="3"/>
        <v>15</v>
      </c>
      <c r="T27" s="55" t="str">
        <f t="shared" si="4"/>
        <v>OK</v>
      </c>
      <c r="U27" s="224"/>
      <c r="V27" s="27"/>
      <c r="W27" s="43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ht="27.75" customHeight="1" x14ac:dyDescent="0.2">
      <c r="A28" s="168"/>
      <c r="B28" s="171"/>
      <c r="C28" s="47">
        <v>43</v>
      </c>
      <c r="D28" s="57" t="s">
        <v>61</v>
      </c>
      <c r="E28" s="58" t="s">
        <v>58</v>
      </c>
      <c r="F28" s="58" t="s">
        <v>6</v>
      </c>
      <c r="G28" s="58" t="s">
        <v>14</v>
      </c>
      <c r="H28" s="46">
        <v>436</v>
      </c>
      <c r="I28" s="47" t="s">
        <v>64</v>
      </c>
      <c r="J28" s="59">
        <v>44</v>
      </c>
      <c r="K28" s="56">
        <v>10</v>
      </c>
      <c r="L28" s="67">
        <f t="shared" si="0"/>
        <v>0</v>
      </c>
      <c r="M28" s="68">
        <f t="shared" si="1"/>
        <v>0</v>
      </c>
      <c r="N28" s="69"/>
      <c r="O28" s="70">
        <f t="shared" si="2"/>
        <v>2</v>
      </c>
      <c r="P28" s="69"/>
      <c r="Q28" s="69"/>
      <c r="R28" s="69"/>
      <c r="S28" s="71">
        <f t="shared" si="3"/>
        <v>10</v>
      </c>
      <c r="T28" s="55" t="str">
        <f t="shared" si="4"/>
        <v>OK</v>
      </c>
      <c r="U28" s="224"/>
      <c r="V28" s="27"/>
      <c r="W28" s="43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ht="31.7" customHeight="1" x14ac:dyDescent="0.2">
      <c r="A29" s="169"/>
      <c r="B29" s="172"/>
      <c r="C29" s="45">
        <v>44</v>
      </c>
      <c r="D29" s="60" t="s">
        <v>62</v>
      </c>
      <c r="E29" s="61" t="s">
        <v>58</v>
      </c>
      <c r="F29" s="61" t="s">
        <v>6</v>
      </c>
      <c r="G29" s="58" t="s">
        <v>14</v>
      </c>
      <c r="H29" s="46">
        <v>436</v>
      </c>
      <c r="I29" s="47" t="s">
        <v>66</v>
      </c>
      <c r="J29" s="59">
        <v>47.6</v>
      </c>
      <c r="K29" s="56">
        <v>5</v>
      </c>
      <c r="L29" s="67">
        <f t="shared" si="0"/>
        <v>0</v>
      </c>
      <c r="M29" s="68">
        <f t="shared" si="1"/>
        <v>0</v>
      </c>
      <c r="N29" s="69"/>
      <c r="O29" s="70">
        <f t="shared" si="2"/>
        <v>1</v>
      </c>
      <c r="P29" s="69"/>
      <c r="Q29" s="69"/>
      <c r="R29" s="69"/>
      <c r="S29" s="71">
        <f t="shared" si="3"/>
        <v>5</v>
      </c>
      <c r="T29" s="55" t="str">
        <f t="shared" si="4"/>
        <v>OK</v>
      </c>
      <c r="U29" s="224"/>
      <c r="V29" s="27"/>
      <c r="W29" s="43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s="41" customFormat="1" ht="16.5" customHeight="1" x14ac:dyDescent="0.25">
      <c r="E30" s="44"/>
      <c r="K30" s="72">
        <f>SUMPRODUCT($J$4:$J$29,K4:K29)</f>
        <v>10514.08</v>
      </c>
      <c r="L30" s="72">
        <f t="shared" ref="L30:S30" si="5">SUMPRODUCT($J$4:$J$29,L4:L29)</f>
        <v>905</v>
      </c>
      <c r="M30" s="72">
        <f t="shared" si="5"/>
        <v>905</v>
      </c>
      <c r="N30" s="72">
        <f t="shared" si="5"/>
        <v>0</v>
      </c>
      <c r="O30" s="72">
        <f t="shared" si="5"/>
        <v>2408.8999999999996</v>
      </c>
      <c r="P30" s="72">
        <f t="shared" si="5"/>
        <v>0</v>
      </c>
      <c r="Q30" s="72">
        <f t="shared" si="5"/>
        <v>0</v>
      </c>
      <c r="R30" s="72">
        <f t="shared" si="5"/>
        <v>0</v>
      </c>
      <c r="S30" s="72">
        <f t="shared" si="5"/>
        <v>9609.08</v>
      </c>
      <c r="U30" s="41">
        <f>SUMPRODUCT($J$4:$J$29,U4:U29)</f>
        <v>905</v>
      </c>
      <c r="V30" s="41">
        <f>SUMPRODUCT($J$4:$J$29,V4:V29)</f>
        <v>0</v>
      </c>
      <c r="W30" s="41">
        <f>SUMPRODUCT($J$4:$J$29,W4:W29)</f>
        <v>0</v>
      </c>
      <c r="X30" s="41">
        <f>SUMPRODUCT($J$4:$J$29,X4:X29)</f>
        <v>0</v>
      </c>
      <c r="Y30" s="41">
        <f>SUMPRODUCT(J4:J29,Y4:Y29)</f>
        <v>0</v>
      </c>
      <c r="Z30" s="41">
        <f>SUMPRODUCT(J4:J29,Z4:Z29)</f>
        <v>0</v>
      </c>
      <c r="AA30" s="41">
        <f>SUMPRODUCT(J4:J29,AA4:AA29)</f>
        <v>0</v>
      </c>
      <c r="AB30" s="41">
        <f>SUMPRODUCT(K4:K29,AB4:AB29)</f>
        <v>0</v>
      </c>
      <c r="AC30" s="41">
        <f t="shared" ref="AC30:AG30" si="6">SUMPRODUCT(S4:S29,AC4:AC29)</f>
        <v>0</v>
      </c>
      <c r="AD30" s="41">
        <f t="shared" si="6"/>
        <v>0</v>
      </c>
      <c r="AE30" s="41">
        <f t="shared" si="6"/>
        <v>0</v>
      </c>
      <c r="AF30" s="41">
        <f t="shared" si="6"/>
        <v>0</v>
      </c>
      <c r="AG30" s="41">
        <f t="shared" si="6"/>
        <v>0</v>
      </c>
    </row>
    <row r="31" spans="1:33" x14ac:dyDescent="0.2">
      <c r="J31" s="1"/>
      <c r="K31" s="16">
        <f>SUM(K4:K29)</f>
        <v>452</v>
      </c>
      <c r="S31" s="16">
        <f t="shared" ref="L31:S31" si="7">SUM(S4:S29)</f>
        <v>292</v>
      </c>
      <c r="U31" s="127"/>
      <c r="V31" s="40"/>
      <c r="W31" s="40"/>
      <c r="X31" s="40"/>
    </row>
    <row r="32" spans="1:33" ht="23.25" customHeight="1" x14ac:dyDescent="0.2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60"/>
      <c r="U32" s="127"/>
      <c r="V32" s="40"/>
      <c r="W32" s="40"/>
      <c r="X32" s="40"/>
    </row>
    <row r="33" spans="1:24" x14ac:dyDescent="0.2">
      <c r="U33" s="127"/>
      <c r="V33" s="40"/>
      <c r="W33" s="40"/>
      <c r="X33" s="40"/>
    </row>
    <row r="34" spans="1:24" ht="31.5" customHeight="1" x14ac:dyDescent="0.2">
      <c r="A34" s="153" t="s">
        <v>87</v>
      </c>
      <c r="B34" s="154"/>
      <c r="C34" s="154"/>
      <c r="D34" s="154"/>
      <c r="E34" s="154"/>
      <c r="F34" s="154"/>
      <c r="G34" s="154"/>
      <c r="H34" s="154"/>
      <c r="I34" s="154"/>
      <c r="J34" s="155"/>
      <c r="U34" s="127"/>
      <c r="V34" s="40"/>
      <c r="W34" s="40"/>
      <c r="X34" s="40"/>
    </row>
    <row r="35" spans="1:24" x14ac:dyDescent="0.2">
      <c r="U35" s="127"/>
      <c r="V35" s="40"/>
      <c r="W35" s="40"/>
      <c r="X35" s="40"/>
    </row>
  </sheetData>
  <mergeCells count="23">
    <mergeCell ref="W1:W2"/>
    <mergeCell ref="A34:J34"/>
    <mergeCell ref="AD1:AD2"/>
    <mergeCell ref="A4:A24"/>
    <mergeCell ref="B4:B24"/>
    <mergeCell ref="A25:A29"/>
    <mergeCell ref="B25:B29"/>
    <mergeCell ref="A32:J32"/>
    <mergeCell ref="AE1:AE2"/>
    <mergeCell ref="AF1:AF2"/>
    <mergeCell ref="AG1:AG2"/>
    <mergeCell ref="A2:J2"/>
    <mergeCell ref="K2:T2"/>
    <mergeCell ref="X1:X2"/>
    <mergeCell ref="Y1:Y2"/>
    <mergeCell ref="Z1:Z2"/>
    <mergeCell ref="AA1:AA2"/>
    <mergeCell ref="AB1:AB2"/>
    <mergeCell ref="AC1:AC2"/>
    <mergeCell ref="A1:C1"/>
    <mergeCell ref="D1:J1"/>
    <mergeCell ref="K1:T1"/>
    <mergeCell ref="V1:V2"/>
  </mergeCells>
  <conditionalFormatting sqref="A30:T30 V30:XFD30">
    <cfRule type="cellIs" dxfId="76" priority="2" operator="greaterThan">
      <formula>1</formula>
    </cfRule>
  </conditionalFormatting>
  <conditionalFormatting sqref="S36:V65 T31 S32:T35 V31:V35">
    <cfRule type="cellIs" dxfId="75" priority="10" stopIfTrue="1" operator="greaterThan">
      <formula>0</formula>
    </cfRule>
    <cfRule type="cellIs" dxfId="74" priority="11" stopIfTrue="1" operator="greaterThan">
      <formula>0</formula>
    </cfRule>
    <cfRule type="cellIs" dxfId="73" priority="12" stopIfTrue="1" operator="greaterThan">
      <formula>0</formula>
    </cfRule>
  </conditionalFormatting>
  <conditionalFormatting sqref="V4:AG29">
    <cfRule type="cellIs" dxfId="72" priority="5" operator="greaterThan">
      <formula>0</formula>
    </cfRule>
  </conditionalFormatting>
  <conditionalFormatting sqref="U30">
    <cfRule type="cellIs" dxfId="71" priority="1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1A31E-7B93-4F70-93DA-FEA38F11AAB0}">
  <dimension ref="A1:AF35"/>
  <sheetViews>
    <sheetView topLeftCell="A19" zoomScale="80" zoomScaleNormal="80" workbookViewId="0">
      <selection activeCell="D9" sqref="D9"/>
    </sheetView>
  </sheetViews>
  <sheetFormatPr defaultColWidth="9.7109375" defaultRowHeight="15" x14ac:dyDescent="0.2"/>
  <cols>
    <col min="1" max="1" width="7.7109375" style="1" customWidth="1"/>
    <col min="2" max="2" width="16.5703125" style="1" customWidth="1"/>
    <col min="3" max="3" width="5.5703125" style="13" customWidth="1"/>
    <col min="4" max="4" width="30.42578125" style="1" customWidth="1"/>
    <col min="5" max="5" width="14.85546875" style="1" customWidth="1"/>
    <col min="6" max="6" width="9.140625" style="1" customWidth="1"/>
    <col min="7" max="7" width="9" style="1" customWidth="1"/>
    <col min="8" max="8" width="8.7109375" style="1" customWidth="1"/>
    <col min="9" max="9" width="11.140625" style="1" customWidth="1"/>
    <col min="10" max="10" width="11" style="19" customWidth="1"/>
    <col min="11" max="18" width="11.28515625" style="16" customWidth="1"/>
    <col min="19" max="19" width="13.28515625" style="14" customWidth="1"/>
    <col min="20" max="20" width="12.5703125" style="37" customWidth="1"/>
    <col min="21" max="21" width="15.42578125" style="38" customWidth="1"/>
    <col min="22" max="22" width="20.85546875" style="38" customWidth="1"/>
    <col min="23" max="23" width="16.42578125" style="38" bestFit="1" customWidth="1"/>
    <col min="24" max="25" width="16.42578125" style="39" bestFit="1" customWidth="1"/>
    <col min="26" max="26" width="17" style="39" customWidth="1"/>
    <col min="27" max="32" width="16.28515625" style="39" bestFit="1" customWidth="1"/>
    <col min="33" max="16384" width="9.7109375" style="30"/>
  </cols>
  <sheetData>
    <row r="1" spans="1:32" ht="47.65" customHeight="1" x14ac:dyDescent="0.2">
      <c r="A1" s="173" t="s">
        <v>41</v>
      </c>
      <c r="B1" s="173"/>
      <c r="C1" s="173"/>
      <c r="D1" s="173" t="s">
        <v>43</v>
      </c>
      <c r="E1" s="173"/>
      <c r="F1" s="173"/>
      <c r="G1" s="173"/>
      <c r="H1" s="173"/>
      <c r="I1" s="173"/>
      <c r="J1" s="173"/>
      <c r="K1" s="173" t="s">
        <v>42</v>
      </c>
      <c r="L1" s="173"/>
      <c r="M1" s="173"/>
      <c r="N1" s="173"/>
      <c r="O1" s="173"/>
      <c r="P1" s="173"/>
      <c r="Q1" s="173"/>
      <c r="R1" s="173"/>
      <c r="S1" s="173"/>
      <c r="T1" s="173"/>
      <c r="U1" s="180" t="s">
        <v>104</v>
      </c>
      <c r="V1" s="236" t="s">
        <v>165</v>
      </c>
      <c r="W1" s="156" t="s">
        <v>44</v>
      </c>
      <c r="X1" s="156" t="s">
        <v>44</v>
      </c>
      <c r="Y1" s="156" t="s">
        <v>44</v>
      </c>
      <c r="Z1" s="156" t="s">
        <v>44</v>
      </c>
      <c r="AA1" s="156" t="s">
        <v>44</v>
      </c>
      <c r="AB1" s="156" t="s">
        <v>44</v>
      </c>
      <c r="AC1" s="156" t="s">
        <v>44</v>
      </c>
      <c r="AD1" s="156" t="s">
        <v>44</v>
      </c>
      <c r="AE1" s="156" t="s">
        <v>44</v>
      </c>
      <c r="AF1" s="156" t="s">
        <v>44</v>
      </c>
    </row>
    <row r="2" spans="1:32" ht="25.5" customHeight="1" x14ac:dyDescent="0.2">
      <c r="A2" s="164" t="s">
        <v>74</v>
      </c>
      <c r="B2" s="178"/>
      <c r="C2" s="178"/>
      <c r="D2" s="178"/>
      <c r="E2" s="178"/>
      <c r="F2" s="178"/>
      <c r="G2" s="178"/>
      <c r="H2" s="178"/>
      <c r="I2" s="178"/>
      <c r="J2" s="179"/>
      <c r="K2" s="161" t="s">
        <v>72</v>
      </c>
      <c r="L2" s="162"/>
      <c r="M2" s="162"/>
      <c r="N2" s="162"/>
      <c r="O2" s="162"/>
      <c r="P2" s="162"/>
      <c r="Q2" s="162"/>
      <c r="R2" s="162"/>
      <c r="S2" s="162"/>
      <c r="T2" s="163"/>
      <c r="U2" s="181"/>
      <c r="V2" s="237"/>
      <c r="W2" s="157"/>
      <c r="X2" s="157"/>
      <c r="Y2" s="157"/>
      <c r="Z2" s="157"/>
      <c r="AA2" s="157"/>
      <c r="AB2" s="157"/>
      <c r="AC2" s="157"/>
      <c r="AD2" s="157"/>
      <c r="AE2" s="157"/>
      <c r="AF2" s="157"/>
    </row>
    <row r="3" spans="1:32" s="3" customFormat="1" ht="54.75" customHeight="1" x14ac:dyDescent="0.2">
      <c r="A3" s="11" t="s">
        <v>4</v>
      </c>
      <c r="B3" s="11" t="s">
        <v>46</v>
      </c>
      <c r="C3" s="11" t="s">
        <v>2</v>
      </c>
      <c r="D3" s="11" t="s">
        <v>8</v>
      </c>
      <c r="E3" s="11" t="s">
        <v>12</v>
      </c>
      <c r="F3" s="11" t="s">
        <v>3</v>
      </c>
      <c r="G3" s="11" t="s">
        <v>13</v>
      </c>
      <c r="H3" s="11" t="s">
        <v>10</v>
      </c>
      <c r="I3" s="11" t="s">
        <v>9</v>
      </c>
      <c r="J3" s="11" t="s">
        <v>11</v>
      </c>
      <c r="K3" s="11" t="s">
        <v>5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5" t="s">
        <v>95</v>
      </c>
      <c r="S3" s="66" t="s">
        <v>0</v>
      </c>
      <c r="T3" s="10" t="s">
        <v>1</v>
      </c>
      <c r="U3" s="81">
        <v>45551</v>
      </c>
      <c r="V3" s="81">
        <v>45729</v>
      </c>
      <c r="W3" s="29" t="s">
        <v>45</v>
      </c>
      <c r="X3" s="29" t="s">
        <v>45</v>
      </c>
      <c r="Y3" s="29" t="s">
        <v>45</v>
      </c>
      <c r="Z3" s="29" t="s">
        <v>45</v>
      </c>
      <c r="AA3" s="29" t="s">
        <v>45</v>
      </c>
      <c r="AB3" s="29" t="s">
        <v>45</v>
      </c>
      <c r="AC3" s="29" t="s">
        <v>45</v>
      </c>
      <c r="AD3" s="29" t="s">
        <v>45</v>
      </c>
      <c r="AE3" s="29" t="s">
        <v>45</v>
      </c>
      <c r="AF3" s="29" t="s">
        <v>45</v>
      </c>
    </row>
    <row r="4" spans="1:32" ht="59.25" customHeight="1" x14ac:dyDescent="0.2">
      <c r="A4" s="174" t="s">
        <v>15</v>
      </c>
      <c r="B4" s="176" t="s">
        <v>69</v>
      </c>
      <c r="C4" s="48">
        <v>1</v>
      </c>
      <c r="D4" s="31" t="s">
        <v>48</v>
      </c>
      <c r="E4" s="23" t="s">
        <v>29</v>
      </c>
      <c r="F4" s="23" t="s">
        <v>6</v>
      </c>
      <c r="G4" s="24" t="s">
        <v>68</v>
      </c>
      <c r="H4" s="49">
        <v>1001</v>
      </c>
      <c r="I4" s="50" t="s">
        <v>33</v>
      </c>
      <c r="J4" s="51">
        <v>41</v>
      </c>
      <c r="K4" s="56">
        <v>2</v>
      </c>
      <c r="L4" s="67">
        <f t="shared" ref="L4:L29" si="0">IF(SUM(U4:AK4)&gt;K4+N4,K4+N4,SUM(U4:AK4))</f>
        <v>0</v>
      </c>
      <c r="M4" s="68">
        <f t="shared" ref="M4:M29" si="1">(SUM(U4:AK4))</f>
        <v>0</v>
      </c>
      <c r="N4" s="69"/>
      <c r="O4" s="70">
        <f>ROUND(IF(K4*0.25-0.5&lt;0,0,K4*0.25-0.5),0)-R4-P4</f>
        <v>0</v>
      </c>
      <c r="P4" s="69"/>
      <c r="Q4" s="69"/>
      <c r="R4" s="69"/>
      <c r="S4" s="71">
        <f t="shared" ref="S4:S29" si="2">K4-(SUM(U4:AC4))+N4</f>
        <v>2</v>
      </c>
      <c r="T4" s="55" t="str">
        <f>IF(S4&lt;0,"ATENÇÃO","OK")</f>
        <v>OK</v>
      </c>
      <c r="U4" s="27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</row>
    <row r="5" spans="1:32" ht="63.75" customHeight="1" x14ac:dyDescent="0.2">
      <c r="A5" s="175"/>
      <c r="B5" s="177"/>
      <c r="C5" s="48">
        <v>2</v>
      </c>
      <c r="D5" s="32" t="s">
        <v>49</v>
      </c>
      <c r="E5" s="24" t="s">
        <v>29</v>
      </c>
      <c r="F5" s="24" t="s">
        <v>6</v>
      </c>
      <c r="G5" s="24" t="s">
        <v>68</v>
      </c>
      <c r="H5" s="49">
        <v>1001</v>
      </c>
      <c r="I5" s="50" t="s">
        <v>34</v>
      </c>
      <c r="J5" s="51">
        <v>43.75</v>
      </c>
      <c r="K5" s="56">
        <v>2</v>
      </c>
      <c r="L5" s="67">
        <f t="shared" si="0"/>
        <v>0</v>
      </c>
      <c r="M5" s="68">
        <f t="shared" si="1"/>
        <v>0</v>
      </c>
      <c r="N5" s="69"/>
      <c r="O5" s="70">
        <f t="shared" ref="O5:O29" si="3">ROUND(IF(K5*0.25-0.5&lt;0,0,K5*0.25-0.5),0)-R5-P5</f>
        <v>0</v>
      </c>
      <c r="P5" s="69"/>
      <c r="Q5" s="69"/>
      <c r="R5" s="69"/>
      <c r="S5" s="71">
        <f t="shared" si="2"/>
        <v>2</v>
      </c>
      <c r="T5" s="55" t="str">
        <f t="shared" ref="T5:T29" si="4">IF(S5&lt;0,"ATENÇÃO","OK")</f>
        <v>OK</v>
      </c>
      <c r="U5" s="27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1:32" ht="77.25" customHeight="1" x14ac:dyDescent="0.2">
      <c r="A6" s="175"/>
      <c r="B6" s="177"/>
      <c r="C6" s="48">
        <v>3</v>
      </c>
      <c r="D6" s="32" t="s">
        <v>50</v>
      </c>
      <c r="E6" s="24" t="s">
        <v>29</v>
      </c>
      <c r="F6" s="24" t="s">
        <v>6</v>
      </c>
      <c r="G6" s="24" t="s">
        <v>68</v>
      </c>
      <c r="H6" s="49">
        <v>1001</v>
      </c>
      <c r="I6" s="50" t="s">
        <v>35</v>
      </c>
      <c r="J6" s="51">
        <v>51.2</v>
      </c>
      <c r="K6" s="56">
        <v>8</v>
      </c>
      <c r="L6" s="67">
        <f t="shared" si="0"/>
        <v>8</v>
      </c>
      <c r="M6" s="68">
        <f t="shared" si="1"/>
        <v>8</v>
      </c>
      <c r="N6" s="69"/>
      <c r="O6" s="70">
        <f t="shared" si="3"/>
        <v>2</v>
      </c>
      <c r="P6" s="69"/>
      <c r="Q6" s="69"/>
      <c r="R6" s="69"/>
      <c r="S6" s="71">
        <f t="shared" si="2"/>
        <v>0</v>
      </c>
      <c r="T6" s="55" t="str">
        <f t="shared" si="4"/>
        <v>OK</v>
      </c>
      <c r="U6" s="27"/>
      <c r="V6" s="42">
        <v>8</v>
      </c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62.45" customHeight="1" x14ac:dyDescent="0.2">
      <c r="A7" s="175"/>
      <c r="B7" s="177"/>
      <c r="C7" s="48">
        <v>4</v>
      </c>
      <c r="D7" s="31" t="s">
        <v>51</v>
      </c>
      <c r="E7" s="23" t="s">
        <v>29</v>
      </c>
      <c r="F7" s="23" t="s">
        <v>6</v>
      </c>
      <c r="G7" s="24" t="s">
        <v>68</v>
      </c>
      <c r="H7" s="52">
        <v>1001</v>
      </c>
      <c r="I7" s="53" t="s">
        <v>36</v>
      </c>
      <c r="J7" s="54">
        <v>54.2</v>
      </c>
      <c r="K7" s="56">
        <v>6</v>
      </c>
      <c r="L7" s="67">
        <f t="shared" si="0"/>
        <v>0</v>
      </c>
      <c r="M7" s="68">
        <f t="shared" si="1"/>
        <v>0</v>
      </c>
      <c r="N7" s="69"/>
      <c r="O7" s="70">
        <f t="shared" si="3"/>
        <v>1</v>
      </c>
      <c r="P7" s="69"/>
      <c r="Q7" s="69"/>
      <c r="R7" s="69"/>
      <c r="S7" s="71">
        <f t="shared" si="2"/>
        <v>6</v>
      </c>
      <c r="T7" s="55" t="str">
        <f t="shared" si="4"/>
        <v>OK</v>
      </c>
      <c r="U7" s="27"/>
      <c r="V7" s="43"/>
      <c r="W7" s="42"/>
      <c r="X7" s="42"/>
      <c r="Y7" s="42"/>
      <c r="Z7" s="42"/>
      <c r="AA7" s="42"/>
      <c r="AB7" s="42"/>
      <c r="AC7" s="42"/>
      <c r="AD7" s="42"/>
      <c r="AE7" s="42"/>
      <c r="AF7" s="42"/>
    </row>
    <row r="8" spans="1:32" ht="65.25" customHeight="1" x14ac:dyDescent="0.2">
      <c r="A8" s="175"/>
      <c r="B8" s="177"/>
      <c r="C8" s="48">
        <v>5</v>
      </c>
      <c r="D8" s="31" t="s">
        <v>16</v>
      </c>
      <c r="E8" s="23" t="s">
        <v>29</v>
      </c>
      <c r="F8" s="23" t="s">
        <v>6</v>
      </c>
      <c r="G8" s="24" t="s">
        <v>68</v>
      </c>
      <c r="H8" s="52">
        <v>1001</v>
      </c>
      <c r="I8" s="53" t="s">
        <v>37</v>
      </c>
      <c r="J8" s="54">
        <v>65.8</v>
      </c>
      <c r="K8" s="56">
        <v>2</v>
      </c>
      <c r="L8" s="67">
        <f t="shared" si="0"/>
        <v>0</v>
      </c>
      <c r="M8" s="68">
        <f t="shared" si="1"/>
        <v>0</v>
      </c>
      <c r="N8" s="69"/>
      <c r="O8" s="70">
        <f t="shared" si="3"/>
        <v>0</v>
      </c>
      <c r="P8" s="69"/>
      <c r="Q8" s="69"/>
      <c r="R8" s="69"/>
      <c r="S8" s="71">
        <f t="shared" si="2"/>
        <v>2</v>
      </c>
      <c r="T8" s="55" t="str">
        <f t="shared" si="4"/>
        <v>OK</v>
      </c>
      <c r="U8" s="27"/>
      <c r="V8" s="43"/>
      <c r="W8" s="42"/>
      <c r="X8" s="42"/>
      <c r="Y8" s="42"/>
      <c r="Z8" s="42"/>
      <c r="AA8" s="42"/>
      <c r="AB8" s="42"/>
      <c r="AC8" s="42"/>
      <c r="AD8" s="42"/>
      <c r="AE8" s="42"/>
      <c r="AF8" s="42"/>
    </row>
    <row r="9" spans="1:32" ht="63" customHeight="1" x14ac:dyDescent="0.2">
      <c r="A9" s="175"/>
      <c r="B9" s="177"/>
      <c r="C9" s="48">
        <v>6</v>
      </c>
      <c r="D9" s="32" t="s">
        <v>17</v>
      </c>
      <c r="E9" s="24" t="s">
        <v>29</v>
      </c>
      <c r="F9" s="24" t="s">
        <v>6</v>
      </c>
      <c r="G9" s="24" t="s">
        <v>68</v>
      </c>
      <c r="H9" s="49">
        <v>1001</v>
      </c>
      <c r="I9" s="50" t="s">
        <v>28</v>
      </c>
      <c r="J9" s="51">
        <v>65.900000000000006</v>
      </c>
      <c r="K9" s="56">
        <v>4</v>
      </c>
      <c r="L9" s="67">
        <f t="shared" si="0"/>
        <v>0</v>
      </c>
      <c r="M9" s="68">
        <f t="shared" si="1"/>
        <v>0</v>
      </c>
      <c r="N9" s="69"/>
      <c r="O9" s="70">
        <f t="shared" si="3"/>
        <v>1</v>
      </c>
      <c r="P9" s="69"/>
      <c r="Q9" s="69"/>
      <c r="R9" s="69"/>
      <c r="S9" s="71">
        <f t="shared" si="2"/>
        <v>4</v>
      </c>
      <c r="T9" s="55" t="str">
        <f t="shared" si="4"/>
        <v>OK</v>
      </c>
      <c r="U9" s="27"/>
      <c r="V9" s="43"/>
      <c r="W9" s="42"/>
      <c r="X9" s="42"/>
      <c r="Y9" s="42"/>
      <c r="Z9" s="42"/>
      <c r="AA9" s="42"/>
      <c r="AB9" s="42"/>
      <c r="AC9" s="42"/>
      <c r="AD9" s="42"/>
      <c r="AE9" s="42"/>
      <c r="AF9" s="42"/>
    </row>
    <row r="10" spans="1:32" ht="60.75" customHeight="1" x14ac:dyDescent="0.2">
      <c r="A10" s="175"/>
      <c r="B10" s="177"/>
      <c r="C10" s="48">
        <v>7</v>
      </c>
      <c r="D10" s="32" t="s">
        <v>18</v>
      </c>
      <c r="E10" s="24" t="s">
        <v>29</v>
      </c>
      <c r="F10" s="24" t="s">
        <v>6</v>
      </c>
      <c r="G10" s="24" t="s">
        <v>68</v>
      </c>
      <c r="H10" s="49">
        <v>1001</v>
      </c>
      <c r="I10" s="50" t="s">
        <v>38</v>
      </c>
      <c r="J10" s="51">
        <v>65.7</v>
      </c>
      <c r="K10" s="56">
        <v>2</v>
      </c>
      <c r="L10" s="67">
        <f t="shared" si="0"/>
        <v>0</v>
      </c>
      <c r="M10" s="68">
        <f t="shared" si="1"/>
        <v>0</v>
      </c>
      <c r="N10" s="69"/>
      <c r="O10" s="70">
        <f t="shared" si="3"/>
        <v>0</v>
      </c>
      <c r="P10" s="69"/>
      <c r="Q10" s="69"/>
      <c r="R10" s="69"/>
      <c r="S10" s="71">
        <f t="shared" si="2"/>
        <v>2</v>
      </c>
      <c r="T10" s="55" t="str">
        <f t="shared" si="4"/>
        <v>OK</v>
      </c>
      <c r="U10" s="27"/>
      <c r="V10" s="43"/>
      <c r="W10" s="42"/>
      <c r="X10" s="42"/>
      <c r="Y10" s="42"/>
      <c r="Z10" s="42"/>
      <c r="AA10" s="42"/>
      <c r="AB10" s="42"/>
      <c r="AC10" s="42"/>
      <c r="AD10" s="42"/>
      <c r="AE10" s="42"/>
      <c r="AF10" s="42"/>
    </row>
    <row r="11" spans="1:32" ht="62.45" customHeight="1" x14ac:dyDescent="0.2">
      <c r="A11" s="175"/>
      <c r="B11" s="177"/>
      <c r="C11" s="48">
        <v>8</v>
      </c>
      <c r="D11" s="33" t="s">
        <v>52</v>
      </c>
      <c r="E11" s="25" t="s">
        <v>29</v>
      </c>
      <c r="F11" s="25" t="s">
        <v>7</v>
      </c>
      <c r="G11" s="24" t="s">
        <v>68</v>
      </c>
      <c r="H11" s="49">
        <v>1001</v>
      </c>
      <c r="I11" s="50" t="s">
        <v>39</v>
      </c>
      <c r="J11" s="51">
        <v>63.78</v>
      </c>
      <c r="K11" s="56">
        <v>2</v>
      </c>
      <c r="L11" s="67">
        <f t="shared" si="0"/>
        <v>0</v>
      </c>
      <c r="M11" s="68">
        <f t="shared" si="1"/>
        <v>0</v>
      </c>
      <c r="N11" s="69"/>
      <c r="O11" s="70">
        <f t="shared" si="3"/>
        <v>0</v>
      </c>
      <c r="P11" s="69"/>
      <c r="Q11" s="69"/>
      <c r="R11" s="69"/>
      <c r="S11" s="71">
        <f t="shared" si="2"/>
        <v>2</v>
      </c>
      <c r="T11" s="55" t="str">
        <f t="shared" si="4"/>
        <v>OK</v>
      </c>
      <c r="U11" s="27"/>
      <c r="V11" s="43"/>
      <c r="W11" s="42"/>
      <c r="X11" s="42"/>
      <c r="Y11" s="42"/>
      <c r="Z11" s="42"/>
      <c r="AA11" s="42"/>
      <c r="AB11" s="42"/>
      <c r="AC11" s="42"/>
      <c r="AD11" s="42"/>
      <c r="AE11" s="42"/>
      <c r="AF11" s="42"/>
    </row>
    <row r="12" spans="1:32" ht="60.75" customHeight="1" x14ac:dyDescent="0.2">
      <c r="A12" s="175"/>
      <c r="B12" s="177"/>
      <c r="C12" s="48">
        <v>9</v>
      </c>
      <c r="D12" s="34" t="s">
        <v>53</v>
      </c>
      <c r="E12" s="28" t="s">
        <v>29</v>
      </c>
      <c r="F12" s="28" t="s">
        <v>7</v>
      </c>
      <c r="G12" s="24" t="s">
        <v>68</v>
      </c>
      <c r="H12" s="49">
        <v>1001</v>
      </c>
      <c r="I12" s="50" t="s">
        <v>28</v>
      </c>
      <c r="J12" s="51">
        <v>73.900000000000006</v>
      </c>
      <c r="K12" s="56">
        <v>2</v>
      </c>
      <c r="L12" s="67">
        <f t="shared" si="0"/>
        <v>0</v>
      </c>
      <c r="M12" s="68">
        <f t="shared" si="1"/>
        <v>0</v>
      </c>
      <c r="N12" s="69"/>
      <c r="O12" s="70">
        <f t="shared" si="3"/>
        <v>0</v>
      </c>
      <c r="P12" s="69"/>
      <c r="Q12" s="69"/>
      <c r="R12" s="69"/>
      <c r="S12" s="71">
        <f t="shared" si="2"/>
        <v>2</v>
      </c>
      <c r="T12" s="55" t="str">
        <f t="shared" si="4"/>
        <v>OK</v>
      </c>
      <c r="U12" s="27"/>
      <c r="V12" s="43"/>
      <c r="W12" s="42"/>
      <c r="X12" s="42"/>
      <c r="Y12" s="42"/>
      <c r="Z12" s="42"/>
      <c r="AA12" s="42"/>
      <c r="AB12" s="42"/>
      <c r="AC12" s="42"/>
      <c r="AD12" s="42"/>
      <c r="AE12" s="42"/>
      <c r="AF12" s="42"/>
    </row>
    <row r="13" spans="1:32" ht="62.45" customHeight="1" x14ac:dyDescent="0.2">
      <c r="A13" s="175"/>
      <c r="B13" s="177"/>
      <c r="C13" s="48">
        <v>10</v>
      </c>
      <c r="D13" s="34" t="s">
        <v>54</v>
      </c>
      <c r="E13" s="28" t="s">
        <v>29</v>
      </c>
      <c r="F13" s="28" t="s">
        <v>6</v>
      </c>
      <c r="G13" s="24" t="s">
        <v>68</v>
      </c>
      <c r="H13" s="49">
        <v>1001</v>
      </c>
      <c r="I13" s="50" t="s">
        <v>28</v>
      </c>
      <c r="J13" s="51">
        <v>66.8</v>
      </c>
      <c r="K13" s="56">
        <v>2</v>
      </c>
      <c r="L13" s="67">
        <f t="shared" si="0"/>
        <v>0</v>
      </c>
      <c r="M13" s="68">
        <f t="shared" si="1"/>
        <v>0</v>
      </c>
      <c r="N13" s="69"/>
      <c r="O13" s="70">
        <f t="shared" si="3"/>
        <v>0</v>
      </c>
      <c r="P13" s="69"/>
      <c r="Q13" s="69"/>
      <c r="R13" s="69"/>
      <c r="S13" s="71">
        <f t="shared" si="2"/>
        <v>2</v>
      </c>
      <c r="T13" s="55" t="str">
        <f t="shared" si="4"/>
        <v>OK</v>
      </c>
      <c r="U13" s="27"/>
      <c r="V13" s="43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1:32" ht="29.25" customHeight="1" x14ac:dyDescent="0.2">
      <c r="A14" s="175"/>
      <c r="B14" s="177"/>
      <c r="C14" s="48">
        <v>11</v>
      </c>
      <c r="D14" s="35" t="s">
        <v>19</v>
      </c>
      <c r="E14" s="23" t="s">
        <v>29</v>
      </c>
      <c r="F14" s="23" t="s">
        <v>6</v>
      </c>
      <c r="G14" s="24" t="s">
        <v>68</v>
      </c>
      <c r="H14" s="49">
        <v>1001</v>
      </c>
      <c r="I14" s="50" t="s">
        <v>30</v>
      </c>
      <c r="J14" s="51">
        <v>15.5</v>
      </c>
      <c r="K14" s="56">
        <v>2</v>
      </c>
      <c r="L14" s="67">
        <f t="shared" si="0"/>
        <v>0</v>
      </c>
      <c r="M14" s="68">
        <f t="shared" si="1"/>
        <v>0</v>
      </c>
      <c r="N14" s="69"/>
      <c r="O14" s="70">
        <f t="shared" si="3"/>
        <v>0</v>
      </c>
      <c r="P14" s="69"/>
      <c r="Q14" s="69"/>
      <c r="R14" s="69"/>
      <c r="S14" s="71">
        <f t="shared" si="2"/>
        <v>2</v>
      </c>
      <c r="T14" s="55" t="str">
        <f t="shared" si="4"/>
        <v>OK</v>
      </c>
      <c r="U14" s="27"/>
      <c r="V14" s="43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ht="31.7" customHeight="1" x14ac:dyDescent="0.2">
      <c r="A15" s="175"/>
      <c r="B15" s="177"/>
      <c r="C15" s="48">
        <v>12</v>
      </c>
      <c r="D15" s="35" t="s">
        <v>20</v>
      </c>
      <c r="E15" s="23" t="s">
        <v>29</v>
      </c>
      <c r="F15" s="23" t="s">
        <v>6</v>
      </c>
      <c r="G15" s="24" t="s">
        <v>68</v>
      </c>
      <c r="H15" s="49">
        <v>1001</v>
      </c>
      <c r="I15" s="50" t="s">
        <v>30</v>
      </c>
      <c r="J15" s="51">
        <v>14</v>
      </c>
      <c r="K15" s="56">
        <v>2</v>
      </c>
      <c r="L15" s="67">
        <f t="shared" si="0"/>
        <v>0</v>
      </c>
      <c r="M15" s="68">
        <f t="shared" si="1"/>
        <v>0</v>
      </c>
      <c r="N15" s="69"/>
      <c r="O15" s="70">
        <f t="shared" si="3"/>
        <v>0</v>
      </c>
      <c r="P15" s="69"/>
      <c r="Q15" s="69"/>
      <c r="R15" s="69"/>
      <c r="S15" s="71">
        <f t="shared" si="2"/>
        <v>2</v>
      </c>
      <c r="T15" s="55" t="str">
        <f t="shared" si="4"/>
        <v>OK</v>
      </c>
      <c r="U15" s="27"/>
      <c r="V15" s="43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2" ht="28.5" customHeight="1" x14ac:dyDescent="0.2">
      <c r="A16" s="175"/>
      <c r="B16" s="177"/>
      <c r="C16" s="48">
        <v>13</v>
      </c>
      <c r="D16" s="35" t="s">
        <v>21</v>
      </c>
      <c r="E16" s="23" t="s">
        <v>29</v>
      </c>
      <c r="F16" s="23" t="s">
        <v>6</v>
      </c>
      <c r="G16" s="24" t="s">
        <v>68</v>
      </c>
      <c r="H16" s="49">
        <v>1001</v>
      </c>
      <c r="I16" s="50" t="s">
        <v>30</v>
      </c>
      <c r="J16" s="51">
        <v>19</v>
      </c>
      <c r="K16" s="56">
        <v>2</v>
      </c>
      <c r="L16" s="67">
        <f t="shared" si="0"/>
        <v>0</v>
      </c>
      <c r="M16" s="68">
        <f t="shared" si="1"/>
        <v>0</v>
      </c>
      <c r="N16" s="69"/>
      <c r="O16" s="70">
        <f t="shared" si="3"/>
        <v>0</v>
      </c>
      <c r="P16" s="69"/>
      <c r="Q16" s="69"/>
      <c r="R16" s="69"/>
      <c r="S16" s="71">
        <f t="shared" si="2"/>
        <v>2</v>
      </c>
      <c r="T16" s="55" t="str">
        <f t="shared" si="4"/>
        <v>OK</v>
      </c>
      <c r="U16" s="27"/>
      <c r="V16" s="43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1:32" ht="28.5" customHeight="1" x14ac:dyDescent="0.2">
      <c r="A17" s="175"/>
      <c r="B17" s="177"/>
      <c r="C17" s="48">
        <v>14</v>
      </c>
      <c r="D17" s="35" t="s">
        <v>22</v>
      </c>
      <c r="E17" s="23" t="s">
        <v>29</v>
      </c>
      <c r="F17" s="23" t="s">
        <v>6</v>
      </c>
      <c r="G17" s="24" t="s">
        <v>68</v>
      </c>
      <c r="H17" s="49">
        <v>1001</v>
      </c>
      <c r="I17" s="50" t="s">
        <v>30</v>
      </c>
      <c r="J17" s="51">
        <v>20</v>
      </c>
      <c r="K17" s="56">
        <v>2</v>
      </c>
      <c r="L17" s="67">
        <f t="shared" si="0"/>
        <v>0</v>
      </c>
      <c r="M17" s="68">
        <f t="shared" si="1"/>
        <v>0</v>
      </c>
      <c r="N17" s="69"/>
      <c r="O17" s="70">
        <f t="shared" si="3"/>
        <v>0</v>
      </c>
      <c r="P17" s="69"/>
      <c r="Q17" s="69"/>
      <c r="R17" s="69"/>
      <c r="S17" s="71">
        <f t="shared" si="2"/>
        <v>2</v>
      </c>
      <c r="T17" s="55" t="str">
        <f t="shared" si="4"/>
        <v>OK</v>
      </c>
      <c r="U17" s="27"/>
      <c r="V17" s="43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1:32" ht="29.25" customHeight="1" x14ac:dyDescent="0.2">
      <c r="A18" s="175"/>
      <c r="B18" s="177"/>
      <c r="C18" s="48">
        <v>15</v>
      </c>
      <c r="D18" s="35" t="s">
        <v>23</v>
      </c>
      <c r="E18" s="23" t="s">
        <v>29</v>
      </c>
      <c r="F18" s="23" t="s">
        <v>6</v>
      </c>
      <c r="G18" s="24" t="s">
        <v>68</v>
      </c>
      <c r="H18" s="49">
        <v>1001</v>
      </c>
      <c r="I18" s="50" t="s">
        <v>30</v>
      </c>
      <c r="J18" s="51">
        <v>20</v>
      </c>
      <c r="K18" s="56">
        <v>2</v>
      </c>
      <c r="L18" s="67">
        <f t="shared" si="0"/>
        <v>0</v>
      </c>
      <c r="M18" s="68">
        <f t="shared" si="1"/>
        <v>0</v>
      </c>
      <c r="N18" s="69"/>
      <c r="O18" s="70">
        <f t="shared" si="3"/>
        <v>0</v>
      </c>
      <c r="P18" s="69"/>
      <c r="Q18" s="69"/>
      <c r="R18" s="69"/>
      <c r="S18" s="71">
        <f t="shared" si="2"/>
        <v>2</v>
      </c>
      <c r="T18" s="55" t="str">
        <f t="shared" si="4"/>
        <v>OK</v>
      </c>
      <c r="U18" s="27"/>
      <c r="V18" s="43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1:32" ht="34.5" customHeight="1" x14ac:dyDescent="0.2">
      <c r="A19" s="175"/>
      <c r="B19" s="177"/>
      <c r="C19" s="48">
        <v>16</v>
      </c>
      <c r="D19" s="35" t="s">
        <v>24</v>
      </c>
      <c r="E19" s="23" t="s">
        <v>29</v>
      </c>
      <c r="F19" s="23" t="s">
        <v>6</v>
      </c>
      <c r="G19" s="24" t="s">
        <v>68</v>
      </c>
      <c r="H19" s="49">
        <v>1001</v>
      </c>
      <c r="I19" s="50" t="s">
        <v>30</v>
      </c>
      <c r="J19" s="51">
        <v>20</v>
      </c>
      <c r="K19" s="56">
        <v>2</v>
      </c>
      <c r="L19" s="67">
        <f t="shared" si="0"/>
        <v>0</v>
      </c>
      <c r="M19" s="68">
        <f t="shared" si="1"/>
        <v>0</v>
      </c>
      <c r="N19" s="69"/>
      <c r="O19" s="70">
        <f t="shared" si="3"/>
        <v>0</v>
      </c>
      <c r="P19" s="69"/>
      <c r="Q19" s="69"/>
      <c r="R19" s="69"/>
      <c r="S19" s="71">
        <f t="shared" si="2"/>
        <v>2</v>
      </c>
      <c r="T19" s="55" t="str">
        <f t="shared" si="4"/>
        <v>OK</v>
      </c>
      <c r="U19" s="27"/>
      <c r="V19" s="43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1:32" ht="31.7" customHeight="1" x14ac:dyDescent="0.2">
      <c r="A20" s="175"/>
      <c r="B20" s="177"/>
      <c r="C20" s="48">
        <v>17</v>
      </c>
      <c r="D20" s="35" t="s">
        <v>25</v>
      </c>
      <c r="E20" s="23" t="s">
        <v>29</v>
      </c>
      <c r="F20" s="23" t="s">
        <v>6</v>
      </c>
      <c r="G20" s="24" t="s">
        <v>68</v>
      </c>
      <c r="H20" s="49">
        <v>1001</v>
      </c>
      <c r="I20" s="50" t="s">
        <v>30</v>
      </c>
      <c r="J20" s="51">
        <v>20</v>
      </c>
      <c r="K20" s="56">
        <v>2</v>
      </c>
      <c r="L20" s="67">
        <f t="shared" si="0"/>
        <v>0</v>
      </c>
      <c r="M20" s="68">
        <f t="shared" si="1"/>
        <v>0</v>
      </c>
      <c r="N20" s="69"/>
      <c r="O20" s="70">
        <f t="shared" si="3"/>
        <v>0</v>
      </c>
      <c r="P20" s="69"/>
      <c r="Q20" s="69"/>
      <c r="R20" s="69"/>
      <c r="S20" s="71">
        <f t="shared" si="2"/>
        <v>2</v>
      </c>
      <c r="T20" s="55" t="str">
        <f t="shared" si="4"/>
        <v>OK</v>
      </c>
      <c r="U20" s="27"/>
      <c r="V20" s="43"/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1:32" ht="35.450000000000003" customHeight="1" x14ac:dyDescent="0.2">
      <c r="A21" s="175"/>
      <c r="B21" s="177"/>
      <c r="C21" s="48">
        <v>18</v>
      </c>
      <c r="D21" s="36" t="s">
        <v>55</v>
      </c>
      <c r="E21" s="28" t="s">
        <v>29</v>
      </c>
      <c r="F21" s="28" t="s">
        <v>6</v>
      </c>
      <c r="G21" s="24" t="s">
        <v>68</v>
      </c>
      <c r="H21" s="49">
        <v>1001</v>
      </c>
      <c r="I21" s="50" t="s">
        <v>30</v>
      </c>
      <c r="J21" s="51">
        <v>18</v>
      </c>
      <c r="K21" s="56">
        <v>2</v>
      </c>
      <c r="L21" s="67">
        <f t="shared" si="0"/>
        <v>0</v>
      </c>
      <c r="M21" s="68">
        <f t="shared" si="1"/>
        <v>0</v>
      </c>
      <c r="N21" s="69"/>
      <c r="O21" s="70">
        <f t="shared" si="3"/>
        <v>0</v>
      </c>
      <c r="P21" s="69"/>
      <c r="Q21" s="69"/>
      <c r="R21" s="69"/>
      <c r="S21" s="71">
        <f t="shared" si="2"/>
        <v>2</v>
      </c>
      <c r="T21" s="55" t="str">
        <f t="shared" si="4"/>
        <v>OK</v>
      </c>
      <c r="U21" s="27"/>
      <c r="V21" s="43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1:32" ht="36.75" customHeight="1" x14ac:dyDescent="0.2">
      <c r="A22" s="175"/>
      <c r="B22" s="177"/>
      <c r="C22" s="48">
        <v>19</v>
      </c>
      <c r="D22" s="32" t="s">
        <v>26</v>
      </c>
      <c r="E22" s="24" t="s">
        <v>29</v>
      </c>
      <c r="F22" s="24" t="s">
        <v>6</v>
      </c>
      <c r="G22" s="24" t="s">
        <v>68</v>
      </c>
      <c r="H22" s="49">
        <v>1001</v>
      </c>
      <c r="I22" s="50" t="s">
        <v>30</v>
      </c>
      <c r="J22" s="51">
        <v>4.7</v>
      </c>
      <c r="K22" s="56">
        <v>2</v>
      </c>
      <c r="L22" s="67">
        <f t="shared" si="0"/>
        <v>0</v>
      </c>
      <c r="M22" s="68">
        <f t="shared" si="1"/>
        <v>0</v>
      </c>
      <c r="N22" s="69"/>
      <c r="O22" s="70">
        <f t="shared" si="3"/>
        <v>0</v>
      </c>
      <c r="P22" s="69"/>
      <c r="Q22" s="69"/>
      <c r="R22" s="69"/>
      <c r="S22" s="71">
        <f t="shared" si="2"/>
        <v>2</v>
      </c>
      <c r="T22" s="55" t="str">
        <f t="shared" si="4"/>
        <v>OK</v>
      </c>
      <c r="U22" s="27"/>
      <c r="V22" s="43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1:32" ht="34.5" customHeight="1" x14ac:dyDescent="0.2">
      <c r="A23" s="175"/>
      <c r="B23" s="177"/>
      <c r="C23" s="48">
        <v>20</v>
      </c>
      <c r="D23" s="32" t="s">
        <v>56</v>
      </c>
      <c r="E23" s="24" t="s">
        <v>29</v>
      </c>
      <c r="F23" s="24" t="s">
        <v>6</v>
      </c>
      <c r="G23" s="24" t="s">
        <v>68</v>
      </c>
      <c r="H23" s="49">
        <v>1001</v>
      </c>
      <c r="I23" s="50" t="s">
        <v>31</v>
      </c>
      <c r="J23" s="51">
        <v>38.979999999999997</v>
      </c>
      <c r="K23" s="56">
        <v>2</v>
      </c>
      <c r="L23" s="67">
        <f t="shared" si="0"/>
        <v>0</v>
      </c>
      <c r="M23" s="68">
        <f t="shared" si="1"/>
        <v>0</v>
      </c>
      <c r="N23" s="69"/>
      <c r="O23" s="70">
        <f t="shared" si="3"/>
        <v>0</v>
      </c>
      <c r="P23" s="69"/>
      <c r="Q23" s="69"/>
      <c r="R23" s="69"/>
      <c r="S23" s="71">
        <f t="shared" si="2"/>
        <v>2</v>
      </c>
      <c r="T23" s="55" t="str">
        <f t="shared" si="4"/>
        <v>OK</v>
      </c>
      <c r="U23" s="27"/>
      <c r="V23" s="43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1:32" ht="50.25" customHeight="1" x14ac:dyDescent="0.2">
      <c r="A24" s="175"/>
      <c r="B24" s="177"/>
      <c r="C24" s="48">
        <v>21</v>
      </c>
      <c r="D24" s="32" t="s">
        <v>27</v>
      </c>
      <c r="E24" s="24" t="s">
        <v>29</v>
      </c>
      <c r="F24" s="24" t="s">
        <v>6</v>
      </c>
      <c r="G24" s="24" t="s">
        <v>67</v>
      </c>
      <c r="H24" s="49">
        <v>1001</v>
      </c>
      <c r="I24" s="50" t="s">
        <v>32</v>
      </c>
      <c r="J24" s="51">
        <v>63.1</v>
      </c>
      <c r="K24" s="56">
        <v>1</v>
      </c>
      <c r="L24" s="67">
        <f t="shared" si="0"/>
        <v>0</v>
      </c>
      <c r="M24" s="68">
        <f t="shared" si="1"/>
        <v>0</v>
      </c>
      <c r="N24" s="69"/>
      <c r="O24" s="70">
        <f t="shared" si="3"/>
        <v>0</v>
      </c>
      <c r="P24" s="69"/>
      <c r="Q24" s="69"/>
      <c r="R24" s="69"/>
      <c r="S24" s="71">
        <f t="shared" si="2"/>
        <v>1</v>
      </c>
      <c r="T24" s="55" t="str">
        <f t="shared" si="4"/>
        <v>OK</v>
      </c>
      <c r="U24" s="27"/>
      <c r="V24" s="43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1:32" ht="33.75" customHeight="1" x14ac:dyDescent="0.2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58</v>
      </c>
      <c r="F25" s="58" t="s">
        <v>6</v>
      </c>
      <c r="G25" s="58" t="s">
        <v>14</v>
      </c>
      <c r="H25" s="46">
        <v>436</v>
      </c>
      <c r="I25" s="47" t="s">
        <v>63</v>
      </c>
      <c r="J25" s="59">
        <v>98.6</v>
      </c>
      <c r="K25" s="56">
        <v>20</v>
      </c>
      <c r="L25" s="67">
        <f t="shared" si="0"/>
        <v>10</v>
      </c>
      <c r="M25" s="68">
        <f t="shared" si="1"/>
        <v>10</v>
      </c>
      <c r="N25" s="69"/>
      <c r="O25" s="70">
        <f t="shared" si="3"/>
        <v>5</v>
      </c>
      <c r="P25" s="69"/>
      <c r="Q25" s="69"/>
      <c r="R25" s="69"/>
      <c r="S25" s="71">
        <f t="shared" si="2"/>
        <v>10</v>
      </c>
      <c r="T25" s="55" t="str">
        <f t="shared" si="4"/>
        <v>OK</v>
      </c>
      <c r="U25" s="27">
        <v>10</v>
      </c>
      <c r="V25" s="43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1:32" ht="31.7" customHeight="1" x14ac:dyDescent="0.2">
      <c r="A26" s="168"/>
      <c r="B26" s="171"/>
      <c r="C26" s="47">
        <v>41</v>
      </c>
      <c r="D26" s="57" t="s">
        <v>59</v>
      </c>
      <c r="E26" s="58" t="s">
        <v>58</v>
      </c>
      <c r="F26" s="58" t="s">
        <v>6</v>
      </c>
      <c r="G26" s="58" t="s">
        <v>14</v>
      </c>
      <c r="H26" s="46">
        <v>436</v>
      </c>
      <c r="I26" s="47" t="s">
        <v>64</v>
      </c>
      <c r="J26" s="59">
        <v>58.8</v>
      </c>
      <c r="K26" s="56">
        <v>20</v>
      </c>
      <c r="L26" s="67">
        <f t="shared" si="0"/>
        <v>6</v>
      </c>
      <c r="M26" s="68">
        <f t="shared" si="1"/>
        <v>6</v>
      </c>
      <c r="N26" s="69"/>
      <c r="O26" s="70">
        <f t="shared" si="3"/>
        <v>5</v>
      </c>
      <c r="P26" s="69"/>
      <c r="Q26" s="69"/>
      <c r="R26" s="69"/>
      <c r="S26" s="71">
        <f t="shared" si="2"/>
        <v>14</v>
      </c>
      <c r="T26" s="55" t="str">
        <f t="shared" si="4"/>
        <v>OK</v>
      </c>
      <c r="U26" s="27">
        <v>6</v>
      </c>
      <c r="V26" s="43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1:32" ht="32.25" customHeight="1" x14ac:dyDescent="0.2">
      <c r="A27" s="168"/>
      <c r="B27" s="171"/>
      <c r="C27" s="47">
        <v>42</v>
      </c>
      <c r="D27" s="57" t="s">
        <v>60</v>
      </c>
      <c r="E27" s="58" t="s">
        <v>58</v>
      </c>
      <c r="F27" s="58" t="s">
        <v>6</v>
      </c>
      <c r="G27" s="58" t="s">
        <v>14</v>
      </c>
      <c r="H27" s="46">
        <v>436</v>
      </c>
      <c r="I27" s="47" t="s">
        <v>65</v>
      </c>
      <c r="J27" s="59">
        <v>83.2</v>
      </c>
      <c r="K27" s="56">
        <v>20</v>
      </c>
      <c r="L27" s="67">
        <f t="shared" si="0"/>
        <v>10</v>
      </c>
      <c r="M27" s="68">
        <f t="shared" si="1"/>
        <v>10</v>
      </c>
      <c r="N27" s="69"/>
      <c r="O27" s="70">
        <f t="shared" si="3"/>
        <v>5</v>
      </c>
      <c r="P27" s="69"/>
      <c r="Q27" s="69"/>
      <c r="R27" s="69"/>
      <c r="S27" s="71">
        <f t="shared" si="2"/>
        <v>10</v>
      </c>
      <c r="T27" s="55" t="str">
        <f t="shared" si="4"/>
        <v>OK</v>
      </c>
      <c r="U27" s="27">
        <v>10</v>
      </c>
      <c r="V27" s="43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1:32" ht="27.75" customHeight="1" x14ac:dyDescent="0.2">
      <c r="A28" s="168"/>
      <c r="B28" s="171"/>
      <c r="C28" s="47">
        <v>43</v>
      </c>
      <c r="D28" s="57" t="s">
        <v>61</v>
      </c>
      <c r="E28" s="58" t="s">
        <v>58</v>
      </c>
      <c r="F28" s="58" t="s">
        <v>6</v>
      </c>
      <c r="G28" s="58" t="s">
        <v>14</v>
      </c>
      <c r="H28" s="46">
        <v>436</v>
      </c>
      <c r="I28" s="47" t="s">
        <v>64</v>
      </c>
      <c r="J28" s="59">
        <v>44</v>
      </c>
      <c r="K28" s="56">
        <v>20</v>
      </c>
      <c r="L28" s="67">
        <f t="shared" si="0"/>
        <v>4</v>
      </c>
      <c r="M28" s="68">
        <f t="shared" si="1"/>
        <v>4</v>
      </c>
      <c r="N28" s="69"/>
      <c r="O28" s="70">
        <f t="shared" si="3"/>
        <v>5</v>
      </c>
      <c r="P28" s="69"/>
      <c r="Q28" s="69"/>
      <c r="R28" s="69"/>
      <c r="S28" s="71">
        <f t="shared" si="2"/>
        <v>16</v>
      </c>
      <c r="T28" s="55" t="str">
        <f t="shared" si="4"/>
        <v>OK</v>
      </c>
      <c r="U28" s="27">
        <v>4</v>
      </c>
      <c r="V28" s="43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1:32" ht="31.7" customHeight="1" x14ac:dyDescent="0.2">
      <c r="A29" s="169"/>
      <c r="B29" s="172"/>
      <c r="C29" s="45">
        <v>44</v>
      </c>
      <c r="D29" s="60" t="s">
        <v>62</v>
      </c>
      <c r="E29" s="61" t="s">
        <v>58</v>
      </c>
      <c r="F29" s="61" t="s">
        <v>6</v>
      </c>
      <c r="G29" s="58" t="s">
        <v>14</v>
      </c>
      <c r="H29" s="46">
        <v>436</v>
      </c>
      <c r="I29" s="47" t="s">
        <v>66</v>
      </c>
      <c r="J29" s="59">
        <v>47.6</v>
      </c>
      <c r="K29" s="56">
        <v>20</v>
      </c>
      <c r="L29" s="67">
        <f t="shared" si="0"/>
        <v>6</v>
      </c>
      <c r="M29" s="68">
        <f t="shared" si="1"/>
        <v>6</v>
      </c>
      <c r="N29" s="69"/>
      <c r="O29" s="70">
        <f t="shared" si="3"/>
        <v>5</v>
      </c>
      <c r="P29" s="69"/>
      <c r="Q29" s="69"/>
      <c r="R29" s="69"/>
      <c r="S29" s="71">
        <f t="shared" si="2"/>
        <v>14</v>
      </c>
      <c r="T29" s="55" t="str">
        <f t="shared" si="4"/>
        <v>OK</v>
      </c>
      <c r="U29" s="27">
        <v>6</v>
      </c>
      <c r="V29" s="43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32" s="41" customFormat="1" ht="16.5" customHeight="1" x14ac:dyDescent="0.25">
      <c r="E30" s="44"/>
      <c r="K30" s="72">
        <f>SUMPRODUCT($J$4:$J$29,K4:K29)</f>
        <v>8927.32</v>
      </c>
      <c r="L30" s="72">
        <f t="shared" ref="L30:S30" si="5">SUMPRODUCT($J$4:$J$29,L4:L29)</f>
        <v>3041.9999999999995</v>
      </c>
      <c r="M30" s="72">
        <f t="shared" si="5"/>
        <v>3041.9999999999995</v>
      </c>
      <c r="N30" s="72">
        <f t="shared" si="5"/>
        <v>0</v>
      </c>
      <c r="O30" s="72">
        <f t="shared" si="5"/>
        <v>1883.5</v>
      </c>
      <c r="P30" s="72">
        <f t="shared" si="5"/>
        <v>0</v>
      </c>
      <c r="Q30" s="72">
        <f t="shared" si="5"/>
        <v>0</v>
      </c>
      <c r="R30" s="72">
        <f t="shared" si="5"/>
        <v>0</v>
      </c>
      <c r="S30" s="72">
        <f t="shared" si="5"/>
        <v>5885.32</v>
      </c>
      <c r="U30" s="83">
        <f>SUMPRODUCT($J$4:$J$29,U4:U29)</f>
        <v>2632.4</v>
      </c>
      <c r="V30" s="41">
        <f>SUMPRODUCT($J$4:$J$29,V4:V29)</f>
        <v>409.6</v>
      </c>
      <c r="W30" s="41">
        <f>SUMPRODUCT($J$4:$J$29,W4:W29)</f>
        <v>0</v>
      </c>
      <c r="X30" s="41">
        <f>SUMPRODUCT(J4:J29,X4:X29)</f>
        <v>0</v>
      </c>
      <c r="Y30" s="41">
        <f>SUMPRODUCT(J4:J29,Y4:Y29)</f>
        <v>0</v>
      </c>
      <c r="Z30" s="41">
        <f>SUMPRODUCT(J4:J29,Z4:Z29)</f>
        <v>0</v>
      </c>
      <c r="AA30" s="41">
        <f>SUMPRODUCT(K4:K29,AA4:AA29)</f>
        <v>0</v>
      </c>
      <c r="AB30" s="41">
        <f>SUMPRODUCT(S4:S29,AB4:AB29)</f>
        <v>0</v>
      </c>
      <c r="AC30" s="41">
        <f>SUMPRODUCT(T4:T29,AC4:AC29)</f>
        <v>0</v>
      </c>
      <c r="AD30" s="41" t="e">
        <f>SUMPRODUCT(#REF!,AD4:AD29)</f>
        <v>#REF!</v>
      </c>
      <c r="AE30" s="41">
        <f t="shared" ref="AE30:AF30" si="6">SUMPRODUCT(U4:U29,AE4:AE29)</f>
        <v>0</v>
      </c>
      <c r="AF30" s="41">
        <f t="shared" si="6"/>
        <v>0</v>
      </c>
    </row>
    <row r="31" spans="1:32" x14ac:dyDescent="0.2">
      <c r="J31" s="1"/>
      <c r="K31" s="16">
        <f>SUM(K4:K29)</f>
        <v>153</v>
      </c>
      <c r="S31" s="16">
        <f t="shared" ref="S31" si="7">SUM(S4:S29)</f>
        <v>109</v>
      </c>
      <c r="V31" s="40"/>
      <c r="W31" s="40"/>
    </row>
    <row r="32" spans="1:32" ht="23.25" customHeight="1" x14ac:dyDescent="0.2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60"/>
      <c r="V32" s="40"/>
      <c r="W32" s="40"/>
    </row>
    <row r="33" spans="1:23" x14ac:dyDescent="0.2">
      <c r="V33" s="40"/>
      <c r="W33" s="40"/>
    </row>
    <row r="34" spans="1:23" ht="36" customHeight="1" x14ac:dyDescent="0.2">
      <c r="A34" s="153" t="s">
        <v>87</v>
      </c>
      <c r="B34" s="154"/>
      <c r="C34" s="154"/>
      <c r="D34" s="154"/>
      <c r="E34" s="154"/>
      <c r="F34" s="154"/>
      <c r="G34" s="154"/>
      <c r="H34" s="154"/>
      <c r="I34" s="154"/>
      <c r="J34" s="155"/>
      <c r="V34" s="40"/>
      <c r="W34" s="40"/>
    </row>
    <row r="35" spans="1:23" x14ac:dyDescent="0.2">
      <c r="V35" s="40"/>
      <c r="W35" s="40"/>
    </row>
  </sheetData>
  <mergeCells count="23">
    <mergeCell ref="A34:J34"/>
    <mergeCell ref="AC1:AC2"/>
    <mergeCell ref="A4:A24"/>
    <mergeCell ref="B4:B24"/>
    <mergeCell ref="A25:A29"/>
    <mergeCell ref="B25:B29"/>
    <mergeCell ref="A32:J32"/>
    <mergeCell ref="AD1:AD2"/>
    <mergeCell ref="AE1:AE2"/>
    <mergeCell ref="AF1:AF2"/>
    <mergeCell ref="A2:J2"/>
    <mergeCell ref="K2:T2"/>
    <mergeCell ref="W1:W2"/>
    <mergeCell ref="X1:X2"/>
    <mergeCell ref="Y1:Y2"/>
    <mergeCell ref="Z1:Z2"/>
    <mergeCell ref="AA1:AA2"/>
    <mergeCell ref="AB1:AB2"/>
    <mergeCell ref="A1:C1"/>
    <mergeCell ref="D1:J1"/>
    <mergeCell ref="K1:T1"/>
    <mergeCell ref="U1:U2"/>
    <mergeCell ref="V1:V2"/>
  </mergeCells>
  <conditionalFormatting sqref="A30:U30 W30:XFD30">
    <cfRule type="cellIs" dxfId="70" priority="4" operator="greaterThan">
      <formula>1</formula>
    </cfRule>
  </conditionalFormatting>
  <conditionalFormatting sqref="T31 S32:T65">
    <cfRule type="cellIs" dxfId="69" priority="22" stopIfTrue="1" operator="greaterThan">
      <formula>0</formula>
    </cfRule>
    <cfRule type="cellIs" dxfId="68" priority="23" stopIfTrue="1" operator="greaterThan">
      <formula>0</formula>
    </cfRule>
    <cfRule type="cellIs" dxfId="67" priority="24" stopIfTrue="1" operator="greaterThan">
      <formula>0</formula>
    </cfRule>
  </conditionalFormatting>
  <conditionalFormatting sqref="U31:U65">
    <cfRule type="cellIs" dxfId="66" priority="5" stopIfTrue="1" operator="greaterThan">
      <formula>0</formula>
    </cfRule>
    <cfRule type="cellIs" dxfId="65" priority="6" stopIfTrue="1" operator="greaterThan">
      <formula>0</formula>
    </cfRule>
    <cfRule type="cellIs" dxfId="64" priority="7" stopIfTrue="1" operator="greaterThan">
      <formula>0</formula>
    </cfRule>
  </conditionalFormatting>
  <conditionalFormatting sqref="U4:U29 W4:AF29">
    <cfRule type="cellIs" dxfId="63" priority="3" operator="greaterThan">
      <formula>0</formula>
    </cfRule>
  </conditionalFormatting>
  <conditionalFormatting sqref="V30">
    <cfRule type="cellIs" dxfId="62" priority="2" operator="greaterThan">
      <formula>1</formula>
    </cfRule>
  </conditionalFormatting>
  <conditionalFormatting sqref="V4:V29">
    <cfRule type="cellIs" dxfId="61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CC30-A686-435E-9939-39444110B23E}">
  <dimension ref="A1:AG35"/>
  <sheetViews>
    <sheetView topLeftCell="E19" zoomScale="85" zoomScaleNormal="85" workbookViewId="0">
      <selection activeCell="V6" sqref="V6"/>
    </sheetView>
  </sheetViews>
  <sheetFormatPr defaultColWidth="9.7109375" defaultRowHeight="15" x14ac:dyDescent="0.2"/>
  <cols>
    <col min="1" max="1" width="7.7109375" style="1" customWidth="1"/>
    <col min="2" max="2" width="16.5703125" style="1" customWidth="1"/>
    <col min="3" max="3" width="5.5703125" style="13" customWidth="1"/>
    <col min="4" max="4" width="54.5703125" style="1" customWidth="1"/>
    <col min="5" max="5" width="14.85546875" style="1" customWidth="1"/>
    <col min="6" max="6" width="9.140625" style="1" customWidth="1"/>
    <col min="7" max="7" width="9" style="1" customWidth="1"/>
    <col min="8" max="8" width="8.7109375" style="1" customWidth="1"/>
    <col min="9" max="9" width="11.140625" style="1" customWidth="1"/>
    <col min="10" max="10" width="11" style="19" customWidth="1"/>
    <col min="11" max="18" width="11.28515625" style="16" customWidth="1"/>
    <col min="19" max="19" width="13.28515625" style="14" customWidth="1"/>
    <col min="20" max="20" width="12.5703125" style="37" customWidth="1"/>
    <col min="21" max="21" width="15.42578125" style="38" customWidth="1"/>
    <col min="22" max="24" width="16.42578125" style="38" bestFit="1" customWidth="1"/>
    <col min="25" max="26" width="16.42578125" style="39" bestFit="1" customWidth="1"/>
    <col min="27" max="27" width="17" style="39" customWidth="1"/>
    <col min="28" max="33" width="16.28515625" style="39" bestFit="1" customWidth="1"/>
    <col min="34" max="16384" width="9.7109375" style="30"/>
  </cols>
  <sheetData>
    <row r="1" spans="1:33" ht="49.5" customHeight="1" x14ac:dyDescent="0.2">
      <c r="A1" s="173" t="s">
        <v>41</v>
      </c>
      <c r="B1" s="173"/>
      <c r="C1" s="173"/>
      <c r="D1" s="173" t="s">
        <v>43</v>
      </c>
      <c r="E1" s="173"/>
      <c r="F1" s="173"/>
      <c r="G1" s="173"/>
      <c r="H1" s="173"/>
      <c r="I1" s="173"/>
      <c r="J1" s="173"/>
      <c r="K1" s="173" t="s">
        <v>42</v>
      </c>
      <c r="L1" s="173"/>
      <c r="M1" s="173"/>
      <c r="N1" s="173"/>
      <c r="O1" s="173"/>
      <c r="P1" s="173"/>
      <c r="Q1" s="173"/>
      <c r="R1" s="173"/>
      <c r="S1" s="173"/>
      <c r="T1" s="173"/>
      <c r="U1" s="231" t="s">
        <v>158</v>
      </c>
      <c r="V1" s="231" t="s">
        <v>159</v>
      </c>
      <c r="W1" s="156" t="s">
        <v>44</v>
      </c>
      <c r="X1" s="156" t="s">
        <v>44</v>
      </c>
      <c r="Y1" s="156" t="s">
        <v>44</v>
      </c>
      <c r="Z1" s="156" t="s">
        <v>44</v>
      </c>
      <c r="AA1" s="156" t="s">
        <v>44</v>
      </c>
      <c r="AB1" s="156" t="s">
        <v>44</v>
      </c>
      <c r="AC1" s="156" t="s">
        <v>44</v>
      </c>
      <c r="AD1" s="156" t="s">
        <v>44</v>
      </c>
      <c r="AE1" s="156" t="s">
        <v>44</v>
      </c>
      <c r="AF1" s="156" t="s">
        <v>44</v>
      </c>
      <c r="AG1" s="156" t="s">
        <v>44</v>
      </c>
    </row>
    <row r="2" spans="1:33" ht="25.5" customHeight="1" x14ac:dyDescent="0.2">
      <c r="A2" s="164" t="s">
        <v>75</v>
      </c>
      <c r="B2" s="178"/>
      <c r="C2" s="178"/>
      <c r="D2" s="178"/>
      <c r="E2" s="178"/>
      <c r="F2" s="178"/>
      <c r="G2" s="178"/>
      <c r="H2" s="178"/>
      <c r="I2" s="178"/>
      <c r="J2" s="179"/>
      <c r="K2" s="161" t="s">
        <v>72</v>
      </c>
      <c r="L2" s="162"/>
      <c r="M2" s="162"/>
      <c r="N2" s="162"/>
      <c r="O2" s="162"/>
      <c r="P2" s="162"/>
      <c r="Q2" s="162"/>
      <c r="R2" s="162"/>
      <c r="S2" s="162"/>
      <c r="T2" s="163"/>
      <c r="U2" s="232"/>
      <c r="V2" s="232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 s="3" customFormat="1" ht="54.75" customHeight="1" x14ac:dyDescent="0.2">
      <c r="A3" s="11" t="s">
        <v>4</v>
      </c>
      <c r="B3" s="11" t="s">
        <v>46</v>
      </c>
      <c r="C3" s="11" t="s">
        <v>2</v>
      </c>
      <c r="D3" s="11" t="s">
        <v>8</v>
      </c>
      <c r="E3" s="11" t="s">
        <v>12</v>
      </c>
      <c r="F3" s="11" t="s">
        <v>3</v>
      </c>
      <c r="G3" s="11" t="s">
        <v>13</v>
      </c>
      <c r="H3" s="11" t="s">
        <v>10</v>
      </c>
      <c r="I3" s="11" t="s">
        <v>9</v>
      </c>
      <c r="J3" s="11" t="s">
        <v>11</v>
      </c>
      <c r="K3" s="11" t="s">
        <v>5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5" t="s">
        <v>95</v>
      </c>
      <c r="S3" s="66" t="s">
        <v>0</v>
      </c>
      <c r="T3" s="10" t="s">
        <v>1</v>
      </c>
      <c r="U3" s="128">
        <v>45891</v>
      </c>
      <c r="V3" s="128">
        <v>45891</v>
      </c>
      <c r="W3" s="29" t="s">
        <v>45</v>
      </c>
      <c r="X3" s="29" t="s">
        <v>45</v>
      </c>
      <c r="Y3" s="29" t="s">
        <v>45</v>
      </c>
      <c r="Z3" s="29" t="s">
        <v>45</v>
      </c>
      <c r="AA3" s="29" t="s">
        <v>45</v>
      </c>
      <c r="AB3" s="29" t="s">
        <v>45</v>
      </c>
      <c r="AC3" s="29" t="s">
        <v>45</v>
      </c>
      <c r="AD3" s="29" t="s">
        <v>45</v>
      </c>
      <c r="AE3" s="29" t="s">
        <v>45</v>
      </c>
      <c r="AF3" s="29" t="s">
        <v>45</v>
      </c>
      <c r="AG3" s="29" t="s">
        <v>45</v>
      </c>
    </row>
    <row r="4" spans="1:33" ht="59.25" customHeight="1" x14ac:dyDescent="0.2">
      <c r="A4" s="174" t="s">
        <v>15</v>
      </c>
      <c r="B4" s="176" t="s">
        <v>69</v>
      </c>
      <c r="C4" s="48">
        <v>1</v>
      </c>
      <c r="D4" s="31" t="s">
        <v>48</v>
      </c>
      <c r="E4" s="23" t="s">
        <v>29</v>
      </c>
      <c r="F4" s="23" t="s">
        <v>6</v>
      </c>
      <c r="G4" s="24" t="s">
        <v>68</v>
      </c>
      <c r="H4" s="49">
        <v>1001</v>
      </c>
      <c r="I4" s="50" t="s">
        <v>33</v>
      </c>
      <c r="J4" s="51">
        <v>41</v>
      </c>
      <c r="K4" s="56">
        <v>0</v>
      </c>
      <c r="L4" s="67">
        <f>IF(SUM(U4:AL4)&gt;K4+N4,K4+N4,SUM(U4:AL4))</f>
        <v>0</v>
      </c>
      <c r="M4" s="68">
        <f>(SUM(U4:AL4))</f>
        <v>0</v>
      </c>
      <c r="N4" s="69"/>
      <c r="O4" s="70">
        <f>ROUND(IF(K4*0.25-0.5&lt;0,0,K4*0.25-0.5),0)-R4-P4</f>
        <v>0</v>
      </c>
      <c r="P4" s="69"/>
      <c r="Q4" s="69"/>
      <c r="R4" s="69"/>
      <c r="S4" s="71">
        <f>K4-(SUM(U4:AD4))+N4</f>
        <v>0</v>
      </c>
      <c r="T4" s="55" t="str">
        <f>IF(S4&lt;0,"ATENÇÃO","OK")</f>
        <v>OK</v>
      </c>
      <c r="U4" s="227"/>
      <c r="V4" s="227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63.75" customHeight="1" x14ac:dyDescent="0.2">
      <c r="A5" s="175"/>
      <c r="B5" s="177"/>
      <c r="C5" s="48">
        <v>2</v>
      </c>
      <c r="D5" s="32" t="s">
        <v>49</v>
      </c>
      <c r="E5" s="24" t="s">
        <v>29</v>
      </c>
      <c r="F5" s="24" t="s">
        <v>6</v>
      </c>
      <c r="G5" s="24" t="s">
        <v>68</v>
      </c>
      <c r="H5" s="49">
        <v>1001</v>
      </c>
      <c r="I5" s="50" t="s">
        <v>34</v>
      </c>
      <c r="J5" s="51">
        <v>43.75</v>
      </c>
      <c r="K5" s="56">
        <v>0</v>
      </c>
      <c r="L5" s="67">
        <f t="shared" ref="L5:L29" si="0">IF(SUM(U5:AL5)&gt;K5+N5,K5+N5,SUM(U5:AL5))</f>
        <v>0</v>
      </c>
      <c r="M5" s="68">
        <f t="shared" ref="M5:M29" si="1">(SUM(U5:AL5))</f>
        <v>0</v>
      </c>
      <c r="N5" s="69"/>
      <c r="O5" s="70">
        <f t="shared" ref="O5:O29" si="2">ROUND(IF(K5*0.25-0.5&lt;0,0,K5*0.25-0.5),0)-R5-P5</f>
        <v>0</v>
      </c>
      <c r="P5" s="69"/>
      <c r="Q5" s="69"/>
      <c r="R5" s="69"/>
      <c r="S5" s="71">
        <f t="shared" ref="S5:S29" si="3">K5-(SUM(U5:AD5))+N5</f>
        <v>0</v>
      </c>
      <c r="T5" s="55" t="str">
        <f t="shared" ref="T5:T29" si="4">IF(S5&lt;0,"ATENÇÃO","OK")</f>
        <v>OK</v>
      </c>
      <c r="U5" s="227"/>
      <c r="V5" s="227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61.5" customHeight="1" x14ac:dyDescent="0.2">
      <c r="A6" s="175"/>
      <c r="B6" s="177"/>
      <c r="C6" s="48">
        <v>3</v>
      </c>
      <c r="D6" s="32" t="s">
        <v>50</v>
      </c>
      <c r="E6" s="24" t="s">
        <v>29</v>
      </c>
      <c r="F6" s="24" t="s">
        <v>6</v>
      </c>
      <c r="G6" s="24" t="s">
        <v>68</v>
      </c>
      <c r="H6" s="49">
        <v>1001</v>
      </c>
      <c r="I6" s="50" t="s">
        <v>35</v>
      </c>
      <c r="J6" s="51">
        <v>51.2</v>
      </c>
      <c r="K6" s="56">
        <v>0</v>
      </c>
      <c r="L6" s="67">
        <f t="shared" si="0"/>
        <v>0</v>
      </c>
      <c r="M6" s="68">
        <f t="shared" si="1"/>
        <v>0</v>
      </c>
      <c r="N6" s="69"/>
      <c r="O6" s="70">
        <f t="shared" si="2"/>
        <v>0</v>
      </c>
      <c r="P6" s="69"/>
      <c r="Q6" s="69"/>
      <c r="R6" s="69"/>
      <c r="S6" s="71">
        <f t="shared" si="3"/>
        <v>0</v>
      </c>
      <c r="T6" s="55" t="str">
        <f t="shared" si="4"/>
        <v>OK</v>
      </c>
      <c r="U6" s="227"/>
      <c r="V6" s="227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62.45" customHeight="1" x14ac:dyDescent="0.2">
      <c r="A7" s="175"/>
      <c r="B7" s="177"/>
      <c r="C7" s="48">
        <v>4</v>
      </c>
      <c r="D7" s="31" t="s">
        <v>51</v>
      </c>
      <c r="E7" s="23" t="s">
        <v>29</v>
      </c>
      <c r="F7" s="23" t="s">
        <v>6</v>
      </c>
      <c r="G7" s="24" t="s">
        <v>68</v>
      </c>
      <c r="H7" s="52">
        <v>1001</v>
      </c>
      <c r="I7" s="53" t="s">
        <v>36</v>
      </c>
      <c r="J7" s="54">
        <v>54.2</v>
      </c>
      <c r="K7" s="56">
        <v>10</v>
      </c>
      <c r="L7" s="67">
        <f t="shared" si="0"/>
        <v>4</v>
      </c>
      <c r="M7" s="68">
        <f t="shared" si="1"/>
        <v>4</v>
      </c>
      <c r="N7" s="69"/>
      <c r="O7" s="70">
        <f t="shared" si="2"/>
        <v>2</v>
      </c>
      <c r="P7" s="69"/>
      <c r="Q7" s="69"/>
      <c r="R7" s="69"/>
      <c r="S7" s="71">
        <f t="shared" si="3"/>
        <v>6</v>
      </c>
      <c r="T7" s="55" t="str">
        <f t="shared" si="4"/>
        <v>OK</v>
      </c>
      <c r="U7" s="225">
        <v>4</v>
      </c>
      <c r="V7" s="227"/>
      <c r="W7" s="43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65.25" customHeight="1" x14ac:dyDescent="0.2">
      <c r="A8" s="175"/>
      <c r="B8" s="177"/>
      <c r="C8" s="48">
        <v>5</v>
      </c>
      <c r="D8" s="31" t="s">
        <v>16</v>
      </c>
      <c r="E8" s="23" t="s">
        <v>29</v>
      </c>
      <c r="F8" s="23" t="s">
        <v>6</v>
      </c>
      <c r="G8" s="24" t="s">
        <v>68</v>
      </c>
      <c r="H8" s="52">
        <v>1001</v>
      </c>
      <c r="I8" s="53" t="s">
        <v>37</v>
      </c>
      <c r="J8" s="54">
        <v>65.8</v>
      </c>
      <c r="K8" s="56">
        <v>2</v>
      </c>
      <c r="L8" s="67">
        <f t="shared" si="0"/>
        <v>1</v>
      </c>
      <c r="M8" s="68">
        <f t="shared" si="1"/>
        <v>1</v>
      </c>
      <c r="N8" s="69"/>
      <c r="O8" s="70">
        <f t="shared" si="2"/>
        <v>0</v>
      </c>
      <c r="P8" s="69"/>
      <c r="Q8" s="69"/>
      <c r="R8" s="69"/>
      <c r="S8" s="71">
        <f t="shared" si="3"/>
        <v>1</v>
      </c>
      <c r="T8" s="55" t="str">
        <f t="shared" si="4"/>
        <v>OK</v>
      </c>
      <c r="U8" s="225">
        <v>1</v>
      </c>
      <c r="V8" s="227"/>
      <c r="W8" s="43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63" customHeight="1" x14ac:dyDescent="0.2">
      <c r="A9" s="175"/>
      <c r="B9" s="177"/>
      <c r="C9" s="48">
        <v>6</v>
      </c>
      <c r="D9" s="32" t="s">
        <v>17</v>
      </c>
      <c r="E9" s="24" t="s">
        <v>29</v>
      </c>
      <c r="F9" s="24" t="s">
        <v>6</v>
      </c>
      <c r="G9" s="24" t="s">
        <v>68</v>
      </c>
      <c r="H9" s="49">
        <v>1001</v>
      </c>
      <c r="I9" s="50" t="s">
        <v>28</v>
      </c>
      <c r="J9" s="51">
        <v>65.900000000000006</v>
      </c>
      <c r="K9" s="56">
        <v>0</v>
      </c>
      <c r="L9" s="67">
        <f t="shared" si="0"/>
        <v>0</v>
      </c>
      <c r="M9" s="68">
        <f t="shared" si="1"/>
        <v>0</v>
      </c>
      <c r="N9" s="69"/>
      <c r="O9" s="70">
        <f t="shared" si="2"/>
        <v>0</v>
      </c>
      <c r="P9" s="69"/>
      <c r="Q9" s="69"/>
      <c r="R9" s="69"/>
      <c r="S9" s="71">
        <f t="shared" si="3"/>
        <v>0</v>
      </c>
      <c r="T9" s="55" t="str">
        <f t="shared" si="4"/>
        <v>OK</v>
      </c>
      <c r="U9" s="227"/>
      <c r="V9" s="227"/>
      <c r="W9" s="43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60.75" customHeight="1" x14ac:dyDescent="0.2">
      <c r="A10" s="175"/>
      <c r="B10" s="177"/>
      <c r="C10" s="48">
        <v>7</v>
      </c>
      <c r="D10" s="32" t="s">
        <v>18</v>
      </c>
      <c r="E10" s="24" t="s">
        <v>29</v>
      </c>
      <c r="F10" s="24" t="s">
        <v>6</v>
      </c>
      <c r="G10" s="24" t="s">
        <v>68</v>
      </c>
      <c r="H10" s="49">
        <v>1001</v>
      </c>
      <c r="I10" s="50" t="s">
        <v>38</v>
      </c>
      <c r="J10" s="51">
        <v>65.7</v>
      </c>
      <c r="K10" s="56">
        <v>0</v>
      </c>
      <c r="L10" s="67">
        <f t="shared" si="0"/>
        <v>0</v>
      </c>
      <c r="M10" s="68">
        <f t="shared" si="1"/>
        <v>0</v>
      </c>
      <c r="N10" s="69"/>
      <c r="O10" s="70">
        <f t="shared" si="2"/>
        <v>0</v>
      </c>
      <c r="P10" s="69"/>
      <c r="Q10" s="69"/>
      <c r="R10" s="69"/>
      <c r="S10" s="71">
        <f t="shared" si="3"/>
        <v>0</v>
      </c>
      <c r="T10" s="55" t="str">
        <f t="shared" si="4"/>
        <v>OK</v>
      </c>
      <c r="U10" s="227"/>
      <c r="V10" s="227"/>
      <c r="W10" s="43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62.45" customHeight="1" x14ac:dyDescent="0.2">
      <c r="A11" s="175"/>
      <c r="B11" s="177"/>
      <c r="C11" s="48">
        <v>8</v>
      </c>
      <c r="D11" s="33" t="s">
        <v>52</v>
      </c>
      <c r="E11" s="25" t="s">
        <v>29</v>
      </c>
      <c r="F11" s="25" t="s">
        <v>7</v>
      </c>
      <c r="G11" s="24" t="s">
        <v>68</v>
      </c>
      <c r="H11" s="49">
        <v>1001</v>
      </c>
      <c r="I11" s="50" t="s">
        <v>39</v>
      </c>
      <c r="J11" s="51">
        <v>63.78</v>
      </c>
      <c r="K11" s="56">
        <v>0</v>
      </c>
      <c r="L11" s="67">
        <f t="shared" si="0"/>
        <v>0</v>
      </c>
      <c r="M11" s="68">
        <f t="shared" si="1"/>
        <v>0</v>
      </c>
      <c r="N11" s="69"/>
      <c r="O11" s="70">
        <f t="shared" si="2"/>
        <v>0</v>
      </c>
      <c r="P11" s="69"/>
      <c r="Q11" s="69"/>
      <c r="R11" s="69"/>
      <c r="S11" s="71">
        <f t="shared" si="3"/>
        <v>0</v>
      </c>
      <c r="T11" s="55" t="str">
        <f t="shared" si="4"/>
        <v>OK</v>
      </c>
      <c r="U11" s="227"/>
      <c r="V11" s="227"/>
      <c r="W11" s="43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3" ht="60.75" customHeight="1" x14ac:dyDescent="0.2">
      <c r="A12" s="175"/>
      <c r="B12" s="177"/>
      <c r="C12" s="48">
        <v>9</v>
      </c>
      <c r="D12" s="34" t="s">
        <v>53</v>
      </c>
      <c r="E12" s="28" t="s">
        <v>29</v>
      </c>
      <c r="F12" s="28" t="s">
        <v>7</v>
      </c>
      <c r="G12" s="24" t="s">
        <v>68</v>
      </c>
      <c r="H12" s="49">
        <v>1001</v>
      </c>
      <c r="I12" s="50" t="s">
        <v>28</v>
      </c>
      <c r="J12" s="51">
        <v>73.900000000000006</v>
      </c>
      <c r="K12" s="56">
        <v>0</v>
      </c>
      <c r="L12" s="67">
        <f t="shared" si="0"/>
        <v>0</v>
      </c>
      <c r="M12" s="68">
        <f t="shared" si="1"/>
        <v>0</v>
      </c>
      <c r="N12" s="69"/>
      <c r="O12" s="70">
        <f t="shared" si="2"/>
        <v>0</v>
      </c>
      <c r="P12" s="69"/>
      <c r="Q12" s="69"/>
      <c r="R12" s="69"/>
      <c r="S12" s="71">
        <f t="shared" si="3"/>
        <v>0</v>
      </c>
      <c r="T12" s="55" t="str">
        <f t="shared" si="4"/>
        <v>OK</v>
      </c>
      <c r="U12" s="227"/>
      <c r="V12" s="227"/>
      <c r="W12" s="43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62.45" customHeight="1" x14ac:dyDescent="0.2">
      <c r="A13" s="175"/>
      <c r="B13" s="177"/>
      <c r="C13" s="48">
        <v>10</v>
      </c>
      <c r="D13" s="34" t="s">
        <v>54</v>
      </c>
      <c r="E13" s="28" t="s">
        <v>29</v>
      </c>
      <c r="F13" s="28" t="s">
        <v>6</v>
      </c>
      <c r="G13" s="24" t="s">
        <v>68</v>
      </c>
      <c r="H13" s="49">
        <v>1001</v>
      </c>
      <c r="I13" s="50" t="s">
        <v>28</v>
      </c>
      <c r="J13" s="51">
        <v>66.8</v>
      </c>
      <c r="K13" s="56">
        <v>0</v>
      </c>
      <c r="L13" s="67">
        <f t="shared" si="0"/>
        <v>0</v>
      </c>
      <c r="M13" s="68">
        <f t="shared" si="1"/>
        <v>0</v>
      </c>
      <c r="N13" s="69"/>
      <c r="O13" s="70">
        <f t="shared" si="2"/>
        <v>0</v>
      </c>
      <c r="P13" s="69"/>
      <c r="Q13" s="69"/>
      <c r="R13" s="69"/>
      <c r="S13" s="71">
        <f t="shared" si="3"/>
        <v>0</v>
      </c>
      <c r="T13" s="55" t="str">
        <f t="shared" si="4"/>
        <v>OK</v>
      </c>
      <c r="U13" s="227"/>
      <c r="V13" s="227"/>
      <c r="W13" s="43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29.25" customHeight="1" x14ac:dyDescent="0.2">
      <c r="A14" s="175"/>
      <c r="B14" s="177"/>
      <c r="C14" s="48">
        <v>11</v>
      </c>
      <c r="D14" s="35" t="s">
        <v>19</v>
      </c>
      <c r="E14" s="23" t="s">
        <v>29</v>
      </c>
      <c r="F14" s="23" t="s">
        <v>6</v>
      </c>
      <c r="G14" s="24" t="s">
        <v>68</v>
      </c>
      <c r="H14" s="49">
        <v>1001</v>
      </c>
      <c r="I14" s="50" t="s">
        <v>30</v>
      </c>
      <c r="J14" s="51">
        <v>15.5</v>
      </c>
      <c r="K14" s="56">
        <v>0</v>
      </c>
      <c r="L14" s="67">
        <f t="shared" si="0"/>
        <v>0</v>
      </c>
      <c r="M14" s="68">
        <f t="shared" si="1"/>
        <v>0</v>
      </c>
      <c r="N14" s="69"/>
      <c r="O14" s="70">
        <f t="shared" si="2"/>
        <v>0</v>
      </c>
      <c r="P14" s="69"/>
      <c r="Q14" s="69"/>
      <c r="R14" s="69"/>
      <c r="S14" s="71">
        <f t="shared" si="3"/>
        <v>0</v>
      </c>
      <c r="T14" s="55" t="str">
        <f t="shared" si="4"/>
        <v>OK</v>
      </c>
      <c r="U14" s="227"/>
      <c r="V14" s="227"/>
      <c r="W14" s="43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31.7" customHeight="1" x14ac:dyDescent="0.2">
      <c r="A15" s="175"/>
      <c r="B15" s="177"/>
      <c r="C15" s="48">
        <v>12</v>
      </c>
      <c r="D15" s="35" t="s">
        <v>20</v>
      </c>
      <c r="E15" s="23" t="s">
        <v>29</v>
      </c>
      <c r="F15" s="23" t="s">
        <v>6</v>
      </c>
      <c r="G15" s="24" t="s">
        <v>68</v>
      </c>
      <c r="H15" s="49">
        <v>1001</v>
      </c>
      <c r="I15" s="50" t="s">
        <v>30</v>
      </c>
      <c r="J15" s="51">
        <v>14</v>
      </c>
      <c r="K15" s="56">
        <v>0</v>
      </c>
      <c r="L15" s="67">
        <f t="shared" si="0"/>
        <v>0</v>
      </c>
      <c r="M15" s="68">
        <f t="shared" si="1"/>
        <v>0</v>
      </c>
      <c r="N15" s="69"/>
      <c r="O15" s="70">
        <f t="shared" si="2"/>
        <v>0</v>
      </c>
      <c r="P15" s="69"/>
      <c r="Q15" s="69"/>
      <c r="R15" s="69"/>
      <c r="S15" s="71">
        <f t="shared" si="3"/>
        <v>0</v>
      </c>
      <c r="T15" s="55" t="str">
        <f t="shared" si="4"/>
        <v>OK</v>
      </c>
      <c r="U15" s="227"/>
      <c r="V15" s="227"/>
      <c r="W15" s="43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8.5" customHeight="1" x14ac:dyDescent="0.2">
      <c r="A16" s="175"/>
      <c r="B16" s="177"/>
      <c r="C16" s="48">
        <v>13</v>
      </c>
      <c r="D16" s="35" t="s">
        <v>21</v>
      </c>
      <c r="E16" s="23" t="s">
        <v>29</v>
      </c>
      <c r="F16" s="23" t="s">
        <v>6</v>
      </c>
      <c r="G16" s="24" t="s">
        <v>68</v>
      </c>
      <c r="H16" s="49">
        <v>1001</v>
      </c>
      <c r="I16" s="50" t="s">
        <v>30</v>
      </c>
      <c r="J16" s="51">
        <v>19</v>
      </c>
      <c r="K16" s="56">
        <v>0</v>
      </c>
      <c r="L16" s="67">
        <f t="shared" si="0"/>
        <v>0</v>
      </c>
      <c r="M16" s="68">
        <f t="shared" si="1"/>
        <v>0</v>
      </c>
      <c r="N16" s="69"/>
      <c r="O16" s="70">
        <f t="shared" si="2"/>
        <v>0</v>
      </c>
      <c r="P16" s="69"/>
      <c r="Q16" s="69"/>
      <c r="R16" s="69"/>
      <c r="S16" s="71">
        <f t="shared" si="3"/>
        <v>0</v>
      </c>
      <c r="T16" s="55" t="str">
        <f t="shared" si="4"/>
        <v>OK</v>
      </c>
      <c r="U16" s="227"/>
      <c r="V16" s="227"/>
      <c r="W16" s="43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8.5" customHeight="1" x14ac:dyDescent="0.2">
      <c r="A17" s="175"/>
      <c r="B17" s="177"/>
      <c r="C17" s="48">
        <v>14</v>
      </c>
      <c r="D17" s="35" t="s">
        <v>22</v>
      </c>
      <c r="E17" s="23" t="s">
        <v>29</v>
      </c>
      <c r="F17" s="23" t="s">
        <v>6</v>
      </c>
      <c r="G17" s="24" t="s">
        <v>68</v>
      </c>
      <c r="H17" s="49">
        <v>1001</v>
      </c>
      <c r="I17" s="50" t="s">
        <v>30</v>
      </c>
      <c r="J17" s="51">
        <v>20</v>
      </c>
      <c r="K17" s="56">
        <v>0</v>
      </c>
      <c r="L17" s="67">
        <f t="shared" si="0"/>
        <v>0</v>
      </c>
      <c r="M17" s="68">
        <f t="shared" si="1"/>
        <v>0</v>
      </c>
      <c r="N17" s="69"/>
      <c r="O17" s="70">
        <f t="shared" si="2"/>
        <v>0</v>
      </c>
      <c r="P17" s="69"/>
      <c r="Q17" s="69"/>
      <c r="R17" s="69"/>
      <c r="S17" s="71">
        <f t="shared" si="3"/>
        <v>0</v>
      </c>
      <c r="T17" s="55" t="str">
        <f t="shared" si="4"/>
        <v>OK</v>
      </c>
      <c r="U17" s="227"/>
      <c r="V17" s="227"/>
      <c r="W17" s="43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29.25" customHeight="1" x14ac:dyDescent="0.2">
      <c r="A18" s="175"/>
      <c r="B18" s="177"/>
      <c r="C18" s="48">
        <v>15</v>
      </c>
      <c r="D18" s="35" t="s">
        <v>23</v>
      </c>
      <c r="E18" s="23" t="s">
        <v>29</v>
      </c>
      <c r="F18" s="23" t="s">
        <v>6</v>
      </c>
      <c r="G18" s="24" t="s">
        <v>68</v>
      </c>
      <c r="H18" s="49">
        <v>1001</v>
      </c>
      <c r="I18" s="50" t="s">
        <v>30</v>
      </c>
      <c r="J18" s="51">
        <v>20</v>
      </c>
      <c r="K18" s="56">
        <v>0</v>
      </c>
      <c r="L18" s="67">
        <f t="shared" si="0"/>
        <v>0</v>
      </c>
      <c r="M18" s="68">
        <f t="shared" si="1"/>
        <v>0</v>
      </c>
      <c r="N18" s="69"/>
      <c r="O18" s="70">
        <f t="shared" si="2"/>
        <v>0</v>
      </c>
      <c r="P18" s="69"/>
      <c r="Q18" s="69"/>
      <c r="R18" s="69"/>
      <c r="S18" s="71">
        <f t="shared" si="3"/>
        <v>0</v>
      </c>
      <c r="T18" s="55" t="str">
        <f t="shared" si="4"/>
        <v>OK</v>
      </c>
      <c r="U18" s="227"/>
      <c r="V18" s="227"/>
      <c r="W18" s="43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34.5" customHeight="1" x14ac:dyDescent="0.2">
      <c r="A19" s="175"/>
      <c r="B19" s="177"/>
      <c r="C19" s="48">
        <v>16</v>
      </c>
      <c r="D19" s="35" t="s">
        <v>24</v>
      </c>
      <c r="E19" s="23" t="s">
        <v>29</v>
      </c>
      <c r="F19" s="23" t="s">
        <v>6</v>
      </c>
      <c r="G19" s="24" t="s">
        <v>68</v>
      </c>
      <c r="H19" s="49">
        <v>1001</v>
      </c>
      <c r="I19" s="50" t="s">
        <v>30</v>
      </c>
      <c r="J19" s="51">
        <v>20</v>
      </c>
      <c r="K19" s="56">
        <v>0</v>
      </c>
      <c r="L19" s="67">
        <f t="shared" si="0"/>
        <v>0</v>
      </c>
      <c r="M19" s="68">
        <f t="shared" si="1"/>
        <v>0</v>
      </c>
      <c r="N19" s="69"/>
      <c r="O19" s="70">
        <f t="shared" si="2"/>
        <v>0</v>
      </c>
      <c r="P19" s="69"/>
      <c r="Q19" s="69"/>
      <c r="R19" s="69"/>
      <c r="S19" s="71">
        <f t="shared" si="3"/>
        <v>0</v>
      </c>
      <c r="T19" s="55" t="str">
        <f t="shared" si="4"/>
        <v>OK</v>
      </c>
      <c r="U19" s="227"/>
      <c r="V19" s="227"/>
      <c r="W19" s="43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31.7" customHeight="1" x14ac:dyDescent="0.2">
      <c r="A20" s="175"/>
      <c r="B20" s="177"/>
      <c r="C20" s="48">
        <v>17</v>
      </c>
      <c r="D20" s="35" t="s">
        <v>25</v>
      </c>
      <c r="E20" s="23" t="s">
        <v>29</v>
      </c>
      <c r="F20" s="23" t="s">
        <v>6</v>
      </c>
      <c r="G20" s="24" t="s">
        <v>68</v>
      </c>
      <c r="H20" s="49">
        <v>1001</v>
      </c>
      <c r="I20" s="50" t="s">
        <v>30</v>
      </c>
      <c r="J20" s="51">
        <v>20</v>
      </c>
      <c r="K20" s="56">
        <v>0</v>
      </c>
      <c r="L20" s="67">
        <f t="shared" si="0"/>
        <v>0</v>
      </c>
      <c r="M20" s="68">
        <f t="shared" si="1"/>
        <v>0</v>
      </c>
      <c r="N20" s="69"/>
      <c r="O20" s="70">
        <f t="shared" si="2"/>
        <v>0</v>
      </c>
      <c r="P20" s="69"/>
      <c r="Q20" s="69"/>
      <c r="R20" s="69"/>
      <c r="S20" s="71">
        <f t="shared" si="3"/>
        <v>0</v>
      </c>
      <c r="T20" s="55" t="str">
        <f t="shared" si="4"/>
        <v>OK</v>
      </c>
      <c r="U20" s="227"/>
      <c r="V20" s="227"/>
      <c r="W20" s="43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35.450000000000003" customHeight="1" x14ac:dyDescent="0.2">
      <c r="A21" s="175"/>
      <c r="B21" s="177"/>
      <c r="C21" s="48">
        <v>18</v>
      </c>
      <c r="D21" s="36" t="s">
        <v>55</v>
      </c>
      <c r="E21" s="28" t="s">
        <v>29</v>
      </c>
      <c r="F21" s="28" t="s">
        <v>6</v>
      </c>
      <c r="G21" s="24" t="s">
        <v>68</v>
      </c>
      <c r="H21" s="49">
        <v>1001</v>
      </c>
      <c r="I21" s="50" t="s">
        <v>30</v>
      </c>
      <c r="J21" s="51">
        <v>18</v>
      </c>
      <c r="K21" s="56">
        <v>0</v>
      </c>
      <c r="L21" s="67">
        <f t="shared" si="0"/>
        <v>0</v>
      </c>
      <c r="M21" s="68">
        <f t="shared" si="1"/>
        <v>0</v>
      </c>
      <c r="N21" s="69"/>
      <c r="O21" s="70">
        <f t="shared" si="2"/>
        <v>0</v>
      </c>
      <c r="P21" s="69"/>
      <c r="Q21" s="69"/>
      <c r="R21" s="69"/>
      <c r="S21" s="71">
        <f t="shared" si="3"/>
        <v>0</v>
      </c>
      <c r="T21" s="55" t="str">
        <f t="shared" si="4"/>
        <v>OK</v>
      </c>
      <c r="U21" s="227"/>
      <c r="V21" s="227"/>
      <c r="W21" s="43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36.75" customHeight="1" x14ac:dyDescent="0.2">
      <c r="A22" s="175"/>
      <c r="B22" s="177"/>
      <c r="C22" s="48">
        <v>19</v>
      </c>
      <c r="D22" s="32" t="s">
        <v>26</v>
      </c>
      <c r="E22" s="24" t="s">
        <v>29</v>
      </c>
      <c r="F22" s="24" t="s">
        <v>6</v>
      </c>
      <c r="G22" s="24" t="s">
        <v>68</v>
      </c>
      <c r="H22" s="49">
        <v>1001</v>
      </c>
      <c r="I22" s="50" t="s">
        <v>30</v>
      </c>
      <c r="J22" s="51">
        <v>4.7</v>
      </c>
      <c r="K22" s="56">
        <v>0</v>
      </c>
      <c r="L22" s="67">
        <f t="shared" si="0"/>
        <v>0</v>
      </c>
      <c r="M22" s="68">
        <f t="shared" si="1"/>
        <v>0</v>
      </c>
      <c r="N22" s="69"/>
      <c r="O22" s="70">
        <f t="shared" si="2"/>
        <v>0</v>
      </c>
      <c r="P22" s="69"/>
      <c r="Q22" s="69"/>
      <c r="R22" s="69"/>
      <c r="S22" s="71">
        <f t="shared" si="3"/>
        <v>0</v>
      </c>
      <c r="T22" s="55" t="str">
        <f t="shared" si="4"/>
        <v>OK</v>
      </c>
      <c r="U22" s="227"/>
      <c r="V22" s="227"/>
      <c r="W22" s="43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34.5" customHeight="1" x14ac:dyDescent="0.2">
      <c r="A23" s="175"/>
      <c r="B23" s="177"/>
      <c r="C23" s="48">
        <v>20</v>
      </c>
      <c r="D23" s="32" t="s">
        <v>56</v>
      </c>
      <c r="E23" s="24" t="s">
        <v>29</v>
      </c>
      <c r="F23" s="24" t="s">
        <v>6</v>
      </c>
      <c r="G23" s="24" t="s">
        <v>68</v>
      </c>
      <c r="H23" s="49">
        <v>1001</v>
      </c>
      <c r="I23" s="50" t="s">
        <v>31</v>
      </c>
      <c r="J23" s="51">
        <v>38.979999999999997</v>
      </c>
      <c r="K23" s="56">
        <v>0</v>
      </c>
      <c r="L23" s="67">
        <f t="shared" si="0"/>
        <v>0</v>
      </c>
      <c r="M23" s="68">
        <f t="shared" si="1"/>
        <v>0</v>
      </c>
      <c r="N23" s="69"/>
      <c r="O23" s="70">
        <f t="shared" si="2"/>
        <v>0</v>
      </c>
      <c r="P23" s="69"/>
      <c r="Q23" s="69"/>
      <c r="R23" s="69"/>
      <c r="S23" s="71">
        <f t="shared" si="3"/>
        <v>0</v>
      </c>
      <c r="T23" s="55" t="str">
        <f t="shared" si="4"/>
        <v>OK</v>
      </c>
      <c r="U23" s="227"/>
      <c r="V23" s="227"/>
      <c r="W23" s="43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50.25" customHeight="1" x14ac:dyDescent="0.2">
      <c r="A24" s="175"/>
      <c r="B24" s="177"/>
      <c r="C24" s="48">
        <v>21</v>
      </c>
      <c r="D24" s="32" t="s">
        <v>27</v>
      </c>
      <c r="E24" s="24" t="s">
        <v>29</v>
      </c>
      <c r="F24" s="24" t="s">
        <v>6</v>
      </c>
      <c r="G24" s="24" t="s">
        <v>67</v>
      </c>
      <c r="H24" s="49">
        <v>1001</v>
      </c>
      <c r="I24" s="50" t="s">
        <v>32</v>
      </c>
      <c r="J24" s="51">
        <v>63.1</v>
      </c>
      <c r="K24" s="56">
        <v>0</v>
      </c>
      <c r="L24" s="67">
        <f t="shared" si="0"/>
        <v>0</v>
      </c>
      <c r="M24" s="68">
        <f t="shared" si="1"/>
        <v>0</v>
      </c>
      <c r="N24" s="69"/>
      <c r="O24" s="70">
        <f t="shared" si="2"/>
        <v>0</v>
      </c>
      <c r="P24" s="69"/>
      <c r="Q24" s="69"/>
      <c r="R24" s="69"/>
      <c r="S24" s="71">
        <f t="shared" si="3"/>
        <v>0</v>
      </c>
      <c r="T24" s="55" t="str">
        <f t="shared" si="4"/>
        <v>OK</v>
      </c>
      <c r="U24" s="227"/>
      <c r="V24" s="227"/>
      <c r="W24" s="43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33.75" customHeight="1" x14ac:dyDescent="0.2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58</v>
      </c>
      <c r="F25" s="58" t="s">
        <v>6</v>
      </c>
      <c r="G25" s="58" t="s">
        <v>14</v>
      </c>
      <c r="H25" s="46">
        <v>436</v>
      </c>
      <c r="I25" s="47" t="s">
        <v>63</v>
      </c>
      <c r="J25" s="59">
        <v>98.6</v>
      </c>
      <c r="K25" s="56">
        <v>5</v>
      </c>
      <c r="L25" s="67">
        <f t="shared" si="0"/>
        <v>4</v>
      </c>
      <c r="M25" s="68">
        <f t="shared" si="1"/>
        <v>4</v>
      </c>
      <c r="N25" s="69"/>
      <c r="O25" s="70">
        <f t="shared" si="2"/>
        <v>1</v>
      </c>
      <c r="P25" s="69"/>
      <c r="Q25" s="69"/>
      <c r="R25" s="69"/>
      <c r="S25" s="71">
        <f t="shared" si="3"/>
        <v>1</v>
      </c>
      <c r="T25" s="55" t="str">
        <f t="shared" si="4"/>
        <v>OK</v>
      </c>
      <c r="U25" s="227"/>
      <c r="V25" s="225">
        <v>4</v>
      </c>
      <c r="W25" s="43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31.7" customHeight="1" x14ac:dyDescent="0.2">
      <c r="A26" s="168"/>
      <c r="B26" s="171"/>
      <c r="C26" s="47">
        <v>41</v>
      </c>
      <c r="D26" s="57" t="s">
        <v>59</v>
      </c>
      <c r="E26" s="58" t="s">
        <v>58</v>
      </c>
      <c r="F26" s="58" t="s">
        <v>6</v>
      </c>
      <c r="G26" s="58" t="s">
        <v>14</v>
      </c>
      <c r="H26" s="46">
        <v>436</v>
      </c>
      <c r="I26" s="47" t="s">
        <v>64</v>
      </c>
      <c r="J26" s="59">
        <v>58.8</v>
      </c>
      <c r="K26" s="56">
        <v>5</v>
      </c>
      <c r="L26" s="67">
        <f t="shared" si="0"/>
        <v>4</v>
      </c>
      <c r="M26" s="68">
        <f t="shared" si="1"/>
        <v>4</v>
      </c>
      <c r="N26" s="69"/>
      <c r="O26" s="70">
        <f t="shared" si="2"/>
        <v>1</v>
      </c>
      <c r="P26" s="69"/>
      <c r="Q26" s="69"/>
      <c r="R26" s="69"/>
      <c r="S26" s="71">
        <f t="shared" si="3"/>
        <v>1</v>
      </c>
      <c r="T26" s="55" t="str">
        <f t="shared" si="4"/>
        <v>OK</v>
      </c>
      <c r="U26" s="227"/>
      <c r="V26" s="225">
        <v>4</v>
      </c>
      <c r="W26" s="43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32.25" customHeight="1" x14ac:dyDescent="0.2">
      <c r="A27" s="168"/>
      <c r="B27" s="171"/>
      <c r="C27" s="47">
        <v>42</v>
      </c>
      <c r="D27" s="57" t="s">
        <v>60</v>
      </c>
      <c r="E27" s="58" t="s">
        <v>58</v>
      </c>
      <c r="F27" s="58" t="s">
        <v>6</v>
      </c>
      <c r="G27" s="58" t="s">
        <v>14</v>
      </c>
      <c r="H27" s="46">
        <v>436</v>
      </c>
      <c r="I27" s="47" t="s">
        <v>65</v>
      </c>
      <c r="J27" s="59">
        <v>83.2</v>
      </c>
      <c r="K27" s="56">
        <v>3</v>
      </c>
      <c r="L27" s="67">
        <f t="shared" si="0"/>
        <v>2</v>
      </c>
      <c r="M27" s="68">
        <f t="shared" si="1"/>
        <v>2</v>
      </c>
      <c r="N27" s="69"/>
      <c r="O27" s="70">
        <f t="shared" si="2"/>
        <v>0</v>
      </c>
      <c r="P27" s="69"/>
      <c r="Q27" s="69"/>
      <c r="R27" s="69"/>
      <c r="S27" s="71">
        <f t="shared" si="3"/>
        <v>1</v>
      </c>
      <c r="T27" s="55" t="str">
        <f t="shared" si="4"/>
        <v>OK</v>
      </c>
      <c r="U27" s="227"/>
      <c r="V27" s="225">
        <v>2</v>
      </c>
      <c r="W27" s="43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ht="27.75" customHeight="1" x14ac:dyDescent="0.2">
      <c r="A28" s="168"/>
      <c r="B28" s="171"/>
      <c r="C28" s="47">
        <v>43</v>
      </c>
      <c r="D28" s="57" t="s">
        <v>61</v>
      </c>
      <c r="E28" s="58" t="s">
        <v>58</v>
      </c>
      <c r="F28" s="58" t="s">
        <v>6</v>
      </c>
      <c r="G28" s="58" t="s">
        <v>14</v>
      </c>
      <c r="H28" s="46">
        <v>436</v>
      </c>
      <c r="I28" s="47" t="s">
        <v>64</v>
      </c>
      <c r="J28" s="59">
        <v>44</v>
      </c>
      <c r="K28" s="56">
        <v>5</v>
      </c>
      <c r="L28" s="67">
        <f t="shared" si="0"/>
        <v>4</v>
      </c>
      <c r="M28" s="68">
        <f t="shared" si="1"/>
        <v>4</v>
      </c>
      <c r="N28" s="69"/>
      <c r="O28" s="70">
        <f t="shared" si="2"/>
        <v>1</v>
      </c>
      <c r="P28" s="69"/>
      <c r="Q28" s="69"/>
      <c r="R28" s="69"/>
      <c r="S28" s="71">
        <f t="shared" si="3"/>
        <v>1</v>
      </c>
      <c r="T28" s="55" t="str">
        <f t="shared" si="4"/>
        <v>OK</v>
      </c>
      <c r="U28" s="227"/>
      <c r="V28" s="225">
        <v>4</v>
      </c>
      <c r="W28" s="43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ht="31.7" customHeight="1" x14ac:dyDescent="0.2">
      <c r="A29" s="169"/>
      <c r="B29" s="172"/>
      <c r="C29" s="45">
        <v>44</v>
      </c>
      <c r="D29" s="60" t="s">
        <v>62</v>
      </c>
      <c r="E29" s="61" t="s">
        <v>58</v>
      </c>
      <c r="F29" s="61" t="s">
        <v>6</v>
      </c>
      <c r="G29" s="58" t="s">
        <v>14</v>
      </c>
      <c r="H29" s="46">
        <v>436</v>
      </c>
      <c r="I29" s="47" t="s">
        <v>66</v>
      </c>
      <c r="J29" s="59">
        <v>47.6</v>
      </c>
      <c r="K29" s="56">
        <v>5</v>
      </c>
      <c r="L29" s="67">
        <f t="shared" si="0"/>
        <v>4</v>
      </c>
      <c r="M29" s="68">
        <f t="shared" si="1"/>
        <v>4</v>
      </c>
      <c r="N29" s="69"/>
      <c r="O29" s="70">
        <f t="shared" si="2"/>
        <v>1</v>
      </c>
      <c r="P29" s="69"/>
      <c r="Q29" s="69"/>
      <c r="R29" s="69"/>
      <c r="S29" s="71">
        <f t="shared" si="3"/>
        <v>1</v>
      </c>
      <c r="T29" s="55" t="str">
        <f t="shared" si="4"/>
        <v>OK</v>
      </c>
      <c r="U29" s="227"/>
      <c r="V29" s="225">
        <v>4</v>
      </c>
      <c r="W29" s="43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s="41" customFormat="1" ht="16.5" customHeight="1" x14ac:dyDescent="0.25">
      <c r="E30" s="44"/>
      <c r="K30" s="72">
        <f>SUMPRODUCT($J$4:$J$29,K4:K29)</f>
        <v>2168.1999999999998</v>
      </c>
      <c r="L30" s="72">
        <f t="shared" ref="L30:S30" si="5">SUMPRODUCT($J$4:$J$29,L4:L29)</f>
        <v>1445.0000000000002</v>
      </c>
      <c r="M30" s="72">
        <f t="shared" si="5"/>
        <v>1445.0000000000002</v>
      </c>
      <c r="N30" s="72">
        <f t="shared" si="5"/>
        <v>0</v>
      </c>
      <c r="O30" s="72">
        <f t="shared" si="5"/>
        <v>357.40000000000003</v>
      </c>
      <c r="P30" s="72">
        <f t="shared" si="5"/>
        <v>0</v>
      </c>
      <c r="Q30" s="72">
        <f t="shared" si="5"/>
        <v>0</v>
      </c>
      <c r="R30" s="72">
        <f t="shared" si="5"/>
        <v>0</v>
      </c>
      <c r="S30" s="72">
        <f t="shared" si="5"/>
        <v>723.2</v>
      </c>
      <c r="U30" s="228">
        <v>282.60000000000002</v>
      </c>
      <c r="V30" s="228">
        <v>1162.4000000000001</v>
      </c>
      <c r="W30" s="41">
        <f>SUMPRODUCT($J$4:$J$29,W4:W29)</f>
        <v>0</v>
      </c>
      <c r="X30" s="41">
        <f>SUMPRODUCT($J$4:$J$29,X4:X29)</f>
        <v>0</v>
      </c>
      <c r="Y30" s="41">
        <f>SUMPRODUCT(J4:J29,Y4:Y29)</f>
        <v>0</v>
      </c>
      <c r="Z30" s="41">
        <f>SUMPRODUCT(J4:J29,Z4:Z29)</f>
        <v>0</v>
      </c>
      <c r="AA30" s="41">
        <f>SUMPRODUCT(J4:J29,AA4:AA29)</f>
        <v>0</v>
      </c>
      <c r="AB30" s="41">
        <f>SUMPRODUCT(K4:K29,AB4:AB29)</f>
        <v>0</v>
      </c>
      <c r="AC30" s="41">
        <f t="shared" ref="AC30:AG30" si="6">SUMPRODUCT(S4:S29,AC4:AC29)</f>
        <v>0</v>
      </c>
      <c r="AD30" s="41">
        <f t="shared" si="6"/>
        <v>0</v>
      </c>
      <c r="AE30" s="41">
        <f t="shared" si="6"/>
        <v>0</v>
      </c>
      <c r="AF30" s="41">
        <f t="shared" si="6"/>
        <v>0</v>
      </c>
      <c r="AG30" s="41">
        <f t="shared" si="6"/>
        <v>0</v>
      </c>
    </row>
    <row r="31" spans="1:33" x14ac:dyDescent="0.2">
      <c r="J31" s="1"/>
      <c r="K31" s="16">
        <f>SUM(K4:K29)</f>
        <v>35</v>
      </c>
      <c r="S31" s="16">
        <f t="shared" ref="L31:S31" si="7">SUM(S4:S29)</f>
        <v>12</v>
      </c>
      <c r="U31" s="229"/>
      <c r="V31" s="230"/>
      <c r="W31" s="40"/>
      <c r="X31" s="40"/>
    </row>
    <row r="32" spans="1:33" ht="23.25" customHeight="1" x14ac:dyDescent="0.2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60"/>
      <c r="U32" s="229"/>
      <c r="V32" s="230"/>
      <c r="W32" s="40"/>
      <c r="X32" s="40"/>
    </row>
    <row r="33" spans="1:24" x14ac:dyDescent="0.2">
      <c r="U33" s="229"/>
      <c r="V33" s="230"/>
      <c r="W33" s="40"/>
      <c r="X33" s="40"/>
    </row>
    <row r="34" spans="1:24" ht="34.5" customHeight="1" x14ac:dyDescent="0.2">
      <c r="A34" s="153" t="s">
        <v>87</v>
      </c>
      <c r="B34" s="154"/>
      <c r="C34" s="154"/>
      <c r="D34" s="154"/>
      <c r="E34" s="154"/>
      <c r="F34" s="154"/>
      <c r="G34" s="154"/>
      <c r="H34" s="154"/>
      <c r="I34" s="154"/>
      <c r="J34" s="155"/>
      <c r="U34" s="229"/>
      <c r="V34" s="230"/>
      <c r="W34" s="40"/>
      <c r="X34" s="40"/>
    </row>
    <row r="35" spans="1:24" x14ac:dyDescent="0.2">
      <c r="U35" s="229"/>
      <c r="V35" s="230"/>
      <c r="W35" s="40"/>
      <c r="X35" s="40"/>
    </row>
  </sheetData>
  <mergeCells count="24">
    <mergeCell ref="W1:W2"/>
    <mergeCell ref="A34:J34"/>
    <mergeCell ref="AD1:AD2"/>
    <mergeCell ref="A4:A24"/>
    <mergeCell ref="B4:B24"/>
    <mergeCell ref="A25:A29"/>
    <mergeCell ref="B25:B29"/>
    <mergeCell ref="A32:J32"/>
    <mergeCell ref="AE1:AE2"/>
    <mergeCell ref="AF1:AF2"/>
    <mergeCell ref="AG1:AG2"/>
    <mergeCell ref="A2:J2"/>
    <mergeCell ref="K2:T2"/>
    <mergeCell ref="X1:X2"/>
    <mergeCell ref="Y1:Y2"/>
    <mergeCell ref="Z1:Z2"/>
    <mergeCell ref="AA1:AA2"/>
    <mergeCell ref="AB1:AB2"/>
    <mergeCell ref="AC1:AC2"/>
    <mergeCell ref="A1:C1"/>
    <mergeCell ref="D1:J1"/>
    <mergeCell ref="K1:T1"/>
    <mergeCell ref="U1:U2"/>
    <mergeCell ref="V1:V2"/>
  </mergeCells>
  <conditionalFormatting sqref="A30:T30 W30:XFD30">
    <cfRule type="cellIs" dxfId="60" priority="1" operator="greaterThan">
      <formula>1</formula>
    </cfRule>
  </conditionalFormatting>
  <conditionalFormatting sqref="S36:V65 T31 S32:T35">
    <cfRule type="cellIs" dxfId="59" priority="10" stopIfTrue="1" operator="greaterThan">
      <formula>0</formula>
    </cfRule>
    <cfRule type="cellIs" dxfId="58" priority="11" stopIfTrue="1" operator="greaterThan">
      <formula>0</formula>
    </cfRule>
    <cfRule type="cellIs" dxfId="57" priority="12" stopIfTrue="1" operator="greaterThan">
      <formula>0</formula>
    </cfRule>
  </conditionalFormatting>
  <conditionalFormatting sqref="W4:AG29">
    <cfRule type="cellIs" dxfId="56" priority="5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00A1-0536-444D-B6DF-E91CD6CB543B}">
  <dimension ref="A1:AG35"/>
  <sheetViews>
    <sheetView zoomScale="80" zoomScaleNormal="80" workbookViewId="0">
      <selection activeCell="Y7" sqref="Y7"/>
    </sheetView>
  </sheetViews>
  <sheetFormatPr defaultColWidth="9.7109375" defaultRowHeight="15" x14ac:dyDescent="0.2"/>
  <cols>
    <col min="1" max="1" width="7.7109375" style="1" customWidth="1"/>
    <col min="2" max="2" width="16.5703125" style="1" customWidth="1"/>
    <col min="3" max="3" width="5.5703125" style="13" customWidth="1"/>
    <col min="4" max="4" width="40.85546875" style="1" customWidth="1"/>
    <col min="5" max="5" width="14.85546875" style="1" customWidth="1"/>
    <col min="6" max="6" width="9.140625" style="1" customWidth="1"/>
    <col min="7" max="7" width="9" style="1" customWidth="1"/>
    <col min="8" max="8" width="8.7109375" style="1" customWidth="1"/>
    <col min="9" max="9" width="11.140625" style="1" customWidth="1"/>
    <col min="10" max="10" width="11" style="19" customWidth="1"/>
    <col min="11" max="18" width="11.28515625" style="16" customWidth="1"/>
    <col min="19" max="19" width="13.28515625" style="14" customWidth="1"/>
    <col min="20" max="20" width="12.5703125" style="37" customWidth="1"/>
    <col min="21" max="21" width="15.42578125" style="38" customWidth="1"/>
    <col min="22" max="24" width="16.42578125" style="38" bestFit="1" customWidth="1"/>
    <col min="25" max="26" width="16.42578125" style="39" bestFit="1" customWidth="1"/>
    <col min="27" max="27" width="17" style="39" customWidth="1"/>
    <col min="28" max="33" width="16.28515625" style="39" bestFit="1" customWidth="1"/>
    <col min="34" max="16384" width="9.7109375" style="30"/>
  </cols>
  <sheetData>
    <row r="1" spans="1:33" ht="47.65" customHeight="1" x14ac:dyDescent="0.2">
      <c r="A1" s="173" t="s">
        <v>41</v>
      </c>
      <c r="B1" s="173"/>
      <c r="C1" s="173"/>
      <c r="D1" s="173" t="s">
        <v>43</v>
      </c>
      <c r="E1" s="173"/>
      <c r="F1" s="173"/>
      <c r="G1" s="173"/>
      <c r="H1" s="173"/>
      <c r="I1" s="173"/>
      <c r="J1" s="173"/>
      <c r="K1" s="173" t="s">
        <v>42</v>
      </c>
      <c r="L1" s="173"/>
      <c r="M1" s="173"/>
      <c r="N1" s="173"/>
      <c r="O1" s="173"/>
      <c r="P1" s="173"/>
      <c r="Q1" s="173"/>
      <c r="R1" s="173"/>
      <c r="S1" s="173"/>
      <c r="T1" s="173"/>
      <c r="U1" s="182" t="s">
        <v>129</v>
      </c>
      <c r="V1" s="182" t="s">
        <v>130</v>
      </c>
      <c r="W1" s="182" t="s">
        <v>131</v>
      </c>
      <c r="X1" s="156" t="s">
        <v>44</v>
      </c>
      <c r="Y1" s="156" t="s">
        <v>44</v>
      </c>
      <c r="Z1" s="156" t="s">
        <v>44</v>
      </c>
      <c r="AA1" s="156" t="s">
        <v>44</v>
      </c>
      <c r="AB1" s="156" t="s">
        <v>44</v>
      </c>
      <c r="AC1" s="156" t="s">
        <v>44</v>
      </c>
      <c r="AD1" s="156" t="s">
        <v>44</v>
      </c>
      <c r="AE1" s="156" t="s">
        <v>44</v>
      </c>
      <c r="AF1" s="156" t="s">
        <v>44</v>
      </c>
      <c r="AG1" s="156" t="s">
        <v>44</v>
      </c>
    </row>
    <row r="2" spans="1:33" ht="25.5" customHeight="1" x14ac:dyDescent="0.2">
      <c r="A2" s="164" t="s">
        <v>76</v>
      </c>
      <c r="B2" s="178"/>
      <c r="C2" s="178"/>
      <c r="D2" s="178"/>
      <c r="E2" s="178"/>
      <c r="F2" s="178"/>
      <c r="G2" s="178"/>
      <c r="H2" s="178"/>
      <c r="I2" s="178"/>
      <c r="J2" s="179"/>
      <c r="K2" s="161" t="s">
        <v>72</v>
      </c>
      <c r="L2" s="162"/>
      <c r="M2" s="162"/>
      <c r="N2" s="162"/>
      <c r="O2" s="162"/>
      <c r="P2" s="162"/>
      <c r="Q2" s="162"/>
      <c r="R2" s="162"/>
      <c r="S2" s="162"/>
      <c r="T2" s="163"/>
      <c r="U2" s="183"/>
      <c r="V2" s="183"/>
      <c r="W2" s="183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 s="3" customFormat="1" ht="54.75" customHeight="1" x14ac:dyDescent="0.2">
      <c r="A3" s="11" t="s">
        <v>4</v>
      </c>
      <c r="B3" s="11" t="s">
        <v>46</v>
      </c>
      <c r="C3" s="11" t="s">
        <v>2</v>
      </c>
      <c r="D3" s="11" t="s">
        <v>8</v>
      </c>
      <c r="E3" s="11" t="s">
        <v>12</v>
      </c>
      <c r="F3" s="11" t="s">
        <v>3</v>
      </c>
      <c r="G3" s="11" t="s">
        <v>13</v>
      </c>
      <c r="H3" s="11" t="s">
        <v>10</v>
      </c>
      <c r="I3" s="11" t="s">
        <v>9</v>
      </c>
      <c r="J3" s="11" t="s">
        <v>11</v>
      </c>
      <c r="K3" s="11" t="s">
        <v>5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5" t="s">
        <v>95</v>
      </c>
      <c r="S3" s="66" t="s">
        <v>0</v>
      </c>
      <c r="T3" s="10" t="s">
        <v>1</v>
      </c>
      <c r="U3" s="128">
        <v>45737</v>
      </c>
      <c r="V3" s="128">
        <v>45876</v>
      </c>
      <c r="W3" s="128">
        <v>45876</v>
      </c>
      <c r="X3" s="29" t="s">
        <v>45</v>
      </c>
      <c r="Y3" s="29" t="s">
        <v>45</v>
      </c>
      <c r="Z3" s="29" t="s">
        <v>45</v>
      </c>
      <c r="AA3" s="29" t="s">
        <v>45</v>
      </c>
      <c r="AB3" s="29" t="s">
        <v>45</v>
      </c>
      <c r="AC3" s="29" t="s">
        <v>45</v>
      </c>
      <c r="AD3" s="29" t="s">
        <v>45</v>
      </c>
      <c r="AE3" s="29" t="s">
        <v>45</v>
      </c>
      <c r="AF3" s="29" t="s">
        <v>45</v>
      </c>
      <c r="AG3" s="29" t="s">
        <v>45</v>
      </c>
    </row>
    <row r="4" spans="1:33" ht="59.25" customHeight="1" x14ac:dyDescent="0.2">
      <c r="A4" s="174" t="s">
        <v>15</v>
      </c>
      <c r="B4" s="176" t="s">
        <v>69</v>
      </c>
      <c r="C4" s="48">
        <v>1</v>
      </c>
      <c r="D4" s="31" t="s">
        <v>48</v>
      </c>
      <c r="E4" s="23" t="s">
        <v>29</v>
      </c>
      <c r="F4" s="23" t="s">
        <v>6</v>
      </c>
      <c r="G4" s="24" t="s">
        <v>68</v>
      </c>
      <c r="H4" s="49">
        <v>1001</v>
      </c>
      <c r="I4" s="50" t="s">
        <v>33</v>
      </c>
      <c r="J4" s="51">
        <v>41</v>
      </c>
      <c r="K4" s="56">
        <v>0</v>
      </c>
      <c r="L4" s="67">
        <f>IF(SUM(U4:AL4)&gt;K4+N4,K4+N4,SUM(U4:AL4))</f>
        <v>0</v>
      </c>
      <c r="M4" s="68">
        <f>(SUM(U4:AL4))</f>
        <v>0</v>
      </c>
      <c r="N4" s="69"/>
      <c r="O4" s="70">
        <f>ROUND(IF(K4*0.25-0.5&lt;0,0,K4*0.25-0.5),0)-R4-P4</f>
        <v>0</v>
      </c>
      <c r="P4" s="69"/>
      <c r="Q4" s="69"/>
      <c r="R4" s="69"/>
      <c r="S4" s="71">
        <f>K4-(SUM(U4:AD4))+N4</f>
        <v>0</v>
      </c>
      <c r="T4" s="55" t="str">
        <f>IF(S4&lt;0,"ATENÇÃO","OK")</f>
        <v>OK</v>
      </c>
      <c r="U4" s="27"/>
      <c r="V4" s="27"/>
      <c r="W4" s="27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63.75" customHeight="1" x14ac:dyDescent="0.2">
      <c r="A5" s="175"/>
      <c r="B5" s="177"/>
      <c r="C5" s="48">
        <v>2</v>
      </c>
      <c r="D5" s="32" t="s">
        <v>49</v>
      </c>
      <c r="E5" s="24" t="s">
        <v>29</v>
      </c>
      <c r="F5" s="24" t="s">
        <v>6</v>
      </c>
      <c r="G5" s="24" t="s">
        <v>68</v>
      </c>
      <c r="H5" s="49">
        <v>1001</v>
      </c>
      <c r="I5" s="50" t="s">
        <v>34</v>
      </c>
      <c r="J5" s="51">
        <v>43.75</v>
      </c>
      <c r="K5" s="56">
        <v>0</v>
      </c>
      <c r="L5" s="67">
        <f t="shared" ref="L5:L29" si="0">IF(SUM(U5:AL5)&gt;K5+N5,K5+N5,SUM(U5:AL5))</f>
        <v>0</v>
      </c>
      <c r="M5" s="68">
        <f t="shared" ref="M5:M29" si="1">(SUM(U5:AL5))</f>
        <v>0</v>
      </c>
      <c r="N5" s="69"/>
      <c r="O5" s="70">
        <f t="shared" ref="O5:O29" si="2">ROUND(IF(K5*0.25-0.5&lt;0,0,K5*0.25-0.5),0)-R5-P5</f>
        <v>0</v>
      </c>
      <c r="P5" s="69"/>
      <c r="Q5" s="69"/>
      <c r="R5" s="69"/>
      <c r="S5" s="71">
        <f t="shared" ref="S5:S29" si="3">K5-(SUM(U5:AD5))+N5</f>
        <v>0</v>
      </c>
      <c r="T5" s="55" t="str">
        <f t="shared" ref="T5:T29" si="4">IF(S5&lt;0,"ATENÇÃO","OK")</f>
        <v>OK</v>
      </c>
      <c r="U5" s="27"/>
      <c r="V5" s="27"/>
      <c r="W5" s="27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61.5" customHeight="1" x14ac:dyDescent="0.2">
      <c r="A6" s="175"/>
      <c r="B6" s="177"/>
      <c r="C6" s="48">
        <v>3</v>
      </c>
      <c r="D6" s="32" t="s">
        <v>50</v>
      </c>
      <c r="E6" s="24" t="s">
        <v>29</v>
      </c>
      <c r="F6" s="24" t="s">
        <v>6</v>
      </c>
      <c r="G6" s="24" t="s">
        <v>68</v>
      </c>
      <c r="H6" s="49">
        <v>1001</v>
      </c>
      <c r="I6" s="50" t="s">
        <v>35</v>
      </c>
      <c r="J6" s="51">
        <v>51.2</v>
      </c>
      <c r="K6" s="56">
        <v>10</v>
      </c>
      <c r="L6" s="67">
        <f t="shared" si="0"/>
        <v>0</v>
      </c>
      <c r="M6" s="68">
        <f t="shared" si="1"/>
        <v>0</v>
      </c>
      <c r="N6" s="69"/>
      <c r="O6" s="70">
        <f t="shared" si="2"/>
        <v>2</v>
      </c>
      <c r="P6" s="69"/>
      <c r="Q6" s="69"/>
      <c r="R6" s="69"/>
      <c r="S6" s="71">
        <f t="shared" si="3"/>
        <v>10</v>
      </c>
      <c r="T6" s="55" t="str">
        <f t="shared" si="4"/>
        <v>OK</v>
      </c>
      <c r="U6" s="27"/>
      <c r="V6" s="27"/>
      <c r="W6" s="27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62.45" customHeight="1" x14ac:dyDescent="0.2">
      <c r="A7" s="175"/>
      <c r="B7" s="177"/>
      <c r="C7" s="48">
        <v>4</v>
      </c>
      <c r="D7" s="31" t="s">
        <v>51</v>
      </c>
      <c r="E7" s="23" t="s">
        <v>29</v>
      </c>
      <c r="F7" s="23" t="s">
        <v>6</v>
      </c>
      <c r="G7" s="24" t="s">
        <v>68</v>
      </c>
      <c r="H7" s="52">
        <v>1001</v>
      </c>
      <c r="I7" s="53" t="s">
        <v>36</v>
      </c>
      <c r="J7" s="54">
        <v>54.2</v>
      </c>
      <c r="K7" s="56">
        <v>5</v>
      </c>
      <c r="L7" s="67">
        <f t="shared" si="0"/>
        <v>5</v>
      </c>
      <c r="M7" s="68">
        <f t="shared" si="1"/>
        <v>5</v>
      </c>
      <c r="N7" s="69"/>
      <c r="O7" s="70">
        <f t="shared" si="2"/>
        <v>1</v>
      </c>
      <c r="P7" s="69"/>
      <c r="Q7" s="69"/>
      <c r="R7" s="69"/>
      <c r="S7" s="71">
        <f t="shared" si="3"/>
        <v>0</v>
      </c>
      <c r="T7" s="55" t="str">
        <f t="shared" si="4"/>
        <v>OK</v>
      </c>
      <c r="U7" s="125">
        <v>4</v>
      </c>
      <c r="V7" s="125">
        <v>1</v>
      </c>
      <c r="W7" s="27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65.25" customHeight="1" x14ac:dyDescent="0.2">
      <c r="A8" s="175"/>
      <c r="B8" s="177"/>
      <c r="C8" s="48">
        <v>5</v>
      </c>
      <c r="D8" s="31" t="s">
        <v>16</v>
      </c>
      <c r="E8" s="23" t="s">
        <v>29</v>
      </c>
      <c r="F8" s="23" t="s">
        <v>6</v>
      </c>
      <c r="G8" s="24" t="s">
        <v>68</v>
      </c>
      <c r="H8" s="52">
        <v>1001</v>
      </c>
      <c r="I8" s="53" t="s">
        <v>37</v>
      </c>
      <c r="J8" s="54">
        <v>65.8</v>
      </c>
      <c r="K8" s="56">
        <v>5</v>
      </c>
      <c r="L8" s="67">
        <f t="shared" si="0"/>
        <v>0</v>
      </c>
      <c r="M8" s="68">
        <f t="shared" si="1"/>
        <v>0</v>
      </c>
      <c r="N8" s="69"/>
      <c r="O8" s="70">
        <f t="shared" si="2"/>
        <v>1</v>
      </c>
      <c r="P8" s="69"/>
      <c r="Q8" s="69"/>
      <c r="R8" s="69"/>
      <c r="S8" s="71">
        <f t="shared" si="3"/>
        <v>5</v>
      </c>
      <c r="T8" s="55" t="str">
        <f t="shared" si="4"/>
        <v>OK</v>
      </c>
      <c r="U8" s="27"/>
      <c r="V8" s="27"/>
      <c r="W8" s="27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63" customHeight="1" x14ac:dyDescent="0.2">
      <c r="A9" s="175"/>
      <c r="B9" s="177"/>
      <c r="C9" s="48">
        <v>6</v>
      </c>
      <c r="D9" s="32" t="s">
        <v>17</v>
      </c>
      <c r="E9" s="24" t="s">
        <v>29</v>
      </c>
      <c r="F9" s="24" t="s">
        <v>6</v>
      </c>
      <c r="G9" s="24" t="s">
        <v>68</v>
      </c>
      <c r="H9" s="49">
        <v>1001</v>
      </c>
      <c r="I9" s="50" t="s">
        <v>28</v>
      </c>
      <c r="J9" s="51">
        <v>65.900000000000006</v>
      </c>
      <c r="K9" s="56">
        <v>0</v>
      </c>
      <c r="L9" s="67">
        <f t="shared" si="0"/>
        <v>0</v>
      </c>
      <c r="M9" s="68">
        <f t="shared" si="1"/>
        <v>0</v>
      </c>
      <c r="N9" s="69"/>
      <c r="O9" s="70">
        <f t="shared" si="2"/>
        <v>0</v>
      </c>
      <c r="P9" s="69"/>
      <c r="Q9" s="69"/>
      <c r="R9" s="69"/>
      <c r="S9" s="71">
        <f t="shared" si="3"/>
        <v>0</v>
      </c>
      <c r="T9" s="55" t="str">
        <f t="shared" si="4"/>
        <v>OK</v>
      </c>
      <c r="U9" s="27"/>
      <c r="V9" s="27"/>
      <c r="W9" s="27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60.75" customHeight="1" x14ac:dyDescent="0.2">
      <c r="A10" s="175"/>
      <c r="B10" s="177"/>
      <c r="C10" s="48">
        <v>7</v>
      </c>
      <c r="D10" s="32" t="s">
        <v>18</v>
      </c>
      <c r="E10" s="24" t="s">
        <v>29</v>
      </c>
      <c r="F10" s="24" t="s">
        <v>6</v>
      </c>
      <c r="G10" s="24" t="s">
        <v>68</v>
      </c>
      <c r="H10" s="49">
        <v>1001</v>
      </c>
      <c r="I10" s="50" t="s">
        <v>38</v>
      </c>
      <c r="J10" s="51">
        <v>65.7</v>
      </c>
      <c r="K10" s="56">
        <v>0</v>
      </c>
      <c r="L10" s="67">
        <f t="shared" si="0"/>
        <v>0</v>
      </c>
      <c r="M10" s="68">
        <f t="shared" si="1"/>
        <v>0</v>
      </c>
      <c r="N10" s="69"/>
      <c r="O10" s="70">
        <f t="shared" si="2"/>
        <v>0</v>
      </c>
      <c r="P10" s="69"/>
      <c r="Q10" s="69"/>
      <c r="R10" s="69"/>
      <c r="S10" s="71">
        <f t="shared" si="3"/>
        <v>0</v>
      </c>
      <c r="T10" s="55" t="str">
        <f t="shared" si="4"/>
        <v>OK</v>
      </c>
      <c r="U10" s="27"/>
      <c r="V10" s="27"/>
      <c r="W10" s="27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62.45" customHeight="1" x14ac:dyDescent="0.2">
      <c r="A11" s="175"/>
      <c r="B11" s="177"/>
      <c r="C11" s="48">
        <v>8</v>
      </c>
      <c r="D11" s="33" t="s">
        <v>52</v>
      </c>
      <c r="E11" s="25" t="s">
        <v>29</v>
      </c>
      <c r="F11" s="25" t="s">
        <v>7</v>
      </c>
      <c r="G11" s="24" t="s">
        <v>68</v>
      </c>
      <c r="H11" s="49">
        <v>1001</v>
      </c>
      <c r="I11" s="50" t="s">
        <v>39</v>
      </c>
      <c r="J11" s="51">
        <v>63.78</v>
      </c>
      <c r="K11" s="56">
        <v>0</v>
      </c>
      <c r="L11" s="67">
        <f t="shared" si="0"/>
        <v>0</v>
      </c>
      <c r="M11" s="68">
        <f t="shared" si="1"/>
        <v>0</v>
      </c>
      <c r="N11" s="69"/>
      <c r="O11" s="70">
        <f t="shared" si="2"/>
        <v>0</v>
      </c>
      <c r="P11" s="69"/>
      <c r="Q11" s="69"/>
      <c r="R11" s="69"/>
      <c r="S11" s="71">
        <f t="shared" si="3"/>
        <v>0</v>
      </c>
      <c r="T11" s="55" t="str">
        <f t="shared" si="4"/>
        <v>OK</v>
      </c>
      <c r="U11" s="27"/>
      <c r="V11" s="27"/>
      <c r="W11" s="27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3" ht="60.75" customHeight="1" x14ac:dyDescent="0.2">
      <c r="A12" s="175"/>
      <c r="B12" s="177"/>
      <c r="C12" s="48">
        <v>9</v>
      </c>
      <c r="D12" s="34" t="s">
        <v>53</v>
      </c>
      <c r="E12" s="28" t="s">
        <v>29</v>
      </c>
      <c r="F12" s="28" t="s">
        <v>7</v>
      </c>
      <c r="G12" s="24" t="s">
        <v>68</v>
      </c>
      <c r="H12" s="49">
        <v>1001</v>
      </c>
      <c r="I12" s="50" t="s">
        <v>28</v>
      </c>
      <c r="J12" s="51">
        <v>73.900000000000006</v>
      </c>
      <c r="K12" s="56">
        <v>0</v>
      </c>
      <c r="L12" s="67">
        <f t="shared" si="0"/>
        <v>0</v>
      </c>
      <c r="M12" s="68">
        <f t="shared" si="1"/>
        <v>0</v>
      </c>
      <c r="N12" s="69"/>
      <c r="O12" s="70">
        <f t="shared" si="2"/>
        <v>0</v>
      </c>
      <c r="P12" s="69"/>
      <c r="Q12" s="69"/>
      <c r="R12" s="69"/>
      <c r="S12" s="71">
        <f t="shared" si="3"/>
        <v>0</v>
      </c>
      <c r="T12" s="55" t="str">
        <f t="shared" si="4"/>
        <v>OK</v>
      </c>
      <c r="U12" s="27"/>
      <c r="V12" s="27"/>
      <c r="W12" s="27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62.45" customHeight="1" x14ac:dyDescent="0.2">
      <c r="A13" s="175"/>
      <c r="B13" s="177"/>
      <c r="C13" s="48">
        <v>10</v>
      </c>
      <c r="D13" s="34" t="s">
        <v>54</v>
      </c>
      <c r="E13" s="28" t="s">
        <v>29</v>
      </c>
      <c r="F13" s="28" t="s">
        <v>6</v>
      </c>
      <c r="G13" s="24" t="s">
        <v>68</v>
      </c>
      <c r="H13" s="49">
        <v>1001</v>
      </c>
      <c r="I13" s="50" t="s">
        <v>28</v>
      </c>
      <c r="J13" s="51">
        <v>66.8</v>
      </c>
      <c r="K13" s="56">
        <v>0</v>
      </c>
      <c r="L13" s="67">
        <f t="shared" si="0"/>
        <v>0</v>
      </c>
      <c r="M13" s="68">
        <f t="shared" si="1"/>
        <v>0</v>
      </c>
      <c r="N13" s="69"/>
      <c r="O13" s="70">
        <f t="shared" si="2"/>
        <v>0</v>
      </c>
      <c r="P13" s="69"/>
      <c r="Q13" s="69"/>
      <c r="R13" s="69"/>
      <c r="S13" s="71">
        <f t="shared" si="3"/>
        <v>0</v>
      </c>
      <c r="T13" s="55" t="str">
        <f t="shared" si="4"/>
        <v>OK</v>
      </c>
      <c r="U13" s="27"/>
      <c r="V13" s="27"/>
      <c r="W13" s="27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29.25" customHeight="1" x14ac:dyDescent="0.2">
      <c r="A14" s="175"/>
      <c r="B14" s="177"/>
      <c r="C14" s="48">
        <v>11</v>
      </c>
      <c r="D14" s="35" t="s">
        <v>19</v>
      </c>
      <c r="E14" s="23" t="s">
        <v>29</v>
      </c>
      <c r="F14" s="23" t="s">
        <v>6</v>
      </c>
      <c r="G14" s="24" t="s">
        <v>68</v>
      </c>
      <c r="H14" s="49">
        <v>1001</v>
      </c>
      <c r="I14" s="50" t="s">
        <v>30</v>
      </c>
      <c r="J14" s="51">
        <v>15.5</v>
      </c>
      <c r="K14" s="56">
        <v>1</v>
      </c>
      <c r="L14" s="67">
        <f t="shared" si="0"/>
        <v>0</v>
      </c>
      <c r="M14" s="68">
        <f t="shared" si="1"/>
        <v>0</v>
      </c>
      <c r="N14" s="69"/>
      <c r="O14" s="70">
        <f t="shared" si="2"/>
        <v>0</v>
      </c>
      <c r="P14" s="69"/>
      <c r="Q14" s="69"/>
      <c r="R14" s="69"/>
      <c r="S14" s="71">
        <f t="shared" si="3"/>
        <v>1</v>
      </c>
      <c r="T14" s="55" t="str">
        <f t="shared" si="4"/>
        <v>OK</v>
      </c>
      <c r="U14" s="27"/>
      <c r="V14" s="27"/>
      <c r="W14" s="27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31.7" customHeight="1" x14ac:dyDescent="0.2">
      <c r="A15" s="175"/>
      <c r="B15" s="177"/>
      <c r="C15" s="48">
        <v>12</v>
      </c>
      <c r="D15" s="35" t="s">
        <v>20</v>
      </c>
      <c r="E15" s="23" t="s">
        <v>29</v>
      </c>
      <c r="F15" s="23" t="s">
        <v>6</v>
      </c>
      <c r="G15" s="24" t="s">
        <v>68</v>
      </c>
      <c r="H15" s="49">
        <v>1001</v>
      </c>
      <c r="I15" s="50" t="s">
        <v>30</v>
      </c>
      <c r="J15" s="51">
        <v>14</v>
      </c>
      <c r="K15" s="56">
        <v>1</v>
      </c>
      <c r="L15" s="67">
        <f t="shared" si="0"/>
        <v>0</v>
      </c>
      <c r="M15" s="68">
        <f t="shared" si="1"/>
        <v>0</v>
      </c>
      <c r="N15" s="69"/>
      <c r="O15" s="70">
        <f t="shared" si="2"/>
        <v>0</v>
      </c>
      <c r="P15" s="69"/>
      <c r="Q15" s="69"/>
      <c r="R15" s="69"/>
      <c r="S15" s="71">
        <f t="shared" si="3"/>
        <v>1</v>
      </c>
      <c r="T15" s="55" t="str">
        <f t="shared" si="4"/>
        <v>OK</v>
      </c>
      <c r="U15" s="27"/>
      <c r="V15" s="27"/>
      <c r="W15" s="27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8.5" customHeight="1" x14ac:dyDescent="0.2">
      <c r="A16" s="175"/>
      <c r="B16" s="177"/>
      <c r="C16" s="48">
        <v>13</v>
      </c>
      <c r="D16" s="35" t="s">
        <v>21</v>
      </c>
      <c r="E16" s="23" t="s">
        <v>29</v>
      </c>
      <c r="F16" s="23" t="s">
        <v>6</v>
      </c>
      <c r="G16" s="24" t="s">
        <v>68</v>
      </c>
      <c r="H16" s="49">
        <v>1001</v>
      </c>
      <c r="I16" s="50" t="s">
        <v>30</v>
      </c>
      <c r="J16" s="51">
        <v>19</v>
      </c>
      <c r="K16" s="56">
        <v>2</v>
      </c>
      <c r="L16" s="67">
        <f t="shared" si="0"/>
        <v>0</v>
      </c>
      <c r="M16" s="68">
        <f t="shared" si="1"/>
        <v>0</v>
      </c>
      <c r="N16" s="69"/>
      <c r="O16" s="70">
        <f t="shared" si="2"/>
        <v>0</v>
      </c>
      <c r="P16" s="69"/>
      <c r="Q16" s="69"/>
      <c r="R16" s="69"/>
      <c r="S16" s="71">
        <f t="shared" si="3"/>
        <v>2</v>
      </c>
      <c r="T16" s="55" t="str">
        <f t="shared" si="4"/>
        <v>OK</v>
      </c>
      <c r="U16" s="27"/>
      <c r="V16" s="27"/>
      <c r="W16" s="27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8.5" customHeight="1" x14ac:dyDescent="0.2">
      <c r="A17" s="175"/>
      <c r="B17" s="177"/>
      <c r="C17" s="48">
        <v>14</v>
      </c>
      <c r="D17" s="35" t="s">
        <v>22</v>
      </c>
      <c r="E17" s="23" t="s">
        <v>29</v>
      </c>
      <c r="F17" s="23" t="s">
        <v>6</v>
      </c>
      <c r="G17" s="24" t="s">
        <v>68</v>
      </c>
      <c r="H17" s="49">
        <v>1001</v>
      </c>
      <c r="I17" s="50" t="s">
        <v>30</v>
      </c>
      <c r="J17" s="51">
        <v>20</v>
      </c>
      <c r="K17" s="56">
        <v>2</v>
      </c>
      <c r="L17" s="67">
        <f t="shared" si="0"/>
        <v>0</v>
      </c>
      <c r="M17" s="68">
        <f t="shared" si="1"/>
        <v>0</v>
      </c>
      <c r="N17" s="69"/>
      <c r="O17" s="70">
        <f t="shared" si="2"/>
        <v>0</v>
      </c>
      <c r="P17" s="69"/>
      <c r="Q17" s="69"/>
      <c r="R17" s="69"/>
      <c r="S17" s="71">
        <f t="shared" si="3"/>
        <v>2</v>
      </c>
      <c r="T17" s="55" t="str">
        <f t="shared" si="4"/>
        <v>OK</v>
      </c>
      <c r="U17" s="27"/>
      <c r="V17" s="27"/>
      <c r="W17" s="27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29.25" customHeight="1" x14ac:dyDescent="0.2">
      <c r="A18" s="175"/>
      <c r="B18" s="177"/>
      <c r="C18" s="48">
        <v>15</v>
      </c>
      <c r="D18" s="35" t="s">
        <v>23</v>
      </c>
      <c r="E18" s="23" t="s">
        <v>29</v>
      </c>
      <c r="F18" s="23" t="s">
        <v>6</v>
      </c>
      <c r="G18" s="24" t="s">
        <v>68</v>
      </c>
      <c r="H18" s="49">
        <v>1001</v>
      </c>
      <c r="I18" s="50" t="s">
        <v>30</v>
      </c>
      <c r="J18" s="51">
        <v>20</v>
      </c>
      <c r="K18" s="56">
        <v>2</v>
      </c>
      <c r="L18" s="67">
        <f t="shared" si="0"/>
        <v>0</v>
      </c>
      <c r="M18" s="68">
        <f t="shared" si="1"/>
        <v>0</v>
      </c>
      <c r="N18" s="69"/>
      <c r="O18" s="70">
        <f t="shared" si="2"/>
        <v>0</v>
      </c>
      <c r="P18" s="69"/>
      <c r="Q18" s="69"/>
      <c r="R18" s="69"/>
      <c r="S18" s="71">
        <f t="shared" si="3"/>
        <v>2</v>
      </c>
      <c r="T18" s="55" t="str">
        <f t="shared" si="4"/>
        <v>OK</v>
      </c>
      <c r="U18" s="27"/>
      <c r="V18" s="27"/>
      <c r="W18" s="27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34.5" customHeight="1" x14ac:dyDescent="0.2">
      <c r="A19" s="175"/>
      <c r="B19" s="177"/>
      <c r="C19" s="48">
        <v>16</v>
      </c>
      <c r="D19" s="35" t="s">
        <v>24</v>
      </c>
      <c r="E19" s="23" t="s">
        <v>29</v>
      </c>
      <c r="F19" s="23" t="s">
        <v>6</v>
      </c>
      <c r="G19" s="24" t="s">
        <v>68</v>
      </c>
      <c r="H19" s="49">
        <v>1001</v>
      </c>
      <c r="I19" s="50" t="s">
        <v>30</v>
      </c>
      <c r="J19" s="51">
        <v>20</v>
      </c>
      <c r="K19" s="56">
        <v>1</v>
      </c>
      <c r="L19" s="67">
        <f t="shared" si="0"/>
        <v>0</v>
      </c>
      <c r="M19" s="68">
        <f t="shared" si="1"/>
        <v>0</v>
      </c>
      <c r="N19" s="69"/>
      <c r="O19" s="70">
        <f t="shared" si="2"/>
        <v>0</v>
      </c>
      <c r="P19" s="69"/>
      <c r="Q19" s="69"/>
      <c r="R19" s="69"/>
      <c r="S19" s="71">
        <f t="shared" si="3"/>
        <v>1</v>
      </c>
      <c r="T19" s="55" t="str">
        <f t="shared" si="4"/>
        <v>OK</v>
      </c>
      <c r="U19" s="27"/>
      <c r="V19" s="27"/>
      <c r="W19" s="27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31.7" customHeight="1" x14ac:dyDescent="0.2">
      <c r="A20" s="175"/>
      <c r="B20" s="177"/>
      <c r="C20" s="48">
        <v>17</v>
      </c>
      <c r="D20" s="35" t="s">
        <v>25</v>
      </c>
      <c r="E20" s="23" t="s">
        <v>29</v>
      </c>
      <c r="F20" s="23" t="s">
        <v>6</v>
      </c>
      <c r="G20" s="24" t="s">
        <v>68</v>
      </c>
      <c r="H20" s="49">
        <v>1001</v>
      </c>
      <c r="I20" s="50" t="s">
        <v>30</v>
      </c>
      <c r="J20" s="51">
        <v>20</v>
      </c>
      <c r="K20" s="56">
        <v>1</v>
      </c>
      <c r="L20" s="67">
        <f t="shared" si="0"/>
        <v>0</v>
      </c>
      <c r="M20" s="68">
        <f t="shared" si="1"/>
        <v>0</v>
      </c>
      <c r="N20" s="69"/>
      <c r="O20" s="70">
        <f t="shared" si="2"/>
        <v>0</v>
      </c>
      <c r="P20" s="69"/>
      <c r="Q20" s="69"/>
      <c r="R20" s="69"/>
      <c r="S20" s="71">
        <f t="shared" si="3"/>
        <v>1</v>
      </c>
      <c r="T20" s="55" t="str">
        <f t="shared" si="4"/>
        <v>OK</v>
      </c>
      <c r="U20" s="27"/>
      <c r="V20" s="27"/>
      <c r="W20" s="27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35.450000000000003" customHeight="1" x14ac:dyDescent="0.2">
      <c r="A21" s="175"/>
      <c r="B21" s="177"/>
      <c r="C21" s="48">
        <v>18</v>
      </c>
      <c r="D21" s="36" t="s">
        <v>55</v>
      </c>
      <c r="E21" s="28" t="s">
        <v>29</v>
      </c>
      <c r="F21" s="28" t="s">
        <v>6</v>
      </c>
      <c r="G21" s="24" t="s">
        <v>68</v>
      </c>
      <c r="H21" s="49">
        <v>1001</v>
      </c>
      <c r="I21" s="50" t="s">
        <v>30</v>
      </c>
      <c r="J21" s="51">
        <v>18</v>
      </c>
      <c r="K21" s="56">
        <v>0</v>
      </c>
      <c r="L21" s="67">
        <f t="shared" si="0"/>
        <v>0</v>
      </c>
      <c r="M21" s="68">
        <f t="shared" si="1"/>
        <v>0</v>
      </c>
      <c r="N21" s="69"/>
      <c r="O21" s="70">
        <f t="shared" si="2"/>
        <v>0</v>
      </c>
      <c r="P21" s="69"/>
      <c r="Q21" s="69"/>
      <c r="R21" s="69"/>
      <c r="S21" s="71">
        <f t="shared" si="3"/>
        <v>0</v>
      </c>
      <c r="T21" s="55" t="str">
        <f t="shared" si="4"/>
        <v>OK</v>
      </c>
      <c r="U21" s="27"/>
      <c r="V21" s="27"/>
      <c r="W21" s="27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36.75" customHeight="1" x14ac:dyDescent="0.2">
      <c r="A22" s="175"/>
      <c r="B22" s="177"/>
      <c r="C22" s="48">
        <v>19</v>
      </c>
      <c r="D22" s="32" t="s">
        <v>26</v>
      </c>
      <c r="E22" s="24" t="s">
        <v>29</v>
      </c>
      <c r="F22" s="24" t="s">
        <v>6</v>
      </c>
      <c r="G22" s="24" t="s">
        <v>68</v>
      </c>
      <c r="H22" s="49">
        <v>1001</v>
      </c>
      <c r="I22" s="50" t="s">
        <v>30</v>
      </c>
      <c r="J22" s="51">
        <v>4.7</v>
      </c>
      <c r="K22" s="56">
        <v>0</v>
      </c>
      <c r="L22" s="67">
        <f t="shared" si="0"/>
        <v>0</v>
      </c>
      <c r="M22" s="68">
        <f t="shared" si="1"/>
        <v>0</v>
      </c>
      <c r="N22" s="69"/>
      <c r="O22" s="70">
        <f t="shared" si="2"/>
        <v>0</v>
      </c>
      <c r="P22" s="69"/>
      <c r="Q22" s="69"/>
      <c r="R22" s="69"/>
      <c r="S22" s="71">
        <f t="shared" si="3"/>
        <v>0</v>
      </c>
      <c r="T22" s="55" t="str">
        <f t="shared" si="4"/>
        <v>OK</v>
      </c>
      <c r="U22" s="27"/>
      <c r="V22" s="27"/>
      <c r="W22" s="27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34.5" customHeight="1" x14ac:dyDescent="0.2">
      <c r="A23" s="175"/>
      <c r="B23" s="177"/>
      <c r="C23" s="48">
        <v>20</v>
      </c>
      <c r="D23" s="32" t="s">
        <v>56</v>
      </c>
      <c r="E23" s="24" t="s">
        <v>29</v>
      </c>
      <c r="F23" s="24" t="s">
        <v>6</v>
      </c>
      <c r="G23" s="24" t="s">
        <v>68</v>
      </c>
      <c r="H23" s="49">
        <v>1001</v>
      </c>
      <c r="I23" s="50" t="s">
        <v>31</v>
      </c>
      <c r="J23" s="51">
        <v>38.979999999999997</v>
      </c>
      <c r="K23" s="56">
        <v>0</v>
      </c>
      <c r="L23" s="67">
        <f t="shared" si="0"/>
        <v>0</v>
      </c>
      <c r="M23" s="68">
        <f t="shared" si="1"/>
        <v>0</v>
      </c>
      <c r="N23" s="69"/>
      <c r="O23" s="70">
        <f t="shared" si="2"/>
        <v>0</v>
      </c>
      <c r="P23" s="69"/>
      <c r="Q23" s="69"/>
      <c r="R23" s="69"/>
      <c r="S23" s="71">
        <f t="shared" si="3"/>
        <v>0</v>
      </c>
      <c r="T23" s="55" t="str">
        <f t="shared" si="4"/>
        <v>OK</v>
      </c>
      <c r="U23" s="27"/>
      <c r="V23" s="27"/>
      <c r="W23" s="27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50.25" customHeight="1" x14ac:dyDescent="0.2">
      <c r="A24" s="175"/>
      <c r="B24" s="177"/>
      <c r="C24" s="48">
        <v>21</v>
      </c>
      <c r="D24" s="32" t="s">
        <v>27</v>
      </c>
      <c r="E24" s="24" t="s">
        <v>29</v>
      </c>
      <c r="F24" s="24" t="s">
        <v>6</v>
      </c>
      <c r="G24" s="24" t="s">
        <v>67</v>
      </c>
      <c r="H24" s="49">
        <v>1001</v>
      </c>
      <c r="I24" s="50" t="s">
        <v>32</v>
      </c>
      <c r="J24" s="51">
        <v>63.1</v>
      </c>
      <c r="K24" s="56">
        <v>0</v>
      </c>
      <c r="L24" s="67">
        <f t="shared" si="0"/>
        <v>0</v>
      </c>
      <c r="M24" s="68">
        <f t="shared" si="1"/>
        <v>0</v>
      </c>
      <c r="N24" s="69"/>
      <c r="O24" s="70">
        <f t="shared" si="2"/>
        <v>0</v>
      </c>
      <c r="P24" s="69"/>
      <c r="Q24" s="69"/>
      <c r="R24" s="69"/>
      <c r="S24" s="71">
        <f t="shared" si="3"/>
        <v>0</v>
      </c>
      <c r="T24" s="55" t="str">
        <f t="shared" si="4"/>
        <v>OK</v>
      </c>
      <c r="U24" s="27"/>
      <c r="V24" s="27"/>
      <c r="W24" s="27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33.75" customHeight="1" x14ac:dyDescent="0.2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58</v>
      </c>
      <c r="F25" s="58" t="s">
        <v>6</v>
      </c>
      <c r="G25" s="58" t="s">
        <v>14</v>
      </c>
      <c r="H25" s="46">
        <v>436</v>
      </c>
      <c r="I25" s="47" t="s">
        <v>63</v>
      </c>
      <c r="J25" s="59">
        <v>98.6</v>
      </c>
      <c r="K25" s="56">
        <v>1</v>
      </c>
      <c r="L25" s="67">
        <f t="shared" si="0"/>
        <v>1</v>
      </c>
      <c r="M25" s="68">
        <f t="shared" si="1"/>
        <v>1</v>
      </c>
      <c r="N25" s="69"/>
      <c r="O25" s="70">
        <f t="shared" si="2"/>
        <v>0</v>
      </c>
      <c r="P25" s="69"/>
      <c r="Q25" s="69"/>
      <c r="R25" s="69"/>
      <c r="S25" s="71">
        <f t="shared" si="3"/>
        <v>0</v>
      </c>
      <c r="T25" s="55" t="str">
        <f t="shared" si="4"/>
        <v>OK</v>
      </c>
      <c r="U25" s="27"/>
      <c r="V25" s="27"/>
      <c r="W25" s="125">
        <v>1</v>
      </c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31.7" customHeight="1" x14ac:dyDescent="0.2">
      <c r="A26" s="168"/>
      <c r="B26" s="171"/>
      <c r="C26" s="47">
        <v>41</v>
      </c>
      <c r="D26" s="57" t="s">
        <v>59</v>
      </c>
      <c r="E26" s="58" t="s">
        <v>58</v>
      </c>
      <c r="F26" s="58" t="s">
        <v>6</v>
      </c>
      <c r="G26" s="58" t="s">
        <v>14</v>
      </c>
      <c r="H26" s="46">
        <v>436</v>
      </c>
      <c r="I26" s="47" t="s">
        <v>64</v>
      </c>
      <c r="J26" s="59">
        <v>58.8</v>
      </c>
      <c r="K26" s="56">
        <v>1</v>
      </c>
      <c r="L26" s="67">
        <f t="shared" si="0"/>
        <v>1</v>
      </c>
      <c r="M26" s="68">
        <f t="shared" si="1"/>
        <v>1</v>
      </c>
      <c r="N26" s="69"/>
      <c r="O26" s="70">
        <f t="shared" si="2"/>
        <v>0</v>
      </c>
      <c r="P26" s="69"/>
      <c r="Q26" s="69"/>
      <c r="R26" s="69"/>
      <c r="S26" s="71">
        <f t="shared" si="3"/>
        <v>0</v>
      </c>
      <c r="T26" s="55" t="str">
        <f t="shared" si="4"/>
        <v>OK</v>
      </c>
      <c r="U26" s="27"/>
      <c r="V26" s="27"/>
      <c r="W26" s="125">
        <v>1</v>
      </c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32.25" customHeight="1" x14ac:dyDescent="0.2">
      <c r="A27" s="168"/>
      <c r="B27" s="171"/>
      <c r="C27" s="47">
        <v>42</v>
      </c>
      <c r="D27" s="57" t="s">
        <v>60</v>
      </c>
      <c r="E27" s="58" t="s">
        <v>58</v>
      </c>
      <c r="F27" s="58" t="s">
        <v>6</v>
      </c>
      <c r="G27" s="58" t="s">
        <v>14</v>
      </c>
      <c r="H27" s="46">
        <v>436</v>
      </c>
      <c r="I27" s="47" t="s">
        <v>65</v>
      </c>
      <c r="J27" s="59">
        <v>83.2</v>
      </c>
      <c r="K27" s="56">
        <v>1</v>
      </c>
      <c r="L27" s="67">
        <f t="shared" si="0"/>
        <v>1</v>
      </c>
      <c r="M27" s="68">
        <f t="shared" si="1"/>
        <v>1</v>
      </c>
      <c r="N27" s="69"/>
      <c r="O27" s="70">
        <f t="shared" si="2"/>
        <v>0</v>
      </c>
      <c r="P27" s="69"/>
      <c r="Q27" s="69"/>
      <c r="R27" s="69"/>
      <c r="S27" s="71">
        <f t="shared" si="3"/>
        <v>0</v>
      </c>
      <c r="T27" s="55" t="str">
        <f t="shared" si="4"/>
        <v>OK</v>
      </c>
      <c r="U27" s="27"/>
      <c r="V27" s="27"/>
      <c r="W27" s="125">
        <v>1</v>
      </c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ht="27.75" customHeight="1" x14ac:dyDescent="0.2">
      <c r="A28" s="168"/>
      <c r="B28" s="171"/>
      <c r="C28" s="47">
        <v>43</v>
      </c>
      <c r="D28" s="57" t="s">
        <v>61</v>
      </c>
      <c r="E28" s="58" t="s">
        <v>58</v>
      </c>
      <c r="F28" s="58" t="s">
        <v>6</v>
      </c>
      <c r="G28" s="58" t="s">
        <v>14</v>
      </c>
      <c r="H28" s="46">
        <v>436</v>
      </c>
      <c r="I28" s="47" t="s">
        <v>64</v>
      </c>
      <c r="J28" s="59">
        <v>44</v>
      </c>
      <c r="K28" s="56">
        <v>0</v>
      </c>
      <c r="L28" s="67">
        <f t="shared" si="0"/>
        <v>0</v>
      </c>
      <c r="M28" s="68">
        <f t="shared" si="1"/>
        <v>0</v>
      </c>
      <c r="N28" s="69"/>
      <c r="O28" s="70">
        <f t="shared" si="2"/>
        <v>0</v>
      </c>
      <c r="P28" s="69"/>
      <c r="Q28" s="69"/>
      <c r="R28" s="69"/>
      <c r="S28" s="71">
        <f t="shared" si="3"/>
        <v>0</v>
      </c>
      <c r="T28" s="55" t="str">
        <f t="shared" si="4"/>
        <v>OK</v>
      </c>
      <c r="U28" s="27"/>
      <c r="V28" s="27"/>
      <c r="W28" s="27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ht="31.7" customHeight="1" x14ac:dyDescent="0.2">
      <c r="A29" s="169"/>
      <c r="B29" s="172"/>
      <c r="C29" s="45">
        <v>44</v>
      </c>
      <c r="D29" s="60" t="s">
        <v>62</v>
      </c>
      <c r="E29" s="61" t="s">
        <v>58</v>
      </c>
      <c r="F29" s="61" t="s">
        <v>6</v>
      </c>
      <c r="G29" s="58" t="s">
        <v>14</v>
      </c>
      <c r="H29" s="46">
        <v>436</v>
      </c>
      <c r="I29" s="47" t="s">
        <v>66</v>
      </c>
      <c r="J29" s="59">
        <v>47.6</v>
      </c>
      <c r="K29" s="56">
        <v>1</v>
      </c>
      <c r="L29" s="67">
        <f t="shared" si="0"/>
        <v>1</v>
      </c>
      <c r="M29" s="68">
        <f t="shared" si="1"/>
        <v>1</v>
      </c>
      <c r="N29" s="69"/>
      <c r="O29" s="70">
        <f t="shared" si="2"/>
        <v>0</v>
      </c>
      <c r="P29" s="69"/>
      <c r="Q29" s="69"/>
      <c r="R29" s="69"/>
      <c r="S29" s="71">
        <f t="shared" si="3"/>
        <v>0</v>
      </c>
      <c r="T29" s="55" t="str">
        <f t="shared" si="4"/>
        <v>OK</v>
      </c>
      <c r="U29" s="27"/>
      <c r="V29" s="27"/>
      <c r="W29" s="125">
        <v>1</v>
      </c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s="41" customFormat="1" ht="16.5" customHeight="1" x14ac:dyDescent="0.25">
      <c r="E30" s="44"/>
      <c r="K30" s="72">
        <f>SUMPRODUCT($J$4:$J$29,K4:K29)</f>
        <v>1587.6999999999998</v>
      </c>
      <c r="L30" s="72">
        <f t="shared" ref="L30:S30" si="5">SUMPRODUCT($J$4:$J$29,L4:L29)</f>
        <v>559.20000000000005</v>
      </c>
      <c r="M30" s="72">
        <f t="shared" si="5"/>
        <v>559.20000000000005</v>
      </c>
      <c r="N30" s="72">
        <f t="shared" si="5"/>
        <v>0</v>
      </c>
      <c r="O30" s="72">
        <f t="shared" si="5"/>
        <v>222.40000000000003</v>
      </c>
      <c r="P30" s="72">
        <f t="shared" si="5"/>
        <v>0</v>
      </c>
      <c r="Q30" s="72">
        <f t="shared" si="5"/>
        <v>0</v>
      </c>
      <c r="R30" s="72">
        <f t="shared" si="5"/>
        <v>0</v>
      </c>
      <c r="S30" s="72">
        <f t="shared" si="5"/>
        <v>1028.5</v>
      </c>
      <c r="U30" s="126">
        <v>216.8</v>
      </c>
      <c r="V30" s="126">
        <v>54.2</v>
      </c>
      <c r="W30" s="126">
        <v>288.2</v>
      </c>
      <c r="X30" s="41">
        <f>SUMPRODUCT($J$4:$J$29,X4:X29)</f>
        <v>0</v>
      </c>
      <c r="Y30" s="41">
        <f>SUMPRODUCT(J4:J29,Y4:Y29)</f>
        <v>0</v>
      </c>
      <c r="Z30" s="41">
        <f>SUMPRODUCT(J4:J29,Z4:Z29)</f>
        <v>0</v>
      </c>
      <c r="AA30" s="41">
        <f>SUMPRODUCT(J4:J29,AA4:AA29)</f>
        <v>0</v>
      </c>
      <c r="AB30" s="41">
        <f>SUMPRODUCT(K4:K29,AB4:AB29)</f>
        <v>0</v>
      </c>
      <c r="AC30" s="41">
        <f t="shared" ref="AC30:AG30" si="6">SUMPRODUCT(S4:S29,AC4:AC29)</f>
        <v>0</v>
      </c>
      <c r="AD30" s="41">
        <f t="shared" si="6"/>
        <v>0</v>
      </c>
      <c r="AE30" s="41">
        <f t="shared" si="6"/>
        <v>0</v>
      </c>
      <c r="AF30" s="41">
        <f t="shared" si="6"/>
        <v>0</v>
      </c>
      <c r="AG30" s="41">
        <f t="shared" si="6"/>
        <v>0</v>
      </c>
    </row>
    <row r="31" spans="1:33" x14ac:dyDescent="0.2">
      <c r="J31" s="1"/>
      <c r="K31" s="16">
        <f>SUM(K4:K29)</f>
        <v>34</v>
      </c>
      <c r="S31" s="16">
        <f t="shared" ref="S31" si="7">SUM(S4:S29)</f>
        <v>25</v>
      </c>
      <c r="U31" s="127"/>
      <c r="V31" s="40"/>
      <c r="W31" s="40"/>
      <c r="X31" s="40"/>
    </row>
    <row r="32" spans="1:33" ht="23.25" customHeight="1" x14ac:dyDescent="0.2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60"/>
      <c r="U32" s="127"/>
      <c r="V32" s="40"/>
      <c r="W32" s="40"/>
      <c r="X32" s="40"/>
    </row>
    <row r="33" spans="1:24" x14ac:dyDescent="0.2">
      <c r="U33" s="127"/>
      <c r="V33" s="40"/>
      <c r="W33" s="40"/>
      <c r="X33" s="40"/>
    </row>
    <row r="34" spans="1:24" ht="35.25" customHeight="1" x14ac:dyDescent="0.2">
      <c r="A34" s="153" t="s">
        <v>87</v>
      </c>
      <c r="B34" s="154"/>
      <c r="C34" s="154"/>
      <c r="D34" s="154"/>
      <c r="E34" s="154"/>
      <c r="F34" s="154"/>
      <c r="G34" s="154"/>
      <c r="H34" s="154"/>
      <c r="I34" s="154"/>
      <c r="J34" s="155"/>
      <c r="U34" s="127"/>
      <c r="V34" s="40"/>
      <c r="W34" s="40"/>
      <c r="X34" s="40"/>
    </row>
    <row r="35" spans="1:24" x14ac:dyDescent="0.2">
      <c r="U35" s="127"/>
      <c r="V35" s="40"/>
      <c r="W35" s="40"/>
      <c r="X35" s="40"/>
    </row>
  </sheetData>
  <mergeCells count="24">
    <mergeCell ref="W1:W2"/>
    <mergeCell ref="A34:J34"/>
    <mergeCell ref="AD1:AD2"/>
    <mergeCell ref="A4:A24"/>
    <mergeCell ref="B4:B24"/>
    <mergeCell ref="A25:A29"/>
    <mergeCell ref="B25:B29"/>
    <mergeCell ref="A32:J32"/>
    <mergeCell ref="AE1:AE2"/>
    <mergeCell ref="AF1:AF2"/>
    <mergeCell ref="AG1:AG2"/>
    <mergeCell ref="A2:J2"/>
    <mergeCell ref="K2:T2"/>
    <mergeCell ref="X1:X2"/>
    <mergeCell ref="Y1:Y2"/>
    <mergeCell ref="Z1:Z2"/>
    <mergeCell ref="AA1:AA2"/>
    <mergeCell ref="AB1:AB2"/>
    <mergeCell ref="AC1:AC2"/>
    <mergeCell ref="A1:C1"/>
    <mergeCell ref="D1:J1"/>
    <mergeCell ref="K1:T1"/>
    <mergeCell ref="U1:U2"/>
    <mergeCell ref="V1:V2"/>
  </mergeCells>
  <conditionalFormatting sqref="X30:XFD30 A30:T30">
    <cfRule type="cellIs" dxfId="55" priority="1" operator="greaterThan">
      <formula>1</formula>
    </cfRule>
  </conditionalFormatting>
  <conditionalFormatting sqref="T31 S32:T35 S36:V65">
    <cfRule type="cellIs" dxfId="54" priority="10" stopIfTrue="1" operator="greaterThan">
      <formula>0</formula>
    </cfRule>
    <cfRule type="cellIs" dxfId="53" priority="11" stopIfTrue="1" operator="greaterThan">
      <formula>0</formula>
    </cfRule>
    <cfRule type="cellIs" dxfId="52" priority="12" stopIfTrue="1" operator="greaterThan">
      <formula>0</formula>
    </cfRule>
  </conditionalFormatting>
  <conditionalFormatting sqref="X4:AG29">
    <cfRule type="cellIs" dxfId="51" priority="5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67BF-8B29-415D-AD2A-E16CFAF51020}">
  <dimension ref="A1:AG35"/>
  <sheetViews>
    <sheetView topLeftCell="A22" zoomScale="70" zoomScaleNormal="70" workbookViewId="0">
      <selection activeCell="K30" sqref="K30:S30"/>
    </sheetView>
  </sheetViews>
  <sheetFormatPr defaultColWidth="9.7109375" defaultRowHeight="15" x14ac:dyDescent="0.2"/>
  <cols>
    <col min="1" max="1" width="7.7109375" style="1" customWidth="1"/>
    <col min="2" max="2" width="16.5703125" style="1" customWidth="1"/>
    <col min="3" max="3" width="5.5703125" style="13" customWidth="1"/>
    <col min="4" max="4" width="36.5703125" style="1" customWidth="1"/>
    <col min="5" max="5" width="14.85546875" style="1" customWidth="1"/>
    <col min="6" max="6" width="9.140625" style="1" customWidth="1"/>
    <col min="7" max="7" width="9" style="1" customWidth="1"/>
    <col min="8" max="8" width="8.7109375" style="1" customWidth="1"/>
    <col min="9" max="9" width="11.140625" style="1" customWidth="1"/>
    <col min="10" max="10" width="13" style="19" customWidth="1"/>
    <col min="11" max="18" width="11.28515625" style="16" customWidth="1"/>
    <col min="19" max="19" width="13.28515625" style="14" customWidth="1"/>
    <col min="20" max="20" width="12.5703125" style="37" customWidth="1"/>
    <col min="21" max="21" width="15.42578125" style="38" customWidth="1"/>
    <col min="22" max="24" width="16.42578125" style="38" bestFit="1" customWidth="1"/>
    <col min="25" max="26" width="16.42578125" style="39" bestFit="1" customWidth="1"/>
    <col min="27" max="27" width="17" style="39" customWidth="1"/>
    <col min="28" max="33" width="16.28515625" style="39" bestFit="1" customWidth="1"/>
    <col min="34" max="16384" width="9.7109375" style="30"/>
  </cols>
  <sheetData>
    <row r="1" spans="1:33" ht="47.65" customHeight="1" x14ac:dyDescent="0.2">
      <c r="A1" s="173" t="s">
        <v>41</v>
      </c>
      <c r="B1" s="173"/>
      <c r="C1" s="173"/>
      <c r="D1" s="173" t="s">
        <v>43</v>
      </c>
      <c r="E1" s="173"/>
      <c r="F1" s="173"/>
      <c r="G1" s="173"/>
      <c r="H1" s="173"/>
      <c r="I1" s="173"/>
      <c r="J1" s="173"/>
      <c r="K1" s="173" t="s">
        <v>42</v>
      </c>
      <c r="L1" s="173"/>
      <c r="M1" s="173"/>
      <c r="N1" s="173"/>
      <c r="O1" s="173"/>
      <c r="P1" s="173"/>
      <c r="Q1" s="173"/>
      <c r="R1" s="173"/>
      <c r="S1" s="173"/>
      <c r="T1" s="173"/>
      <c r="U1" s="180" t="s">
        <v>105</v>
      </c>
      <c r="V1" s="180" t="s">
        <v>106</v>
      </c>
      <c r="W1" s="182" t="s">
        <v>132</v>
      </c>
      <c r="X1" s="156" t="s">
        <v>44</v>
      </c>
      <c r="Y1" s="156" t="s">
        <v>44</v>
      </c>
      <c r="Z1" s="156" t="s">
        <v>44</v>
      </c>
      <c r="AA1" s="156" t="s">
        <v>44</v>
      </c>
      <c r="AB1" s="156" t="s">
        <v>44</v>
      </c>
      <c r="AC1" s="156" t="s">
        <v>44</v>
      </c>
      <c r="AD1" s="156" t="s">
        <v>44</v>
      </c>
      <c r="AE1" s="156" t="s">
        <v>44</v>
      </c>
      <c r="AF1" s="156" t="s">
        <v>44</v>
      </c>
      <c r="AG1" s="156" t="s">
        <v>44</v>
      </c>
    </row>
    <row r="2" spans="1:33" ht="25.5" customHeight="1" x14ac:dyDescent="0.2">
      <c r="A2" s="164" t="s">
        <v>77</v>
      </c>
      <c r="B2" s="178"/>
      <c r="C2" s="178"/>
      <c r="D2" s="178"/>
      <c r="E2" s="178"/>
      <c r="F2" s="178"/>
      <c r="G2" s="178"/>
      <c r="H2" s="178"/>
      <c r="I2" s="178"/>
      <c r="J2" s="179"/>
      <c r="K2" s="161" t="s">
        <v>72</v>
      </c>
      <c r="L2" s="162"/>
      <c r="M2" s="162"/>
      <c r="N2" s="162"/>
      <c r="O2" s="162"/>
      <c r="P2" s="162"/>
      <c r="Q2" s="162"/>
      <c r="R2" s="162"/>
      <c r="S2" s="162"/>
      <c r="T2" s="163"/>
      <c r="U2" s="181"/>
      <c r="V2" s="181"/>
      <c r="W2" s="183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 s="3" customFormat="1" ht="54.75" customHeight="1" x14ac:dyDescent="0.2">
      <c r="A3" s="11" t="s">
        <v>4</v>
      </c>
      <c r="B3" s="11" t="s">
        <v>46</v>
      </c>
      <c r="C3" s="11" t="s">
        <v>2</v>
      </c>
      <c r="D3" s="11" t="s">
        <v>8</v>
      </c>
      <c r="E3" s="11" t="s">
        <v>12</v>
      </c>
      <c r="F3" s="11" t="s">
        <v>3</v>
      </c>
      <c r="G3" s="11" t="s">
        <v>13</v>
      </c>
      <c r="H3" s="11" t="s">
        <v>10</v>
      </c>
      <c r="I3" s="11" t="s">
        <v>9</v>
      </c>
      <c r="J3" s="11" t="s">
        <v>11</v>
      </c>
      <c r="K3" s="11" t="s">
        <v>5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5" t="s">
        <v>95</v>
      </c>
      <c r="S3" s="66" t="s">
        <v>0</v>
      </c>
      <c r="T3" s="10" t="s">
        <v>1</v>
      </c>
      <c r="U3" s="81">
        <v>45554</v>
      </c>
      <c r="V3" s="81">
        <v>45693</v>
      </c>
      <c r="W3" s="128">
        <v>45814</v>
      </c>
      <c r="X3" s="29" t="s">
        <v>45</v>
      </c>
      <c r="Y3" s="29" t="s">
        <v>45</v>
      </c>
      <c r="Z3" s="29" t="s">
        <v>45</v>
      </c>
      <c r="AA3" s="29" t="s">
        <v>45</v>
      </c>
      <c r="AB3" s="29" t="s">
        <v>45</v>
      </c>
      <c r="AC3" s="29" t="s">
        <v>45</v>
      </c>
      <c r="AD3" s="29" t="s">
        <v>45</v>
      </c>
      <c r="AE3" s="29" t="s">
        <v>45</v>
      </c>
      <c r="AF3" s="29" t="s">
        <v>45</v>
      </c>
      <c r="AG3" s="29" t="s">
        <v>45</v>
      </c>
    </row>
    <row r="4" spans="1:33" ht="59.25" customHeight="1" x14ac:dyDescent="0.2">
      <c r="A4" s="174" t="s">
        <v>15</v>
      </c>
      <c r="B4" s="176" t="s">
        <v>69</v>
      </c>
      <c r="C4" s="48">
        <v>1</v>
      </c>
      <c r="D4" s="31" t="s">
        <v>48</v>
      </c>
      <c r="E4" s="23" t="s">
        <v>29</v>
      </c>
      <c r="F4" s="23" t="s">
        <v>6</v>
      </c>
      <c r="G4" s="24" t="s">
        <v>68</v>
      </c>
      <c r="H4" s="49">
        <v>1001</v>
      </c>
      <c r="I4" s="50" t="s">
        <v>33</v>
      </c>
      <c r="J4" s="51">
        <v>41</v>
      </c>
      <c r="K4" s="56">
        <v>2</v>
      </c>
      <c r="L4" s="67">
        <f>IF(SUM(U4:AL4)&gt;K4+N4,K4+N4,SUM(U4:AL4))</f>
        <v>0</v>
      </c>
      <c r="M4" s="68">
        <f>(SUM(U4:AL4))</f>
        <v>0</v>
      </c>
      <c r="N4" s="69"/>
      <c r="O4" s="70">
        <f>ROUND(IF(K4*0.25-0.5&lt;0,0,K4*0.25-0.5),0)-R4-P4</f>
        <v>0</v>
      </c>
      <c r="P4" s="69"/>
      <c r="Q4" s="69"/>
      <c r="R4" s="69"/>
      <c r="S4" s="71">
        <f>K4-(SUM(U4:AD4))+N4</f>
        <v>2</v>
      </c>
      <c r="T4" s="55" t="str">
        <f>IF(S4&lt;0,"ATENÇÃO","OK")</f>
        <v>OK</v>
      </c>
      <c r="U4" s="27"/>
      <c r="V4" s="27"/>
      <c r="W4" s="27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63.75" customHeight="1" x14ac:dyDescent="0.2">
      <c r="A5" s="175"/>
      <c r="B5" s="177"/>
      <c r="C5" s="48">
        <v>2</v>
      </c>
      <c r="D5" s="32" t="s">
        <v>49</v>
      </c>
      <c r="E5" s="24" t="s">
        <v>29</v>
      </c>
      <c r="F5" s="24" t="s">
        <v>6</v>
      </c>
      <c r="G5" s="24" t="s">
        <v>68</v>
      </c>
      <c r="H5" s="49">
        <v>1001</v>
      </c>
      <c r="I5" s="50" t="s">
        <v>34</v>
      </c>
      <c r="J5" s="51">
        <v>43.75</v>
      </c>
      <c r="K5" s="56">
        <v>7</v>
      </c>
      <c r="L5" s="67">
        <f t="shared" ref="L5:L29" si="0">IF(SUM(U5:AL5)&gt;K5+N5,K5+N5,SUM(U5:AL5))</f>
        <v>0</v>
      </c>
      <c r="M5" s="68">
        <f t="shared" ref="M5:M29" si="1">(SUM(U5:AL5))</f>
        <v>0</v>
      </c>
      <c r="N5" s="69"/>
      <c r="O5" s="70">
        <f t="shared" ref="O5:O29" si="2">ROUND(IF(K5*0.25-0.5&lt;0,0,K5*0.25-0.5),0)-R5-P5</f>
        <v>1</v>
      </c>
      <c r="P5" s="69"/>
      <c r="Q5" s="69"/>
      <c r="R5" s="69"/>
      <c r="S5" s="71">
        <f t="shared" ref="S5:S29" si="3">K5-(SUM(U5:AD5))+N5</f>
        <v>7</v>
      </c>
      <c r="T5" s="55" t="str">
        <f t="shared" ref="T5:T29" si="4">IF(S5&lt;0,"ATENÇÃO","OK")</f>
        <v>OK</v>
      </c>
      <c r="U5" s="27"/>
      <c r="V5" s="27"/>
      <c r="W5" s="27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61.5" customHeight="1" x14ac:dyDescent="0.2">
      <c r="A6" s="175"/>
      <c r="B6" s="177"/>
      <c r="C6" s="48">
        <v>3</v>
      </c>
      <c r="D6" s="32" t="s">
        <v>50</v>
      </c>
      <c r="E6" s="24" t="s">
        <v>29</v>
      </c>
      <c r="F6" s="24" t="s">
        <v>6</v>
      </c>
      <c r="G6" s="24" t="s">
        <v>68</v>
      </c>
      <c r="H6" s="49">
        <v>1001</v>
      </c>
      <c r="I6" s="50" t="s">
        <v>35</v>
      </c>
      <c r="J6" s="51">
        <v>51.2</v>
      </c>
      <c r="K6" s="56">
        <v>7</v>
      </c>
      <c r="L6" s="67">
        <f t="shared" si="0"/>
        <v>0</v>
      </c>
      <c r="M6" s="68">
        <f t="shared" si="1"/>
        <v>0</v>
      </c>
      <c r="N6" s="69"/>
      <c r="O6" s="70">
        <f t="shared" si="2"/>
        <v>1</v>
      </c>
      <c r="P6" s="69"/>
      <c r="Q6" s="69"/>
      <c r="R6" s="69"/>
      <c r="S6" s="71">
        <f t="shared" si="3"/>
        <v>7</v>
      </c>
      <c r="T6" s="55" t="str">
        <f t="shared" si="4"/>
        <v>OK</v>
      </c>
      <c r="U6" s="27"/>
      <c r="V6" s="27"/>
      <c r="W6" s="27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62.45" customHeight="1" x14ac:dyDescent="0.2">
      <c r="A7" s="175"/>
      <c r="B7" s="177"/>
      <c r="C7" s="48">
        <v>4</v>
      </c>
      <c r="D7" s="31" t="s">
        <v>51</v>
      </c>
      <c r="E7" s="23" t="s">
        <v>29</v>
      </c>
      <c r="F7" s="23" t="s">
        <v>6</v>
      </c>
      <c r="G7" s="24" t="s">
        <v>68</v>
      </c>
      <c r="H7" s="52">
        <v>1001</v>
      </c>
      <c r="I7" s="53" t="s">
        <v>36</v>
      </c>
      <c r="J7" s="54">
        <v>54.2</v>
      </c>
      <c r="K7" s="56">
        <v>4</v>
      </c>
      <c r="L7" s="67">
        <f t="shared" si="0"/>
        <v>3</v>
      </c>
      <c r="M7" s="68">
        <f t="shared" si="1"/>
        <v>3</v>
      </c>
      <c r="N7" s="69"/>
      <c r="O7" s="70">
        <f t="shared" si="2"/>
        <v>1</v>
      </c>
      <c r="P7" s="69"/>
      <c r="Q7" s="69"/>
      <c r="R7" s="69"/>
      <c r="S7" s="71">
        <f t="shared" si="3"/>
        <v>1</v>
      </c>
      <c r="T7" s="55" t="str">
        <f t="shared" si="4"/>
        <v>OK</v>
      </c>
      <c r="U7" s="27">
        <v>1</v>
      </c>
      <c r="V7" s="27"/>
      <c r="W7" s="125">
        <v>2</v>
      </c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65.25" customHeight="1" x14ac:dyDescent="0.2">
      <c r="A8" s="175"/>
      <c r="B8" s="177"/>
      <c r="C8" s="48">
        <v>5</v>
      </c>
      <c r="D8" s="31" t="s">
        <v>16</v>
      </c>
      <c r="E8" s="23" t="s">
        <v>29</v>
      </c>
      <c r="F8" s="23" t="s">
        <v>6</v>
      </c>
      <c r="G8" s="24" t="s">
        <v>68</v>
      </c>
      <c r="H8" s="52">
        <v>1001</v>
      </c>
      <c r="I8" s="53" t="s">
        <v>37</v>
      </c>
      <c r="J8" s="54">
        <v>65.8</v>
      </c>
      <c r="K8" s="56">
        <v>2</v>
      </c>
      <c r="L8" s="67">
        <f t="shared" si="0"/>
        <v>2</v>
      </c>
      <c r="M8" s="68">
        <f t="shared" si="1"/>
        <v>2</v>
      </c>
      <c r="N8" s="69"/>
      <c r="O8" s="70">
        <f t="shared" si="2"/>
        <v>0</v>
      </c>
      <c r="P8" s="69"/>
      <c r="Q8" s="69"/>
      <c r="R8" s="69"/>
      <c r="S8" s="71">
        <f t="shared" si="3"/>
        <v>0</v>
      </c>
      <c r="T8" s="55" t="str">
        <f t="shared" si="4"/>
        <v>OK</v>
      </c>
      <c r="U8" s="27">
        <v>1</v>
      </c>
      <c r="V8" s="27">
        <v>1</v>
      </c>
      <c r="W8" s="27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63" customHeight="1" x14ac:dyDescent="0.2">
      <c r="A9" s="175"/>
      <c r="B9" s="177"/>
      <c r="C9" s="48">
        <v>6</v>
      </c>
      <c r="D9" s="32" t="s">
        <v>17</v>
      </c>
      <c r="E9" s="24" t="s">
        <v>29</v>
      </c>
      <c r="F9" s="24" t="s">
        <v>6</v>
      </c>
      <c r="G9" s="24" t="s">
        <v>68</v>
      </c>
      <c r="H9" s="49">
        <v>1001</v>
      </c>
      <c r="I9" s="50" t="s">
        <v>28</v>
      </c>
      <c r="J9" s="51">
        <v>65.900000000000006</v>
      </c>
      <c r="K9" s="56">
        <v>2</v>
      </c>
      <c r="L9" s="67">
        <f t="shared" si="0"/>
        <v>2</v>
      </c>
      <c r="M9" s="68">
        <f t="shared" si="1"/>
        <v>2</v>
      </c>
      <c r="N9" s="69"/>
      <c r="O9" s="70">
        <f t="shared" si="2"/>
        <v>0</v>
      </c>
      <c r="P9" s="69"/>
      <c r="Q9" s="69"/>
      <c r="R9" s="69"/>
      <c r="S9" s="71">
        <f t="shared" si="3"/>
        <v>0</v>
      </c>
      <c r="T9" s="55" t="str">
        <f t="shared" si="4"/>
        <v>OK</v>
      </c>
      <c r="U9" s="27">
        <v>1</v>
      </c>
      <c r="V9" s="27">
        <v>1</v>
      </c>
      <c r="W9" s="27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60.75" customHeight="1" x14ac:dyDescent="0.2">
      <c r="A10" s="175"/>
      <c r="B10" s="177"/>
      <c r="C10" s="48">
        <v>7</v>
      </c>
      <c r="D10" s="32" t="s">
        <v>18</v>
      </c>
      <c r="E10" s="24" t="s">
        <v>29</v>
      </c>
      <c r="F10" s="24" t="s">
        <v>6</v>
      </c>
      <c r="G10" s="24" t="s">
        <v>68</v>
      </c>
      <c r="H10" s="49">
        <v>1001</v>
      </c>
      <c r="I10" s="50" t="s">
        <v>38</v>
      </c>
      <c r="J10" s="51">
        <v>65.7</v>
      </c>
      <c r="K10" s="56">
        <v>2</v>
      </c>
      <c r="L10" s="67">
        <f t="shared" si="0"/>
        <v>0</v>
      </c>
      <c r="M10" s="68">
        <f t="shared" si="1"/>
        <v>0</v>
      </c>
      <c r="N10" s="69"/>
      <c r="O10" s="70">
        <f t="shared" si="2"/>
        <v>0</v>
      </c>
      <c r="P10" s="69"/>
      <c r="Q10" s="69"/>
      <c r="R10" s="69"/>
      <c r="S10" s="71">
        <f t="shared" si="3"/>
        <v>2</v>
      </c>
      <c r="T10" s="55" t="str">
        <f t="shared" si="4"/>
        <v>OK</v>
      </c>
      <c r="U10" s="27"/>
      <c r="V10" s="27"/>
      <c r="W10" s="27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62.45" customHeight="1" x14ac:dyDescent="0.2">
      <c r="A11" s="175"/>
      <c r="B11" s="177"/>
      <c r="C11" s="48">
        <v>8</v>
      </c>
      <c r="D11" s="33" t="s">
        <v>52</v>
      </c>
      <c r="E11" s="25" t="s">
        <v>29</v>
      </c>
      <c r="F11" s="25" t="s">
        <v>7</v>
      </c>
      <c r="G11" s="24" t="s">
        <v>68</v>
      </c>
      <c r="H11" s="49">
        <v>1001</v>
      </c>
      <c r="I11" s="50" t="s">
        <v>39</v>
      </c>
      <c r="J11" s="51">
        <v>63.78</v>
      </c>
      <c r="K11" s="56">
        <v>0</v>
      </c>
      <c r="L11" s="67">
        <f t="shared" si="0"/>
        <v>0</v>
      </c>
      <c r="M11" s="68">
        <f t="shared" si="1"/>
        <v>0</v>
      </c>
      <c r="N11" s="69"/>
      <c r="O11" s="70">
        <f t="shared" si="2"/>
        <v>0</v>
      </c>
      <c r="P11" s="69"/>
      <c r="Q11" s="69"/>
      <c r="R11" s="69"/>
      <c r="S11" s="71">
        <f t="shared" si="3"/>
        <v>0</v>
      </c>
      <c r="T11" s="55" t="str">
        <f t="shared" si="4"/>
        <v>OK</v>
      </c>
      <c r="U11" s="27"/>
      <c r="V11" s="27"/>
      <c r="W11" s="27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3" ht="60.75" customHeight="1" x14ac:dyDescent="0.2">
      <c r="A12" s="175"/>
      <c r="B12" s="177"/>
      <c r="C12" s="48">
        <v>9</v>
      </c>
      <c r="D12" s="34" t="s">
        <v>53</v>
      </c>
      <c r="E12" s="28" t="s">
        <v>29</v>
      </c>
      <c r="F12" s="28" t="s">
        <v>7</v>
      </c>
      <c r="G12" s="24" t="s">
        <v>68</v>
      </c>
      <c r="H12" s="49">
        <v>1001</v>
      </c>
      <c r="I12" s="50" t="s">
        <v>28</v>
      </c>
      <c r="J12" s="51">
        <v>73.900000000000006</v>
      </c>
      <c r="K12" s="56">
        <v>0</v>
      </c>
      <c r="L12" s="67">
        <f t="shared" si="0"/>
        <v>0</v>
      </c>
      <c r="M12" s="68">
        <f t="shared" si="1"/>
        <v>0</v>
      </c>
      <c r="N12" s="69"/>
      <c r="O12" s="70">
        <f t="shared" si="2"/>
        <v>0</v>
      </c>
      <c r="P12" s="69"/>
      <c r="Q12" s="69"/>
      <c r="R12" s="69"/>
      <c r="S12" s="71">
        <f t="shared" si="3"/>
        <v>0</v>
      </c>
      <c r="T12" s="55" t="str">
        <f t="shared" si="4"/>
        <v>OK</v>
      </c>
      <c r="U12" s="27"/>
      <c r="V12" s="27"/>
      <c r="W12" s="27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62.45" customHeight="1" x14ac:dyDescent="0.2">
      <c r="A13" s="175"/>
      <c r="B13" s="177"/>
      <c r="C13" s="48">
        <v>10</v>
      </c>
      <c r="D13" s="34" t="s">
        <v>54</v>
      </c>
      <c r="E13" s="28" t="s">
        <v>29</v>
      </c>
      <c r="F13" s="28" t="s">
        <v>6</v>
      </c>
      <c r="G13" s="24" t="s">
        <v>68</v>
      </c>
      <c r="H13" s="49">
        <v>1001</v>
      </c>
      <c r="I13" s="50" t="s">
        <v>28</v>
      </c>
      <c r="J13" s="51">
        <v>66.8</v>
      </c>
      <c r="K13" s="56">
        <v>0</v>
      </c>
      <c r="L13" s="67">
        <f t="shared" si="0"/>
        <v>0</v>
      </c>
      <c r="M13" s="68">
        <f t="shared" si="1"/>
        <v>0</v>
      </c>
      <c r="N13" s="69"/>
      <c r="O13" s="70">
        <f t="shared" si="2"/>
        <v>0</v>
      </c>
      <c r="P13" s="69"/>
      <c r="Q13" s="69"/>
      <c r="R13" s="69"/>
      <c r="S13" s="71">
        <f t="shared" si="3"/>
        <v>0</v>
      </c>
      <c r="T13" s="55" t="str">
        <f t="shared" si="4"/>
        <v>OK</v>
      </c>
      <c r="U13" s="27"/>
      <c r="V13" s="27"/>
      <c r="W13" s="27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29.25" customHeight="1" x14ac:dyDescent="0.2">
      <c r="A14" s="175"/>
      <c r="B14" s="177"/>
      <c r="C14" s="48">
        <v>11</v>
      </c>
      <c r="D14" s="35" t="s">
        <v>19</v>
      </c>
      <c r="E14" s="23" t="s">
        <v>29</v>
      </c>
      <c r="F14" s="23" t="s">
        <v>6</v>
      </c>
      <c r="G14" s="24" t="s">
        <v>68</v>
      </c>
      <c r="H14" s="49">
        <v>1001</v>
      </c>
      <c r="I14" s="50" t="s">
        <v>30</v>
      </c>
      <c r="J14" s="51">
        <v>15.5</v>
      </c>
      <c r="K14" s="56">
        <v>4</v>
      </c>
      <c r="L14" s="67">
        <f t="shared" si="0"/>
        <v>0</v>
      </c>
      <c r="M14" s="68">
        <f t="shared" si="1"/>
        <v>0</v>
      </c>
      <c r="N14" s="69"/>
      <c r="O14" s="70">
        <f t="shared" si="2"/>
        <v>1</v>
      </c>
      <c r="P14" s="69"/>
      <c r="Q14" s="69"/>
      <c r="R14" s="69"/>
      <c r="S14" s="71">
        <f t="shared" si="3"/>
        <v>4</v>
      </c>
      <c r="T14" s="55" t="str">
        <f t="shared" si="4"/>
        <v>OK</v>
      </c>
      <c r="U14" s="27"/>
      <c r="V14" s="27"/>
      <c r="W14" s="27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31.7" customHeight="1" x14ac:dyDescent="0.2">
      <c r="A15" s="175"/>
      <c r="B15" s="177"/>
      <c r="C15" s="48">
        <v>12</v>
      </c>
      <c r="D15" s="35" t="s">
        <v>20</v>
      </c>
      <c r="E15" s="23" t="s">
        <v>29</v>
      </c>
      <c r="F15" s="23" t="s">
        <v>6</v>
      </c>
      <c r="G15" s="24" t="s">
        <v>68</v>
      </c>
      <c r="H15" s="49">
        <v>1001</v>
      </c>
      <c r="I15" s="50" t="s">
        <v>30</v>
      </c>
      <c r="J15" s="51">
        <v>14</v>
      </c>
      <c r="K15" s="56">
        <v>6</v>
      </c>
      <c r="L15" s="67">
        <f t="shared" si="0"/>
        <v>0</v>
      </c>
      <c r="M15" s="68">
        <f t="shared" si="1"/>
        <v>0</v>
      </c>
      <c r="N15" s="69"/>
      <c r="O15" s="70">
        <f t="shared" si="2"/>
        <v>1</v>
      </c>
      <c r="P15" s="69"/>
      <c r="Q15" s="69"/>
      <c r="R15" s="69"/>
      <c r="S15" s="71">
        <f t="shared" si="3"/>
        <v>6</v>
      </c>
      <c r="T15" s="55" t="str">
        <f t="shared" si="4"/>
        <v>OK</v>
      </c>
      <c r="U15" s="27"/>
      <c r="V15" s="27"/>
      <c r="W15" s="27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8.5" customHeight="1" x14ac:dyDescent="0.2">
      <c r="A16" s="175"/>
      <c r="B16" s="177"/>
      <c r="C16" s="48">
        <v>13</v>
      </c>
      <c r="D16" s="35" t="s">
        <v>21</v>
      </c>
      <c r="E16" s="23" t="s">
        <v>29</v>
      </c>
      <c r="F16" s="23" t="s">
        <v>6</v>
      </c>
      <c r="G16" s="24" t="s">
        <v>68</v>
      </c>
      <c r="H16" s="49">
        <v>1001</v>
      </c>
      <c r="I16" s="50" t="s">
        <v>30</v>
      </c>
      <c r="J16" s="51">
        <v>19</v>
      </c>
      <c r="K16" s="56">
        <v>6</v>
      </c>
      <c r="L16" s="67">
        <f t="shared" si="0"/>
        <v>0</v>
      </c>
      <c r="M16" s="68">
        <f t="shared" si="1"/>
        <v>0</v>
      </c>
      <c r="N16" s="69"/>
      <c r="O16" s="70">
        <f t="shared" si="2"/>
        <v>1</v>
      </c>
      <c r="P16" s="69"/>
      <c r="Q16" s="69"/>
      <c r="R16" s="69"/>
      <c r="S16" s="71">
        <f t="shared" si="3"/>
        <v>6</v>
      </c>
      <c r="T16" s="55" t="str">
        <f t="shared" si="4"/>
        <v>OK</v>
      </c>
      <c r="U16" s="27"/>
      <c r="V16" s="27"/>
      <c r="W16" s="27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8.5" customHeight="1" x14ac:dyDescent="0.2">
      <c r="A17" s="175"/>
      <c r="B17" s="177"/>
      <c r="C17" s="48">
        <v>14</v>
      </c>
      <c r="D17" s="35" t="s">
        <v>22</v>
      </c>
      <c r="E17" s="23" t="s">
        <v>29</v>
      </c>
      <c r="F17" s="23" t="s">
        <v>6</v>
      </c>
      <c r="G17" s="24" t="s">
        <v>68</v>
      </c>
      <c r="H17" s="49">
        <v>1001</v>
      </c>
      <c r="I17" s="50" t="s">
        <v>30</v>
      </c>
      <c r="J17" s="51">
        <v>20</v>
      </c>
      <c r="K17" s="56">
        <v>6</v>
      </c>
      <c r="L17" s="67">
        <f t="shared" si="0"/>
        <v>0</v>
      </c>
      <c r="M17" s="68">
        <f t="shared" si="1"/>
        <v>0</v>
      </c>
      <c r="N17" s="69"/>
      <c r="O17" s="70">
        <f t="shared" si="2"/>
        <v>1</v>
      </c>
      <c r="P17" s="69"/>
      <c r="Q17" s="69"/>
      <c r="R17" s="69"/>
      <c r="S17" s="71">
        <f t="shared" si="3"/>
        <v>6</v>
      </c>
      <c r="T17" s="55" t="str">
        <f t="shared" si="4"/>
        <v>OK</v>
      </c>
      <c r="U17" s="27"/>
      <c r="V17" s="27"/>
      <c r="W17" s="27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29.25" customHeight="1" x14ac:dyDescent="0.2">
      <c r="A18" s="175"/>
      <c r="B18" s="177"/>
      <c r="C18" s="48">
        <v>15</v>
      </c>
      <c r="D18" s="35" t="s">
        <v>23</v>
      </c>
      <c r="E18" s="23" t="s">
        <v>29</v>
      </c>
      <c r="F18" s="23" t="s">
        <v>6</v>
      </c>
      <c r="G18" s="24" t="s">
        <v>68</v>
      </c>
      <c r="H18" s="49">
        <v>1001</v>
      </c>
      <c r="I18" s="50" t="s">
        <v>30</v>
      </c>
      <c r="J18" s="51">
        <v>20</v>
      </c>
      <c r="K18" s="56">
        <v>6</v>
      </c>
      <c r="L18" s="67">
        <f t="shared" si="0"/>
        <v>0</v>
      </c>
      <c r="M18" s="68">
        <f t="shared" si="1"/>
        <v>0</v>
      </c>
      <c r="N18" s="69"/>
      <c r="O18" s="70">
        <f t="shared" si="2"/>
        <v>1</v>
      </c>
      <c r="P18" s="69"/>
      <c r="Q18" s="69"/>
      <c r="R18" s="69"/>
      <c r="S18" s="71">
        <f t="shared" si="3"/>
        <v>6</v>
      </c>
      <c r="T18" s="55" t="str">
        <f t="shared" si="4"/>
        <v>OK</v>
      </c>
      <c r="U18" s="27"/>
      <c r="V18" s="27"/>
      <c r="W18" s="27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34.5" customHeight="1" x14ac:dyDescent="0.2">
      <c r="A19" s="175"/>
      <c r="B19" s="177"/>
      <c r="C19" s="48">
        <v>16</v>
      </c>
      <c r="D19" s="35" t="s">
        <v>24</v>
      </c>
      <c r="E19" s="23" t="s">
        <v>29</v>
      </c>
      <c r="F19" s="23" t="s">
        <v>6</v>
      </c>
      <c r="G19" s="24" t="s">
        <v>68</v>
      </c>
      <c r="H19" s="49">
        <v>1001</v>
      </c>
      <c r="I19" s="50" t="s">
        <v>30</v>
      </c>
      <c r="J19" s="51">
        <v>20</v>
      </c>
      <c r="K19" s="56">
        <v>9</v>
      </c>
      <c r="L19" s="67">
        <f t="shared" si="0"/>
        <v>0</v>
      </c>
      <c r="M19" s="68">
        <f t="shared" si="1"/>
        <v>0</v>
      </c>
      <c r="N19" s="69"/>
      <c r="O19" s="70">
        <f t="shared" si="2"/>
        <v>2</v>
      </c>
      <c r="P19" s="69"/>
      <c r="Q19" s="69"/>
      <c r="R19" s="69"/>
      <c r="S19" s="71">
        <f t="shared" si="3"/>
        <v>9</v>
      </c>
      <c r="T19" s="55" t="str">
        <f t="shared" si="4"/>
        <v>OK</v>
      </c>
      <c r="U19" s="27"/>
      <c r="V19" s="27"/>
      <c r="W19" s="27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31.7" customHeight="1" x14ac:dyDescent="0.2">
      <c r="A20" s="175"/>
      <c r="B20" s="177"/>
      <c r="C20" s="48">
        <v>17</v>
      </c>
      <c r="D20" s="35" t="s">
        <v>25</v>
      </c>
      <c r="E20" s="23" t="s">
        <v>29</v>
      </c>
      <c r="F20" s="23" t="s">
        <v>6</v>
      </c>
      <c r="G20" s="24" t="s">
        <v>68</v>
      </c>
      <c r="H20" s="49">
        <v>1001</v>
      </c>
      <c r="I20" s="50" t="s">
        <v>30</v>
      </c>
      <c r="J20" s="51">
        <v>20</v>
      </c>
      <c r="K20" s="56">
        <v>9</v>
      </c>
      <c r="L20" s="67">
        <f t="shared" si="0"/>
        <v>0</v>
      </c>
      <c r="M20" s="68">
        <f t="shared" si="1"/>
        <v>0</v>
      </c>
      <c r="N20" s="69"/>
      <c r="O20" s="70">
        <f t="shared" si="2"/>
        <v>2</v>
      </c>
      <c r="P20" s="69"/>
      <c r="Q20" s="69"/>
      <c r="R20" s="69"/>
      <c r="S20" s="71">
        <f t="shared" si="3"/>
        <v>9</v>
      </c>
      <c r="T20" s="55" t="str">
        <f t="shared" si="4"/>
        <v>OK</v>
      </c>
      <c r="U20" s="27"/>
      <c r="V20" s="27"/>
      <c r="W20" s="27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35.450000000000003" customHeight="1" x14ac:dyDescent="0.2">
      <c r="A21" s="175"/>
      <c r="B21" s="177"/>
      <c r="C21" s="48">
        <v>18</v>
      </c>
      <c r="D21" s="36" t="s">
        <v>55</v>
      </c>
      <c r="E21" s="28" t="s">
        <v>29</v>
      </c>
      <c r="F21" s="28" t="s">
        <v>6</v>
      </c>
      <c r="G21" s="24" t="s">
        <v>68</v>
      </c>
      <c r="H21" s="49">
        <v>1001</v>
      </c>
      <c r="I21" s="50" t="s">
        <v>30</v>
      </c>
      <c r="J21" s="51">
        <v>18</v>
      </c>
      <c r="K21" s="56">
        <v>0</v>
      </c>
      <c r="L21" s="67">
        <f t="shared" si="0"/>
        <v>0</v>
      </c>
      <c r="M21" s="68">
        <f t="shared" si="1"/>
        <v>0</v>
      </c>
      <c r="N21" s="69"/>
      <c r="O21" s="70">
        <f t="shared" si="2"/>
        <v>0</v>
      </c>
      <c r="P21" s="69"/>
      <c r="Q21" s="69"/>
      <c r="R21" s="69"/>
      <c r="S21" s="71">
        <f t="shared" si="3"/>
        <v>0</v>
      </c>
      <c r="T21" s="55" t="str">
        <f t="shared" si="4"/>
        <v>OK</v>
      </c>
      <c r="U21" s="27"/>
      <c r="V21" s="27"/>
      <c r="W21" s="27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36.75" customHeight="1" x14ac:dyDescent="0.2">
      <c r="A22" s="175"/>
      <c r="B22" s="177"/>
      <c r="C22" s="48">
        <v>19</v>
      </c>
      <c r="D22" s="32" t="s">
        <v>26</v>
      </c>
      <c r="E22" s="24" t="s">
        <v>29</v>
      </c>
      <c r="F22" s="24" t="s">
        <v>6</v>
      </c>
      <c r="G22" s="24" t="s">
        <v>68</v>
      </c>
      <c r="H22" s="49">
        <v>1001</v>
      </c>
      <c r="I22" s="50" t="s">
        <v>30</v>
      </c>
      <c r="J22" s="51">
        <v>4.7</v>
      </c>
      <c r="K22" s="56">
        <v>10</v>
      </c>
      <c r="L22" s="67">
        <f t="shared" si="0"/>
        <v>0</v>
      </c>
      <c r="M22" s="68">
        <f t="shared" si="1"/>
        <v>0</v>
      </c>
      <c r="N22" s="69"/>
      <c r="O22" s="70">
        <f t="shared" si="2"/>
        <v>2</v>
      </c>
      <c r="P22" s="69"/>
      <c r="Q22" s="69"/>
      <c r="R22" s="69"/>
      <c r="S22" s="71">
        <f t="shared" si="3"/>
        <v>10</v>
      </c>
      <c r="T22" s="55" t="str">
        <f t="shared" si="4"/>
        <v>OK</v>
      </c>
      <c r="U22" s="27"/>
      <c r="V22" s="27"/>
      <c r="W22" s="27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34.5" customHeight="1" x14ac:dyDescent="0.2">
      <c r="A23" s="175"/>
      <c r="B23" s="177"/>
      <c r="C23" s="48">
        <v>20</v>
      </c>
      <c r="D23" s="32" t="s">
        <v>56</v>
      </c>
      <c r="E23" s="24" t="s">
        <v>29</v>
      </c>
      <c r="F23" s="24" t="s">
        <v>6</v>
      </c>
      <c r="G23" s="24" t="s">
        <v>68</v>
      </c>
      <c r="H23" s="49">
        <v>1001</v>
      </c>
      <c r="I23" s="50" t="s">
        <v>31</v>
      </c>
      <c r="J23" s="51">
        <v>38.979999999999997</v>
      </c>
      <c r="K23" s="56">
        <v>2</v>
      </c>
      <c r="L23" s="67">
        <f t="shared" si="0"/>
        <v>0</v>
      </c>
      <c r="M23" s="68">
        <f t="shared" si="1"/>
        <v>0</v>
      </c>
      <c r="N23" s="69"/>
      <c r="O23" s="70">
        <f t="shared" si="2"/>
        <v>0</v>
      </c>
      <c r="P23" s="69"/>
      <c r="Q23" s="69"/>
      <c r="R23" s="69"/>
      <c r="S23" s="71">
        <f t="shared" si="3"/>
        <v>2</v>
      </c>
      <c r="T23" s="55" t="str">
        <f t="shared" si="4"/>
        <v>OK</v>
      </c>
      <c r="U23" s="27"/>
      <c r="V23" s="27"/>
      <c r="W23" s="27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50.25" customHeight="1" x14ac:dyDescent="0.2">
      <c r="A24" s="175"/>
      <c r="B24" s="177"/>
      <c r="C24" s="48">
        <v>21</v>
      </c>
      <c r="D24" s="32" t="s">
        <v>27</v>
      </c>
      <c r="E24" s="24" t="s">
        <v>29</v>
      </c>
      <c r="F24" s="24" t="s">
        <v>6</v>
      </c>
      <c r="G24" s="24" t="s">
        <v>67</v>
      </c>
      <c r="H24" s="49">
        <v>1001</v>
      </c>
      <c r="I24" s="50" t="s">
        <v>32</v>
      </c>
      <c r="J24" s="51">
        <v>63.1</v>
      </c>
      <c r="K24" s="56">
        <v>2</v>
      </c>
      <c r="L24" s="67">
        <f t="shared" si="0"/>
        <v>0</v>
      </c>
      <c r="M24" s="68">
        <f t="shared" si="1"/>
        <v>0</v>
      </c>
      <c r="N24" s="69"/>
      <c r="O24" s="70">
        <f t="shared" si="2"/>
        <v>0</v>
      </c>
      <c r="P24" s="69"/>
      <c r="Q24" s="69"/>
      <c r="R24" s="69"/>
      <c r="S24" s="71">
        <f t="shared" si="3"/>
        <v>2</v>
      </c>
      <c r="T24" s="55" t="str">
        <f t="shared" si="4"/>
        <v>OK</v>
      </c>
      <c r="U24" s="27"/>
      <c r="V24" s="27"/>
      <c r="W24" s="27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33.75" customHeight="1" x14ac:dyDescent="0.2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58</v>
      </c>
      <c r="F25" s="58" t="s">
        <v>6</v>
      </c>
      <c r="G25" s="58" t="s">
        <v>14</v>
      </c>
      <c r="H25" s="46">
        <v>436</v>
      </c>
      <c r="I25" s="47" t="s">
        <v>63</v>
      </c>
      <c r="J25" s="59">
        <v>98.6</v>
      </c>
      <c r="K25" s="56">
        <v>4</v>
      </c>
      <c r="L25" s="67">
        <f t="shared" si="0"/>
        <v>0</v>
      </c>
      <c r="M25" s="68">
        <f t="shared" si="1"/>
        <v>0</v>
      </c>
      <c r="N25" s="69"/>
      <c r="O25" s="70">
        <f t="shared" si="2"/>
        <v>1</v>
      </c>
      <c r="P25" s="69"/>
      <c r="Q25" s="69"/>
      <c r="R25" s="69"/>
      <c r="S25" s="71">
        <f t="shared" si="3"/>
        <v>4</v>
      </c>
      <c r="T25" s="55" t="str">
        <f t="shared" si="4"/>
        <v>OK</v>
      </c>
      <c r="U25" s="27"/>
      <c r="V25" s="27"/>
      <c r="W25" s="27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31.7" customHeight="1" x14ac:dyDescent="0.2">
      <c r="A26" s="168"/>
      <c r="B26" s="171"/>
      <c r="C26" s="47">
        <v>41</v>
      </c>
      <c r="D26" s="57" t="s">
        <v>59</v>
      </c>
      <c r="E26" s="58" t="s">
        <v>58</v>
      </c>
      <c r="F26" s="58" t="s">
        <v>6</v>
      </c>
      <c r="G26" s="58" t="s">
        <v>14</v>
      </c>
      <c r="H26" s="46">
        <v>436</v>
      </c>
      <c r="I26" s="47" t="s">
        <v>64</v>
      </c>
      <c r="J26" s="59">
        <v>58.8</v>
      </c>
      <c r="K26" s="56">
        <v>4</v>
      </c>
      <c r="L26" s="67">
        <f t="shared" si="0"/>
        <v>0</v>
      </c>
      <c r="M26" s="68">
        <f t="shared" si="1"/>
        <v>0</v>
      </c>
      <c r="N26" s="69"/>
      <c r="O26" s="70">
        <f t="shared" si="2"/>
        <v>1</v>
      </c>
      <c r="P26" s="69"/>
      <c r="Q26" s="69"/>
      <c r="R26" s="69"/>
      <c r="S26" s="71">
        <f t="shared" si="3"/>
        <v>4</v>
      </c>
      <c r="T26" s="55" t="str">
        <f t="shared" si="4"/>
        <v>OK</v>
      </c>
      <c r="U26" s="27"/>
      <c r="V26" s="27"/>
      <c r="W26" s="27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32.25" customHeight="1" x14ac:dyDescent="0.2">
      <c r="A27" s="168"/>
      <c r="B27" s="171"/>
      <c r="C27" s="47">
        <v>42</v>
      </c>
      <c r="D27" s="57" t="s">
        <v>60</v>
      </c>
      <c r="E27" s="58" t="s">
        <v>58</v>
      </c>
      <c r="F27" s="58" t="s">
        <v>6</v>
      </c>
      <c r="G27" s="58" t="s">
        <v>14</v>
      </c>
      <c r="H27" s="46">
        <v>436</v>
      </c>
      <c r="I27" s="47" t="s">
        <v>65</v>
      </c>
      <c r="J27" s="59">
        <v>83.2</v>
      </c>
      <c r="K27" s="56">
        <v>4</v>
      </c>
      <c r="L27" s="67">
        <f t="shared" si="0"/>
        <v>0</v>
      </c>
      <c r="M27" s="68">
        <f t="shared" si="1"/>
        <v>0</v>
      </c>
      <c r="N27" s="69"/>
      <c r="O27" s="70">
        <f t="shared" si="2"/>
        <v>1</v>
      </c>
      <c r="P27" s="69"/>
      <c r="Q27" s="69"/>
      <c r="R27" s="69"/>
      <c r="S27" s="71">
        <f t="shared" si="3"/>
        <v>4</v>
      </c>
      <c r="T27" s="55" t="str">
        <f t="shared" si="4"/>
        <v>OK</v>
      </c>
      <c r="U27" s="27"/>
      <c r="V27" s="27"/>
      <c r="W27" s="27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ht="27.75" customHeight="1" x14ac:dyDescent="0.2">
      <c r="A28" s="168"/>
      <c r="B28" s="171"/>
      <c r="C28" s="47">
        <v>43</v>
      </c>
      <c r="D28" s="57" t="s">
        <v>61</v>
      </c>
      <c r="E28" s="58" t="s">
        <v>58</v>
      </c>
      <c r="F28" s="58" t="s">
        <v>6</v>
      </c>
      <c r="G28" s="58" t="s">
        <v>14</v>
      </c>
      <c r="H28" s="46">
        <v>436</v>
      </c>
      <c r="I28" s="47" t="s">
        <v>64</v>
      </c>
      <c r="J28" s="59">
        <v>44</v>
      </c>
      <c r="K28" s="56">
        <v>4</v>
      </c>
      <c r="L28" s="67">
        <f t="shared" si="0"/>
        <v>0</v>
      </c>
      <c r="M28" s="68">
        <f t="shared" si="1"/>
        <v>0</v>
      </c>
      <c r="N28" s="69"/>
      <c r="O28" s="70">
        <f t="shared" si="2"/>
        <v>1</v>
      </c>
      <c r="P28" s="69"/>
      <c r="Q28" s="69"/>
      <c r="R28" s="69"/>
      <c r="S28" s="71">
        <f t="shared" si="3"/>
        <v>4</v>
      </c>
      <c r="T28" s="55" t="str">
        <f t="shared" si="4"/>
        <v>OK</v>
      </c>
      <c r="U28" s="27"/>
      <c r="V28" s="27"/>
      <c r="W28" s="27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ht="31.7" customHeight="1" x14ac:dyDescent="0.2">
      <c r="A29" s="169"/>
      <c r="B29" s="172"/>
      <c r="C29" s="45">
        <v>44</v>
      </c>
      <c r="D29" s="60" t="s">
        <v>62</v>
      </c>
      <c r="E29" s="61" t="s">
        <v>58</v>
      </c>
      <c r="F29" s="61" t="s">
        <v>6</v>
      </c>
      <c r="G29" s="58" t="s">
        <v>14</v>
      </c>
      <c r="H29" s="46">
        <v>436</v>
      </c>
      <c r="I29" s="47" t="s">
        <v>66</v>
      </c>
      <c r="J29" s="59">
        <v>47.6</v>
      </c>
      <c r="K29" s="56">
        <v>4</v>
      </c>
      <c r="L29" s="67">
        <f t="shared" si="0"/>
        <v>0</v>
      </c>
      <c r="M29" s="68">
        <f t="shared" si="1"/>
        <v>0</v>
      </c>
      <c r="N29" s="69"/>
      <c r="O29" s="70">
        <f t="shared" si="2"/>
        <v>1</v>
      </c>
      <c r="P29" s="69"/>
      <c r="Q29" s="69"/>
      <c r="R29" s="69"/>
      <c r="S29" s="71">
        <f t="shared" si="3"/>
        <v>4</v>
      </c>
      <c r="T29" s="55" t="str">
        <f t="shared" si="4"/>
        <v>OK</v>
      </c>
      <c r="U29" s="27"/>
      <c r="V29" s="27"/>
      <c r="W29" s="27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s="41" customFormat="1" ht="16.5" customHeight="1" x14ac:dyDescent="0.25">
      <c r="E30" s="44"/>
      <c r="K30" s="72">
        <f>SUMPRODUCT($J$4:$J$29,K4:K29)</f>
        <v>3798.21</v>
      </c>
      <c r="L30" s="72">
        <f t="shared" ref="L30:S30" si="5">SUMPRODUCT($J$4:$J$29,L4:L29)</f>
        <v>426.00000000000006</v>
      </c>
      <c r="M30" s="72">
        <f t="shared" si="5"/>
        <v>426.00000000000006</v>
      </c>
      <c r="N30" s="72">
        <f t="shared" si="5"/>
        <v>0</v>
      </c>
      <c r="O30" s="72">
        <f t="shared" si="5"/>
        <v>659.25</v>
      </c>
      <c r="P30" s="72">
        <f t="shared" si="5"/>
        <v>0</v>
      </c>
      <c r="Q30" s="72">
        <f t="shared" si="5"/>
        <v>0</v>
      </c>
      <c r="R30" s="72">
        <f t="shared" si="5"/>
        <v>0</v>
      </c>
      <c r="S30" s="72">
        <f t="shared" si="5"/>
        <v>3372.21</v>
      </c>
      <c r="U30" s="82">
        <f>SUMPRODUCT($J$4:$J$29,U4:U29)</f>
        <v>185.9</v>
      </c>
      <c r="V30" s="82">
        <f>SUMPRODUCT($J$4:$J$29,V4:V29)</f>
        <v>131.69999999999999</v>
      </c>
      <c r="W30" s="126">
        <v>108.4</v>
      </c>
      <c r="X30" s="41">
        <f>SUMPRODUCT($J$4:$J$29,X4:X29)</f>
        <v>0</v>
      </c>
      <c r="Y30" s="41">
        <f>SUMPRODUCT(J4:J29,Y4:Y29)</f>
        <v>0</v>
      </c>
      <c r="Z30" s="41">
        <f>SUMPRODUCT(J4:J29,Z4:Z29)</f>
        <v>0</v>
      </c>
      <c r="AA30" s="41">
        <f>SUMPRODUCT(J4:J29,AA4:AA29)</f>
        <v>0</v>
      </c>
      <c r="AB30" s="41">
        <f>SUMPRODUCT(K4:K29,AB4:AB29)</f>
        <v>0</v>
      </c>
      <c r="AC30" s="41">
        <f t="shared" ref="AC30:AG30" si="6">SUMPRODUCT(S4:S29,AC4:AC29)</f>
        <v>0</v>
      </c>
      <c r="AD30" s="41">
        <f t="shared" si="6"/>
        <v>0</v>
      </c>
      <c r="AE30" s="41">
        <f t="shared" si="6"/>
        <v>0</v>
      </c>
      <c r="AF30" s="41">
        <f t="shared" si="6"/>
        <v>0</v>
      </c>
      <c r="AG30" s="41">
        <f t="shared" si="6"/>
        <v>0</v>
      </c>
    </row>
    <row r="31" spans="1:33" x14ac:dyDescent="0.2">
      <c r="J31" s="1"/>
      <c r="K31" s="16">
        <f>SUM(K4:K29)</f>
        <v>106</v>
      </c>
      <c r="S31" s="16">
        <f t="shared" ref="S31" si="7">SUM(S4:S29)</f>
        <v>99</v>
      </c>
      <c r="V31" s="40"/>
      <c r="W31" s="40"/>
      <c r="X31" s="40"/>
    </row>
    <row r="32" spans="1:33" ht="23.25" customHeight="1" x14ac:dyDescent="0.2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60"/>
      <c r="V32" s="40"/>
      <c r="W32" s="40"/>
      <c r="X32" s="40"/>
    </row>
    <row r="33" spans="1:24" x14ac:dyDescent="0.2">
      <c r="V33" s="40"/>
      <c r="W33" s="40"/>
      <c r="X33" s="40"/>
    </row>
    <row r="34" spans="1:24" ht="38.25" customHeight="1" x14ac:dyDescent="0.2">
      <c r="A34" s="153" t="s">
        <v>87</v>
      </c>
      <c r="B34" s="154"/>
      <c r="C34" s="154"/>
      <c r="D34" s="154"/>
      <c r="E34" s="154"/>
      <c r="F34" s="154"/>
      <c r="G34" s="154"/>
      <c r="H34" s="154"/>
      <c r="I34" s="154"/>
      <c r="J34" s="155"/>
      <c r="V34" s="40"/>
      <c r="W34" s="40"/>
      <c r="X34" s="40"/>
    </row>
    <row r="35" spans="1:24" x14ac:dyDescent="0.2">
      <c r="V35" s="40"/>
      <c r="W35" s="40"/>
      <c r="X35" s="40"/>
    </row>
  </sheetData>
  <mergeCells count="24">
    <mergeCell ref="W1:W2"/>
    <mergeCell ref="A34:J34"/>
    <mergeCell ref="AD1:AD2"/>
    <mergeCell ref="A4:A24"/>
    <mergeCell ref="B4:B24"/>
    <mergeCell ref="A25:A29"/>
    <mergeCell ref="B25:B29"/>
    <mergeCell ref="A32:J32"/>
    <mergeCell ref="AE1:AE2"/>
    <mergeCell ref="AF1:AF2"/>
    <mergeCell ref="AG1:AG2"/>
    <mergeCell ref="A2:J2"/>
    <mergeCell ref="K2:T2"/>
    <mergeCell ref="X1:X2"/>
    <mergeCell ref="Y1:Y2"/>
    <mergeCell ref="Z1:Z2"/>
    <mergeCell ref="AA1:AA2"/>
    <mergeCell ref="AB1:AB2"/>
    <mergeCell ref="AC1:AC2"/>
    <mergeCell ref="A1:C1"/>
    <mergeCell ref="D1:J1"/>
    <mergeCell ref="K1:T1"/>
    <mergeCell ref="U1:U2"/>
    <mergeCell ref="V1:V2"/>
  </mergeCells>
  <conditionalFormatting sqref="X30:XFD30 A30:V30">
    <cfRule type="cellIs" dxfId="50" priority="2" operator="greaterThan">
      <formula>1</formula>
    </cfRule>
  </conditionalFormatting>
  <conditionalFormatting sqref="T31 S32:T65">
    <cfRule type="cellIs" dxfId="49" priority="15" stopIfTrue="1" operator="greaterThan">
      <formula>0</formula>
    </cfRule>
    <cfRule type="cellIs" dxfId="48" priority="16" stopIfTrue="1" operator="greaterThan">
      <formula>0</formula>
    </cfRule>
    <cfRule type="cellIs" dxfId="47" priority="17" stopIfTrue="1" operator="greaterThan">
      <formula>0</formula>
    </cfRule>
  </conditionalFormatting>
  <conditionalFormatting sqref="U4:V29 X4:AG29">
    <cfRule type="cellIs" dxfId="46" priority="1" operator="greaterThan">
      <formula>0</formula>
    </cfRule>
  </conditionalFormatting>
  <conditionalFormatting sqref="U31:V65">
    <cfRule type="cellIs" dxfId="45" priority="3" stopIfTrue="1" operator="greaterThan">
      <formula>0</formula>
    </cfRule>
    <cfRule type="cellIs" dxfId="44" priority="4" stopIfTrue="1" operator="greaterThan">
      <formula>0</formula>
    </cfRule>
    <cfRule type="cellIs" dxfId="43" priority="5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B33A-5C73-4E92-A0A3-F9EF2D982FEC}">
  <dimension ref="A1:AG35"/>
  <sheetViews>
    <sheetView zoomScale="85" zoomScaleNormal="85" workbookViewId="0">
      <selection activeCell="F11" sqref="F11"/>
    </sheetView>
  </sheetViews>
  <sheetFormatPr defaultColWidth="9.7109375" defaultRowHeight="15" x14ac:dyDescent="0.2"/>
  <cols>
    <col min="1" max="1" width="7.7109375" style="1" customWidth="1"/>
    <col min="2" max="2" width="16.5703125" style="1" customWidth="1"/>
    <col min="3" max="3" width="5.5703125" style="13" customWidth="1"/>
    <col min="4" max="4" width="33.85546875" style="1" customWidth="1"/>
    <col min="5" max="5" width="14.85546875" style="1" customWidth="1"/>
    <col min="6" max="6" width="9.140625" style="1" customWidth="1"/>
    <col min="7" max="7" width="9" style="1" customWidth="1"/>
    <col min="8" max="8" width="8.7109375" style="1" customWidth="1"/>
    <col min="9" max="9" width="11.140625" style="1" customWidth="1"/>
    <col min="10" max="10" width="11" style="19" customWidth="1"/>
    <col min="11" max="11" width="12.28515625" style="16" bestFit="1" customWidth="1"/>
    <col min="12" max="18" width="11.28515625" style="16" customWidth="1"/>
    <col min="19" max="19" width="13.28515625" style="14" customWidth="1"/>
    <col min="20" max="20" width="12.5703125" style="37" customWidth="1"/>
    <col min="21" max="21" width="15.42578125" style="38" customWidth="1"/>
    <col min="22" max="22" width="19.42578125" style="38" customWidth="1"/>
    <col min="23" max="24" width="16.42578125" style="38" bestFit="1" customWidth="1"/>
    <col min="25" max="26" width="16.42578125" style="39" bestFit="1" customWidth="1"/>
    <col min="27" max="27" width="17" style="39" customWidth="1"/>
    <col min="28" max="33" width="16.28515625" style="39" bestFit="1" customWidth="1"/>
    <col min="34" max="16384" width="9.7109375" style="30"/>
  </cols>
  <sheetData>
    <row r="1" spans="1:33" ht="47.65" customHeight="1" x14ac:dyDescent="0.2">
      <c r="A1" s="173" t="s">
        <v>41</v>
      </c>
      <c r="B1" s="173"/>
      <c r="C1" s="173"/>
      <c r="D1" s="173" t="s">
        <v>43</v>
      </c>
      <c r="E1" s="173"/>
      <c r="F1" s="173"/>
      <c r="G1" s="173"/>
      <c r="H1" s="173"/>
      <c r="I1" s="173"/>
      <c r="J1" s="173"/>
      <c r="K1" s="173" t="s">
        <v>42</v>
      </c>
      <c r="L1" s="173"/>
      <c r="M1" s="173"/>
      <c r="N1" s="173"/>
      <c r="O1" s="173"/>
      <c r="P1" s="173"/>
      <c r="Q1" s="173"/>
      <c r="R1" s="173"/>
      <c r="S1" s="173"/>
      <c r="T1" s="173"/>
      <c r="U1" s="180" t="s">
        <v>107</v>
      </c>
      <c r="V1" s="234" t="s">
        <v>164</v>
      </c>
      <c r="W1" s="156" t="s">
        <v>44</v>
      </c>
      <c r="X1" s="156" t="s">
        <v>44</v>
      </c>
      <c r="Y1" s="156" t="s">
        <v>44</v>
      </c>
      <c r="Z1" s="156" t="s">
        <v>44</v>
      </c>
      <c r="AA1" s="156" t="s">
        <v>44</v>
      </c>
      <c r="AB1" s="156" t="s">
        <v>44</v>
      </c>
      <c r="AC1" s="156" t="s">
        <v>44</v>
      </c>
      <c r="AD1" s="156" t="s">
        <v>44</v>
      </c>
      <c r="AE1" s="156" t="s">
        <v>44</v>
      </c>
      <c r="AF1" s="156" t="s">
        <v>44</v>
      </c>
      <c r="AG1" s="156" t="s">
        <v>44</v>
      </c>
    </row>
    <row r="2" spans="1:33" ht="25.5" customHeight="1" x14ac:dyDescent="0.2">
      <c r="A2" s="164" t="s">
        <v>78</v>
      </c>
      <c r="B2" s="178"/>
      <c r="C2" s="178"/>
      <c r="D2" s="178"/>
      <c r="E2" s="178"/>
      <c r="F2" s="178"/>
      <c r="G2" s="178"/>
      <c r="H2" s="178"/>
      <c r="I2" s="178"/>
      <c r="J2" s="179"/>
      <c r="K2" s="161" t="s">
        <v>72</v>
      </c>
      <c r="L2" s="162"/>
      <c r="M2" s="162"/>
      <c r="N2" s="162"/>
      <c r="O2" s="162"/>
      <c r="P2" s="162"/>
      <c r="Q2" s="162"/>
      <c r="R2" s="162"/>
      <c r="S2" s="162"/>
      <c r="T2" s="163"/>
      <c r="U2" s="181"/>
      <c r="V2" s="235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 s="3" customFormat="1" ht="54.75" customHeight="1" x14ac:dyDescent="0.2">
      <c r="A3" s="11" t="s">
        <v>4</v>
      </c>
      <c r="B3" s="11" t="s">
        <v>46</v>
      </c>
      <c r="C3" s="11" t="s">
        <v>2</v>
      </c>
      <c r="D3" s="11" t="s">
        <v>8</v>
      </c>
      <c r="E3" s="11" t="s">
        <v>12</v>
      </c>
      <c r="F3" s="11" t="s">
        <v>3</v>
      </c>
      <c r="G3" s="11" t="s">
        <v>13</v>
      </c>
      <c r="H3" s="11" t="s">
        <v>10</v>
      </c>
      <c r="I3" s="11" t="s">
        <v>9</v>
      </c>
      <c r="J3" s="11" t="s">
        <v>11</v>
      </c>
      <c r="K3" s="11" t="s">
        <v>5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5" t="s">
        <v>95</v>
      </c>
      <c r="S3" s="66" t="s">
        <v>0</v>
      </c>
      <c r="T3" s="10" t="s">
        <v>1</v>
      </c>
      <c r="U3" s="81">
        <v>45540</v>
      </c>
      <c r="V3" s="81">
        <v>45786</v>
      </c>
      <c r="W3" s="29" t="s">
        <v>45</v>
      </c>
      <c r="X3" s="29" t="s">
        <v>45</v>
      </c>
      <c r="Y3" s="29" t="s">
        <v>45</v>
      </c>
      <c r="Z3" s="29" t="s">
        <v>45</v>
      </c>
      <c r="AA3" s="29" t="s">
        <v>45</v>
      </c>
      <c r="AB3" s="29" t="s">
        <v>45</v>
      </c>
      <c r="AC3" s="29" t="s">
        <v>45</v>
      </c>
      <c r="AD3" s="29" t="s">
        <v>45</v>
      </c>
      <c r="AE3" s="29" t="s">
        <v>45</v>
      </c>
      <c r="AF3" s="29" t="s">
        <v>45</v>
      </c>
      <c r="AG3" s="29" t="s">
        <v>45</v>
      </c>
    </row>
    <row r="4" spans="1:33" ht="59.25" customHeight="1" x14ac:dyDescent="0.2">
      <c r="A4" s="174" t="s">
        <v>15</v>
      </c>
      <c r="B4" s="176" t="s">
        <v>69</v>
      </c>
      <c r="C4" s="48">
        <v>1</v>
      </c>
      <c r="D4" s="31" t="s">
        <v>48</v>
      </c>
      <c r="E4" s="23" t="s">
        <v>29</v>
      </c>
      <c r="F4" s="23" t="s">
        <v>6</v>
      </c>
      <c r="G4" s="24" t="s">
        <v>68</v>
      </c>
      <c r="H4" s="49">
        <v>1001</v>
      </c>
      <c r="I4" s="50" t="s">
        <v>33</v>
      </c>
      <c r="J4" s="51">
        <v>41</v>
      </c>
      <c r="K4" s="56">
        <v>7</v>
      </c>
      <c r="L4" s="67">
        <f>IF(SUM(U4:AL4)&gt;K4+N4,K4+N4,SUM(U4:AL4))</f>
        <v>6</v>
      </c>
      <c r="M4" s="68">
        <f>(SUM(U4:AL4))</f>
        <v>6</v>
      </c>
      <c r="N4" s="69"/>
      <c r="O4" s="70">
        <f>ROUND(IF(K4*0.25-0.5&lt;0,0,K4*0.25-0.5),0)-R4-P4</f>
        <v>1</v>
      </c>
      <c r="P4" s="69"/>
      <c r="Q4" s="69"/>
      <c r="R4" s="69"/>
      <c r="S4" s="71">
        <f>K4-(SUM(U4:AD4))+N4</f>
        <v>1</v>
      </c>
      <c r="T4" s="55" t="str">
        <f>IF(S4&lt;0,"ATENÇÃO","OK")</f>
        <v>OK</v>
      </c>
      <c r="U4" s="27">
        <v>2</v>
      </c>
      <c r="V4" s="27">
        <v>4</v>
      </c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63.75" customHeight="1" x14ac:dyDescent="0.2">
      <c r="A5" s="175"/>
      <c r="B5" s="177"/>
      <c r="C5" s="48">
        <v>2</v>
      </c>
      <c r="D5" s="32" t="s">
        <v>49</v>
      </c>
      <c r="E5" s="24" t="s">
        <v>29</v>
      </c>
      <c r="F5" s="24" t="s">
        <v>6</v>
      </c>
      <c r="G5" s="24" t="s">
        <v>68</v>
      </c>
      <c r="H5" s="49">
        <v>1001</v>
      </c>
      <c r="I5" s="50" t="s">
        <v>34</v>
      </c>
      <c r="J5" s="51">
        <v>43.75</v>
      </c>
      <c r="K5" s="56">
        <v>7</v>
      </c>
      <c r="L5" s="67">
        <f t="shared" ref="L5:L29" si="0">IF(SUM(U5:AL5)&gt;K5+N5,K5+N5,SUM(U5:AL5))</f>
        <v>2</v>
      </c>
      <c r="M5" s="68">
        <f t="shared" ref="M5:M29" si="1">(SUM(U5:AL5))</f>
        <v>2</v>
      </c>
      <c r="N5" s="69"/>
      <c r="O5" s="70">
        <f t="shared" ref="O5:O29" si="2">ROUND(IF(K5*0.25-0.5&lt;0,0,K5*0.25-0.5),0)-R5-P5</f>
        <v>1</v>
      </c>
      <c r="P5" s="69"/>
      <c r="Q5" s="69"/>
      <c r="R5" s="69"/>
      <c r="S5" s="71">
        <f t="shared" ref="S5:S29" si="3">K5-(SUM(U5:AD5))+N5</f>
        <v>5</v>
      </c>
      <c r="T5" s="55" t="str">
        <f t="shared" ref="T5:T29" si="4">IF(S5&lt;0,"ATENÇÃO","OK")</f>
        <v>OK</v>
      </c>
      <c r="U5" s="27">
        <v>2</v>
      </c>
      <c r="V5" s="27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61.5" customHeight="1" x14ac:dyDescent="0.2">
      <c r="A6" s="175"/>
      <c r="B6" s="177"/>
      <c r="C6" s="48">
        <v>3</v>
      </c>
      <c r="D6" s="32" t="s">
        <v>50</v>
      </c>
      <c r="E6" s="24" t="s">
        <v>29</v>
      </c>
      <c r="F6" s="24" t="s">
        <v>6</v>
      </c>
      <c r="G6" s="24" t="s">
        <v>68</v>
      </c>
      <c r="H6" s="49">
        <v>1001</v>
      </c>
      <c r="I6" s="50" t="s">
        <v>35</v>
      </c>
      <c r="J6" s="51">
        <v>51.2</v>
      </c>
      <c r="K6" s="56">
        <v>7</v>
      </c>
      <c r="L6" s="67">
        <f t="shared" si="0"/>
        <v>7</v>
      </c>
      <c r="M6" s="68">
        <f t="shared" si="1"/>
        <v>7</v>
      </c>
      <c r="N6" s="69"/>
      <c r="O6" s="70">
        <f t="shared" si="2"/>
        <v>1</v>
      </c>
      <c r="P6" s="69"/>
      <c r="Q6" s="69"/>
      <c r="R6" s="69"/>
      <c r="S6" s="71">
        <f t="shared" si="3"/>
        <v>0</v>
      </c>
      <c r="T6" s="55" t="str">
        <f t="shared" si="4"/>
        <v>OK</v>
      </c>
      <c r="U6" s="27">
        <v>7</v>
      </c>
      <c r="V6" s="27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62.45" customHeight="1" x14ac:dyDescent="0.2">
      <c r="A7" s="175"/>
      <c r="B7" s="177"/>
      <c r="C7" s="48">
        <v>4</v>
      </c>
      <c r="D7" s="31" t="s">
        <v>51</v>
      </c>
      <c r="E7" s="23" t="s">
        <v>29</v>
      </c>
      <c r="F7" s="23" t="s">
        <v>6</v>
      </c>
      <c r="G7" s="24" t="s">
        <v>68</v>
      </c>
      <c r="H7" s="52">
        <v>1001</v>
      </c>
      <c r="I7" s="53" t="s">
        <v>36</v>
      </c>
      <c r="J7" s="54">
        <v>54.2</v>
      </c>
      <c r="K7" s="56">
        <v>7</v>
      </c>
      <c r="L7" s="67">
        <f t="shared" si="0"/>
        <v>6</v>
      </c>
      <c r="M7" s="68">
        <f t="shared" si="1"/>
        <v>6</v>
      </c>
      <c r="N7" s="69"/>
      <c r="O7" s="70">
        <f t="shared" si="2"/>
        <v>1</v>
      </c>
      <c r="P7" s="69"/>
      <c r="Q7" s="69"/>
      <c r="R7" s="69"/>
      <c r="S7" s="71">
        <f t="shared" si="3"/>
        <v>1</v>
      </c>
      <c r="T7" s="55" t="str">
        <f t="shared" si="4"/>
        <v>OK</v>
      </c>
      <c r="U7" s="27">
        <v>6</v>
      </c>
      <c r="V7" s="27"/>
      <c r="W7" s="43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65.25" customHeight="1" x14ac:dyDescent="0.2">
      <c r="A8" s="175"/>
      <c r="B8" s="177"/>
      <c r="C8" s="48">
        <v>5</v>
      </c>
      <c r="D8" s="31" t="s">
        <v>16</v>
      </c>
      <c r="E8" s="23" t="s">
        <v>29</v>
      </c>
      <c r="F8" s="23" t="s">
        <v>6</v>
      </c>
      <c r="G8" s="24" t="s">
        <v>68</v>
      </c>
      <c r="H8" s="52">
        <v>1001</v>
      </c>
      <c r="I8" s="53" t="s">
        <v>37</v>
      </c>
      <c r="J8" s="54">
        <v>65.8</v>
      </c>
      <c r="K8" s="56">
        <v>6</v>
      </c>
      <c r="L8" s="67">
        <f t="shared" si="0"/>
        <v>0</v>
      </c>
      <c r="M8" s="68">
        <f t="shared" si="1"/>
        <v>0</v>
      </c>
      <c r="N8" s="69"/>
      <c r="O8" s="70">
        <f t="shared" si="2"/>
        <v>1</v>
      </c>
      <c r="P8" s="69"/>
      <c r="Q8" s="69"/>
      <c r="R8" s="69"/>
      <c r="S8" s="71">
        <f t="shared" si="3"/>
        <v>6</v>
      </c>
      <c r="T8" s="55" t="str">
        <f t="shared" si="4"/>
        <v>OK</v>
      </c>
      <c r="U8" s="27"/>
      <c r="V8" s="27"/>
      <c r="W8" s="43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63" customHeight="1" x14ac:dyDescent="0.2">
      <c r="A9" s="175"/>
      <c r="B9" s="177"/>
      <c r="C9" s="48">
        <v>6</v>
      </c>
      <c r="D9" s="32" t="s">
        <v>17</v>
      </c>
      <c r="E9" s="24" t="s">
        <v>29</v>
      </c>
      <c r="F9" s="24" t="s">
        <v>6</v>
      </c>
      <c r="G9" s="24" t="s">
        <v>68</v>
      </c>
      <c r="H9" s="49">
        <v>1001</v>
      </c>
      <c r="I9" s="50" t="s">
        <v>28</v>
      </c>
      <c r="J9" s="51">
        <v>65.900000000000006</v>
      </c>
      <c r="K9" s="56">
        <v>6</v>
      </c>
      <c r="L9" s="67">
        <f t="shared" si="0"/>
        <v>0</v>
      </c>
      <c r="M9" s="68">
        <f t="shared" si="1"/>
        <v>0</v>
      </c>
      <c r="N9" s="69"/>
      <c r="O9" s="70">
        <f t="shared" si="2"/>
        <v>1</v>
      </c>
      <c r="P9" s="69"/>
      <c r="Q9" s="69"/>
      <c r="R9" s="69"/>
      <c r="S9" s="71">
        <f t="shared" si="3"/>
        <v>6</v>
      </c>
      <c r="T9" s="55" t="str">
        <f t="shared" si="4"/>
        <v>OK</v>
      </c>
      <c r="U9" s="27"/>
      <c r="V9" s="27"/>
      <c r="W9" s="43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60.75" customHeight="1" x14ac:dyDescent="0.2">
      <c r="A10" s="175"/>
      <c r="B10" s="177"/>
      <c r="C10" s="48">
        <v>7</v>
      </c>
      <c r="D10" s="32" t="s">
        <v>18</v>
      </c>
      <c r="E10" s="24" t="s">
        <v>29</v>
      </c>
      <c r="F10" s="24" t="s">
        <v>6</v>
      </c>
      <c r="G10" s="24" t="s">
        <v>68</v>
      </c>
      <c r="H10" s="49">
        <v>1001</v>
      </c>
      <c r="I10" s="50" t="s">
        <v>38</v>
      </c>
      <c r="J10" s="51">
        <v>65.7</v>
      </c>
      <c r="K10" s="56">
        <v>7</v>
      </c>
      <c r="L10" s="67">
        <f t="shared" si="0"/>
        <v>0</v>
      </c>
      <c r="M10" s="68">
        <f t="shared" si="1"/>
        <v>0</v>
      </c>
      <c r="N10" s="69"/>
      <c r="O10" s="70">
        <f t="shared" si="2"/>
        <v>1</v>
      </c>
      <c r="P10" s="69"/>
      <c r="Q10" s="69"/>
      <c r="R10" s="69"/>
      <c r="S10" s="71">
        <f t="shared" si="3"/>
        <v>7</v>
      </c>
      <c r="T10" s="55" t="str">
        <f t="shared" si="4"/>
        <v>OK</v>
      </c>
      <c r="U10" s="27"/>
      <c r="V10" s="27"/>
      <c r="W10" s="43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62.45" customHeight="1" x14ac:dyDescent="0.2">
      <c r="A11" s="175"/>
      <c r="B11" s="177"/>
      <c r="C11" s="48">
        <v>8</v>
      </c>
      <c r="D11" s="33" t="s">
        <v>52</v>
      </c>
      <c r="E11" s="25" t="s">
        <v>29</v>
      </c>
      <c r="F11" s="25" t="s">
        <v>7</v>
      </c>
      <c r="G11" s="24" t="s">
        <v>68</v>
      </c>
      <c r="H11" s="49">
        <v>1001</v>
      </c>
      <c r="I11" s="50" t="s">
        <v>39</v>
      </c>
      <c r="J11" s="51">
        <v>63.78</v>
      </c>
      <c r="K11" s="56">
        <v>6</v>
      </c>
      <c r="L11" s="67">
        <f t="shared" si="0"/>
        <v>0</v>
      </c>
      <c r="M11" s="68">
        <f t="shared" si="1"/>
        <v>0</v>
      </c>
      <c r="N11" s="69"/>
      <c r="O11" s="70">
        <f t="shared" si="2"/>
        <v>1</v>
      </c>
      <c r="P11" s="69"/>
      <c r="Q11" s="69"/>
      <c r="R11" s="69"/>
      <c r="S11" s="71">
        <f t="shared" si="3"/>
        <v>6</v>
      </c>
      <c r="T11" s="55" t="str">
        <f t="shared" si="4"/>
        <v>OK</v>
      </c>
      <c r="U11" s="27"/>
      <c r="V11" s="27"/>
      <c r="W11" s="43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3" ht="60.75" customHeight="1" x14ac:dyDescent="0.2">
      <c r="A12" s="175"/>
      <c r="B12" s="177"/>
      <c r="C12" s="48">
        <v>9</v>
      </c>
      <c r="D12" s="34" t="s">
        <v>53</v>
      </c>
      <c r="E12" s="28" t="s">
        <v>29</v>
      </c>
      <c r="F12" s="28" t="s">
        <v>7</v>
      </c>
      <c r="G12" s="24" t="s">
        <v>68</v>
      </c>
      <c r="H12" s="49">
        <v>1001</v>
      </c>
      <c r="I12" s="50" t="s">
        <v>28</v>
      </c>
      <c r="J12" s="51">
        <v>73.900000000000006</v>
      </c>
      <c r="K12" s="56">
        <v>6</v>
      </c>
      <c r="L12" s="67">
        <f t="shared" si="0"/>
        <v>0</v>
      </c>
      <c r="M12" s="68">
        <f t="shared" si="1"/>
        <v>0</v>
      </c>
      <c r="N12" s="69"/>
      <c r="O12" s="70">
        <f t="shared" si="2"/>
        <v>1</v>
      </c>
      <c r="P12" s="69"/>
      <c r="Q12" s="69"/>
      <c r="R12" s="69"/>
      <c r="S12" s="71">
        <f t="shared" si="3"/>
        <v>6</v>
      </c>
      <c r="T12" s="55" t="str">
        <f t="shared" si="4"/>
        <v>OK</v>
      </c>
      <c r="U12" s="27"/>
      <c r="V12" s="27"/>
      <c r="W12" s="43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62.45" customHeight="1" x14ac:dyDescent="0.2">
      <c r="A13" s="175"/>
      <c r="B13" s="177"/>
      <c r="C13" s="48">
        <v>10</v>
      </c>
      <c r="D13" s="34" t="s">
        <v>54</v>
      </c>
      <c r="E13" s="28" t="s">
        <v>29</v>
      </c>
      <c r="F13" s="28" t="s">
        <v>6</v>
      </c>
      <c r="G13" s="24" t="s">
        <v>68</v>
      </c>
      <c r="H13" s="49">
        <v>1001</v>
      </c>
      <c r="I13" s="50" t="s">
        <v>28</v>
      </c>
      <c r="J13" s="51">
        <v>66.8</v>
      </c>
      <c r="K13" s="56">
        <v>6</v>
      </c>
      <c r="L13" s="67">
        <f t="shared" si="0"/>
        <v>1</v>
      </c>
      <c r="M13" s="68">
        <f t="shared" si="1"/>
        <v>1</v>
      </c>
      <c r="N13" s="69"/>
      <c r="O13" s="70">
        <f t="shared" si="2"/>
        <v>1</v>
      </c>
      <c r="P13" s="69"/>
      <c r="Q13" s="69"/>
      <c r="R13" s="69"/>
      <c r="S13" s="71">
        <f t="shared" si="3"/>
        <v>5</v>
      </c>
      <c r="T13" s="55" t="str">
        <f t="shared" si="4"/>
        <v>OK</v>
      </c>
      <c r="U13" s="27">
        <v>1</v>
      </c>
      <c r="V13" s="27"/>
      <c r="W13" s="43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29.25" customHeight="1" x14ac:dyDescent="0.2">
      <c r="A14" s="175"/>
      <c r="B14" s="177"/>
      <c r="C14" s="48">
        <v>11</v>
      </c>
      <c r="D14" s="35" t="s">
        <v>19</v>
      </c>
      <c r="E14" s="23" t="s">
        <v>29</v>
      </c>
      <c r="F14" s="23" t="s">
        <v>6</v>
      </c>
      <c r="G14" s="24" t="s">
        <v>68</v>
      </c>
      <c r="H14" s="49">
        <v>1001</v>
      </c>
      <c r="I14" s="50" t="s">
        <v>30</v>
      </c>
      <c r="J14" s="51">
        <v>15.5</v>
      </c>
      <c r="K14" s="56">
        <v>6</v>
      </c>
      <c r="L14" s="67">
        <f t="shared" si="0"/>
        <v>0</v>
      </c>
      <c r="M14" s="68">
        <f t="shared" si="1"/>
        <v>0</v>
      </c>
      <c r="N14" s="69"/>
      <c r="O14" s="70">
        <f t="shared" si="2"/>
        <v>1</v>
      </c>
      <c r="P14" s="69"/>
      <c r="Q14" s="69"/>
      <c r="R14" s="69"/>
      <c r="S14" s="71">
        <f t="shared" si="3"/>
        <v>6</v>
      </c>
      <c r="T14" s="55" t="str">
        <f t="shared" si="4"/>
        <v>OK</v>
      </c>
      <c r="U14" s="27"/>
      <c r="V14" s="27"/>
      <c r="W14" s="43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31.7" customHeight="1" x14ac:dyDescent="0.2">
      <c r="A15" s="175"/>
      <c r="B15" s="177"/>
      <c r="C15" s="48">
        <v>12</v>
      </c>
      <c r="D15" s="35" t="s">
        <v>20</v>
      </c>
      <c r="E15" s="23" t="s">
        <v>29</v>
      </c>
      <c r="F15" s="23" t="s">
        <v>6</v>
      </c>
      <c r="G15" s="24" t="s">
        <v>68</v>
      </c>
      <c r="H15" s="49">
        <v>1001</v>
      </c>
      <c r="I15" s="50" t="s">
        <v>30</v>
      </c>
      <c r="J15" s="51">
        <v>14</v>
      </c>
      <c r="K15" s="56">
        <v>6</v>
      </c>
      <c r="L15" s="67">
        <f t="shared" si="0"/>
        <v>0</v>
      </c>
      <c r="M15" s="68">
        <f t="shared" si="1"/>
        <v>0</v>
      </c>
      <c r="N15" s="69"/>
      <c r="O15" s="70">
        <f t="shared" si="2"/>
        <v>1</v>
      </c>
      <c r="P15" s="69"/>
      <c r="Q15" s="69"/>
      <c r="R15" s="69"/>
      <c r="S15" s="71">
        <f t="shared" si="3"/>
        <v>6</v>
      </c>
      <c r="T15" s="55" t="str">
        <f t="shared" si="4"/>
        <v>OK</v>
      </c>
      <c r="U15" s="27"/>
      <c r="V15" s="27"/>
      <c r="W15" s="43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8.5" customHeight="1" x14ac:dyDescent="0.2">
      <c r="A16" s="175"/>
      <c r="B16" s="177"/>
      <c r="C16" s="48">
        <v>13</v>
      </c>
      <c r="D16" s="35" t="s">
        <v>21</v>
      </c>
      <c r="E16" s="23" t="s">
        <v>29</v>
      </c>
      <c r="F16" s="23" t="s">
        <v>6</v>
      </c>
      <c r="G16" s="24" t="s">
        <v>68</v>
      </c>
      <c r="H16" s="49">
        <v>1001</v>
      </c>
      <c r="I16" s="50" t="s">
        <v>30</v>
      </c>
      <c r="J16" s="51">
        <v>19</v>
      </c>
      <c r="K16" s="56">
        <v>6</v>
      </c>
      <c r="L16" s="67">
        <f t="shared" si="0"/>
        <v>0</v>
      </c>
      <c r="M16" s="68">
        <f t="shared" si="1"/>
        <v>0</v>
      </c>
      <c r="N16" s="69"/>
      <c r="O16" s="70">
        <f t="shared" si="2"/>
        <v>1</v>
      </c>
      <c r="P16" s="69"/>
      <c r="Q16" s="69"/>
      <c r="R16" s="69"/>
      <c r="S16" s="71">
        <f t="shared" si="3"/>
        <v>6</v>
      </c>
      <c r="T16" s="55" t="str">
        <f t="shared" si="4"/>
        <v>OK</v>
      </c>
      <c r="U16" s="27"/>
      <c r="V16" s="27"/>
      <c r="W16" s="43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8.5" customHeight="1" x14ac:dyDescent="0.2">
      <c r="A17" s="175"/>
      <c r="B17" s="177"/>
      <c r="C17" s="48">
        <v>14</v>
      </c>
      <c r="D17" s="35" t="s">
        <v>22</v>
      </c>
      <c r="E17" s="23" t="s">
        <v>29</v>
      </c>
      <c r="F17" s="23" t="s">
        <v>6</v>
      </c>
      <c r="G17" s="24" t="s">
        <v>68</v>
      </c>
      <c r="H17" s="49">
        <v>1001</v>
      </c>
      <c r="I17" s="50" t="s">
        <v>30</v>
      </c>
      <c r="J17" s="51">
        <v>20</v>
      </c>
      <c r="K17" s="56">
        <v>6</v>
      </c>
      <c r="L17" s="67">
        <f t="shared" si="0"/>
        <v>0</v>
      </c>
      <c r="M17" s="68">
        <f t="shared" si="1"/>
        <v>0</v>
      </c>
      <c r="N17" s="69"/>
      <c r="O17" s="70">
        <f t="shared" si="2"/>
        <v>1</v>
      </c>
      <c r="P17" s="69"/>
      <c r="Q17" s="69"/>
      <c r="R17" s="69"/>
      <c r="S17" s="71">
        <f t="shared" si="3"/>
        <v>6</v>
      </c>
      <c r="T17" s="55" t="str">
        <f t="shared" si="4"/>
        <v>OK</v>
      </c>
      <c r="U17" s="27"/>
      <c r="V17" s="27"/>
      <c r="W17" s="43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29.25" customHeight="1" x14ac:dyDescent="0.2">
      <c r="A18" s="175"/>
      <c r="B18" s="177"/>
      <c r="C18" s="48">
        <v>15</v>
      </c>
      <c r="D18" s="35" t="s">
        <v>23</v>
      </c>
      <c r="E18" s="23" t="s">
        <v>29</v>
      </c>
      <c r="F18" s="23" t="s">
        <v>6</v>
      </c>
      <c r="G18" s="24" t="s">
        <v>68</v>
      </c>
      <c r="H18" s="49">
        <v>1001</v>
      </c>
      <c r="I18" s="50" t="s">
        <v>30</v>
      </c>
      <c r="J18" s="51">
        <v>20</v>
      </c>
      <c r="K18" s="56">
        <v>6</v>
      </c>
      <c r="L18" s="67">
        <f t="shared" si="0"/>
        <v>0</v>
      </c>
      <c r="M18" s="68">
        <f t="shared" si="1"/>
        <v>0</v>
      </c>
      <c r="N18" s="69"/>
      <c r="O18" s="70">
        <f t="shared" si="2"/>
        <v>1</v>
      </c>
      <c r="P18" s="69"/>
      <c r="Q18" s="69"/>
      <c r="R18" s="69"/>
      <c r="S18" s="71">
        <f t="shared" si="3"/>
        <v>6</v>
      </c>
      <c r="T18" s="55" t="str">
        <f t="shared" si="4"/>
        <v>OK</v>
      </c>
      <c r="U18" s="27"/>
      <c r="V18" s="27"/>
      <c r="W18" s="43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34.5" customHeight="1" x14ac:dyDescent="0.2">
      <c r="A19" s="175"/>
      <c r="B19" s="177"/>
      <c r="C19" s="48">
        <v>16</v>
      </c>
      <c r="D19" s="35" t="s">
        <v>24</v>
      </c>
      <c r="E19" s="23" t="s">
        <v>29</v>
      </c>
      <c r="F19" s="23" t="s">
        <v>6</v>
      </c>
      <c r="G19" s="24" t="s">
        <v>68</v>
      </c>
      <c r="H19" s="49">
        <v>1001</v>
      </c>
      <c r="I19" s="50" t="s">
        <v>30</v>
      </c>
      <c r="J19" s="51">
        <v>20</v>
      </c>
      <c r="K19" s="56">
        <v>6</v>
      </c>
      <c r="L19" s="67">
        <f t="shared" si="0"/>
        <v>0</v>
      </c>
      <c r="M19" s="68">
        <f t="shared" si="1"/>
        <v>0</v>
      </c>
      <c r="N19" s="69"/>
      <c r="O19" s="70">
        <f t="shared" si="2"/>
        <v>1</v>
      </c>
      <c r="P19" s="69"/>
      <c r="Q19" s="69"/>
      <c r="R19" s="69"/>
      <c r="S19" s="71">
        <f t="shared" si="3"/>
        <v>6</v>
      </c>
      <c r="T19" s="55" t="str">
        <f t="shared" si="4"/>
        <v>OK</v>
      </c>
      <c r="U19" s="27"/>
      <c r="V19" s="27"/>
      <c r="W19" s="43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31.7" customHeight="1" x14ac:dyDescent="0.2">
      <c r="A20" s="175"/>
      <c r="B20" s="177"/>
      <c r="C20" s="48">
        <v>17</v>
      </c>
      <c r="D20" s="35" t="s">
        <v>25</v>
      </c>
      <c r="E20" s="23" t="s">
        <v>29</v>
      </c>
      <c r="F20" s="23" t="s">
        <v>6</v>
      </c>
      <c r="G20" s="24" t="s">
        <v>68</v>
      </c>
      <c r="H20" s="49">
        <v>1001</v>
      </c>
      <c r="I20" s="50" t="s">
        <v>30</v>
      </c>
      <c r="J20" s="51">
        <v>20</v>
      </c>
      <c r="K20" s="56">
        <v>6</v>
      </c>
      <c r="L20" s="67">
        <f t="shared" si="0"/>
        <v>0</v>
      </c>
      <c r="M20" s="68">
        <f t="shared" si="1"/>
        <v>0</v>
      </c>
      <c r="N20" s="69"/>
      <c r="O20" s="70">
        <f t="shared" si="2"/>
        <v>1</v>
      </c>
      <c r="P20" s="69"/>
      <c r="Q20" s="69"/>
      <c r="R20" s="69"/>
      <c r="S20" s="71">
        <f t="shared" si="3"/>
        <v>6</v>
      </c>
      <c r="T20" s="55" t="str">
        <f t="shared" si="4"/>
        <v>OK</v>
      </c>
      <c r="U20" s="27"/>
      <c r="V20" s="27"/>
      <c r="W20" s="43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35.450000000000003" customHeight="1" x14ac:dyDescent="0.2">
      <c r="A21" s="175"/>
      <c r="B21" s="177"/>
      <c r="C21" s="48">
        <v>18</v>
      </c>
      <c r="D21" s="36" t="s">
        <v>55</v>
      </c>
      <c r="E21" s="28" t="s">
        <v>29</v>
      </c>
      <c r="F21" s="28" t="s">
        <v>6</v>
      </c>
      <c r="G21" s="24" t="s">
        <v>68</v>
      </c>
      <c r="H21" s="49">
        <v>1001</v>
      </c>
      <c r="I21" s="50" t="s">
        <v>30</v>
      </c>
      <c r="J21" s="51">
        <v>18</v>
      </c>
      <c r="K21" s="56">
        <v>6</v>
      </c>
      <c r="L21" s="67">
        <f t="shared" si="0"/>
        <v>0</v>
      </c>
      <c r="M21" s="68">
        <f t="shared" si="1"/>
        <v>0</v>
      </c>
      <c r="N21" s="69"/>
      <c r="O21" s="70">
        <f t="shared" si="2"/>
        <v>1</v>
      </c>
      <c r="P21" s="69"/>
      <c r="Q21" s="69"/>
      <c r="R21" s="69"/>
      <c r="S21" s="71">
        <f t="shared" si="3"/>
        <v>6</v>
      </c>
      <c r="T21" s="55" t="str">
        <f t="shared" si="4"/>
        <v>OK</v>
      </c>
      <c r="U21" s="27"/>
      <c r="V21" s="27"/>
      <c r="W21" s="43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36.75" customHeight="1" x14ac:dyDescent="0.2">
      <c r="A22" s="175"/>
      <c r="B22" s="177"/>
      <c r="C22" s="48">
        <v>19</v>
      </c>
      <c r="D22" s="32" t="s">
        <v>26</v>
      </c>
      <c r="E22" s="24" t="s">
        <v>29</v>
      </c>
      <c r="F22" s="24" t="s">
        <v>6</v>
      </c>
      <c r="G22" s="24" t="s">
        <v>68</v>
      </c>
      <c r="H22" s="49">
        <v>1001</v>
      </c>
      <c r="I22" s="50" t="s">
        <v>30</v>
      </c>
      <c r="J22" s="51">
        <v>4.7</v>
      </c>
      <c r="K22" s="56">
        <v>12</v>
      </c>
      <c r="L22" s="67">
        <f t="shared" si="0"/>
        <v>0</v>
      </c>
      <c r="M22" s="68">
        <f t="shared" si="1"/>
        <v>0</v>
      </c>
      <c r="N22" s="69"/>
      <c r="O22" s="70">
        <f t="shared" si="2"/>
        <v>3</v>
      </c>
      <c r="P22" s="69"/>
      <c r="Q22" s="69"/>
      <c r="R22" s="69"/>
      <c r="S22" s="71">
        <f t="shared" si="3"/>
        <v>12</v>
      </c>
      <c r="T22" s="55" t="str">
        <f t="shared" si="4"/>
        <v>OK</v>
      </c>
      <c r="U22" s="27"/>
      <c r="V22" s="27"/>
      <c r="W22" s="43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34.5" customHeight="1" x14ac:dyDescent="0.2">
      <c r="A23" s="175"/>
      <c r="B23" s="177"/>
      <c r="C23" s="48">
        <v>20</v>
      </c>
      <c r="D23" s="32" t="s">
        <v>56</v>
      </c>
      <c r="E23" s="24" t="s">
        <v>29</v>
      </c>
      <c r="F23" s="24" t="s">
        <v>6</v>
      </c>
      <c r="G23" s="24" t="s">
        <v>68</v>
      </c>
      <c r="H23" s="49">
        <v>1001</v>
      </c>
      <c r="I23" s="50" t="s">
        <v>31</v>
      </c>
      <c r="J23" s="51">
        <v>38.979999999999997</v>
      </c>
      <c r="K23" s="56">
        <v>1</v>
      </c>
      <c r="L23" s="67">
        <f t="shared" si="0"/>
        <v>0</v>
      </c>
      <c r="M23" s="68">
        <f t="shared" si="1"/>
        <v>0</v>
      </c>
      <c r="N23" s="69"/>
      <c r="O23" s="70">
        <f t="shared" si="2"/>
        <v>0</v>
      </c>
      <c r="P23" s="69"/>
      <c r="Q23" s="69"/>
      <c r="R23" s="69"/>
      <c r="S23" s="71">
        <f t="shared" si="3"/>
        <v>1</v>
      </c>
      <c r="T23" s="55" t="str">
        <f t="shared" si="4"/>
        <v>OK</v>
      </c>
      <c r="U23" s="27"/>
      <c r="V23" s="27"/>
      <c r="W23" s="43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50.25" customHeight="1" x14ac:dyDescent="0.2">
      <c r="A24" s="175"/>
      <c r="B24" s="177"/>
      <c r="C24" s="48">
        <v>21</v>
      </c>
      <c r="D24" s="32" t="s">
        <v>27</v>
      </c>
      <c r="E24" s="24" t="s">
        <v>29</v>
      </c>
      <c r="F24" s="24" t="s">
        <v>6</v>
      </c>
      <c r="G24" s="24" t="s">
        <v>67</v>
      </c>
      <c r="H24" s="49">
        <v>1001</v>
      </c>
      <c r="I24" s="50" t="s">
        <v>32</v>
      </c>
      <c r="J24" s="51">
        <v>63.1</v>
      </c>
      <c r="K24" s="56">
        <v>1</v>
      </c>
      <c r="L24" s="67">
        <f t="shared" si="0"/>
        <v>0</v>
      </c>
      <c r="M24" s="68">
        <f t="shared" si="1"/>
        <v>0</v>
      </c>
      <c r="N24" s="69"/>
      <c r="O24" s="70">
        <f t="shared" si="2"/>
        <v>0</v>
      </c>
      <c r="P24" s="69"/>
      <c r="Q24" s="69"/>
      <c r="R24" s="69"/>
      <c r="S24" s="71">
        <f t="shared" si="3"/>
        <v>1</v>
      </c>
      <c r="T24" s="55" t="str">
        <f t="shared" si="4"/>
        <v>OK</v>
      </c>
      <c r="U24" s="27"/>
      <c r="V24" s="27"/>
      <c r="W24" s="43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33.75" customHeight="1" x14ac:dyDescent="0.2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58</v>
      </c>
      <c r="F25" s="58" t="s">
        <v>6</v>
      </c>
      <c r="G25" s="58" t="s">
        <v>14</v>
      </c>
      <c r="H25" s="46">
        <v>436</v>
      </c>
      <c r="I25" s="47" t="s">
        <v>63</v>
      </c>
      <c r="J25" s="59">
        <v>98.6</v>
      </c>
      <c r="K25" s="56">
        <v>22</v>
      </c>
      <c r="L25" s="67">
        <f t="shared" si="0"/>
        <v>0</v>
      </c>
      <c r="M25" s="68">
        <f t="shared" si="1"/>
        <v>0</v>
      </c>
      <c r="N25" s="69"/>
      <c r="O25" s="70">
        <f t="shared" si="2"/>
        <v>5</v>
      </c>
      <c r="P25" s="69"/>
      <c r="Q25" s="69"/>
      <c r="R25" s="69"/>
      <c r="S25" s="71">
        <f t="shared" si="3"/>
        <v>22</v>
      </c>
      <c r="T25" s="55" t="str">
        <f t="shared" si="4"/>
        <v>OK</v>
      </c>
      <c r="U25" s="27"/>
      <c r="V25" s="27"/>
      <c r="W25" s="43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31.7" customHeight="1" x14ac:dyDescent="0.2">
      <c r="A26" s="168"/>
      <c r="B26" s="171"/>
      <c r="C26" s="47">
        <v>41</v>
      </c>
      <c r="D26" s="57" t="s">
        <v>59</v>
      </c>
      <c r="E26" s="58" t="s">
        <v>58</v>
      </c>
      <c r="F26" s="58" t="s">
        <v>6</v>
      </c>
      <c r="G26" s="58" t="s">
        <v>14</v>
      </c>
      <c r="H26" s="46">
        <v>436</v>
      </c>
      <c r="I26" s="47" t="s">
        <v>64</v>
      </c>
      <c r="J26" s="59">
        <v>58.8</v>
      </c>
      <c r="K26" s="56">
        <v>36</v>
      </c>
      <c r="L26" s="67">
        <f t="shared" si="0"/>
        <v>0</v>
      </c>
      <c r="M26" s="68">
        <f t="shared" si="1"/>
        <v>0</v>
      </c>
      <c r="N26" s="69"/>
      <c r="O26" s="70">
        <f t="shared" si="2"/>
        <v>9</v>
      </c>
      <c r="P26" s="69"/>
      <c r="Q26" s="69"/>
      <c r="R26" s="69"/>
      <c r="S26" s="71">
        <f t="shared" si="3"/>
        <v>36</v>
      </c>
      <c r="T26" s="55" t="str">
        <f t="shared" si="4"/>
        <v>OK</v>
      </c>
      <c r="U26" s="27"/>
      <c r="V26" s="27"/>
      <c r="W26" s="43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32.25" customHeight="1" x14ac:dyDescent="0.2">
      <c r="A27" s="168"/>
      <c r="B27" s="171"/>
      <c r="C27" s="47">
        <v>42</v>
      </c>
      <c r="D27" s="57" t="s">
        <v>60</v>
      </c>
      <c r="E27" s="58" t="s">
        <v>58</v>
      </c>
      <c r="F27" s="58" t="s">
        <v>6</v>
      </c>
      <c r="G27" s="58" t="s">
        <v>14</v>
      </c>
      <c r="H27" s="46">
        <v>436</v>
      </c>
      <c r="I27" s="47" t="s">
        <v>65</v>
      </c>
      <c r="J27" s="59">
        <v>83.2</v>
      </c>
      <c r="K27" s="56">
        <v>12</v>
      </c>
      <c r="L27" s="67">
        <f t="shared" si="0"/>
        <v>0</v>
      </c>
      <c r="M27" s="68">
        <f t="shared" si="1"/>
        <v>0</v>
      </c>
      <c r="N27" s="69"/>
      <c r="O27" s="70">
        <f t="shared" si="2"/>
        <v>3</v>
      </c>
      <c r="P27" s="69"/>
      <c r="Q27" s="69"/>
      <c r="R27" s="69"/>
      <c r="S27" s="71">
        <f t="shared" si="3"/>
        <v>12</v>
      </c>
      <c r="T27" s="55" t="str">
        <f t="shared" si="4"/>
        <v>OK</v>
      </c>
      <c r="U27" s="27"/>
      <c r="V27" s="27"/>
      <c r="W27" s="43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ht="27.75" customHeight="1" x14ac:dyDescent="0.2">
      <c r="A28" s="168"/>
      <c r="B28" s="171"/>
      <c r="C28" s="47">
        <v>43</v>
      </c>
      <c r="D28" s="57" t="s">
        <v>61</v>
      </c>
      <c r="E28" s="58" t="s">
        <v>58</v>
      </c>
      <c r="F28" s="58" t="s">
        <v>6</v>
      </c>
      <c r="G28" s="58" t="s">
        <v>14</v>
      </c>
      <c r="H28" s="46">
        <v>436</v>
      </c>
      <c r="I28" s="47" t="s">
        <v>64</v>
      </c>
      <c r="J28" s="59">
        <v>44</v>
      </c>
      <c r="K28" s="56">
        <v>24</v>
      </c>
      <c r="L28" s="67">
        <f t="shared" si="0"/>
        <v>0</v>
      </c>
      <c r="M28" s="68">
        <f t="shared" si="1"/>
        <v>0</v>
      </c>
      <c r="N28" s="69"/>
      <c r="O28" s="70">
        <f t="shared" si="2"/>
        <v>6</v>
      </c>
      <c r="P28" s="69"/>
      <c r="Q28" s="69"/>
      <c r="R28" s="69"/>
      <c r="S28" s="71">
        <f t="shared" si="3"/>
        <v>24</v>
      </c>
      <c r="T28" s="55" t="str">
        <f t="shared" si="4"/>
        <v>OK</v>
      </c>
      <c r="U28" s="27"/>
      <c r="V28" s="27"/>
      <c r="W28" s="43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ht="31.7" customHeight="1" x14ac:dyDescent="0.2">
      <c r="A29" s="169"/>
      <c r="B29" s="172"/>
      <c r="C29" s="45">
        <v>44</v>
      </c>
      <c r="D29" s="60" t="s">
        <v>62</v>
      </c>
      <c r="E29" s="61" t="s">
        <v>58</v>
      </c>
      <c r="F29" s="61" t="s">
        <v>6</v>
      </c>
      <c r="G29" s="58" t="s">
        <v>14</v>
      </c>
      <c r="H29" s="46">
        <v>436</v>
      </c>
      <c r="I29" s="47" t="s">
        <v>66</v>
      </c>
      <c r="J29" s="59">
        <v>47.6</v>
      </c>
      <c r="K29" s="56">
        <v>36</v>
      </c>
      <c r="L29" s="67">
        <f t="shared" si="0"/>
        <v>0</v>
      </c>
      <c r="M29" s="68">
        <f t="shared" si="1"/>
        <v>0</v>
      </c>
      <c r="N29" s="69"/>
      <c r="O29" s="70">
        <f t="shared" si="2"/>
        <v>9</v>
      </c>
      <c r="P29" s="69"/>
      <c r="Q29" s="69"/>
      <c r="R29" s="69"/>
      <c r="S29" s="71">
        <f t="shared" si="3"/>
        <v>36</v>
      </c>
      <c r="T29" s="55" t="str">
        <f t="shared" si="4"/>
        <v>OK</v>
      </c>
      <c r="U29" s="27"/>
      <c r="V29" s="27"/>
      <c r="W29" s="43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s="41" customFormat="1" ht="16.5" customHeight="1" x14ac:dyDescent="0.25">
      <c r="E30" s="44"/>
      <c r="K30" s="72">
        <f>SUMPRODUCT($J$4:$J$29,K4:K29)</f>
        <v>12899.509999999998</v>
      </c>
      <c r="L30" s="72">
        <f t="shared" ref="L30:S30" si="5">SUMPRODUCT($J$4:$J$29,L4:L29)</f>
        <v>1083.9000000000001</v>
      </c>
      <c r="M30" s="72">
        <f t="shared" si="5"/>
        <v>1083.9000000000001</v>
      </c>
      <c r="N30" s="72">
        <f t="shared" si="5"/>
        <v>0</v>
      </c>
      <c r="O30" s="72">
        <f t="shared" si="5"/>
        <v>2716.83</v>
      </c>
      <c r="P30" s="72">
        <f t="shared" si="5"/>
        <v>0</v>
      </c>
      <c r="Q30" s="72">
        <f t="shared" si="5"/>
        <v>0</v>
      </c>
      <c r="R30" s="72">
        <f t="shared" si="5"/>
        <v>0</v>
      </c>
      <c r="S30" s="72">
        <f t="shared" si="5"/>
        <v>11815.609999999999</v>
      </c>
      <c r="U30" s="82">
        <f>SUMPRODUCT($J$4:$J$29,U4:U29)</f>
        <v>919.90000000000009</v>
      </c>
      <c r="V30" s="124">
        <f>SUMPRODUCT($J$4:$J$29,V4:V29)</f>
        <v>164</v>
      </c>
      <c r="W30" s="41">
        <f>SUMPRODUCT($J$4:$J$29,W4:W29)</f>
        <v>0</v>
      </c>
      <c r="X30" s="41">
        <f>SUMPRODUCT($J$4:$J$29,X4:X29)</f>
        <v>0</v>
      </c>
      <c r="Y30" s="41">
        <f>SUMPRODUCT(J4:J29,Y4:Y29)</f>
        <v>0</v>
      </c>
      <c r="Z30" s="41">
        <f>SUMPRODUCT(J4:J29,Z4:Z29)</f>
        <v>0</v>
      </c>
      <c r="AA30" s="41">
        <f>SUMPRODUCT(J4:J29,AA4:AA29)</f>
        <v>0</v>
      </c>
      <c r="AB30" s="41">
        <f>SUMPRODUCT(K4:K29,AB4:AB29)</f>
        <v>0</v>
      </c>
      <c r="AC30" s="41">
        <f t="shared" ref="AC30:AG30" si="6">SUMPRODUCT(S4:S29,AC4:AC29)</f>
        <v>0</v>
      </c>
      <c r="AD30" s="41">
        <f t="shared" si="6"/>
        <v>0</v>
      </c>
      <c r="AE30" s="41">
        <f t="shared" si="6"/>
        <v>0</v>
      </c>
      <c r="AF30" s="41">
        <f t="shared" si="6"/>
        <v>0</v>
      </c>
      <c r="AG30" s="41">
        <f t="shared" si="6"/>
        <v>0</v>
      </c>
    </row>
    <row r="31" spans="1:33" x14ac:dyDescent="0.2">
      <c r="J31" s="1"/>
      <c r="K31" s="16">
        <f>SUM(K4:K29)</f>
        <v>257</v>
      </c>
      <c r="S31" s="16">
        <f t="shared" ref="S31" si="7">SUM(S4:S29)</f>
        <v>235</v>
      </c>
      <c r="W31" s="40"/>
      <c r="X31" s="40"/>
    </row>
    <row r="32" spans="1:33" ht="23.25" customHeight="1" x14ac:dyDescent="0.2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60"/>
      <c r="W32" s="40"/>
      <c r="X32" s="40"/>
    </row>
    <row r="33" spans="1:24" x14ac:dyDescent="0.2">
      <c r="W33" s="40"/>
      <c r="X33" s="40"/>
    </row>
    <row r="34" spans="1:24" ht="32.25" customHeight="1" x14ac:dyDescent="0.2">
      <c r="A34" s="153" t="s">
        <v>87</v>
      </c>
      <c r="B34" s="154"/>
      <c r="C34" s="154"/>
      <c r="D34" s="154"/>
      <c r="E34" s="154"/>
      <c r="F34" s="154"/>
      <c r="G34" s="154"/>
      <c r="H34" s="154"/>
      <c r="I34" s="154"/>
      <c r="J34" s="155"/>
      <c r="W34" s="40"/>
      <c r="X34" s="40"/>
    </row>
    <row r="35" spans="1:24" x14ac:dyDescent="0.2">
      <c r="W35" s="40"/>
      <c r="X35" s="40"/>
    </row>
  </sheetData>
  <mergeCells count="24">
    <mergeCell ref="W1:W2"/>
    <mergeCell ref="A34:J34"/>
    <mergeCell ref="AD1:AD2"/>
    <mergeCell ref="A4:A24"/>
    <mergeCell ref="B4:B24"/>
    <mergeCell ref="A25:A29"/>
    <mergeCell ref="B25:B29"/>
    <mergeCell ref="A32:J32"/>
    <mergeCell ref="AE1:AE2"/>
    <mergeCell ref="AF1:AF2"/>
    <mergeCell ref="AG1:AG2"/>
    <mergeCell ref="A2:J2"/>
    <mergeCell ref="K2:T2"/>
    <mergeCell ref="X1:X2"/>
    <mergeCell ref="Y1:Y2"/>
    <mergeCell ref="Z1:Z2"/>
    <mergeCell ref="AA1:AA2"/>
    <mergeCell ref="AB1:AB2"/>
    <mergeCell ref="AC1:AC2"/>
    <mergeCell ref="A1:C1"/>
    <mergeCell ref="D1:J1"/>
    <mergeCell ref="K1:T1"/>
    <mergeCell ref="U1:U2"/>
    <mergeCell ref="V1:V2"/>
  </mergeCells>
  <conditionalFormatting sqref="A30:U30 W30:XFD30">
    <cfRule type="cellIs" dxfId="42" priority="6" operator="greaterThan">
      <formula>1</formula>
    </cfRule>
  </conditionalFormatting>
  <conditionalFormatting sqref="T31 S32:T65">
    <cfRule type="cellIs" dxfId="41" priority="20" stopIfTrue="1" operator="greaterThan">
      <formula>0</formula>
    </cfRule>
    <cfRule type="cellIs" dxfId="40" priority="21" stopIfTrue="1" operator="greaterThan">
      <formula>0</formula>
    </cfRule>
    <cfRule type="cellIs" dxfId="39" priority="22" stopIfTrue="1" operator="greaterThan">
      <formula>0</formula>
    </cfRule>
  </conditionalFormatting>
  <conditionalFormatting sqref="U31:U65">
    <cfRule type="cellIs" dxfId="38" priority="8" stopIfTrue="1" operator="greaterThan">
      <formula>0</formula>
    </cfRule>
    <cfRule type="cellIs" dxfId="37" priority="9" stopIfTrue="1" operator="greaterThan">
      <formula>0</formula>
    </cfRule>
    <cfRule type="cellIs" dxfId="36" priority="10" stopIfTrue="1" operator="greaterThan">
      <formula>0</formula>
    </cfRule>
  </conditionalFormatting>
  <conditionalFormatting sqref="U4:U29 W4:AG29">
    <cfRule type="cellIs" dxfId="35" priority="7" operator="greaterThan">
      <formula>0</formula>
    </cfRule>
  </conditionalFormatting>
  <conditionalFormatting sqref="V30">
    <cfRule type="cellIs" dxfId="34" priority="2" operator="greaterThan">
      <formula>1</formula>
    </cfRule>
  </conditionalFormatting>
  <conditionalFormatting sqref="V31:V65">
    <cfRule type="cellIs" dxfId="33" priority="3" stopIfTrue="1" operator="greaterThan">
      <formula>0</formula>
    </cfRule>
    <cfRule type="cellIs" dxfId="32" priority="4" stopIfTrue="1" operator="greaterThan">
      <formula>0</formula>
    </cfRule>
    <cfRule type="cellIs" dxfId="31" priority="5" stopIfTrue="1" operator="greaterThan">
      <formula>0</formula>
    </cfRule>
  </conditionalFormatting>
  <conditionalFormatting sqref="V4:V29">
    <cfRule type="cellIs" dxfId="3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3216D-C147-460A-A6D8-6EDD84E8C618}">
  <dimension ref="A1:AG35"/>
  <sheetViews>
    <sheetView topLeftCell="A19" zoomScale="82" zoomScaleNormal="82" workbookViewId="0">
      <selection activeCell="K30" sqref="K30:S30"/>
    </sheetView>
  </sheetViews>
  <sheetFormatPr defaultColWidth="9.7109375" defaultRowHeight="15" x14ac:dyDescent="0.2"/>
  <cols>
    <col min="1" max="1" width="7.7109375" style="1" customWidth="1"/>
    <col min="2" max="2" width="16.5703125" style="1" customWidth="1"/>
    <col min="3" max="3" width="5.5703125" style="13" customWidth="1"/>
    <col min="4" max="4" width="54.5703125" style="1" customWidth="1"/>
    <col min="5" max="5" width="14.85546875" style="1" customWidth="1"/>
    <col min="6" max="6" width="9.140625" style="1" customWidth="1"/>
    <col min="7" max="7" width="9" style="1" customWidth="1"/>
    <col min="8" max="8" width="8.7109375" style="1" customWidth="1"/>
    <col min="9" max="9" width="11.140625" style="1" customWidth="1"/>
    <col min="10" max="10" width="11" style="19" customWidth="1"/>
    <col min="11" max="18" width="11.28515625" style="16" customWidth="1"/>
    <col min="19" max="19" width="13.28515625" style="14" customWidth="1"/>
    <col min="20" max="20" width="12.5703125" style="37" customWidth="1"/>
    <col min="21" max="21" width="15.42578125" style="38" customWidth="1"/>
    <col min="22" max="24" width="16.42578125" style="38" bestFit="1" customWidth="1"/>
    <col min="25" max="26" width="16.42578125" style="39" bestFit="1" customWidth="1"/>
    <col min="27" max="27" width="17" style="39" customWidth="1"/>
    <col min="28" max="33" width="16.28515625" style="39" bestFit="1" customWidth="1"/>
    <col min="34" max="16384" width="9.7109375" style="30"/>
  </cols>
  <sheetData>
    <row r="1" spans="1:33" ht="47.65" customHeight="1" x14ac:dyDescent="0.2">
      <c r="A1" s="173" t="s">
        <v>41</v>
      </c>
      <c r="B1" s="173"/>
      <c r="C1" s="173"/>
      <c r="D1" s="173" t="s">
        <v>43</v>
      </c>
      <c r="E1" s="173"/>
      <c r="F1" s="173"/>
      <c r="G1" s="173"/>
      <c r="H1" s="173"/>
      <c r="I1" s="173"/>
      <c r="J1" s="173"/>
      <c r="K1" s="173" t="s">
        <v>42</v>
      </c>
      <c r="L1" s="173"/>
      <c r="M1" s="173"/>
      <c r="N1" s="173"/>
      <c r="O1" s="173"/>
      <c r="P1" s="173"/>
      <c r="Q1" s="173"/>
      <c r="R1" s="173"/>
      <c r="S1" s="173"/>
      <c r="T1" s="173"/>
      <c r="U1" s="156" t="s">
        <v>44</v>
      </c>
      <c r="V1" s="156" t="s">
        <v>44</v>
      </c>
      <c r="W1" s="156" t="s">
        <v>44</v>
      </c>
      <c r="X1" s="156" t="s">
        <v>44</v>
      </c>
      <c r="Y1" s="156" t="s">
        <v>44</v>
      </c>
      <c r="Z1" s="156" t="s">
        <v>44</v>
      </c>
      <c r="AA1" s="156" t="s">
        <v>44</v>
      </c>
      <c r="AB1" s="156" t="s">
        <v>44</v>
      </c>
      <c r="AC1" s="156" t="s">
        <v>44</v>
      </c>
      <c r="AD1" s="156" t="s">
        <v>44</v>
      </c>
      <c r="AE1" s="156" t="s">
        <v>44</v>
      </c>
      <c r="AF1" s="156" t="s">
        <v>44</v>
      </c>
      <c r="AG1" s="156" t="s">
        <v>44</v>
      </c>
    </row>
    <row r="2" spans="1:33" ht="25.5" customHeight="1" x14ac:dyDescent="0.2">
      <c r="A2" s="164" t="s">
        <v>79</v>
      </c>
      <c r="B2" s="178"/>
      <c r="C2" s="178"/>
      <c r="D2" s="178"/>
      <c r="E2" s="178"/>
      <c r="F2" s="178"/>
      <c r="G2" s="178"/>
      <c r="H2" s="178"/>
      <c r="I2" s="178"/>
      <c r="J2" s="179"/>
      <c r="K2" s="161" t="s">
        <v>72</v>
      </c>
      <c r="L2" s="162"/>
      <c r="M2" s="162"/>
      <c r="N2" s="162"/>
      <c r="O2" s="162"/>
      <c r="P2" s="162"/>
      <c r="Q2" s="162"/>
      <c r="R2" s="162"/>
      <c r="S2" s="162"/>
      <c r="T2" s="163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 s="3" customFormat="1" ht="54.75" customHeight="1" x14ac:dyDescent="0.2">
      <c r="A3" s="11" t="s">
        <v>4</v>
      </c>
      <c r="B3" s="11" t="s">
        <v>46</v>
      </c>
      <c r="C3" s="11" t="s">
        <v>2</v>
      </c>
      <c r="D3" s="11" t="s">
        <v>8</v>
      </c>
      <c r="E3" s="11" t="s">
        <v>12</v>
      </c>
      <c r="F3" s="11" t="s">
        <v>3</v>
      </c>
      <c r="G3" s="11" t="s">
        <v>13</v>
      </c>
      <c r="H3" s="11" t="s">
        <v>10</v>
      </c>
      <c r="I3" s="11" t="s">
        <v>9</v>
      </c>
      <c r="J3" s="11" t="s">
        <v>11</v>
      </c>
      <c r="K3" s="11" t="s">
        <v>5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5" t="s">
        <v>95</v>
      </c>
      <c r="S3" s="66" t="s">
        <v>0</v>
      </c>
      <c r="T3" s="10" t="s">
        <v>1</v>
      </c>
      <c r="U3" s="29" t="s">
        <v>45</v>
      </c>
      <c r="V3" s="29" t="s">
        <v>45</v>
      </c>
      <c r="W3" s="29" t="s">
        <v>45</v>
      </c>
      <c r="X3" s="29" t="s">
        <v>45</v>
      </c>
      <c r="Y3" s="29" t="s">
        <v>45</v>
      </c>
      <c r="Z3" s="29" t="s">
        <v>45</v>
      </c>
      <c r="AA3" s="29" t="s">
        <v>45</v>
      </c>
      <c r="AB3" s="29" t="s">
        <v>45</v>
      </c>
      <c r="AC3" s="29" t="s">
        <v>45</v>
      </c>
      <c r="AD3" s="29" t="s">
        <v>45</v>
      </c>
      <c r="AE3" s="29" t="s">
        <v>45</v>
      </c>
      <c r="AF3" s="29" t="s">
        <v>45</v>
      </c>
      <c r="AG3" s="29" t="s">
        <v>45</v>
      </c>
    </row>
    <row r="4" spans="1:33" ht="59.25" customHeight="1" x14ac:dyDescent="0.2">
      <c r="A4" s="174" t="s">
        <v>15</v>
      </c>
      <c r="B4" s="176" t="s">
        <v>69</v>
      </c>
      <c r="C4" s="48">
        <v>1</v>
      </c>
      <c r="D4" s="31" t="s">
        <v>48</v>
      </c>
      <c r="E4" s="23" t="s">
        <v>29</v>
      </c>
      <c r="F4" s="23" t="s">
        <v>6</v>
      </c>
      <c r="G4" s="24" t="s">
        <v>68</v>
      </c>
      <c r="H4" s="49">
        <v>1001</v>
      </c>
      <c r="I4" s="50" t="s">
        <v>33</v>
      </c>
      <c r="J4" s="51">
        <v>41</v>
      </c>
      <c r="K4" s="56">
        <v>5</v>
      </c>
      <c r="L4" s="67">
        <f>IF(SUM(U4:AL4)&gt;K4+N4,K4+N4,SUM(U4:AL4))</f>
        <v>0</v>
      </c>
      <c r="M4" s="68">
        <f>(SUM(U4:AL4))</f>
        <v>0</v>
      </c>
      <c r="N4" s="69"/>
      <c r="O4" s="70">
        <f>ROUND(IF(K4*0.25-0.5&lt;0,0,K4*0.25-0.5),0)-R4-P4</f>
        <v>1</v>
      </c>
      <c r="P4" s="69"/>
      <c r="Q4" s="69"/>
      <c r="R4" s="69"/>
      <c r="S4" s="71">
        <f>K4-(SUM(U4:AD4))+N4</f>
        <v>5</v>
      </c>
      <c r="T4" s="55" t="str">
        <f>IF(S4&lt;0,"ATENÇÃO","OK")</f>
        <v>OK</v>
      </c>
      <c r="U4" s="27"/>
      <c r="V4" s="27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63.75" customHeight="1" x14ac:dyDescent="0.2">
      <c r="A5" s="175"/>
      <c r="B5" s="177"/>
      <c r="C5" s="48">
        <v>2</v>
      </c>
      <c r="D5" s="32" t="s">
        <v>49</v>
      </c>
      <c r="E5" s="24" t="s">
        <v>29</v>
      </c>
      <c r="F5" s="24" t="s">
        <v>6</v>
      </c>
      <c r="G5" s="24" t="s">
        <v>68</v>
      </c>
      <c r="H5" s="49">
        <v>1001</v>
      </c>
      <c r="I5" s="50" t="s">
        <v>34</v>
      </c>
      <c r="J5" s="51">
        <v>43.75</v>
      </c>
      <c r="K5" s="56">
        <v>7</v>
      </c>
      <c r="L5" s="67">
        <f t="shared" ref="L5:L29" si="0">IF(SUM(U5:AL5)&gt;K5+N5,K5+N5,SUM(U5:AL5))</f>
        <v>0</v>
      </c>
      <c r="M5" s="68">
        <f t="shared" ref="M5:M29" si="1">(SUM(U5:AL5))</f>
        <v>0</v>
      </c>
      <c r="N5" s="69"/>
      <c r="O5" s="70">
        <f t="shared" ref="O5:O29" si="2">ROUND(IF(K5*0.25-0.5&lt;0,0,K5*0.25-0.5),0)-R5-P5</f>
        <v>1</v>
      </c>
      <c r="P5" s="69"/>
      <c r="Q5" s="69"/>
      <c r="R5" s="69"/>
      <c r="S5" s="71">
        <f t="shared" ref="S5:S29" si="3">K5-(SUM(U5:AD5))+N5</f>
        <v>7</v>
      </c>
      <c r="T5" s="55" t="str">
        <f t="shared" ref="T5:T29" si="4">IF(S5&lt;0,"ATENÇÃO","OK")</f>
        <v>OK</v>
      </c>
      <c r="U5" s="27"/>
      <c r="V5" s="27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61.5" customHeight="1" x14ac:dyDescent="0.2">
      <c r="A6" s="175"/>
      <c r="B6" s="177"/>
      <c r="C6" s="48">
        <v>3</v>
      </c>
      <c r="D6" s="32" t="s">
        <v>50</v>
      </c>
      <c r="E6" s="24" t="s">
        <v>29</v>
      </c>
      <c r="F6" s="24" t="s">
        <v>6</v>
      </c>
      <c r="G6" s="24" t="s">
        <v>68</v>
      </c>
      <c r="H6" s="49">
        <v>1001</v>
      </c>
      <c r="I6" s="50" t="s">
        <v>35</v>
      </c>
      <c r="J6" s="51">
        <v>51.2</v>
      </c>
      <c r="K6" s="56">
        <v>10</v>
      </c>
      <c r="L6" s="67">
        <f t="shared" si="0"/>
        <v>0</v>
      </c>
      <c r="M6" s="68">
        <f t="shared" si="1"/>
        <v>0</v>
      </c>
      <c r="N6" s="69"/>
      <c r="O6" s="70">
        <f t="shared" si="2"/>
        <v>2</v>
      </c>
      <c r="P6" s="69"/>
      <c r="Q6" s="69"/>
      <c r="R6" s="69"/>
      <c r="S6" s="71">
        <f t="shared" si="3"/>
        <v>10</v>
      </c>
      <c r="T6" s="55" t="str">
        <f t="shared" si="4"/>
        <v>OK</v>
      </c>
      <c r="U6" s="27"/>
      <c r="V6" s="27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62.45" customHeight="1" x14ac:dyDescent="0.2">
      <c r="A7" s="175"/>
      <c r="B7" s="177"/>
      <c r="C7" s="48">
        <v>4</v>
      </c>
      <c r="D7" s="31" t="s">
        <v>51</v>
      </c>
      <c r="E7" s="23" t="s">
        <v>29</v>
      </c>
      <c r="F7" s="23" t="s">
        <v>6</v>
      </c>
      <c r="G7" s="24" t="s">
        <v>68</v>
      </c>
      <c r="H7" s="52">
        <v>1001</v>
      </c>
      <c r="I7" s="53" t="s">
        <v>36</v>
      </c>
      <c r="J7" s="54">
        <v>54.2</v>
      </c>
      <c r="K7" s="56">
        <v>10</v>
      </c>
      <c r="L7" s="67">
        <f t="shared" si="0"/>
        <v>0</v>
      </c>
      <c r="M7" s="68">
        <f t="shared" si="1"/>
        <v>0</v>
      </c>
      <c r="N7" s="69"/>
      <c r="O7" s="70">
        <f t="shared" si="2"/>
        <v>2</v>
      </c>
      <c r="P7" s="69"/>
      <c r="Q7" s="69"/>
      <c r="R7" s="69"/>
      <c r="S7" s="71">
        <f t="shared" si="3"/>
        <v>10</v>
      </c>
      <c r="T7" s="55" t="str">
        <f t="shared" si="4"/>
        <v>OK</v>
      </c>
      <c r="U7" s="27"/>
      <c r="V7" s="27"/>
      <c r="W7" s="43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65.25" customHeight="1" x14ac:dyDescent="0.2">
      <c r="A8" s="175"/>
      <c r="B8" s="177"/>
      <c r="C8" s="48">
        <v>5</v>
      </c>
      <c r="D8" s="31" t="s">
        <v>16</v>
      </c>
      <c r="E8" s="23" t="s">
        <v>29</v>
      </c>
      <c r="F8" s="23" t="s">
        <v>6</v>
      </c>
      <c r="G8" s="24" t="s">
        <v>68</v>
      </c>
      <c r="H8" s="52">
        <v>1001</v>
      </c>
      <c r="I8" s="53" t="s">
        <v>37</v>
      </c>
      <c r="J8" s="54">
        <v>65.8</v>
      </c>
      <c r="K8" s="56">
        <v>5</v>
      </c>
      <c r="L8" s="67">
        <f t="shared" si="0"/>
        <v>0</v>
      </c>
      <c r="M8" s="68">
        <f t="shared" si="1"/>
        <v>0</v>
      </c>
      <c r="N8" s="69"/>
      <c r="O8" s="70">
        <f t="shared" si="2"/>
        <v>1</v>
      </c>
      <c r="P8" s="69"/>
      <c r="Q8" s="69"/>
      <c r="R8" s="69"/>
      <c r="S8" s="71">
        <f t="shared" si="3"/>
        <v>5</v>
      </c>
      <c r="T8" s="55" t="str">
        <f t="shared" si="4"/>
        <v>OK</v>
      </c>
      <c r="U8" s="27"/>
      <c r="V8" s="27"/>
      <c r="W8" s="43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63" customHeight="1" x14ac:dyDescent="0.2">
      <c r="A9" s="175"/>
      <c r="B9" s="177"/>
      <c r="C9" s="48">
        <v>6</v>
      </c>
      <c r="D9" s="32" t="s">
        <v>17</v>
      </c>
      <c r="E9" s="24" t="s">
        <v>29</v>
      </c>
      <c r="F9" s="24" t="s">
        <v>6</v>
      </c>
      <c r="G9" s="24" t="s">
        <v>68</v>
      </c>
      <c r="H9" s="49">
        <v>1001</v>
      </c>
      <c r="I9" s="50" t="s">
        <v>28</v>
      </c>
      <c r="J9" s="51">
        <v>65.900000000000006</v>
      </c>
      <c r="K9" s="56">
        <v>5</v>
      </c>
      <c r="L9" s="67">
        <f t="shared" si="0"/>
        <v>0</v>
      </c>
      <c r="M9" s="68">
        <f t="shared" si="1"/>
        <v>0</v>
      </c>
      <c r="N9" s="69"/>
      <c r="O9" s="70">
        <f t="shared" si="2"/>
        <v>1</v>
      </c>
      <c r="P9" s="69"/>
      <c r="Q9" s="69"/>
      <c r="R9" s="69"/>
      <c r="S9" s="71">
        <f t="shared" si="3"/>
        <v>5</v>
      </c>
      <c r="T9" s="55" t="str">
        <f t="shared" si="4"/>
        <v>OK</v>
      </c>
      <c r="U9" s="27"/>
      <c r="V9" s="27"/>
      <c r="W9" s="43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60.75" customHeight="1" x14ac:dyDescent="0.2">
      <c r="A10" s="175"/>
      <c r="B10" s="177"/>
      <c r="C10" s="48">
        <v>7</v>
      </c>
      <c r="D10" s="32" t="s">
        <v>18</v>
      </c>
      <c r="E10" s="24" t="s">
        <v>29</v>
      </c>
      <c r="F10" s="24" t="s">
        <v>6</v>
      </c>
      <c r="G10" s="24" t="s">
        <v>68</v>
      </c>
      <c r="H10" s="49">
        <v>1001</v>
      </c>
      <c r="I10" s="50" t="s">
        <v>38</v>
      </c>
      <c r="J10" s="51">
        <v>65.7</v>
      </c>
      <c r="K10" s="56">
        <v>5</v>
      </c>
      <c r="L10" s="67">
        <f t="shared" si="0"/>
        <v>0</v>
      </c>
      <c r="M10" s="68">
        <f t="shared" si="1"/>
        <v>0</v>
      </c>
      <c r="N10" s="69"/>
      <c r="O10" s="70">
        <f t="shared" si="2"/>
        <v>1</v>
      </c>
      <c r="P10" s="69"/>
      <c r="Q10" s="69"/>
      <c r="R10" s="69"/>
      <c r="S10" s="71">
        <f t="shared" si="3"/>
        <v>5</v>
      </c>
      <c r="T10" s="55" t="str">
        <f t="shared" si="4"/>
        <v>OK</v>
      </c>
      <c r="U10" s="27"/>
      <c r="V10" s="27"/>
      <c r="W10" s="43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62.45" customHeight="1" x14ac:dyDescent="0.2">
      <c r="A11" s="175"/>
      <c r="B11" s="177"/>
      <c r="C11" s="48">
        <v>8</v>
      </c>
      <c r="D11" s="33" t="s">
        <v>52</v>
      </c>
      <c r="E11" s="25" t="s">
        <v>29</v>
      </c>
      <c r="F11" s="25" t="s">
        <v>7</v>
      </c>
      <c r="G11" s="24" t="s">
        <v>68</v>
      </c>
      <c r="H11" s="49">
        <v>1001</v>
      </c>
      <c r="I11" s="50" t="s">
        <v>39</v>
      </c>
      <c r="J11" s="51">
        <v>63.78</v>
      </c>
      <c r="K11" s="56">
        <v>5</v>
      </c>
      <c r="L11" s="67">
        <f t="shared" si="0"/>
        <v>0</v>
      </c>
      <c r="M11" s="68">
        <f t="shared" si="1"/>
        <v>0</v>
      </c>
      <c r="N11" s="69"/>
      <c r="O11" s="70">
        <f t="shared" si="2"/>
        <v>1</v>
      </c>
      <c r="P11" s="69"/>
      <c r="Q11" s="69"/>
      <c r="R11" s="69"/>
      <c r="S11" s="71">
        <f t="shared" si="3"/>
        <v>5</v>
      </c>
      <c r="T11" s="55" t="str">
        <f t="shared" si="4"/>
        <v>OK</v>
      </c>
      <c r="U11" s="27"/>
      <c r="V11" s="27"/>
      <c r="W11" s="43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3" ht="60.75" customHeight="1" x14ac:dyDescent="0.2">
      <c r="A12" s="175"/>
      <c r="B12" s="177"/>
      <c r="C12" s="48">
        <v>9</v>
      </c>
      <c r="D12" s="34" t="s">
        <v>53</v>
      </c>
      <c r="E12" s="28" t="s">
        <v>29</v>
      </c>
      <c r="F12" s="28" t="s">
        <v>7</v>
      </c>
      <c r="G12" s="24" t="s">
        <v>68</v>
      </c>
      <c r="H12" s="49">
        <v>1001</v>
      </c>
      <c r="I12" s="50" t="s">
        <v>28</v>
      </c>
      <c r="J12" s="51">
        <v>73.900000000000006</v>
      </c>
      <c r="K12" s="56">
        <v>5</v>
      </c>
      <c r="L12" s="67">
        <f t="shared" si="0"/>
        <v>0</v>
      </c>
      <c r="M12" s="68">
        <f t="shared" si="1"/>
        <v>0</v>
      </c>
      <c r="N12" s="69"/>
      <c r="O12" s="70">
        <f t="shared" si="2"/>
        <v>1</v>
      </c>
      <c r="P12" s="69"/>
      <c r="Q12" s="69"/>
      <c r="R12" s="69"/>
      <c r="S12" s="71">
        <f t="shared" si="3"/>
        <v>5</v>
      </c>
      <c r="T12" s="55" t="str">
        <f t="shared" si="4"/>
        <v>OK</v>
      </c>
      <c r="U12" s="27"/>
      <c r="V12" s="27"/>
      <c r="W12" s="43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62.45" customHeight="1" x14ac:dyDescent="0.2">
      <c r="A13" s="175"/>
      <c r="B13" s="177"/>
      <c r="C13" s="48">
        <v>10</v>
      </c>
      <c r="D13" s="34" t="s">
        <v>54</v>
      </c>
      <c r="E13" s="28" t="s">
        <v>29</v>
      </c>
      <c r="F13" s="28" t="s">
        <v>6</v>
      </c>
      <c r="G13" s="24" t="s">
        <v>68</v>
      </c>
      <c r="H13" s="49">
        <v>1001</v>
      </c>
      <c r="I13" s="50" t="s">
        <v>28</v>
      </c>
      <c r="J13" s="51">
        <v>66.8</v>
      </c>
      <c r="K13" s="56">
        <v>3</v>
      </c>
      <c r="L13" s="67">
        <f t="shared" si="0"/>
        <v>0</v>
      </c>
      <c r="M13" s="68">
        <f t="shared" si="1"/>
        <v>0</v>
      </c>
      <c r="N13" s="69"/>
      <c r="O13" s="70">
        <f t="shared" si="2"/>
        <v>0</v>
      </c>
      <c r="P13" s="69"/>
      <c r="Q13" s="69"/>
      <c r="R13" s="69"/>
      <c r="S13" s="71">
        <f t="shared" si="3"/>
        <v>3</v>
      </c>
      <c r="T13" s="55" t="str">
        <f t="shared" si="4"/>
        <v>OK</v>
      </c>
      <c r="U13" s="27"/>
      <c r="V13" s="27"/>
      <c r="W13" s="43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29.25" customHeight="1" x14ac:dyDescent="0.2">
      <c r="A14" s="175"/>
      <c r="B14" s="177"/>
      <c r="C14" s="48">
        <v>11</v>
      </c>
      <c r="D14" s="35" t="s">
        <v>19</v>
      </c>
      <c r="E14" s="23" t="s">
        <v>29</v>
      </c>
      <c r="F14" s="23" t="s">
        <v>6</v>
      </c>
      <c r="G14" s="24" t="s">
        <v>68</v>
      </c>
      <c r="H14" s="49">
        <v>1001</v>
      </c>
      <c r="I14" s="50" t="s">
        <v>30</v>
      </c>
      <c r="J14" s="51">
        <v>15.5</v>
      </c>
      <c r="K14" s="56">
        <v>0</v>
      </c>
      <c r="L14" s="67">
        <f t="shared" si="0"/>
        <v>0</v>
      </c>
      <c r="M14" s="68">
        <f t="shared" si="1"/>
        <v>0</v>
      </c>
      <c r="N14" s="69"/>
      <c r="O14" s="70">
        <f t="shared" si="2"/>
        <v>0</v>
      </c>
      <c r="P14" s="69"/>
      <c r="Q14" s="69"/>
      <c r="R14" s="69"/>
      <c r="S14" s="71">
        <f t="shared" si="3"/>
        <v>0</v>
      </c>
      <c r="T14" s="55" t="str">
        <f t="shared" si="4"/>
        <v>OK</v>
      </c>
      <c r="U14" s="27"/>
      <c r="V14" s="27"/>
      <c r="W14" s="43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31.7" customHeight="1" x14ac:dyDescent="0.2">
      <c r="A15" s="175"/>
      <c r="B15" s="177"/>
      <c r="C15" s="48">
        <v>12</v>
      </c>
      <c r="D15" s="35" t="s">
        <v>20</v>
      </c>
      <c r="E15" s="23" t="s">
        <v>29</v>
      </c>
      <c r="F15" s="23" t="s">
        <v>6</v>
      </c>
      <c r="G15" s="24" t="s">
        <v>68</v>
      </c>
      <c r="H15" s="49">
        <v>1001</v>
      </c>
      <c r="I15" s="50" t="s">
        <v>30</v>
      </c>
      <c r="J15" s="51">
        <v>14</v>
      </c>
      <c r="K15" s="56">
        <v>0</v>
      </c>
      <c r="L15" s="67">
        <f t="shared" si="0"/>
        <v>0</v>
      </c>
      <c r="M15" s="68">
        <f t="shared" si="1"/>
        <v>0</v>
      </c>
      <c r="N15" s="69"/>
      <c r="O15" s="70">
        <f t="shared" si="2"/>
        <v>0</v>
      </c>
      <c r="P15" s="69"/>
      <c r="Q15" s="69"/>
      <c r="R15" s="69"/>
      <c r="S15" s="71">
        <f t="shared" si="3"/>
        <v>0</v>
      </c>
      <c r="T15" s="55" t="str">
        <f t="shared" si="4"/>
        <v>OK</v>
      </c>
      <c r="U15" s="27"/>
      <c r="V15" s="27"/>
      <c r="W15" s="43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8.5" customHeight="1" x14ac:dyDescent="0.2">
      <c r="A16" s="175"/>
      <c r="B16" s="177"/>
      <c r="C16" s="48">
        <v>13</v>
      </c>
      <c r="D16" s="35" t="s">
        <v>21</v>
      </c>
      <c r="E16" s="23" t="s">
        <v>29</v>
      </c>
      <c r="F16" s="23" t="s">
        <v>6</v>
      </c>
      <c r="G16" s="24" t="s">
        <v>68</v>
      </c>
      <c r="H16" s="49">
        <v>1001</v>
      </c>
      <c r="I16" s="50" t="s">
        <v>30</v>
      </c>
      <c r="J16" s="51">
        <v>19</v>
      </c>
      <c r="K16" s="56">
        <v>5</v>
      </c>
      <c r="L16" s="67">
        <f t="shared" si="0"/>
        <v>0</v>
      </c>
      <c r="M16" s="68">
        <f t="shared" si="1"/>
        <v>0</v>
      </c>
      <c r="N16" s="69"/>
      <c r="O16" s="70">
        <f t="shared" si="2"/>
        <v>1</v>
      </c>
      <c r="P16" s="69"/>
      <c r="Q16" s="69"/>
      <c r="R16" s="69"/>
      <c r="S16" s="71">
        <f t="shared" si="3"/>
        <v>5</v>
      </c>
      <c r="T16" s="55" t="str">
        <f t="shared" si="4"/>
        <v>OK</v>
      </c>
      <c r="U16" s="27"/>
      <c r="V16" s="27"/>
      <c r="W16" s="43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8.5" customHeight="1" x14ac:dyDescent="0.2">
      <c r="A17" s="175"/>
      <c r="B17" s="177"/>
      <c r="C17" s="48">
        <v>14</v>
      </c>
      <c r="D17" s="35" t="s">
        <v>22</v>
      </c>
      <c r="E17" s="23" t="s">
        <v>29</v>
      </c>
      <c r="F17" s="23" t="s">
        <v>6</v>
      </c>
      <c r="G17" s="24" t="s">
        <v>68</v>
      </c>
      <c r="H17" s="49">
        <v>1001</v>
      </c>
      <c r="I17" s="50" t="s">
        <v>30</v>
      </c>
      <c r="J17" s="51">
        <v>20</v>
      </c>
      <c r="K17" s="56">
        <v>5</v>
      </c>
      <c r="L17" s="67">
        <f t="shared" si="0"/>
        <v>0</v>
      </c>
      <c r="M17" s="68">
        <f t="shared" si="1"/>
        <v>0</v>
      </c>
      <c r="N17" s="69"/>
      <c r="O17" s="70">
        <f t="shared" si="2"/>
        <v>1</v>
      </c>
      <c r="P17" s="69"/>
      <c r="Q17" s="69"/>
      <c r="R17" s="69"/>
      <c r="S17" s="71">
        <f t="shared" si="3"/>
        <v>5</v>
      </c>
      <c r="T17" s="55" t="str">
        <f t="shared" si="4"/>
        <v>OK</v>
      </c>
      <c r="U17" s="27"/>
      <c r="V17" s="27"/>
      <c r="W17" s="43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29.25" customHeight="1" x14ac:dyDescent="0.2">
      <c r="A18" s="175"/>
      <c r="B18" s="177"/>
      <c r="C18" s="48">
        <v>15</v>
      </c>
      <c r="D18" s="35" t="s">
        <v>23</v>
      </c>
      <c r="E18" s="23" t="s">
        <v>29</v>
      </c>
      <c r="F18" s="23" t="s">
        <v>6</v>
      </c>
      <c r="G18" s="24" t="s">
        <v>68</v>
      </c>
      <c r="H18" s="49">
        <v>1001</v>
      </c>
      <c r="I18" s="50" t="s">
        <v>30</v>
      </c>
      <c r="J18" s="51">
        <v>20</v>
      </c>
      <c r="K18" s="56">
        <v>0</v>
      </c>
      <c r="L18" s="67">
        <f t="shared" si="0"/>
        <v>0</v>
      </c>
      <c r="M18" s="68">
        <f t="shared" si="1"/>
        <v>0</v>
      </c>
      <c r="N18" s="69"/>
      <c r="O18" s="70">
        <f t="shared" si="2"/>
        <v>0</v>
      </c>
      <c r="P18" s="69"/>
      <c r="Q18" s="69"/>
      <c r="R18" s="69"/>
      <c r="S18" s="71">
        <f t="shared" si="3"/>
        <v>0</v>
      </c>
      <c r="T18" s="55" t="str">
        <f t="shared" si="4"/>
        <v>OK</v>
      </c>
      <c r="U18" s="27"/>
      <c r="V18" s="27"/>
      <c r="W18" s="43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34.5" customHeight="1" x14ac:dyDescent="0.2">
      <c r="A19" s="175"/>
      <c r="B19" s="177"/>
      <c r="C19" s="48">
        <v>16</v>
      </c>
      <c r="D19" s="35" t="s">
        <v>24</v>
      </c>
      <c r="E19" s="23" t="s">
        <v>29</v>
      </c>
      <c r="F19" s="23" t="s">
        <v>6</v>
      </c>
      <c r="G19" s="24" t="s">
        <v>68</v>
      </c>
      <c r="H19" s="49">
        <v>1001</v>
      </c>
      <c r="I19" s="50" t="s">
        <v>30</v>
      </c>
      <c r="J19" s="51">
        <v>20</v>
      </c>
      <c r="K19" s="56">
        <v>0</v>
      </c>
      <c r="L19" s="67">
        <f t="shared" si="0"/>
        <v>0</v>
      </c>
      <c r="M19" s="68">
        <f t="shared" si="1"/>
        <v>0</v>
      </c>
      <c r="N19" s="69"/>
      <c r="O19" s="70">
        <f t="shared" si="2"/>
        <v>0</v>
      </c>
      <c r="P19" s="69"/>
      <c r="Q19" s="69"/>
      <c r="R19" s="69"/>
      <c r="S19" s="71">
        <f t="shared" si="3"/>
        <v>0</v>
      </c>
      <c r="T19" s="55" t="str">
        <f t="shared" si="4"/>
        <v>OK</v>
      </c>
      <c r="U19" s="27"/>
      <c r="V19" s="27"/>
      <c r="W19" s="43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31.7" customHeight="1" x14ac:dyDescent="0.2">
      <c r="A20" s="175"/>
      <c r="B20" s="177"/>
      <c r="C20" s="48">
        <v>17</v>
      </c>
      <c r="D20" s="35" t="s">
        <v>25</v>
      </c>
      <c r="E20" s="23" t="s">
        <v>29</v>
      </c>
      <c r="F20" s="23" t="s">
        <v>6</v>
      </c>
      <c r="G20" s="24" t="s">
        <v>68</v>
      </c>
      <c r="H20" s="49">
        <v>1001</v>
      </c>
      <c r="I20" s="50" t="s">
        <v>30</v>
      </c>
      <c r="J20" s="51">
        <v>20</v>
      </c>
      <c r="K20" s="56">
        <v>0</v>
      </c>
      <c r="L20" s="67">
        <f t="shared" si="0"/>
        <v>0</v>
      </c>
      <c r="M20" s="68">
        <f t="shared" si="1"/>
        <v>0</v>
      </c>
      <c r="N20" s="69"/>
      <c r="O20" s="70">
        <f t="shared" si="2"/>
        <v>0</v>
      </c>
      <c r="P20" s="69"/>
      <c r="Q20" s="69"/>
      <c r="R20" s="69"/>
      <c r="S20" s="71">
        <f t="shared" si="3"/>
        <v>0</v>
      </c>
      <c r="T20" s="55" t="str">
        <f t="shared" si="4"/>
        <v>OK</v>
      </c>
      <c r="U20" s="27"/>
      <c r="V20" s="27"/>
      <c r="W20" s="43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35.450000000000003" customHeight="1" x14ac:dyDescent="0.2">
      <c r="A21" s="175"/>
      <c r="B21" s="177"/>
      <c r="C21" s="48">
        <v>18</v>
      </c>
      <c r="D21" s="36" t="s">
        <v>55</v>
      </c>
      <c r="E21" s="28" t="s">
        <v>29</v>
      </c>
      <c r="F21" s="28" t="s">
        <v>6</v>
      </c>
      <c r="G21" s="24" t="s">
        <v>68</v>
      </c>
      <c r="H21" s="49">
        <v>1001</v>
      </c>
      <c r="I21" s="50" t="s">
        <v>30</v>
      </c>
      <c r="J21" s="51">
        <v>18</v>
      </c>
      <c r="K21" s="56">
        <v>0</v>
      </c>
      <c r="L21" s="67">
        <f t="shared" si="0"/>
        <v>0</v>
      </c>
      <c r="M21" s="68">
        <f t="shared" si="1"/>
        <v>0</v>
      </c>
      <c r="N21" s="69"/>
      <c r="O21" s="70">
        <f t="shared" si="2"/>
        <v>0</v>
      </c>
      <c r="P21" s="69"/>
      <c r="Q21" s="69"/>
      <c r="R21" s="69"/>
      <c r="S21" s="71">
        <f t="shared" si="3"/>
        <v>0</v>
      </c>
      <c r="T21" s="55" t="str">
        <f t="shared" si="4"/>
        <v>OK</v>
      </c>
      <c r="U21" s="27"/>
      <c r="V21" s="27"/>
      <c r="W21" s="43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36.75" customHeight="1" x14ac:dyDescent="0.2">
      <c r="A22" s="175"/>
      <c r="B22" s="177"/>
      <c r="C22" s="48">
        <v>19</v>
      </c>
      <c r="D22" s="32" t="s">
        <v>26</v>
      </c>
      <c r="E22" s="24" t="s">
        <v>29</v>
      </c>
      <c r="F22" s="24" t="s">
        <v>6</v>
      </c>
      <c r="G22" s="24" t="s">
        <v>68</v>
      </c>
      <c r="H22" s="49">
        <v>1001</v>
      </c>
      <c r="I22" s="50" t="s">
        <v>30</v>
      </c>
      <c r="J22" s="51">
        <v>4.7</v>
      </c>
      <c r="K22" s="56">
        <v>0</v>
      </c>
      <c r="L22" s="67">
        <f t="shared" si="0"/>
        <v>0</v>
      </c>
      <c r="M22" s="68">
        <f t="shared" si="1"/>
        <v>0</v>
      </c>
      <c r="N22" s="69"/>
      <c r="O22" s="70">
        <f t="shared" si="2"/>
        <v>0</v>
      </c>
      <c r="P22" s="69"/>
      <c r="Q22" s="69"/>
      <c r="R22" s="69"/>
      <c r="S22" s="71">
        <f t="shared" si="3"/>
        <v>0</v>
      </c>
      <c r="T22" s="55" t="str">
        <f t="shared" si="4"/>
        <v>OK</v>
      </c>
      <c r="U22" s="27"/>
      <c r="V22" s="27"/>
      <c r="W22" s="43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34.5" customHeight="1" x14ac:dyDescent="0.2">
      <c r="A23" s="175"/>
      <c r="B23" s="177"/>
      <c r="C23" s="48">
        <v>20</v>
      </c>
      <c r="D23" s="32" t="s">
        <v>56</v>
      </c>
      <c r="E23" s="24" t="s">
        <v>29</v>
      </c>
      <c r="F23" s="24" t="s">
        <v>6</v>
      </c>
      <c r="G23" s="24" t="s">
        <v>68</v>
      </c>
      <c r="H23" s="49">
        <v>1001</v>
      </c>
      <c r="I23" s="50" t="s">
        <v>31</v>
      </c>
      <c r="J23" s="51">
        <v>38.979999999999997</v>
      </c>
      <c r="K23" s="56">
        <v>0</v>
      </c>
      <c r="L23" s="67">
        <f t="shared" si="0"/>
        <v>0</v>
      </c>
      <c r="M23" s="68">
        <f t="shared" si="1"/>
        <v>0</v>
      </c>
      <c r="N23" s="69"/>
      <c r="O23" s="70">
        <f t="shared" si="2"/>
        <v>0</v>
      </c>
      <c r="P23" s="69"/>
      <c r="Q23" s="69"/>
      <c r="R23" s="69"/>
      <c r="S23" s="71">
        <f t="shared" si="3"/>
        <v>0</v>
      </c>
      <c r="T23" s="55" t="str">
        <f t="shared" si="4"/>
        <v>OK</v>
      </c>
      <c r="U23" s="27"/>
      <c r="V23" s="27"/>
      <c r="W23" s="43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50.25" customHeight="1" x14ac:dyDescent="0.2">
      <c r="A24" s="175"/>
      <c r="B24" s="177"/>
      <c r="C24" s="48">
        <v>21</v>
      </c>
      <c r="D24" s="32" t="s">
        <v>27</v>
      </c>
      <c r="E24" s="24" t="s">
        <v>29</v>
      </c>
      <c r="F24" s="24" t="s">
        <v>6</v>
      </c>
      <c r="G24" s="24" t="s">
        <v>67</v>
      </c>
      <c r="H24" s="49">
        <v>1001</v>
      </c>
      <c r="I24" s="50" t="s">
        <v>32</v>
      </c>
      <c r="J24" s="51">
        <v>63.1</v>
      </c>
      <c r="K24" s="56">
        <v>0</v>
      </c>
      <c r="L24" s="67">
        <f t="shared" si="0"/>
        <v>0</v>
      </c>
      <c r="M24" s="68">
        <f t="shared" si="1"/>
        <v>0</v>
      </c>
      <c r="N24" s="69"/>
      <c r="O24" s="70">
        <f t="shared" si="2"/>
        <v>0</v>
      </c>
      <c r="P24" s="69"/>
      <c r="Q24" s="69"/>
      <c r="R24" s="69"/>
      <c r="S24" s="71">
        <f t="shared" si="3"/>
        <v>0</v>
      </c>
      <c r="T24" s="55" t="str">
        <f t="shared" si="4"/>
        <v>OK</v>
      </c>
      <c r="U24" s="27"/>
      <c r="V24" s="27"/>
      <c r="W24" s="43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33.75" customHeight="1" x14ac:dyDescent="0.2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58</v>
      </c>
      <c r="F25" s="58" t="s">
        <v>6</v>
      </c>
      <c r="G25" s="58" t="s">
        <v>14</v>
      </c>
      <c r="H25" s="46">
        <v>436</v>
      </c>
      <c r="I25" s="47" t="s">
        <v>63</v>
      </c>
      <c r="J25" s="59">
        <v>98.6</v>
      </c>
      <c r="K25" s="56">
        <v>0</v>
      </c>
      <c r="L25" s="67">
        <f t="shared" si="0"/>
        <v>0</v>
      </c>
      <c r="M25" s="68">
        <f t="shared" si="1"/>
        <v>0</v>
      </c>
      <c r="N25" s="69"/>
      <c r="O25" s="70">
        <f t="shared" si="2"/>
        <v>0</v>
      </c>
      <c r="P25" s="69"/>
      <c r="Q25" s="69"/>
      <c r="R25" s="69"/>
      <c r="S25" s="71">
        <f t="shared" si="3"/>
        <v>0</v>
      </c>
      <c r="T25" s="55" t="str">
        <f t="shared" si="4"/>
        <v>OK</v>
      </c>
      <c r="U25" s="27"/>
      <c r="V25" s="27"/>
      <c r="W25" s="43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31.7" customHeight="1" x14ac:dyDescent="0.2">
      <c r="A26" s="168"/>
      <c r="B26" s="171"/>
      <c r="C26" s="47">
        <v>41</v>
      </c>
      <c r="D26" s="57" t="s">
        <v>59</v>
      </c>
      <c r="E26" s="58" t="s">
        <v>58</v>
      </c>
      <c r="F26" s="58" t="s">
        <v>6</v>
      </c>
      <c r="G26" s="58" t="s">
        <v>14</v>
      </c>
      <c r="H26" s="46">
        <v>436</v>
      </c>
      <c r="I26" s="47" t="s">
        <v>64</v>
      </c>
      <c r="J26" s="59">
        <v>58.8</v>
      </c>
      <c r="K26" s="56">
        <v>0</v>
      </c>
      <c r="L26" s="67">
        <f t="shared" si="0"/>
        <v>0</v>
      </c>
      <c r="M26" s="68">
        <f t="shared" si="1"/>
        <v>0</v>
      </c>
      <c r="N26" s="69"/>
      <c r="O26" s="70">
        <f t="shared" si="2"/>
        <v>0</v>
      </c>
      <c r="P26" s="69"/>
      <c r="Q26" s="69"/>
      <c r="R26" s="69"/>
      <c r="S26" s="71">
        <f t="shared" si="3"/>
        <v>0</v>
      </c>
      <c r="T26" s="55" t="str">
        <f t="shared" si="4"/>
        <v>OK</v>
      </c>
      <c r="U26" s="27"/>
      <c r="V26" s="27"/>
      <c r="W26" s="43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32.25" customHeight="1" x14ac:dyDescent="0.2">
      <c r="A27" s="168"/>
      <c r="B27" s="171"/>
      <c r="C27" s="47">
        <v>42</v>
      </c>
      <c r="D27" s="57" t="s">
        <v>60</v>
      </c>
      <c r="E27" s="58" t="s">
        <v>58</v>
      </c>
      <c r="F27" s="58" t="s">
        <v>6</v>
      </c>
      <c r="G27" s="58" t="s">
        <v>14</v>
      </c>
      <c r="H27" s="46">
        <v>436</v>
      </c>
      <c r="I27" s="47" t="s">
        <v>65</v>
      </c>
      <c r="J27" s="59">
        <v>83.2</v>
      </c>
      <c r="K27" s="56">
        <v>0</v>
      </c>
      <c r="L27" s="67">
        <f t="shared" si="0"/>
        <v>0</v>
      </c>
      <c r="M27" s="68">
        <f t="shared" si="1"/>
        <v>0</v>
      </c>
      <c r="N27" s="69"/>
      <c r="O27" s="70">
        <f t="shared" si="2"/>
        <v>0</v>
      </c>
      <c r="P27" s="69"/>
      <c r="Q27" s="69"/>
      <c r="R27" s="69"/>
      <c r="S27" s="71">
        <f t="shared" si="3"/>
        <v>0</v>
      </c>
      <c r="T27" s="55" t="str">
        <f t="shared" si="4"/>
        <v>OK</v>
      </c>
      <c r="U27" s="27"/>
      <c r="V27" s="27"/>
      <c r="W27" s="43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ht="27.75" customHeight="1" x14ac:dyDescent="0.2">
      <c r="A28" s="168"/>
      <c r="B28" s="171"/>
      <c r="C28" s="47">
        <v>43</v>
      </c>
      <c r="D28" s="57" t="s">
        <v>61</v>
      </c>
      <c r="E28" s="58" t="s">
        <v>58</v>
      </c>
      <c r="F28" s="58" t="s">
        <v>6</v>
      </c>
      <c r="G28" s="58" t="s">
        <v>14</v>
      </c>
      <c r="H28" s="46">
        <v>436</v>
      </c>
      <c r="I28" s="47" t="s">
        <v>64</v>
      </c>
      <c r="J28" s="59">
        <v>44</v>
      </c>
      <c r="K28" s="56">
        <v>0</v>
      </c>
      <c r="L28" s="67">
        <f t="shared" si="0"/>
        <v>0</v>
      </c>
      <c r="M28" s="68">
        <f t="shared" si="1"/>
        <v>0</v>
      </c>
      <c r="N28" s="69"/>
      <c r="O28" s="70">
        <f t="shared" si="2"/>
        <v>0</v>
      </c>
      <c r="P28" s="69"/>
      <c r="Q28" s="69"/>
      <c r="R28" s="69"/>
      <c r="S28" s="71">
        <f t="shared" si="3"/>
        <v>0</v>
      </c>
      <c r="T28" s="55" t="str">
        <f t="shared" si="4"/>
        <v>OK</v>
      </c>
      <c r="U28" s="27"/>
      <c r="V28" s="27"/>
      <c r="W28" s="43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ht="31.7" customHeight="1" x14ac:dyDescent="0.2">
      <c r="A29" s="169"/>
      <c r="B29" s="172"/>
      <c r="C29" s="45">
        <v>44</v>
      </c>
      <c r="D29" s="60" t="s">
        <v>62</v>
      </c>
      <c r="E29" s="61" t="s">
        <v>58</v>
      </c>
      <c r="F29" s="61" t="s">
        <v>6</v>
      </c>
      <c r="G29" s="58" t="s">
        <v>14</v>
      </c>
      <c r="H29" s="46">
        <v>436</v>
      </c>
      <c r="I29" s="47" t="s">
        <v>66</v>
      </c>
      <c r="J29" s="59">
        <v>47.6</v>
      </c>
      <c r="K29" s="56">
        <v>0</v>
      </c>
      <c r="L29" s="67">
        <f t="shared" si="0"/>
        <v>0</v>
      </c>
      <c r="M29" s="68">
        <f t="shared" si="1"/>
        <v>0</v>
      </c>
      <c r="N29" s="69"/>
      <c r="O29" s="70">
        <f t="shared" si="2"/>
        <v>0</v>
      </c>
      <c r="P29" s="69"/>
      <c r="Q29" s="69"/>
      <c r="R29" s="69"/>
      <c r="S29" s="71">
        <f t="shared" si="3"/>
        <v>0</v>
      </c>
      <c r="T29" s="55" t="str">
        <f t="shared" si="4"/>
        <v>OK</v>
      </c>
      <c r="U29" s="27"/>
      <c r="V29" s="27"/>
      <c r="W29" s="43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s="41" customFormat="1" ht="16.5" customHeight="1" x14ac:dyDescent="0.25">
      <c r="E30" s="44"/>
      <c r="K30" s="72">
        <f>SUMPRODUCT($J$4:$J$29,K4:K29)</f>
        <v>3636.05</v>
      </c>
      <c r="L30" s="72">
        <f t="shared" ref="L30:S30" si="5">SUMPRODUCT($J$4:$J$29,L4:L29)</f>
        <v>0</v>
      </c>
      <c r="M30" s="72">
        <f t="shared" si="5"/>
        <v>0</v>
      </c>
      <c r="N30" s="72">
        <f t="shared" si="5"/>
        <v>0</v>
      </c>
      <c r="O30" s="72">
        <f t="shared" si="5"/>
        <v>669.63</v>
      </c>
      <c r="P30" s="72">
        <f t="shared" si="5"/>
        <v>0</v>
      </c>
      <c r="Q30" s="72">
        <f t="shared" si="5"/>
        <v>0</v>
      </c>
      <c r="R30" s="72">
        <f t="shared" si="5"/>
        <v>0</v>
      </c>
      <c r="S30" s="72">
        <f t="shared" si="5"/>
        <v>3636.05</v>
      </c>
      <c r="U30" s="41">
        <f>SUMPRODUCT($J$4:$J$29,U4:U29)</f>
        <v>0</v>
      </c>
      <c r="V30" s="41">
        <f>SUMPRODUCT($J$4:$J$29,V4:V29)</f>
        <v>0</v>
      </c>
      <c r="W30" s="41">
        <f>SUMPRODUCT($J$4:$J$29,W4:W29)</f>
        <v>0</v>
      </c>
      <c r="X30" s="41">
        <f>SUMPRODUCT($J$4:$J$29,X4:X29)</f>
        <v>0</v>
      </c>
      <c r="Y30" s="41">
        <f>SUMPRODUCT(J4:J29,Y4:Y29)</f>
        <v>0</v>
      </c>
      <c r="Z30" s="41">
        <f>SUMPRODUCT(J4:J29,Z4:Z29)</f>
        <v>0</v>
      </c>
      <c r="AA30" s="41">
        <f>SUMPRODUCT(J4:J29,AA4:AA29)</f>
        <v>0</v>
      </c>
      <c r="AB30" s="41">
        <f>SUMPRODUCT(K4:K29,AB4:AB29)</f>
        <v>0</v>
      </c>
      <c r="AC30" s="41">
        <f t="shared" ref="AC30:AG30" si="6">SUMPRODUCT(S4:S29,AC4:AC29)</f>
        <v>0</v>
      </c>
      <c r="AD30" s="41">
        <f t="shared" si="6"/>
        <v>0</v>
      </c>
      <c r="AE30" s="41">
        <f t="shared" si="6"/>
        <v>0</v>
      </c>
      <c r="AF30" s="41">
        <f t="shared" si="6"/>
        <v>0</v>
      </c>
      <c r="AG30" s="41">
        <f t="shared" si="6"/>
        <v>0</v>
      </c>
    </row>
    <row r="31" spans="1:33" x14ac:dyDescent="0.2">
      <c r="J31" s="1"/>
      <c r="K31" s="16">
        <f>SUM(K4:K29)</f>
        <v>70</v>
      </c>
      <c r="V31" s="40"/>
      <c r="W31" s="40"/>
      <c r="X31" s="40"/>
    </row>
    <row r="32" spans="1:33" ht="23.25" customHeight="1" x14ac:dyDescent="0.2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60"/>
      <c r="V32" s="40"/>
      <c r="W32" s="40"/>
      <c r="X32" s="40"/>
    </row>
    <row r="33" spans="1:24" x14ac:dyDescent="0.2">
      <c r="V33" s="40"/>
      <c r="W33" s="40"/>
      <c r="X33" s="40"/>
    </row>
    <row r="34" spans="1:24" ht="31.5" customHeight="1" x14ac:dyDescent="0.2">
      <c r="A34" s="153" t="s">
        <v>87</v>
      </c>
      <c r="B34" s="154"/>
      <c r="C34" s="154"/>
      <c r="D34" s="154"/>
      <c r="E34" s="154"/>
      <c r="F34" s="154"/>
      <c r="G34" s="154"/>
      <c r="H34" s="154"/>
      <c r="I34" s="154"/>
      <c r="J34" s="155"/>
      <c r="V34" s="40"/>
      <c r="W34" s="40"/>
      <c r="X34" s="40"/>
    </row>
    <row r="35" spans="1:24" x14ac:dyDescent="0.2">
      <c r="V35" s="40"/>
      <c r="W35" s="40"/>
      <c r="X35" s="40"/>
    </row>
  </sheetData>
  <mergeCells count="24">
    <mergeCell ref="W1:W2"/>
    <mergeCell ref="A34:J34"/>
    <mergeCell ref="AD1:AD2"/>
    <mergeCell ref="A4:A24"/>
    <mergeCell ref="B4:B24"/>
    <mergeCell ref="A25:A29"/>
    <mergeCell ref="B25:B29"/>
    <mergeCell ref="A32:J32"/>
    <mergeCell ref="AE1:AE2"/>
    <mergeCell ref="AF1:AF2"/>
    <mergeCell ref="AG1:AG2"/>
    <mergeCell ref="A2:J2"/>
    <mergeCell ref="K2:T2"/>
    <mergeCell ref="X1:X2"/>
    <mergeCell ref="Y1:Y2"/>
    <mergeCell ref="Z1:Z2"/>
    <mergeCell ref="AA1:AA2"/>
    <mergeCell ref="AB1:AB2"/>
    <mergeCell ref="AC1:AC2"/>
    <mergeCell ref="A1:C1"/>
    <mergeCell ref="D1:J1"/>
    <mergeCell ref="K1:T1"/>
    <mergeCell ref="U1:U2"/>
    <mergeCell ref="V1:V2"/>
  </mergeCells>
  <conditionalFormatting sqref="A30:XFD30">
    <cfRule type="cellIs" dxfId="29" priority="1" operator="greaterThan">
      <formula>1</formula>
    </cfRule>
  </conditionalFormatting>
  <conditionalFormatting sqref="S31:V65">
    <cfRule type="cellIs" dxfId="28" priority="10" stopIfTrue="1" operator="greaterThan">
      <formula>0</formula>
    </cfRule>
    <cfRule type="cellIs" dxfId="27" priority="11" stopIfTrue="1" operator="greaterThan">
      <formula>0</formula>
    </cfRule>
    <cfRule type="cellIs" dxfId="26" priority="12" stopIfTrue="1" operator="greaterThan">
      <formula>0</formula>
    </cfRule>
  </conditionalFormatting>
  <conditionalFormatting sqref="U4:AG29">
    <cfRule type="cellIs" dxfId="25" priority="5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A6FE-F8A4-45D5-A452-163BE4245C81}">
  <dimension ref="A1:AG35"/>
  <sheetViews>
    <sheetView topLeftCell="A22" zoomScale="80" zoomScaleNormal="80" workbookViewId="0">
      <selection activeCell="U3" sqref="U3"/>
    </sheetView>
  </sheetViews>
  <sheetFormatPr defaultColWidth="9.7109375" defaultRowHeight="15" x14ac:dyDescent="0.2"/>
  <cols>
    <col min="1" max="1" width="7.7109375" style="1" customWidth="1"/>
    <col min="2" max="2" width="16.5703125" style="1" customWidth="1"/>
    <col min="3" max="3" width="5.5703125" style="13" customWidth="1"/>
    <col min="4" max="4" width="30.85546875" style="1" customWidth="1"/>
    <col min="5" max="5" width="14.85546875" style="1" customWidth="1"/>
    <col min="6" max="6" width="9.140625" style="1" customWidth="1"/>
    <col min="7" max="7" width="9" style="1" customWidth="1"/>
    <col min="8" max="8" width="8.7109375" style="1" customWidth="1"/>
    <col min="9" max="9" width="11.140625" style="1" customWidth="1"/>
    <col min="10" max="10" width="11" style="19" customWidth="1"/>
    <col min="11" max="18" width="11.28515625" style="16" customWidth="1"/>
    <col min="19" max="19" width="13.28515625" style="14" customWidth="1"/>
    <col min="20" max="20" width="12.5703125" style="37" customWidth="1"/>
    <col min="21" max="21" width="15.42578125" style="38" customWidth="1"/>
    <col min="22" max="24" width="16.42578125" style="38" bestFit="1" customWidth="1"/>
    <col min="25" max="26" width="16.42578125" style="39" bestFit="1" customWidth="1"/>
    <col min="27" max="27" width="17" style="39" customWidth="1"/>
    <col min="28" max="33" width="16.28515625" style="39" bestFit="1" customWidth="1"/>
    <col min="34" max="16384" width="9.7109375" style="30"/>
  </cols>
  <sheetData>
    <row r="1" spans="1:33" ht="47.65" customHeight="1" x14ac:dyDescent="0.2">
      <c r="A1" s="173" t="s">
        <v>41</v>
      </c>
      <c r="B1" s="173"/>
      <c r="C1" s="173"/>
      <c r="D1" s="173" t="s">
        <v>43</v>
      </c>
      <c r="E1" s="173"/>
      <c r="F1" s="173"/>
      <c r="G1" s="173"/>
      <c r="H1" s="173"/>
      <c r="I1" s="173"/>
      <c r="J1" s="173"/>
      <c r="K1" s="173" t="s">
        <v>42</v>
      </c>
      <c r="L1" s="173"/>
      <c r="M1" s="173"/>
      <c r="N1" s="173"/>
      <c r="O1" s="173"/>
      <c r="P1" s="173"/>
      <c r="Q1" s="173"/>
      <c r="R1" s="173"/>
      <c r="S1" s="173"/>
      <c r="T1" s="173"/>
      <c r="U1" s="180" t="s">
        <v>160</v>
      </c>
      <c r="V1" s="156" t="s">
        <v>44</v>
      </c>
      <c r="W1" s="156" t="s">
        <v>44</v>
      </c>
      <c r="X1" s="156" t="s">
        <v>44</v>
      </c>
      <c r="Y1" s="156" t="s">
        <v>44</v>
      </c>
      <c r="Z1" s="156" t="s">
        <v>44</v>
      </c>
      <c r="AA1" s="156" t="s">
        <v>44</v>
      </c>
      <c r="AB1" s="156" t="s">
        <v>44</v>
      </c>
      <c r="AC1" s="156" t="s">
        <v>44</v>
      </c>
      <c r="AD1" s="156" t="s">
        <v>44</v>
      </c>
      <c r="AE1" s="156" t="s">
        <v>44</v>
      </c>
      <c r="AF1" s="156" t="s">
        <v>44</v>
      </c>
      <c r="AG1" s="156" t="s">
        <v>44</v>
      </c>
    </row>
    <row r="2" spans="1:33" ht="25.5" customHeight="1" x14ac:dyDescent="0.2">
      <c r="A2" s="164" t="s">
        <v>80</v>
      </c>
      <c r="B2" s="178"/>
      <c r="C2" s="178"/>
      <c r="D2" s="178"/>
      <c r="E2" s="178"/>
      <c r="F2" s="178"/>
      <c r="G2" s="178"/>
      <c r="H2" s="178"/>
      <c r="I2" s="178"/>
      <c r="J2" s="179"/>
      <c r="K2" s="161" t="s">
        <v>72</v>
      </c>
      <c r="L2" s="162"/>
      <c r="M2" s="162"/>
      <c r="N2" s="162"/>
      <c r="O2" s="162"/>
      <c r="P2" s="162"/>
      <c r="Q2" s="162"/>
      <c r="R2" s="162"/>
      <c r="S2" s="162"/>
      <c r="T2" s="163"/>
      <c r="U2" s="181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</row>
    <row r="3" spans="1:33" s="3" customFormat="1" ht="54.75" customHeight="1" x14ac:dyDescent="0.2">
      <c r="A3" s="11" t="s">
        <v>4</v>
      </c>
      <c r="B3" s="11" t="s">
        <v>46</v>
      </c>
      <c r="C3" s="11" t="s">
        <v>2</v>
      </c>
      <c r="D3" s="11" t="s">
        <v>8</v>
      </c>
      <c r="E3" s="11" t="s">
        <v>12</v>
      </c>
      <c r="F3" s="11" t="s">
        <v>3</v>
      </c>
      <c r="G3" s="11" t="s">
        <v>13</v>
      </c>
      <c r="H3" s="11" t="s">
        <v>10</v>
      </c>
      <c r="I3" s="11" t="s">
        <v>9</v>
      </c>
      <c r="J3" s="11" t="s">
        <v>11</v>
      </c>
      <c r="K3" s="11" t="s">
        <v>5</v>
      </c>
      <c r="L3" s="65" t="s">
        <v>89</v>
      </c>
      <c r="M3" s="65" t="s">
        <v>90</v>
      </c>
      <c r="N3" s="65" t="s">
        <v>91</v>
      </c>
      <c r="O3" s="65" t="s">
        <v>92</v>
      </c>
      <c r="P3" s="65" t="s">
        <v>93</v>
      </c>
      <c r="Q3" s="65" t="s">
        <v>94</v>
      </c>
      <c r="R3" s="65" t="s">
        <v>95</v>
      </c>
      <c r="S3" s="66" t="s">
        <v>0</v>
      </c>
      <c r="T3" s="10" t="s">
        <v>1</v>
      </c>
      <c r="U3" s="81">
        <v>45710</v>
      </c>
      <c r="V3" s="29" t="s">
        <v>45</v>
      </c>
      <c r="W3" s="29" t="s">
        <v>45</v>
      </c>
      <c r="X3" s="29" t="s">
        <v>45</v>
      </c>
      <c r="Y3" s="29" t="s">
        <v>45</v>
      </c>
      <c r="Z3" s="29" t="s">
        <v>45</v>
      </c>
      <c r="AA3" s="29" t="s">
        <v>45</v>
      </c>
      <c r="AB3" s="29" t="s">
        <v>45</v>
      </c>
      <c r="AC3" s="29" t="s">
        <v>45</v>
      </c>
      <c r="AD3" s="29" t="s">
        <v>45</v>
      </c>
      <c r="AE3" s="29" t="s">
        <v>45</v>
      </c>
      <c r="AF3" s="29" t="s">
        <v>45</v>
      </c>
      <c r="AG3" s="29" t="s">
        <v>45</v>
      </c>
    </row>
    <row r="4" spans="1:33" ht="59.25" customHeight="1" x14ac:dyDescent="0.2">
      <c r="A4" s="174" t="s">
        <v>15</v>
      </c>
      <c r="B4" s="176" t="s">
        <v>69</v>
      </c>
      <c r="C4" s="48">
        <v>1</v>
      </c>
      <c r="D4" s="31" t="s">
        <v>48</v>
      </c>
      <c r="E4" s="23" t="s">
        <v>29</v>
      </c>
      <c r="F4" s="23" t="s">
        <v>6</v>
      </c>
      <c r="G4" s="24" t="s">
        <v>68</v>
      </c>
      <c r="H4" s="49">
        <v>1001</v>
      </c>
      <c r="I4" s="50" t="s">
        <v>33</v>
      </c>
      <c r="J4" s="51">
        <v>41</v>
      </c>
      <c r="K4" s="56">
        <v>15</v>
      </c>
      <c r="L4" s="67">
        <f>IF(SUM(U4:AL4)&gt;K4+N4,K4+N4,SUM(U4:AL4))</f>
        <v>0</v>
      </c>
      <c r="M4" s="68">
        <f>(SUM(U4:AL4))</f>
        <v>0</v>
      </c>
      <c r="N4" s="69"/>
      <c r="O4" s="70">
        <f>ROUND(IF(K4*0.25-0.5&lt;0,0,K4*0.25-0.5),0)-R4-P4</f>
        <v>3</v>
      </c>
      <c r="P4" s="69"/>
      <c r="Q4" s="69"/>
      <c r="R4" s="69"/>
      <c r="S4" s="71">
        <f>K4-(SUM(U4:AD4))+N4</f>
        <v>15</v>
      </c>
      <c r="T4" s="55" t="str">
        <f>IF(S4&lt;0,"ATENÇÃO","OK")</f>
        <v>OK</v>
      </c>
      <c r="U4" s="27"/>
      <c r="V4" s="27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</row>
    <row r="5" spans="1:33" ht="63.75" customHeight="1" x14ac:dyDescent="0.2">
      <c r="A5" s="175"/>
      <c r="B5" s="177"/>
      <c r="C5" s="48">
        <v>2</v>
      </c>
      <c r="D5" s="32" t="s">
        <v>49</v>
      </c>
      <c r="E5" s="24" t="s">
        <v>29</v>
      </c>
      <c r="F5" s="24" t="s">
        <v>6</v>
      </c>
      <c r="G5" s="24" t="s">
        <v>68</v>
      </c>
      <c r="H5" s="49">
        <v>1001</v>
      </c>
      <c r="I5" s="50" t="s">
        <v>34</v>
      </c>
      <c r="J5" s="51">
        <v>43.75</v>
      </c>
      <c r="K5" s="56">
        <v>10</v>
      </c>
      <c r="L5" s="67">
        <f t="shared" ref="L5:L29" si="0">IF(SUM(U5:AL5)&gt;K5+N5,K5+N5,SUM(U5:AL5))</f>
        <v>4</v>
      </c>
      <c r="M5" s="68">
        <f t="shared" ref="M5:M29" si="1">(SUM(U5:AL5))</f>
        <v>4</v>
      </c>
      <c r="N5" s="69"/>
      <c r="O5" s="70">
        <f t="shared" ref="O5:O29" si="2">ROUND(IF(K5*0.25-0.5&lt;0,0,K5*0.25-0.5),0)-R5-P5</f>
        <v>2</v>
      </c>
      <c r="P5" s="69"/>
      <c r="Q5" s="69"/>
      <c r="R5" s="69"/>
      <c r="S5" s="71">
        <f t="shared" ref="S5:S29" si="3">K5-(SUM(U5:AD5))+N5</f>
        <v>6</v>
      </c>
      <c r="T5" s="55" t="str">
        <f t="shared" ref="T5:T29" si="4">IF(S5&lt;0,"ATENÇÃO","OK")</f>
        <v>OK</v>
      </c>
      <c r="U5" s="27">
        <v>4</v>
      </c>
      <c r="V5" s="27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 ht="61.5" customHeight="1" x14ac:dyDescent="0.2">
      <c r="A6" s="175"/>
      <c r="B6" s="177"/>
      <c r="C6" s="48">
        <v>3</v>
      </c>
      <c r="D6" s="32" t="s">
        <v>50</v>
      </c>
      <c r="E6" s="24" t="s">
        <v>29</v>
      </c>
      <c r="F6" s="24" t="s">
        <v>6</v>
      </c>
      <c r="G6" s="24" t="s">
        <v>68</v>
      </c>
      <c r="H6" s="49">
        <v>1001</v>
      </c>
      <c r="I6" s="50" t="s">
        <v>35</v>
      </c>
      <c r="J6" s="51">
        <v>51.2</v>
      </c>
      <c r="K6" s="56">
        <v>12</v>
      </c>
      <c r="L6" s="67">
        <f t="shared" si="0"/>
        <v>3</v>
      </c>
      <c r="M6" s="68">
        <f t="shared" si="1"/>
        <v>3</v>
      </c>
      <c r="N6" s="69"/>
      <c r="O6" s="70">
        <f t="shared" si="2"/>
        <v>3</v>
      </c>
      <c r="P6" s="69"/>
      <c r="Q6" s="69"/>
      <c r="R6" s="69"/>
      <c r="S6" s="71">
        <f t="shared" si="3"/>
        <v>9</v>
      </c>
      <c r="T6" s="55" t="str">
        <f t="shared" si="4"/>
        <v>OK</v>
      </c>
      <c r="U6" s="27">
        <v>3</v>
      </c>
      <c r="V6" s="27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62.45" customHeight="1" x14ac:dyDescent="0.2">
      <c r="A7" s="175"/>
      <c r="B7" s="177"/>
      <c r="C7" s="48">
        <v>4</v>
      </c>
      <c r="D7" s="31" t="s">
        <v>51</v>
      </c>
      <c r="E7" s="23" t="s">
        <v>29</v>
      </c>
      <c r="F7" s="23" t="s">
        <v>6</v>
      </c>
      <c r="G7" s="24" t="s">
        <v>68</v>
      </c>
      <c r="H7" s="52">
        <v>1001</v>
      </c>
      <c r="I7" s="53" t="s">
        <v>36</v>
      </c>
      <c r="J7" s="54">
        <v>54.2</v>
      </c>
      <c r="K7" s="56">
        <v>10</v>
      </c>
      <c r="L7" s="67">
        <f t="shared" si="0"/>
        <v>0</v>
      </c>
      <c r="M7" s="68">
        <f t="shared" si="1"/>
        <v>0</v>
      </c>
      <c r="N7" s="69"/>
      <c r="O7" s="70">
        <f t="shared" si="2"/>
        <v>2</v>
      </c>
      <c r="P7" s="69"/>
      <c r="Q7" s="69"/>
      <c r="R7" s="69"/>
      <c r="S7" s="71">
        <f t="shared" si="3"/>
        <v>10</v>
      </c>
      <c r="T7" s="55" t="str">
        <f t="shared" si="4"/>
        <v>OK</v>
      </c>
      <c r="U7" s="27"/>
      <c r="V7" s="27"/>
      <c r="W7" s="43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65.25" customHeight="1" x14ac:dyDescent="0.2">
      <c r="A8" s="175"/>
      <c r="B8" s="177"/>
      <c r="C8" s="48">
        <v>5</v>
      </c>
      <c r="D8" s="31" t="s">
        <v>16</v>
      </c>
      <c r="E8" s="23" t="s">
        <v>29</v>
      </c>
      <c r="F8" s="23" t="s">
        <v>6</v>
      </c>
      <c r="G8" s="24" t="s">
        <v>68</v>
      </c>
      <c r="H8" s="52">
        <v>1001</v>
      </c>
      <c r="I8" s="53" t="s">
        <v>37</v>
      </c>
      <c r="J8" s="54">
        <v>65.8</v>
      </c>
      <c r="K8" s="56">
        <v>10</v>
      </c>
      <c r="L8" s="67">
        <f t="shared" si="0"/>
        <v>3</v>
      </c>
      <c r="M8" s="68">
        <f t="shared" si="1"/>
        <v>3</v>
      </c>
      <c r="N8" s="69"/>
      <c r="O8" s="70">
        <f t="shared" si="2"/>
        <v>2</v>
      </c>
      <c r="P8" s="69"/>
      <c r="Q8" s="69"/>
      <c r="R8" s="69"/>
      <c r="S8" s="71">
        <f t="shared" si="3"/>
        <v>7</v>
      </c>
      <c r="T8" s="55" t="str">
        <f t="shared" si="4"/>
        <v>OK</v>
      </c>
      <c r="U8" s="27">
        <v>3</v>
      </c>
      <c r="V8" s="27"/>
      <c r="W8" s="43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63" customHeight="1" x14ac:dyDescent="0.2">
      <c r="A9" s="175"/>
      <c r="B9" s="177"/>
      <c r="C9" s="48">
        <v>6</v>
      </c>
      <c r="D9" s="32" t="s">
        <v>17</v>
      </c>
      <c r="E9" s="24" t="s">
        <v>29</v>
      </c>
      <c r="F9" s="24" t="s">
        <v>6</v>
      </c>
      <c r="G9" s="24" t="s">
        <v>68</v>
      </c>
      <c r="H9" s="49">
        <v>1001</v>
      </c>
      <c r="I9" s="50" t="s">
        <v>28</v>
      </c>
      <c r="J9" s="51">
        <v>65.900000000000006</v>
      </c>
      <c r="K9" s="56">
        <v>6</v>
      </c>
      <c r="L9" s="67">
        <f t="shared" si="0"/>
        <v>0</v>
      </c>
      <c r="M9" s="68">
        <f t="shared" si="1"/>
        <v>0</v>
      </c>
      <c r="N9" s="69"/>
      <c r="O9" s="70">
        <f t="shared" si="2"/>
        <v>1</v>
      </c>
      <c r="P9" s="69"/>
      <c r="Q9" s="69"/>
      <c r="R9" s="69"/>
      <c r="S9" s="71">
        <f t="shared" si="3"/>
        <v>6</v>
      </c>
      <c r="T9" s="55" t="str">
        <f t="shared" si="4"/>
        <v>OK</v>
      </c>
      <c r="U9" s="27"/>
      <c r="V9" s="27"/>
      <c r="W9" s="43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60.75" customHeight="1" x14ac:dyDescent="0.2">
      <c r="A10" s="175"/>
      <c r="B10" s="177"/>
      <c r="C10" s="48">
        <v>7</v>
      </c>
      <c r="D10" s="32" t="s">
        <v>18</v>
      </c>
      <c r="E10" s="24" t="s">
        <v>29</v>
      </c>
      <c r="F10" s="24" t="s">
        <v>6</v>
      </c>
      <c r="G10" s="24" t="s">
        <v>68</v>
      </c>
      <c r="H10" s="49">
        <v>1001</v>
      </c>
      <c r="I10" s="50" t="s">
        <v>38</v>
      </c>
      <c r="J10" s="51">
        <v>65.7</v>
      </c>
      <c r="K10" s="56">
        <v>6</v>
      </c>
      <c r="L10" s="67">
        <f t="shared" si="0"/>
        <v>3</v>
      </c>
      <c r="M10" s="68">
        <f t="shared" si="1"/>
        <v>3</v>
      </c>
      <c r="N10" s="69"/>
      <c r="O10" s="70">
        <f t="shared" si="2"/>
        <v>1</v>
      </c>
      <c r="P10" s="69"/>
      <c r="Q10" s="69"/>
      <c r="R10" s="69"/>
      <c r="S10" s="71">
        <f t="shared" si="3"/>
        <v>3</v>
      </c>
      <c r="T10" s="55" t="str">
        <f t="shared" si="4"/>
        <v>OK</v>
      </c>
      <c r="U10" s="27">
        <v>3</v>
      </c>
      <c r="V10" s="27"/>
      <c r="W10" s="43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62.45" customHeight="1" x14ac:dyDescent="0.2">
      <c r="A11" s="175"/>
      <c r="B11" s="177"/>
      <c r="C11" s="48">
        <v>8</v>
      </c>
      <c r="D11" s="33" t="s">
        <v>52</v>
      </c>
      <c r="E11" s="25" t="s">
        <v>29</v>
      </c>
      <c r="F11" s="25" t="s">
        <v>7</v>
      </c>
      <c r="G11" s="24" t="s">
        <v>68</v>
      </c>
      <c r="H11" s="49">
        <v>1001</v>
      </c>
      <c r="I11" s="50" t="s">
        <v>39</v>
      </c>
      <c r="J11" s="51">
        <v>63.78</v>
      </c>
      <c r="K11" s="56">
        <v>5</v>
      </c>
      <c r="L11" s="67">
        <f t="shared" si="0"/>
        <v>0</v>
      </c>
      <c r="M11" s="68">
        <f t="shared" si="1"/>
        <v>0</v>
      </c>
      <c r="N11" s="69"/>
      <c r="O11" s="70">
        <f t="shared" si="2"/>
        <v>1</v>
      </c>
      <c r="P11" s="69"/>
      <c r="Q11" s="69"/>
      <c r="R11" s="69"/>
      <c r="S11" s="71">
        <f t="shared" si="3"/>
        <v>5</v>
      </c>
      <c r="T11" s="55" t="str">
        <f t="shared" si="4"/>
        <v>OK</v>
      </c>
      <c r="U11" s="27"/>
      <c r="V11" s="27"/>
      <c r="W11" s="43"/>
      <c r="X11" s="42"/>
      <c r="Y11" s="42"/>
      <c r="Z11" s="42"/>
      <c r="AA11" s="42"/>
      <c r="AB11" s="42"/>
      <c r="AC11" s="42"/>
      <c r="AD11" s="42"/>
      <c r="AE11" s="42"/>
      <c r="AF11" s="42"/>
      <c r="AG11" s="42"/>
    </row>
    <row r="12" spans="1:33" ht="60.75" customHeight="1" x14ac:dyDescent="0.2">
      <c r="A12" s="175"/>
      <c r="B12" s="177"/>
      <c r="C12" s="48">
        <v>9</v>
      </c>
      <c r="D12" s="34" t="s">
        <v>53</v>
      </c>
      <c r="E12" s="28" t="s">
        <v>29</v>
      </c>
      <c r="F12" s="28" t="s">
        <v>7</v>
      </c>
      <c r="G12" s="24" t="s">
        <v>68</v>
      </c>
      <c r="H12" s="49">
        <v>1001</v>
      </c>
      <c r="I12" s="50" t="s">
        <v>28</v>
      </c>
      <c r="J12" s="51">
        <v>73.900000000000006</v>
      </c>
      <c r="K12" s="56">
        <v>5</v>
      </c>
      <c r="L12" s="67">
        <f t="shared" si="0"/>
        <v>0</v>
      </c>
      <c r="M12" s="68">
        <f t="shared" si="1"/>
        <v>0</v>
      </c>
      <c r="N12" s="69"/>
      <c r="O12" s="70">
        <f t="shared" si="2"/>
        <v>1</v>
      </c>
      <c r="P12" s="69"/>
      <c r="Q12" s="69"/>
      <c r="R12" s="69"/>
      <c r="S12" s="71">
        <f t="shared" si="3"/>
        <v>5</v>
      </c>
      <c r="T12" s="55" t="str">
        <f t="shared" si="4"/>
        <v>OK</v>
      </c>
      <c r="U12" s="27"/>
      <c r="V12" s="27"/>
      <c r="W12" s="43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62.45" customHeight="1" x14ac:dyDescent="0.2">
      <c r="A13" s="175"/>
      <c r="B13" s="177"/>
      <c r="C13" s="48">
        <v>10</v>
      </c>
      <c r="D13" s="34" t="s">
        <v>54</v>
      </c>
      <c r="E13" s="28" t="s">
        <v>29</v>
      </c>
      <c r="F13" s="28" t="s">
        <v>6</v>
      </c>
      <c r="G13" s="24" t="s">
        <v>68</v>
      </c>
      <c r="H13" s="49">
        <v>1001</v>
      </c>
      <c r="I13" s="50" t="s">
        <v>28</v>
      </c>
      <c r="J13" s="51">
        <v>66.8</v>
      </c>
      <c r="K13" s="56">
        <v>6</v>
      </c>
      <c r="L13" s="67">
        <f t="shared" si="0"/>
        <v>0</v>
      </c>
      <c r="M13" s="68">
        <f t="shared" si="1"/>
        <v>0</v>
      </c>
      <c r="N13" s="69"/>
      <c r="O13" s="70">
        <f t="shared" si="2"/>
        <v>1</v>
      </c>
      <c r="P13" s="69"/>
      <c r="Q13" s="69"/>
      <c r="R13" s="69"/>
      <c r="S13" s="71">
        <f t="shared" si="3"/>
        <v>6</v>
      </c>
      <c r="T13" s="55" t="str">
        <f t="shared" si="4"/>
        <v>OK</v>
      </c>
      <c r="U13" s="27"/>
      <c r="V13" s="27"/>
      <c r="W13" s="43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29.25" customHeight="1" x14ac:dyDescent="0.2">
      <c r="A14" s="175"/>
      <c r="B14" s="177"/>
      <c r="C14" s="48">
        <v>11</v>
      </c>
      <c r="D14" s="35" t="s">
        <v>19</v>
      </c>
      <c r="E14" s="23" t="s">
        <v>29</v>
      </c>
      <c r="F14" s="23" t="s">
        <v>6</v>
      </c>
      <c r="G14" s="24" t="s">
        <v>68</v>
      </c>
      <c r="H14" s="49">
        <v>1001</v>
      </c>
      <c r="I14" s="50" t="s">
        <v>30</v>
      </c>
      <c r="J14" s="51">
        <v>15.5</v>
      </c>
      <c r="K14" s="56">
        <v>20</v>
      </c>
      <c r="L14" s="67">
        <f t="shared" si="0"/>
        <v>0</v>
      </c>
      <c r="M14" s="68">
        <f t="shared" si="1"/>
        <v>0</v>
      </c>
      <c r="N14" s="69"/>
      <c r="O14" s="70">
        <f t="shared" si="2"/>
        <v>5</v>
      </c>
      <c r="P14" s="69"/>
      <c r="Q14" s="69"/>
      <c r="R14" s="69"/>
      <c r="S14" s="71">
        <f t="shared" si="3"/>
        <v>20</v>
      </c>
      <c r="T14" s="55" t="str">
        <f t="shared" si="4"/>
        <v>OK</v>
      </c>
      <c r="U14" s="27"/>
      <c r="V14" s="27"/>
      <c r="W14" s="43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31.7" customHeight="1" x14ac:dyDescent="0.2">
      <c r="A15" s="175"/>
      <c r="B15" s="177"/>
      <c r="C15" s="48">
        <v>12</v>
      </c>
      <c r="D15" s="35" t="s">
        <v>20</v>
      </c>
      <c r="E15" s="23" t="s">
        <v>29</v>
      </c>
      <c r="F15" s="23" t="s">
        <v>6</v>
      </c>
      <c r="G15" s="24" t="s">
        <v>68</v>
      </c>
      <c r="H15" s="49">
        <v>1001</v>
      </c>
      <c r="I15" s="50" t="s">
        <v>30</v>
      </c>
      <c r="J15" s="51">
        <v>14</v>
      </c>
      <c r="K15" s="56">
        <v>10</v>
      </c>
      <c r="L15" s="67">
        <f t="shared" si="0"/>
        <v>0</v>
      </c>
      <c r="M15" s="68">
        <f t="shared" si="1"/>
        <v>0</v>
      </c>
      <c r="N15" s="69"/>
      <c r="O15" s="70">
        <f t="shared" si="2"/>
        <v>2</v>
      </c>
      <c r="P15" s="69"/>
      <c r="Q15" s="69"/>
      <c r="R15" s="69"/>
      <c r="S15" s="71">
        <f t="shared" si="3"/>
        <v>10</v>
      </c>
      <c r="T15" s="55" t="str">
        <f t="shared" si="4"/>
        <v>OK</v>
      </c>
      <c r="U15" s="27"/>
      <c r="V15" s="27"/>
      <c r="W15" s="43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8.5" customHeight="1" x14ac:dyDescent="0.2">
      <c r="A16" s="175"/>
      <c r="B16" s="177"/>
      <c r="C16" s="48">
        <v>13</v>
      </c>
      <c r="D16" s="35" t="s">
        <v>21</v>
      </c>
      <c r="E16" s="23" t="s">
        <v>29</v>
      </c>
      <c r="F16" s="23" t="s">
        <v>6</v>
      </c>
      <c r="G16" s="24" t="s">
        <v>68</v>
      </c>
      <c r="H16" s="49">
        <v>1001</v>
      </c>
      <c r="I16" s="50" t="s">
        <v>30</v>
      </c>
      <c r="J16" s="51">
        <v>19</v>
      </c>
      <c r="K16" s="56">
        <v>10</v>
      </c>
      <c r="L16" s="67">
        <f t="shared" si="0"/>
        <v>0</v>
      </c>
      <c r="M16" s="68">
        <f t="shared" si="1"/>
        <v>0</v>
      </c>
      <c r="N16" s="69"/>
      <c r="O16" s="70">
        <f t="shared" si="2"/>
        <v>2</v>
      </c>
      <c r="P16" s="69"/>
      <c r="Q16" s="69"/>
      <c r="R16" s="69"/>
      <c r="S16" s="71">
        <f t="shared" si="3"/>
        <v>10</v>
      </c>
      <c r="T16" s="55" t="str">
        <f t="shared" si="4"/>
        <v>OK</v>
      </c>
      <c r="U16" s="27"/>
      <c r="V16" s="27"/>
      <c r="W16" s="43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8.5" customHeight="1" x14ac:dyDescent="0.2">
      <c r="A17" s="175"/>
      <c r="B17" s="177"/>
      <c r="C17" s="48">
        <v>14</v>
      </c>
      <c r="D17" s="35" t="s">
        <v>22</v>
      </c>
      <c r="E17" s="23" t="s">
        <v>29</v>
      </c>
      <c r="F17" s="23" t="s">
        <v>6</v>
      </c>
      <c r="G17" s="24" t="s">
        <v>68</v>
      </c>
      <c r="H17" s="49">
        <v>1001</v>
      </c>
      <c r="I17" s="50" t="s">
        <v>30</v>
      </c>
      <c r="J17" s="51">
        <v>20</v>
      </c>
      <c r="K17" s="56">
        <v>10</v>
      </c>
      <c r="L17" s="67">
        <f t="shared" si="0"/>
        <v>0</v>
      </c>
      <c r="M17" s="68">
        <f t="shared" si="1"/>
        <v>0</v>
      </c>
      <c r="N17" s="69"/>
      <c r="O17" s="70">
        <f t="shared" si="2"/>
        <v>2</v>
      </c>
      <c r="P17" s="69"/>
      <c r="Q17" s="69"/>
      <c r="R17" s="69"/>
      <c r="S17" s="71">
        <f t="shared" si="3"/>
        <v>10</v>
      </c>
      <c r="T17" s="55" t="str">
        <f t="shared" si="4"/>
        <v>OK</v>
      </c>
      <c r="U17" s="27"/>
      <c r="V17" s="27"/>
      <c r="W17" s="43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29.25" customHeight="1" x14ac:dyDescent="0.2">
      <c r="A18" s="175"/>
      <c r="B18" s="177"/>
      <c r="C18" s="48">
        <v>15</v>
      </c>
      <c r="D18" s="35" t="s">
        <v>23</v>
      </c>
      <c r="E18" s="23" t="s">
        <v>29</v>
      </c>
      <c r="F18" s="23" t="s">
        <v>6</v>
      </c>
      <c r="G18" s="24" t="s">
        <v>68</v>
      </c>
      <c r="H18" s="49">
        <v>1001</v>
      </c>
      <c r="I18" s="50" t="s">
        <v>30</v>
      </c>
      <c r="J18" s="51">
        <v>20</v>
      </c>
      <c r="K18" s="56">
        <v>10</v>
      </c>
      <c r="L18" s="67">
        <f t="shared" si="0"/>
        <v>0</v>
      </c>
      <c r="M18" s="68">
        <f t="shared" si="1"/>
        <v>0</v>
      </c>
      <c r="N18" s="69"/>
      <c r="O18" s="70">
        <f t="shared" si="2"/>
        <v>2</v>
      </c>
      <c r="P18" s="69"/>
      <c r="Q18" s="69"/>
      <c r="R18" s="69"/>
      <c r="S18" s="71">
        <f t="shared" si="3"/>
        <v>10</v>
      </c>
      <c r="T18" s="55" t="str">
        <f t="shared" si="4"/>
        <v>OK</v>
      </c>
      <c r="U18" s="27"/>
      <c r="V18" s="27"/>
      <c r="W18" s="43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34.5" customHeight="1" x14ac:dyDescent="0.2">
      <c r="A19" s="175"/>
      <c r="B19" s="177"/>
      <c r="C19" s="48">
        <v>16</v>
      </c>
      <c r="D19" s="35" t="s">
        <v>24</v>
      </c>
      <c r="E19" s="23" t="s">
        <v>29</v>
      </c>
      <c r="F19" s="23" t="s">
        <v>6</v>
      </c>
      <c r="G19" s="24" t="s">
        <v>68</v>
      </c>
      <c r="H19" s="49">
        <v>1001</v>
      </c>
      <c r="I19" s="50" t="s">
        <v>30</v>
      </c>
      <c r="J19" s="51">
        <v>20</v>
      </c>
      <c r="K19" s="56">
        <v>5</v>
      </c>
      <c r="L19" s="67">
        <f t="shared" si="0"/>
        <v>0</v>
      </c>
      <c r="M19" s="68">
        <f t="shared" si="1"/>
        <v>0</v>
      </c>
      <c r="N19" s="69"/>
      <c r="O19" s="70">
        <f t="shared" si="2"/>
        <v>1</v>
      </c>
      <c r="P19" s="69"/>
      <c r="Q19" s="69"/>
      <c r="R19" s="69"/>
      <c r="S19" s="71">
        <f t="shared" si="3"/>
        <v>5</v>
      </c>
      <c r="T19" s="55" t="str">
        <f t="shared" si="4"/>
        <v>OK</v>
      </c>
      <c r="U19" s="27"/>
      <c r="V19" s="27"/>
      <c r="W19" s="43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31.7" customHeight="1" x14ac:dyDescent="0.2">
      <c r="A20" s="175"/>
      <c r="B20" s="177"/>
      <c r="C20" s="48">
        <v>17</v>
      </c>
      <c r="D20" s="35" t="s">
        <v>25</v>
      </c>
      <c r="E20" s="23" t="s">
        <v>29</v>
      </c>
      <c r="F20" s="23" t="s">
        <v>6</v>
      </c>
      <c r="G20" s="24" t="s">
        <v>68</v>
      </c>
      <c r="H20" s="49">
        <v>1001</v>
      </c>
      <c r="I20" s="50" t="s">
        <v>30</v>
      </c>
      <c r="J20" s="51">
        <v>20</v>
      </c>
      <c r="K20" s="56">
        <v>5</v>
      </c>
      <c r="L20" s="67">
        <f t="shared" si="0"/>
        <v>0</v>
      </c>
      <c r="M20" s="68">
        <f t="shared" si="1"/>
        <v>0</v>
      </c>
      <c r="N20" s="69"/>
      <c r="O20" s="70">
        <f t="shared" si="2"/>
        <v>1</v>
      </c>
      <c r="P20" s="69"/>
      <c r="Q20" s="69"/>
      <c r="R20" s="69"/>
      <c r="S20" s="71">
        <f t="shared" si="3"/>
        <v>5</v>
      </c>
      <c r="T20" s="55" t="str">
        <f t="shared" si="4"/>
        <v>OK</v>
      </c>
      <c r="U20" s="27"/>
      <c r="V20" s="27"/>
      <c r="W20" s="43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35.450000000000003" customHeight="1" x14ac:dyDescent="0.2">
      <c r="A21" s="175"/>
      <c r="B21" s="177"/>
      <c r="C21" s="48">
        <v>18</v>
      </c>
      <c r="D21" s="36" t="s">
        <v>55</v>
      </c>
      <c r="E21" s="28" t="s">
        <v>29</v>
      </c>
      <c r="F21" s="28" t="s">
        <v>6</v>
      </c>
      <c r="G21" s="24" t="s">
        <v>68</v>
      </c>
      <c r="H21" s="49">
        <v>1001</v>
      </c>
      <c r="I21" s="50" t="s">
        <v>30</v>
      </c>
      <c r="J21" s="51">
        <v>18</v>
      </c>
      <c r="K21" s="56">
        <v>5</v>
      </c>
      <c r="L21" s="67">
        <f t="shared" si="0"/>
        <v>0</v>
      </c>
      <c r="M21" s="68">
        <f t="shared" si="1"/>
        <v>0</v>
      </c>
      <c r="N21" s="69"/>
      <c r="O21" s="70">
        <f t="shared" si="2"/>
        <v>1</v>
      </c>
      <c r="P21" s="69"/>
      <c r="Q21" s="69"/>
      <c r="R21" s="69"/>
      <c r="S21" s="71">
        <f t="shared" si="3"/>
        <v>5</v>
      </c>
      <c r="T21" s="55" t="str">
        <f t="shared" si="4"/>
        <v>OK</v>
      </c>
      <c r="U21" s="27"/>
      <c r="V21" s="27"/>
      <c r="W21" s="43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36.75" customHeight="1" x14ac:dyDescent="0.2">
      <c r="A22" s="175"/>
      <c r="B22" s="177"/>
      <c r="C22" s="48">
        <v>19</v>
      </c>
      <c r="D22" s="32" t="s">
        <v>26</v>
      </c>
      <c r="E22" s="24" t="s">
        <v>29</v>
      </c>
      <c r="F22" s="24" t="s">
        <v>6</v>
      </c>
      <c r="G22" s="24" t="s">
        <v>68</v>
      </c>
      <c r="H22" s="49">
        <v>1001</v>
      </c>
      <c r="I22" s="50" t="s">
        <v>30</v>
      </c>
      <c r="J22" s="51">
        <v>4.7</v>
      </c>
      <c r="K22" s="56">
        <v>40</v>
      </c>
      <c r="L22" s="67">
        <f t="shared" si="0"/>
        <v>0</v>
      </c>
      <c r="M22" s="68">
        <f t="shared" si="1"/>
        <v>0</v>
      </c>
      <c r="N22" s="69"/>
      <c r="O22" s="70">
        <f t="shared" si="2"/>
        <v>10</v>
      </c>
      <c r="P22" s="69"/>
      <c r="Q22" s="69"/>
      <c r="R22" s="69"/>
      <c r="S22" s="71">
        <f t="shared" si="3"/>
        <v>40</v>
      </c>
      <c r="T22" s="55" t="str">
        <f t="shared" si="4"/>
        <v>OK</v>
      </c>
      <c r="U22" s="27"/>
      <c r="V22" s="27"/>
      <c r="W22" s="43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34.5" customHeight="1" x14ac:dyDescent="0.2">
      <c r="A23" s="175"/>
      <c r="B23" s="177"/>
      <c r="C23" s="48">
        <v>20</v>
      </c>
      <c r="D23" s="32" t="s">
        <v>56</v>
      </c>
      <c r="E23" s="24" t="s">
        <v>29</v>
      </c>
      <c r="F23" s="24" t="s">
        <v>6</v>
      </c>
      <c r="G23" s="24" t="s">
        <v>68</v>
      </c>
      <c r="H23" s="49">
        <v>1001</v>
      </c>
      <c r="I23" s="50" t="s">
        <v>31</v>
      </c>
      <c r="J23" s="51">
        <v>38.979999999999997</v>
      </c>
      <c r="K23" s="56">
        <v>3</v>
      </c>
      <c r="L23" s="67">
        <f t="shared" si="0"/>
        <v>0</v>
      </c>
      <c r="M23" s="68">
        <f t="shared" si="1"/>
        <v>0</v>
      </c>
      <c r="N23" s="69"/>
      <c r="O23" s="70">
        <f t="shared" si="2"/>
        <v>0</v>
      </c>
      <c r="P23" s="69"/>
      <c r="Q23" s="69"/>
      <c r="R23" s="69"/>
      <c r="S23" s="71">
        <f t="shared" si="3"/>
        <v>3</v>
      </c>
      <c r="T23" s="55" t="str">
        <f t="shared" si="4"/>
        <v>OK</v>
      </c>
      <c r="U23" s="27"/>
      <c r="V23" s="27"/>
      <c r="W23" s="43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50.25" customHeight="1" x14ac:dyDescent="0.2">
      <c r="A24" s="175"/>
      <c r="B24" s="177"/>
      <c r="C24" s="48">
        <v>21</v>
      </c>
      <c r="D24" s="32" t="s">
        <v>27</v>
      </c>
      <c r="E24" s="24" t="s">
        <v>29</v>
      </c>
      <c r="F24" s="24" t="s">
        <v>6</v>
      </c>
      <c r="G24" s="24" t="s">
        <v>67</v>
      </c>
      <c r="H24" s="49">
        <v>1001</v>
      </c>
      <c r="I24" s="50" t="s">
        <v>32</v>
      </c>
      <c r="J24" s="51">
        <v>63.1</v>
      </c>
      <c r="K24" s="56">
        <v>3</v>
      </c>
      <c r="L24" s="67">
        <f t="shared" si="0"/>
        <v>0</v>
      </c>
      <c r="M24" s="68">
        <f t="shared" si="1"/>
        <v>0</v>
      </c>
      <c r="N24" s="69"/>
      <c r="O24" s="70">
        <f t="shared" si="2"/>
        <v>0</v>
      </c>
      <c r="P24" s="69"/>
      <c r="Q24" s="69"/>
      <c r="R24" s="69"/>
      <c r="S24" s="71">
        <f t="shared" si="3"/>
        <v>3</v>
      </c>
      <c r="T24" s="55" t="str">
        <f t="shared" si="4"/>
        <v>OK</v>
      </c>
      <c r="U24" s="27"/>
      <c r="V24" s="27"/>
      <c r="W24" s="43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33.75" customHeight="1" x14ac:dyDescent="0.2">
      <c r="A25" s="167" t="s">
        <v>47</v>
      </c>
      <c r="B25" s="170" t="s">
        <v>70</v>
      </c>
      <c r="C25" s="47">
        <v>40</v>
      </c>
      <c r="D25" s="57" t="s">
        <v>57</v>
      </c>
      <c r="E25" s="58" t="s">
        <v>58</v>
      </c>
      <c r="F25" s="58" t="s">
        <v>6</v>
      </c>
      <c r="G25" s="58" t="s">
        <v>14</v>
      </c>
      <c r="H25" s="46">
        <v>436</v>
      </c>
      <c r="I25" s="47" t="s">
        <v>63</v>
      </c>
      <c r="J25" s="59">
        <v>98.6</v>
      </c>
      <c r="K25" s="56">
        <v>0</v>
      </c>
      <c r="L25" s="67">
        <f t="shared" si="0"/>
        <v>0</v>
      </c>
      <c r="M25" s="68">
        <f t="shared" si="1"/>
        <v>0</v>
      </c>
      <c r="N25" s="69"/>
      <c r="O25" s="70">
        <f t="shared" si="2"/>
        <v>0</v>
      </c>
      <c r="P25" s="69"/>
      <c r="Q25" s="69"/>
      <c r="R25" s="69"/>
      <c r="S25" s="71">
        <f t="shared" si="3"/>
        <v>0</v>
      </c>
      <c r="T25" s="55" t="str">
        <f t="shared" si="4"/>
        <v>OK</v>
      </c>
      <c r="U25" s="27"/>
      <c r="V25" s="27"/>
      <c r="W25" s="43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31.7" customHeight="1" x14ac:dyDescent="0.2">
      <c r="A26" s="168"/>
      <c r="B26" s="171"/>
      <c r="C26" s="47">
        <v>41</v>
      </c>
      <c r="D26" s="57" t="s">
        <v>59</v>
      </c>
      <c r="E26" s="58" t="s">
        <v>58</v>
      </c>
      <c r="F26" s="58" t="s">
        <v>6</v>
      </c>
      <c r="G26" s="58" t="s">
        <v>14</v>
      </c>
      <c r="H26" s="46">
        <v>436</v>
      </c>
      <c r="I26" s="47" t="s">
        <v>64</v>
      </c>
      <c r="J26" s="59">
        <v>58.8</v>
      </c>
      <c r="K26" s="56">
        <v>0</v>
      </c>
      <c r="L26" s="67">
        <f t="shared" si="0"/>
        <v>0</v>
      </c>
      <c r="M26" s="68">
        <f t="shared" si="1"/>
        <v>0</v>
      </c>
      <c r="N26" s="69"/>
      <c r="O26" s="70">
        <f t="shared" si="2"/>
        <v>0</v>
      </c>
      <c r="P26" s="69"/>
      <c r="Q26" s="69"/>
      <c r="R26" s="69"/>
      <c r="S26" s="71">
        <f t="shared" si="3"/>
        <v>0</v>
      </c>
      <c r="T26" s="55" t="str">
        <f t="shared" si="4"/>
        <v>OK</v>
      </c>
      <c r="U26" s="27"/>
      <c r="V26" s="27"/>
      <c r="W26" s="43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32.25" customHeight="1" x14ac:dyDescent="0.2">
      <c r="A27" s="168"/>
      <c r="B27" s="171"/>
      <c r="C27" s="47">
        <v>42</v>
      </c>
      <c r="D27" s="57" t="s">
        <v>60</v>
      </c>
      <c r="E27" s="58" t="s">
        <v>58</v>
      </c>
      <c r="F27" s="58" t="s">
        <v>6</v>
      </c>
      <c r="G27" s="58" t="s">
        <v>14</v>
      </c>
      <c r="H27" s="46">
        <v>436</v>
      </c>
      <c r="I27" s="47" t="s">
        <v>65</v>
      </c>
      <c r="J27" s="59">
        <v>83.2</v>
      </c>
      <c r="K27" s="56">
        <v>0</v>
      </c>
      <c r="L27" s="67">
        <f t="shared" si="0"/>
        <v>0</v>
      </c>
      <c r="M27" s="68">
        <f t="shared" si="1"/>
        <v>0</v>
      </c>
      <c r="N27" s="69"/>
      <c r="O27" s="70">
        <f t="shared" si="2"/>
        <v>0</v>
      </c>
      <c r="P27" s="69"/>
      <c r="Q27" s="69"/>
      <c r="R27" s="69"/>
      <c r="S27" s="71">
        <f t="shared" si="3"/>
        <v>0</v>
      </c>
      <c r="T27" s="55" t="str">
        <f t="shared" si="4"/>
        <v>OK</v>
      </c>
      <c r="U27" s="27"/>
      <c r="V27" s="27"/>
      <c r="W27" s="43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ht="27.75" customHeight="1" x14ac:dyDescent="0.2">
      <c r="A28" s="168"/>
      <c r="B28" s="171"/>
      <c r="C28" s="47">
        <v>43</v>
      </c>
      <c r="D28" s="57" t="s">
        <v>61</v>
      </c>
      <c r="E28" s="58" t="s">
        <v>58</v>
      </c>
      <c r="F28" s="58" t="s">
        <v>6</v>
      </c>
      <c r="G28" s="58" t="s">
        <v>14</v>
      </c>
      <c r="H28" s="46">
        <v>436</v>
      </c>
      <c r="I28" s="47" t="s">
        <v>64</v>
      </c>
      <c r="J28" s="59">
        <v>44</v>
      </c>
      <c r="K28" s="56">
        <v>0</v>
      </c>
      <c r="L28" s="67">
        <f t="shared" si="0"/>
        <v>0</v>
      </c>
      <c r="M28" s="68">
        <f t="shared" si="1"/>
        <v>0</v>
      </c>
      <c r="N28" s="69"/>
      <c r="O28" s="70">
        <f t="shared" si="2"/>
        <v>0</v>
      </c>
      <c r="P28" s="69"/>
      <c r="Q28" s="69"/>
      <c r="R28" s="69"/>
      <c r="S28" s="71">
        <f t="shared" si="3"/>
        <v>0</v>
      </c>
      <c r="T28" s="55" t="str">
        <f t="shared" si="4"/>
        <v>OK</v>
      </c>
      <c r="U28" s="27"/>
      <c r="V28" s="27"/>
      <c r="W28" s="43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1:33" ht="31.7" customHeight="1" x14ac:dyDescent="0.2">
      <c r="A29" s="169"/>
      <c r="B29" s="172"/>
      <c r="C29" s="45">
        <v>44</v>
      </c>
      <c r="D29" s="60" t="s">
        <v>62</v>
      </c>
      <c r="E29" s="61" t="s">
        <v>58</v>
      </c>
      <c r="F29" s="61" t="s">
        <v>6</v>
      </c>
      <c r="G29" s="58" t="s">
        <v>14</v>
      </c>
      <c r="H29" s="46">
        <v>436</v>
      </c>
      <c r="I29" s="47" t="s">
        <v>66</v>
      </c>
      <c r="J29" s="59">
        <v>47.6</v>
      </c>
      <c r="K29" s="56">
        <v>0</v>
      </c>
      <c r="L29" s="67">
        <f t="shared" si="0"/>
        <v>0</v>
      </c>
      <c r="M29" s="68">
        <f t="shared" si="1"/>
        <v>0</v>
      </c>
      <c r="N29" s="69"/>
      <c r="O29" s="70">
        <f t="shared" si="2"/>
        <v>0</v>
      </c>
      <c r="P29" s="69"/>
      <c r="Q29" s="69"/>
      <c r="R29" s="69"/>
      <c r="S29" s="71">
        <f t="shared" si="3"/>
        <v>0</v>
      </c>
      <c r="T29" s="55" t="str">
        <f t="shared" si="4"/>
        <v>OK</v>
      </c>
      <c r="U29" s="27"/>
      <c r="V29" s="27"/>
      <c r="W29" s="43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s="41" customFormat="1" ht="16.5" customHeight="1" x14ac:dyDescent="0.25">
      <c r="E30" s="44"/>
      <c r="K30" s="72">
        <f>SUMPRODUCT($J$4:$J$29,K4:K29)</f>
        <v>6569.94</v>
      </c>
      <c r="L30" s="72">
        <f t="shared" ref="L30:S30" si="5">SUMPRODUCT($J$4:$J$29,L4:L29)</f>
        <v>723.1</v>
      </c>
      <c r="M30" s="72">
        <f t="shared" si="5"/>
        <v>723.1</v>
      </c>
      <c r="N30" s="72">
        <f t="shared" si="5"/>
        <v>0</v>
      </c>
      <c r="O30" s="72">
        <f t="shared" si="5"/>
        <v>1268.6799999999998</v>
      </c>
      <c r="P30" s="72">
        <f t="shared" si="5"/>
        <v>0</v>
      </c>
      <c r="Q30" s="72">
        <f t="shared" si="5"/>
        <v>0</v>
      </c>
      <c r="R30" s="72">
        <f t="shared" si="5"/>
        <v>0</v>
      </c>
      <c r="S30" s="72">
        <f t="shared" si="5"/>
        <v>5846.84</v>
      </c>
      <c r="U30" s="82">
        <f>SUMPRODUCT($J$4:$J$29,U4:U29)</f>
        <v>723.1</v>
      </c>
      <c r="V30" s="41">
        <f>SUMPRODUCT($J$4:$J$29,V4:V29)</f>
        <v>0</v>
      </c>
      <c r="W30" s="41">
        <f>SUMPRODUCT($J$4:$J$29,W4:W29)</f>
        <v>0</v>
      </c>
      <c r="X30" s="41">
        <f>SUMPRODUCT($J$4:$J$29,X4:X29)</f>
        <v>0</v>
      </c>
      <c r="Y30" s="41">
        <f>SUMPRODUCT(J4:J29,Y4:Y29)</f>
        <v>0</v>
      </c>
      <c r="Z30" s="41">
        <f>SUMPRODUCT(J4:J29,Z4:Z29)</f>
        <v>0</v>
      </c>
      <c r="AA30" s="41">
        <f>SUMPRODUCT(J4:J29,AA4:AA29)</f>
        <v>0</v>
      </c>
      <c r="AB30" s="41">
        <f>SUMPRODUCT(K4:K29,AB4:AB29)</f>
        <v>0</v>
      </c>
      <c r="AC30" s="41">
        <f t="shared" ref="AC30:AG30" si="6">SUMPRODUCT(S4:S29,AC4:AC29)</f>
        <v>0</v>
      </c>
      <c r="AD30" s="41">
        <f t="shared" si="6"/>
        <v>0</v>
      </c>
      <c r="AE30" s="41">
        <f t="shared" si="6"/>
        <v>0</v>
      </c>
      <c r="AF30" s="41">
        <f t="shared" si="6"/>
        <v>0</v>
      </c>
      <c r="AG30" s="41">
        <f t="shared" si="6"/>
        <v>0</v>
      </c>
    </row>
    <row r="31" spans="1:33" x14ac:dyDescent="0.2">
      <c r="J31" s="1"/>
      <c r="K31" s="16">
        <f>SUM(K4:K29)</f>
        <v>206</v>
      </c>
      <c r="S31" s="16">
        <f t="shared" ref="S31" si="7">SUM(S4:S29)</f>
        <v>193</v>
      </c>
      <c r="V31" s="40"/>
      <c r="W31" s="40"/>
      <c r="X31" s="40"/>
    </row>
    <row r="32" spans="1:33" ht="23.25" customHeight="1" x14ac:dyDescent="0.2">
      <c r="A32" s="158" t="s">
        <v>71</v>
      </c>
      <c r="B32" s="159"/>
      <c r="C32" s="159"/>
      <c r="D32" s="159"/>
      <c r="E32" s="159"/>
      <c r="F32" s="159"/>
      <c r="G32" s="159"/>
      <c r="H32" s="159"/>
      <c r="I32" s="159"/>
      <c r="J32" s="160"/>
      <c r="V32" s="40"/>
      <c r="W32" s="40"/>
      <c r="X32" s="40"/>
    </row>
    <row r="33" spans="1:24" x14ac:dyDescent="0.2">
      <c r="V33" s="40"/>
      <c r="W33" s="40"/>
      <c r="X33" s="40"/>
    </row>
    <row r="34" spans="1:24" ht="31.5" customHeight="1" x14ac:dyDescent="0.2">
      <c r="A34" s="153" t="s">
        <v>87</v>
      </c>
      <c r="B34" s="154"/>
      <c r="C34" s="154"/>
      <c r="D34" s="154"/>
      <c r="E34" s="154"/>
      <c r="F34" s="154"/>
      <c r="G34" s="154"/>
      <c r="H34" s="154"/>
      <c r="I34" s="154"/>
      <c r="J34" s="155"/>
      <c r="V34" s="40"/>
      <c r="W34" s="40"/>
      <c r="X34" s="40"/>
    </row>
    <row r="35" spans="1:24" x14ac:dyDescent="0.2">
      <c r="V35" s="40"/>
      <c r="W35" s="40"/>
      <c r="X35" s="40"/>
    </row>
  </sheetData>
  <mergeCells count="24">
    <mergeCell ref="W1:W2"/>
    <mergeCell ref="A34:J34"/>
    <mergeCell ref="AD1:AD2"/>
    <mergeCell ref="A4:A24"/>
    <mergeCell ref="B4:B24"/>
    <mergeCell ref="A25:A29"/>
    <mergeCell ref="B25:B29"/>
    <mergeCell ref="A32:J32"/>
    <mergeCell ref="AE1:AE2"/>
    <mergeCell ref="AF1:AF2"/>
    <mergeCell ref="AG1:AG2"/>
    <mergeCell ref="A2:J2"/>
    <mergeCell ref="K2:T2"/>
    <mergeCell ref="X1:X2"/>
    <mergeCell ref="Y1:Y2"/>
    <mergeCell ref="Z1:Z2"/>
    <mergeCell ref="AA1:AA2"/>
    <mergeCell ref="AB1:AB2"/>
    <mergeCell ref="AC1:AC2"/>
    <mergeCell ref="A1:C1"/>
    <mergeCell ref="D1:J1"/>
    <mergeCell ref="K1:T1"/>
    <mergeCell ref="U1:U2"/>
    <mergeCell ref="V1:V2"/>
  </mergeCells>
  <conditionalFormatting sqref="A30:XFD30">
    <cfRule type="cellIs" dxfId="24" priority="2" operator="greaterThan">
      <formula>1</formula>
    </cfRule>
  </conditionalFormatting>
  <conditionalFormatting sqref="T31 S32:T65">
    <cfRule type="cellIs" dxfId="23" priority="16" stopIfTrue="1" operator="greaterThan">
      <formula>0</formula>
    </cfRule>
    <cfRule type="cellIs" dxfId="22" priority="17" stopIfTrue="1" operator="greaterThan">
      <formula>0</formula>
    </cfRule>
    <cfRule type="cellIs" dxfId="21" priority="18" stopIfTrue="1" operator="greaterThan">
      <formula>0</formula>
    </cfRule>
  </conditionalFormatting>
  <conditionalFormatting sqref="U31:V65">
    <cfRule type="cellIs" dxfId="20" priority="4" stopIfTrue="1" operator="greaterThan">
      <formula>0</formula>
    </cfRule>
    <cfRule type="cellIs" dxfId="19" priority="5" stopIfTrue="1" operator="greaterThan">
      <formula>0</formula>
    </cfRule>
    <cfRule type="cellIs" dxfId="18" priority="6" stopIfTrue="1" operator="greaterThan">
      <formula>0</formula>
    </cfRule>
  </conditionalFormatting>
  <conditionalFormatting sqref="U4:AG29">
    <cfRule type="cellIs" dxfId="17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</vt:lpstr>
      <vt:lpstr>ESAG</vt:lpstr>
      <vt:lpstr>FAED</vt:lpstr>
      <vt:lpstr>CEART</vt:lpstr>
      <vt:lpstr>CEAD</vt:lpstr>
      <vt:lpstr>CEFID</vt:lpstr>
      <vt:lpstr>CESFI</vt:lpstr>
      <vt:lpstr>CEPLAN</vt:lpstr>
      <vt:lpstr>CCT</vt:lpstr>
      <vt:lpstr>CESMO</vt:lpstr>
      <vt:lpstr>CERES</vt:lpstr>
      <vt:lpstr>CEAVI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2025-09-23T20:13:45Z</dcterms:modified>
</cp:coreProperties>
</file>