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drawings/drawing14.xml" ContentType="application/vnd.openxmlformats-officedocument.drawing+xml"/>
  <Override PartName="/xl/comments14.xml" ContentType="application/vnd.openxmlformats-officedocument.spreadsheetml.comments+xml"/>
  <Override PartName="/xl/drawings/drawing15.xml" ContentType="application/vnd.openxmlformats-officedocument.drawing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I:\SEGECON\2. Atas SRP\1. Atas UDESC\VIGÊNCIA EXPIRADA\2025 PROCESSSO ENCERRADOS\PE 1025.2024 SRP SGPE 31860.2024 - Eventos 2 - VIG. 20.09.2025\"/>
    </mc:Choice>
  </mc:AlternateContent>
  <xr:revisionPtr revIDLastSave="0" documentId="13_ncr:1_{1133E9E7-AB0F-485D-A233-17970C97BDAF}" xr6:coauthVersionLast="47" xr6:coauthVersionMax="47" xr10:uidLastSave="{00000000-0000-0000-0000-000000000000}"/>
  <bookViews>
    <workbookView xWindow="28680" yWindow="-120" windowWidth="29040" windowHeight="15720" tabRatio="638" activeTab="14" xr2:uid="{00000000-000D-0000-FFFF-FFFF00000000}"/>
  </bookViews>
  <sheets>
    <sheet name="REITORIA-PROEX" sheetId="75" r:id="rId1"/>
    <sheet name="ESAG" sheetId="182" r:id="rId2"/>
    <sheet name="CEART" sheetId="183" r:id="rId3"/>
    <sheet name="FAED" sheetId="184" r:id="rId4"/>
    <sheet name="CEAD" sheetId="185" r:id="rId5"/>
    <sheet name="CEFID" sheetId="186" r:id="rId6"/>
    <sheet name="CERES" sheetId="187" r:id="rId7"/>
    <sheet name="CESFI" sheetId="188" r:id="rId8"/>
    <sheet name="CCT" sheetId="189" r:id="rId9"/>
    <sheet name="CEPLAN" sheetId="190" r:id="rId10"/>
    <sheet name="CEAVI" sheetId="191" r:id="rId11"/>
    <sheet name="CAV" sheetId="192" r:id="rId12"/>
    <sheet name="CEO" sheetId="193" r:id="rId13"/>
    <sheet name="CESMO" sheetId="194" r:id="rId14"/>
    <sheet name="GESTOR" sheetId="162" r:id="rId15"/>
    <sheet name="(CARONA)" sheetId="195" r:id="rId16"/>
  </sheets>
  <definedNames>
    <definedName name="_xlnm._FilterDatabase" localSheetId="15" hidden="1">'(CARONA)'!$A$3:$Q$51</definedName>
    <definedName name="_xlnm._FilterDatabase" localSheetId="11" hidden="1">CAV!$A$3:$AG$51</definedName>
    <definedName name="_xlnm._FilterDatabase" localSheetId="8" hidden="1">CCT!$A$3:$AH$52</definedName>
    <definedName name="_xlnm._FilterDatabase" localSheetId="4" hidden="1">CEAD!$A$3:$AG$51</definedName>
    <definedName name="_xlnm._FilterDatabase" localSheetId="2" hidden="1">CEART!$A$3:$AG$51</definedName>
    <definedName name="_xlnm._FilterDatabase" localSheetId="10" hidden="1">CEAVI!$A$3:$AH$51</definedName>
    <definedName name="_xlnm._FilterDatabase" localSheetId="5" hidden="1">CEFID!$A$3:$AG$51</definedName>
    <definedName name="_xlnm._FilterDatabase" localSheetId="12" hidden="1">CEO!$A$3:$AG$51</definedName>
    <definedName name="_xlnm._FilterDatabase" localSheetId="9" hidden="1">CEPLAN!$A$3:$AG$51</definedName>
    <definedName name="_xlnm._FilterDatabase" localSheetId="6" hidden="1">CERES!$A$3:$AG$51</definedName>
    <definedName name="_xlnm._FilterDatabase" localSheetId="7" hidden="1">CESFI!$A$3:$AG$51</definedName>
    <definedName name="_xlnm._FilterDatabase" localSheetId="13" hidden="1">CESMO!$A$3:$AG$51</definedName>
    <definedName name="_xlnm._FilterDatabase" localSheetId="1" hidden="1">ESAG!$A$3:$AG$51</definedName>
    <definedName name="_xlnm._FilterDatabase" localSheetId="3" hidden="1">FAED!$A$3:$AG$51</definedName>
    <definedName name="_xlnm._FilterDatabase" localSheetId="0" hidden="1">'REITORIA-PROEX'!$A$3:$AT$52</definedName>
    <definedName name="diasuteis" localSheetId="11">#REF!</definedName>
    <definedName name="diasuteis" localSheetId="8">#REF!</definedName>
    <definedName name="diasuteis" localSheetId="4">#REF!</definedName>
    <definedName name="diasuteis" localSheetId="2">#REF!</definedName>
    <definedName name="diasuteis" localSheetId="10">#REF!</definedName>
    <definedName name="diasuteis" localSheetId="5">#REF!</definedName>
    <definedName name="diasuteis" localSheetId="12">#REF!</definedName>
    <definedName name="diasuteis" localSheetId="9">#REF!</definedName>
    <definedName name="diasuteis" localSheetId="6">#REF!</definedName>
    <definedName name="diasuteis" localSheetId="7">#REF!</definedName>
    <definedName name="diasuteis" localSheetId="13">#REF!</definedName>
    <definedName name="diasuteis" localSheetId="1">#REF!</definedName>
    <definedName name="diasuteis" localSheetId="3">#REF!</definedName>
    <definedName name="diasuteis" localSheetId="14">#REF!</definedName>
    <definedName name="diasuteis" localSheetId="0">#REF!</definedName>
    <definedName name="diasuteis">#REF!</definedName>
    <definedName name="Ferias" localSheetId="14">#REF!</definedName>
    <definedName name="Ferias">#REF!</definedName>
    <definedName name="RD" localSheetId="14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25" i="185" l="1"/>
  <c r="M28" i="191"/>
  <c r="R4" i="183"/>
  <c r="M63" i="162"/>
  <c r="M64" i="162"/>
  <c r="M68" i="162"/>
  <c r="M65" i="162"/>
  <c r="M62" i="162"/>
  <c r="M70" i="162"/>
  <c r="M61" i="162"/>
  <c r="M66" i="162"/>
  <c r="M69" i="162"/>
  <c r="N69" i="162" s="1"/>
  <c r="M59" i="162"/>
  <c r="K63" i="162"/>
  <c r="K64" i="162"/>
  <c r="K68" i="162"/>
  <c r="K65" i="162"/>
  <c r="K62" i="162"/>
  <c r="K70" i="162"/>
  <c r="K61" i="162"/>
  <c r="K67" i="162"/>
  <c r="K66" i="162"/>
  <c r="K69" i="162"/>
  <c r="K59" i="162"/>
  <c r="J63" i="162"/>
  <c r="J64" i="162"/>
  <c r="J68" i="162"/>
  <c r="J65" i="162"/>
  <c r="J62" i="162"/>
  <c r="J70" i="162"/>
  <c r="J61" i="162"/>
  <c r="J67" i="162"/>
  <c r="J66" i="162"/>
  <c r="J69" i="162"/>
  <c r="J59" i="162"/>
  <c r="H59" i="162"/>
  <c r="H69" i="162"/>
  <c r="O69" i="162" s="1"/>
  <c r="H66" i="162"/>
  <c r="H61" i="162"/>
  <c r="H70" i="162"/>
  <c r="H62" i="162"/>
  <c r="H65" i="162"/>
  <c r="H68" i="162"/>
  <c r="O68" i="162" s="1"/>
  <c r="H64" i="162"/>
  <c r="H63" i="162"/>
  <c r="G63" i="162"/>
  <c r="N63" i="162" s="1"/>
  <c r="G64" i="162"/>
  <c r="G68" i="162"/>
  <c r="G65" i="162"/>
  <c r="G62" i="162"/>
  <c r="G70" i="162"/>
  <c r="G61" i="162"/>
  <c r="G67" i="162"/>
  <c r="G66" i="162"/>
  <c r="G69" i="162"/>
  <c r="N70" i="162"/>
  <c r="G59" i="162"/>
  <c r="N59" i="162" s="1"/>
  <c r="F56" i="162"/>
  <c r="F55" i="162"/>
  <c r="F54" i="162"/>
  <c r="J50" i="162"/>
  <c r="M50" i="162" s="1"/>
  <c r="F50" i="162"/>
  <c r="L50" i="162" s="1"/>
  <c r="J49" i="162"/>
  <c r="M49" i="162" s="1"/>
  <c r="F49" i="162"/>
  <c r="P48" i="162"/>
  <c r="J48" i="162"/>
  <c r="M48" i="162" s="1"/>
  <c r="F48" i="162"/>
  <c r="L48" i="162" s="1"/>
  <c r="J47" i="162"/>
  <c r="F47" i="162"/>
  <c r="L47" i="162" s="1"/>
  <c r="J46" i="162"/>
  <c r="M46" i="162" s="1"/>
  <c r="F46" i="162"/>
  <c r="L46" i="162" s="1"/>
  <c r="J45" i="162"/>
  <c r="M45" i="162" s="1"/>
  <c r="F45" i="162"/>
  <c r="L45" i="162" s="1"/>
  <c r="J44" i="162"/>
  <c r="M44" i="162" s="1"/>
  <c r="F44" i="162"/>
  <c r="J43" i="162"/>
  <c r="M43" i="162" s="1"/>
  <c r="F43" i="162"/>
  <c r="L43" i="162" s="1"/>
  <c r="J42" i="162"/>
  <c r="M42" i="162" s="1"/>
  <c r="F42" i="162"/>
  <c r="L42" i="162" s="1"/>
  <c r="J41" i="162"/>
  <c r="M41" i="162" s="1"/>
  <c r="F41" i="162"/>
  <c r="L41" i="162" s="1"/>
  <c r="J40" i="162"/>
  <c r="M40" i="162" s="1"/>
  <c r="F40" i="162"/>
  <c r="J39" i="162"/>
  <c r="M39" i="162" s="1"/>
  <c r="F39" i="162"/>
  <c r="L39" i="162" s="1"/>
  <c r="J38" i="162"/>
  <c r="M38" i="162" s="1"/>
  <c r="F38" i="162"/>
  <c r="L38" i="162" s="1"/>
  <c r="J37" i="162"/>
  <c r="M37" i="162" s="1"/>
  <c r="F37" i="162"/>
  <c r="L37" i="162" s="1"/>
  <c r="J36" i="162"/>
  <c r="M36" i="162" s="1"/>
  <c r="J35" i="162"/>
  <c r="M35" i="162" s="1"/>
  <c r="J34" i="162"/>
  <c r="M34" i="162" s="1"/>
  <c r="F34" i="162"/>
  <c r="L34" i="162" s="1"/>
  <c r="J33" i="162"/>
  <c r="M33" i="162" s="1"/>
  <c r="F33" i="162"/>
  <c r="L33" i="162" s="1"/>
  <c r="J32" i="162"/>
  <c r="M32" i="162" s="1"/>
  <c r="F32" i="162"/>
  <c r="J31" i="162"/>
  <c r="M31" i="162" s="1"/>
  <c r="F31" i="162"/>
  <c r="L31" i="162" s="1"/>
  <c r="J30" i="162"/>
  <c r="M30" i="162" s="1"/>
  <c r="F30" i="162"/>
  <c r="L30" i="162" s="1"/>
  <c r="J29" i="162"/>
  <c r="M29" i="162" s="1"/>
  <c r="F29" i="162"/>
  <c r="L29" i="162" s="1"/>
  <c r="J28" i="162"/>
  <c r="M28" i="162" s="1"/>
  <c r="F28" i="162"/>
  <c r="L28" i="162" s="1"/>
  <c r="J27" i="162"/>
  <c r="F27" i="162"/>
  <c r="L27" i="162" s="1"/>
  <c r="J26" i="162"/>
  <c r="M26" i="162" s="1"/>
  <c r="F26" i="162"/>
  <c r="L26" i="162" s="1"/>
  <c r="J25" i="162"/>
  <c r="M25" i="162" s="1"/>
  <c r="F25" i="162"/>
  <c r="L25" i="162" s="1"/>
  <c r="J24" i="162"/>
  <c r="M24" i="162" s="1"/>
  <c r="F24" i="162"/>
  <c r="L24" i="162" s="1"/>
  <c r="J23" i="162"/>
  <c r="M23" i="162" s="1"/>
  <c r="F23" i="162"/>
  <c r="L23" i="162" s="1"/>
  <c r="J22" i="162"/>
  <c r="M22" i="162" s="1"/>
  <c r="J21" i="162"/>
  <c r="M21" i="162" s="1"/>
  <c r="F21" i="162"/>
  <c r="L21" i="162" s="1"/>
  <c r="J20" i="162"/>
  <c r="M20" i="162" s="1"/>
  <c r="F20" i="162"/>
  <c r="J19" i="162"/>
  <c r="F19" i="162"/>
  <c r="L19" i="162" s="1"/>
  <c r="J18" i="162"/>
  <c r="M18" i="162" s="1"/>
  <c r="F18" i="162"/>
  <c r="L18" i="162" s="1"/>
  <c r="J17" i="162"/>
  <c r="M17" i="162" s="1"/>
  <c r="F17" i="162"/>
  <c r="L17" i="162" s="1"/>
  <c r="J16" i="162"/>
  <c r="M16" i="162" s="1"/>
  <c r="F16" i="162"/>
  <c r="J15" i="162"/>
  <c r="M15" i="162" s="1"/>
  <c r="F15" i="162"/>
  <c r="L15" i="162" s="1"/>
  <c r="J14" i="162"/>
  <c r="M14" i="162" s="1"/>
  <c r="F14" i="162"/>
  <c r="L14" i="162" s="1"/>
  <c r="J13" i="162"/>
  <c r="M13" i="162" s="1"/>
  <c r="F13" i="162"/>
  <c r="L13" i="162" s="1"/>
  <c r="J12" i="162"/>
  <c r="M12" i="162" s="1"/>
  <c r="F12" i="162"/>
  <c r="J11" i="162"/>
  <c r="M11" i="162" s="1"/>
  <c r="F11" i="162"/>
  <c r="L11" i="162" s="1"/>
  <c r="J10" i="162"/>
  <c r="M10" i="162" s="1"/>
  <c r="F10" i="162"/>
  <c r="L10" i="162" s="1"/>
  <c r="J9" i="162"/>
  <c r="M9" i="162" s="1"/>
  <c r="F9" i="162"/>
  <c r="L9" i="162" s="1"/>
  <c r="J8" i="162"/>
  <c r="M8" i="162" s="1"/>
  <c r="F8" i="162"/>
  <c r="J7" i="162"/>
  <c r="M7" i="162" s="1"/>
  <c r="F7" i="162"/>
  <c r="L7" i="162" s="1"/>
  <c r="J6" i="162"/>
  <c r="M6" i="162" s="1"/>
  <c r="F6" i="162"/>
  <c r="L6" i="162" s="1"/>
  <c r="J5" i="162"/>
  <c r="M5" i="162" s="1"/>
  <c r="F5" i="162"/>
  <c r="L5" i="162" s="1"/>
  <c r="J4" i="162"/>
  <c r="M4" i="162" s="1"/>
  <c r="F4" i="162"/>
  <c r="L4" i="162" s="1"/>
  <c r="R52" i="194"/>
  <c r="Q52" i="194"/>
  <c r="P52" i="194"/>
  <c r="O52" i="194"/>
  <c r="N52" i="194"/>
  <c r="M52" i="194"/>
  <c r="L52" i="194"/>
  <c r="K52" i="194"/>
  <c r="J52" i="194"/>
  <c r="R52" i="193"/>
  <c r="Q52" i="193"/>
  <c r="P52" i="193"/>
  <c r="O52" i="193"/>
  <c r="N52" i="193"/>
  <c r="M52" i="193"/>
  <c r="L52" i="193"/>
  <c r="K52" i="193"/>
  <c r="J52" i="193"/>
  <c r="R52" i="192"/>
  <c r="Q52" i="192"/>
  <c r="P52" i="192"/>
  <c r="O52" i="192"/>
  <c r="N52" i="192"/>
  <c r="M52" i="192"/>
  <c r="L52" i="192"/>
  <c r="K52" i="192"/>
  <c r="J52" i="192"/>
  <c r="Q52" i="191"/>
  <c r="P52" i="191"/>
  <c r="O52" i="191"/>
  <c r="K60" i="162" s="1"/>
  <c r="J52" i="191"/>
  <c r="G60" i="162" s="1"/>
  <c r="R52" i="190"/>
  <c r="Q52" i="190"/>
  <c r="P52" i="190"/>
  <c r="O52" i="190"/>
  <c r="N52" i="190"/>
  <c r="M52" i="190"/>
  <c r="L52" i="190"/>
  <c r="K52" i="190"/>
  <c r="J52" i="190"/>
  <c r="Q52" i="189"/>
  <c r="P52" i="189"/>
  <c r="O52" i="189"/>
  <c r="K71" i="162" s="1"/>
  <c r="M52" i="189"/>
  <c r="J71" i="162" s="1"/>
  <c r="J52" i="189"/>
  <c r="G71" i="162" s="1"/>
  <c r="R52" i="188"/>
  <c r="Q52" i="188"/>
  <c r="P52" i="188"/>
  <c r="O52" i="188"/>
  <c r="N52" i="188"/>
  <c r="M52" i="188"/>
  <c r="L52" i="188"/>
  <c r="K52" i="188"/>
  <c r="J52" i="188"/>
  <c r="R52" i="187"/>
  <c r="Q52" i="187"/>
  <c r="P52" i="187"/>
  <c r="O52" i="187"/>
  <c r="N52" i="187"/>
  <c r="M52" i="187"/>
  <c r="L52" i="187"/>
  <c r="K52" i="187"/>
  <c r="J52" i="187"/>
  <c r="Q52" i="186"/>
  <c r="P52" i="186"/>
  <c r="O52" i="186"/>
  <c r="J52" i="186"/>
  <c r="Q52" i="185"/>
  <c r="P52" i="185"/>
  <c r="O52" i="185"/>
  <c r="N52" i="185"/>
  <c r="M52" i="185"/>
  <c r="J52" i="185"/>
  <c r="R52" i="184"/>
  <c r="Q52" i="184"/>
  <c r="P52" i="184"/>
  <c r="O52" i="184"/>
  <c r="N52" i="184"/>
  <c r="M52" i="184"/>
  <c r="L52" i="184"/>
  <c r="K52" i="184"/>
  <c r="J52" i="184"/>
  <c r="R52" i="183"/>
  <c r="Q52" i="183"/>
  <c r="P52" i="183"/>
  <c r="O52" i="183"/>
  <c r="N52" i="183"/>
  <c r="M52" i="183"/>
  <c r="L52" i="183"/>
  <c r="K52" i="183"/>
  <c r="J52" i="183"/>
  <c r="Q52" i="182"/>
  <c r="P52" i="182"/>
  <c r="O52" i="182"/>
  <c r="K58" i="162" s="1"/>
  <c r="S52" i="75"/>
  <c r="L52" i="75"/>
  <c r="M52" i="75"/>
  <c r="N52" i="75"/>
  <c r="O52" i="75"/>
  <c r="P52" i="75"/>
  <c r="Q52" i="75"/>
  <c r="R52" i="75"/>
  <c r="O64" i="162" l="1"/>
  <c r="O59" i="162"/>
  <c r="I59" i="162"/>
  <c r="N65" i="162"/>
  <c r="N68" i="162"/>
  <c r="N64" i="162"/>
  <c r="N61" i="162"/>
  <c r="N62" i="162"/>
  <c r="O61" i="162"/>
  <c r="L62" i="162"/>
  <c r="O65" i="162"/>
  <c r="L60" i="162"/>
  <c r="L59" i="162"/>
  <c r="L63" i="162"/>
  <c r="L8" i="162"/>
  <c r="L32" i="162"/>
  <c r="L12" i="162"/>
  <c r="L16" i="162"/>
  <c r="L49" i="162"/>
  <c r="L40" i="162"/>
  <c r="L20" i="162"/>
  <c r="L44" i="162"/>
  <c r="O63" i="162"/>
  <c r="O62" i="162"/>
  <c r="O70" i="162"/>
  <c r="L69" i="162"/>
  <c r="O66" i="162"/>
  <c r="K72" i="162"/>
  <c r="L71" i="162"/>
  <c r="I61" i="162"/>
  <c r="L61" i="162"/>
  <c r="I62" i="162"/>
  <c r="I66" i="162"/>
  <c r="L66" i="162"/>
  <c r="M47" i="162"/>
  <c r="Q48" i="162"/>
  <c r="P51" i="162"/>
  <c r="I70" i="162"/>
  <c r="L70" i="162"/>
  <c r="L67" i="162"/>
  <c r="I65" i="162"/>
  <c r="N66" i="162"/>
  <c r="M19" i="162"/>
  <c r="M27" i="162"/>
  <c r="I69" i="162"/>
  <c r="L65" i="162"/>
  <c r="I63" i="162"/>
  <c r="I68" i="162"/>
  <c r="L64" i="162"/>
  <c r="I64" i="162"/>
  <c r="L68" i="162"/>
  <c r="M51" i="162" l="1"/>
  <c r="V51" i="189" l="1"/>
  <c r="M16" i="188" l="1"/>
  <c r="M16" i="187" l="1"/>
  <c r="Y51" i="183" l="1"/>
  <c r="X51" i="183"/>
  <c r="W51" i="183" a="1"/>
  <c r="W51" i="183" s="1"/>
  <c r="V51" i="183" a="1"/>
  <c r="V51" i="183" s="1"/>
  <c r="M40" i="182" l="1"/>
  <c r="M33" i="182"/>
  <c r="M30" i="182"/>
  <c r="X51" i="182" l="1" a="1"/>
  <c r="X51" i="182" s="1"/>
  <c r="Y51" i="182" a="1"/>
  <c r="Y51" i="182" s="1"/>
  <c r="Z51" i="182" a="1"/>
  <c r="Z51" i="182" s="1"/>
  <c r="J44" i="75"/>
  <c r="J36" i="75"/>
  <c r="J35" i="75"/>
  <c r="J27" i="75"/>
  <c r="J17" i="75"/>
  <c r="J12" i="75"/>
  <c r="J10" i="75"/>
  <c r="J9" i="75"/>
  <c r="J51" i="75" s="1"/>
  <c r="J8" i="75"/>
  <c r="J6" i="75"/>
  <c r="J5" i="75"/>
  <c r="M22" i="188"/>
  <c r="M26" i="183"/>
  <c r="M22" i="183"/>
  <c r="AP51" i="75"/>
  <c r="AQ51" i="75"/>
  <c r="AR51" i="75"/>
  <c r="AS51" i="75"/>
  <c r="AT51" i="75"/>
  <c r="N22" i="75"/>
  <c r="M30" i="183"/>
  <c r="N24" i="75"/>
  <c r="M24" i="183"/>
  <c r="AN51" i="75"/>
  <c r="AM25" i="75"/>
  <c r="AM51" i="75" s="1"/>
  <c r="N25" i="75"/>
  <c r="AL51" i="75"/>
  <c r="AO51" i="75"/>
  <c r="N21" i="75"/>
  <c r="M21" i="185"/>
  <c r="M25" i="183"/>
  <c r="N23" i="75"/>
  <c r="M23" i="183"/>
  <c r="M23" i="189"/>
  <c r="AJ36" i="75"/>
  <c r="AH51" i="75" l="1"/>
  <c r="AI51" i="75"/>
  <c r="AJ51" i="75"/>
  <c r="AK51" i="75"/>
  <c r="AG51" i="75"/>
  <c r="R22" i="183"/>
  <c r="S22" i="183" s="1"/>
  <c r="W51" i="189"/>
  <c r="S4" i="75"/>
  <c r="M4" i="75"/>
  <c r="M7" i="191"/>
  <c r="M52" i="191" s="1"/>
  <c r="J60" i="162" s="1"/>
  <c r="M19" i="194"/>
  <c r="S24" i="75"/>
  <c r="AE51" i="75"/>
  <c r="AF51" i="75"/>
  <c r="S5" i="75"/>
  <c r="S7" i="75"/>
  <c r="S8" i="75"/>
  <c r="S9" i="75"/>
  <c r="S10" i="75"/>
  <c r="S11" i="75"/>
  <c r="S12" i="75"/>
  <c r="S13" i="75"/>
  <c r="S14" i="75"/>
  <c r="S15" i="75"/>
  <c r="S16" i="75"/>
  <c r="S17" i="75"/>
  <c r="S18" i="75"/>
  <c r="S19" i="75"/>
  <c r="S20" i="75"/>
  <c r="S23" i="75"/>
  <c r="S26" i="75"/>
  <c r="S27" i="75"/>
  <c r="S29" i="75"/>
  <c r="S31" i="75"/>
  <c r="S32" i="75"/>
  <c r="S33" i="75"/>
  <c r="S34" i="75"/>
  <c r="S37" i="75"/>
  <c r="S38" i="75"/>
  <c r="S39" i="75"/>
  <c r="S40" i="75"/>
  <c r="S41" i="75"/>
  <c r="S42" i="75"/>
  <c r="S43" i="75"/>
  <c r="S44" i="75"/>
  <c r="S45" i="75"/>
  <c r="S46" i="75"/>
  <c r="S47" i="75"/>
  <c r="S48" i="75"/>
  <c r="S49" i="75"/>
  <c r="S50" i="75"/>
  <c r="AC51" i="75"/>
  <c r="Y51" i="75"/>
  <c r="Z51" i="75"/>
  <c r="AA51" i="75"/>
  <c r="AB51" i="75"/>
  <c r="V51" i="75"/>
  <c r="W51" i="75"/>
  <c r="X51" i="75"/>
  <c r="U51" i="75"/>
  <c r="M21" i="183"/>
  <c r="R50" i="183"/>
  <c r="S50" i="183" s="1"/>
  <c r="R5" i="183"/>
  <c r="S5" i="183" s="1"/>
  <c r="R6" i="183"/>
  <c r="S6" i="183" s="1"/>
  <c r="R7" i="183"/>
  <c r="S7" i="183" s="1"/>
  <c r="R8" i="183"/>
  <c r="S8" i="183" s="1"/>
  <c r="R9" i="183"/>
  <c r="S9" i="183" s="1"/>
  <c r="R10" i="183"/>
  <c r="S10" i="183" s="1"/>
  <c r="R11" i="183"/>
  <c r="S11" i="183" s="1"/>
  <c r="R12" i="183"/>
  <c r="S12" i="183" s="1"/>
  <c r="R13" i="183"/>
  <c r="S13" i="183" s="1"/>
  <c r="R14" i="183"/>
  <c r="S14" i="183" s="1"/>
  <c r="R15" i="183"/>
  <c r="S15" i="183" s="1"/>
  <c r="R16" i="183"/>
  <c r="S16" i="183" s="1"/>
  <c r="R17" i="183"/>
  <c r="S17" i="183" s="1"/>
  <c r="R18" i="183"/>
  <c r="S18" i="183" s="1"/>
  <c r="R19" i="183"/>
  <c r="S19" i="183" s="1"/>
  <c r="R20" i="183"/>
  <c r="S20" i="183" s="1"/>
  <c r="R21" i="183"/>
  <c r="S21" i="183" s="1"/>
  <c r="R23" i="183"/>
  <c r="S23" i="183" s="1"/>
  <c r="R24" i="183"/>
  <c r="S24" i="183" s="1"/>
  <c r="R25" i="183"/>
  <c r="S25" i="183" s="1"/>
  <c r="R26" i="183"/>
  <c r="S26" i="183" s="1"/>
  <c r="R27" i="183"/>
  <c r="S27" i="183" s="1"/>
  <c r="R28" i="183"/>
  <c r="S28" i="183" s="1"/>
  <c r="R29" i="183"/>
  <c r="S29" i="183" s="1"/>
  <c r="R30" i="183"/>
  <c r="S30" i="183" s="1"/>
  <c r="R31" i="183"/>
  <c r="S31" i="183" s="1"/>
  <c r="R32" i="183"/>
  <c r="S32" i="183" s="1"/>
  <c r="R33" i="183"/>
  <c r="S33" i="183" s="1"/>
  <c r="R34" i="183"/>
  <c r="S34" i="183" s="1"/>
  <c r="R35" i="183"/>
  <c r="S35" i="183" s="1"/>
  <c r="R36" i="183"/>
  <c r="S36" i="183" s="1"/>
  <c r="R37" i="183"/>
  <c r="S37" i="183" s="1"/>
  <c r="R38" i="183"/>
  <c r="S38" i="183" s="1"/>
  <c r="R39" i="183"/>
  <c r="S39" i="183" s="1"/>
  <c r="R40" i="183"/>
  <c r="S40" i="183" s="1"/>
  <c r="R41" i="183"/>
  <c r="S41" i="183" s="1"/>
  <c r="R42" i="183"/>
  <c r="S42" i="183" s="1"/>
  <c r="R43" i="183"/>
  <c r="S43" i="183" s="1"/>
  <c r="R44" i="183"/>
  <c r="S44" i="183" s="1"/>
  <c r="R45" i="183"/>
  <c r="S45" i="183" s="1"/>
  <c r="R46" i="183"/>
  <c r="S46" i="183" s="1"/>
  <c r="R47" i="183"/>
  <c r="S47" i="183" s="1"/>
  <c r="R48" i="183"/>
  <c r="S48" i="183" s="1"/>
  <c r="R49" i="183"/>
  <c r="S49" i="183" s="1"/>
  <c r="AD6" i="75"/>
  <c r="S6" i="75" s="1"/>
  <c r="AD21" i="75"/>
  <c r="AD22" i="75"/>
  <c r="AD25" i="75"/>
  <c r="AD30" i="75"/>
  <c r="S30" i="75" s="1"/>
  <c r="N28" i="75"/>
  <c r="S28" i="75" s="1"/>
  <c r="M14" i="182"/>
  <c r="M5" i="182"/>
  <c r="M4" i="182"/>
  <c r="M52" i="182" s="1"/>
  <c r="M28" i="186"/>
  <c r="M52" i="186" s="1"/>
  <c r="S4" i="183" l="1"/>
  <c r="S22" i="75"/>
  <c r="S21" i="75"/>
  <c r="AD51" i="75"/>
  <c r="S25" i="75"/>
  <c r="J51" i="192"/>
  <c r="J51" i="194" l="1"/>
  <c r="U51" i="193" l="1"/>
  <c r="V51" i="193"/>
  <c r="W51" i="193"/>
  <c r="X51" i="193"/>
  <c r="Y51" i="193"/>
  <c r="Z51" i="193"/>
  <c r="AA51" i="193"/>
  <c r="AB51" i="193"/>
  <c r="AC51" i="193"/>
  <c r="AD51" i="193"/>
  <c r="AE51" i="193"/>
  <c r="AF51" i="193"/>
  <c r="AG51" i="193"/>
  <c r="T51" i="193"/>
  <c r="J51" i="193" l="1"/>
  <c r="J51" i="191"/>
  <c r="V51" i="191" a="1"/>
  <c r="V51" i="191" s="1"/>
  <c r="U51" i="191" a="1"/>
  <c r="U51" i="191" s="1"/>
  <c r="T51" i="191" a="1"/>
  <c r="T51" i="191" s="1"/>
  <c r="V51" i="190" l="1" a="1"/>
  <c r="V51" i="190" s="1"/>
  <c r="U51" i="190" a="1"/>
  <c r="U51" i="190" s="1"/>
  <c r="T51" i="190" a="1"/>
  <c r="T51" i="190" s="1"/>
  <c r="J51" i="190" l="1"/>
  <c r="U51" i="189" a="1"/>
  <c r="U51" i="189" s="1"/>
  <c r="T51" i="189" a="1"/>
  <c r="T51" i="189" s="1"/>
  <c r="J51" i="189" l="1"/>
  <c r="W51" i="188" a="1"/>
  <c r="W51" i="188" s="1"/>
  <c r="V51" i="188" a="1"/>
  <c r="V51" i="188" s="1"/>
  <c r="U51" i="188" a="1"/>
  <c r="U51" i="188" s="1"/>
  <c r="T51" i="188" a="1"/>
  <c r="T51" i="188" s="1"/>
  <c r="J51" i="187" l="1"/>
  <c r="J51" i="186"/>
  <c r="T51" i="186" a="1"/>
  <c r="T51" i="186" s="1"/>
  <c r="U51" i="184" l="1" a="1"/>
  <c r="U51" i="184" s="1"/>
  <c r="T51" i="184" a="1"/>
  <c r="T51" i="184" s="1"/>
  <c r="J51" i="185" l="1"/>
  <c r="T51" i="183" a="1"/>
  <c r="T51" i="183" s="1"/>
  <c r="U51" i="183" a="1"/>
  <c r="U51" i="183" s="1"/>
  <c r="J51" i="183"/>
  <c r="T51" i="182" l="1" a="1"/>
  <c r="T51" i="182" s="1"/>
  <c r="W51" i="182" a="1"/>
  <c r="W51" i="182" s="1"/>
  <c r="V51" i="182" a="1"/>
  <c r="V51" i="182" s="1"/>
  <c r="U51" i="182" a="1"/>
  <c r="U51" i="182" s="1"/>
  <c r="G50" i="195" l="1"/>
  <c r="K50" i="195" s="1"/>
  <c r="G49" i="195"/>
  <c r="K49" i="195" s="1"/>
  <c r="G48" i="195"/>
  <c r="K48" i="195" s="1"/>
  <c r="G47" i="195"/>
  <c r="K47" i="195" s="1"/>
  <c r="G46" i="195"/>
  <c r="K46" i="195" s="1"/>
  <c r="G45" i="195"/>
  <c r="K45" i="195" s="1"/>
  <c r="G44" i="195"/>
  <c r="K44" i="195" s="1"/>
  <c r="G43" i="195"/>
  <c r="K43" i="195" s="1"/>
  <c r="G42" i="195"/>
  <c r="K42" i="195" s="1"/>
  <c r="G41" i="195"/>
  <c r="K41" i="195" s="1"/>
  <c r="G40" i="195"/>
  <c r="K40" i="195" s="1"/>
  <c r="G39" i="195"/>
  <c r="K39" i="195" s="1"/>
  <c r="G38" i="195"/>
  <c r="K38" i="195" s="1"/>
  <c r="G37" i="195"/>
  <c r="K37" i="195" s="1"/>
  <c r="G34" i="195"/>
  <c r="K34" i="195" s="1"/>
  <c r="G33" i="195"/>
  <c r="K33" i="195" s="1"/>
  <c r="G32" i="195"/>
  <c r="K32" i="195" s="1"/>
  <c r="G31" i="195"/>
  <c r="K31" i="195" s="1"/>
  <c r="G30" i="195"/>
  <c r="K30" i="195" s="1"/>
  <c r="G29" i="195"/>
  <c r="K29" i="195" s="1"/>
  <c r="G28" i="195"/>
  <c r="K28" i="195" s="1"/>
  <c r="G26" i="195"/>
  <c r="K26" i="195" s="1"/>
  <c r="G25" i="195"/>
  <c r="K25" i="195" s="1"/>
  <c r="G24" i="195"/>
  <c r="K24" i="195" s="1"/>
  <c r="G23" i="195"/>
  <c r="K23" i="195" s="1"/>
  <c r="G21" i="195"/>
  <c r="K21" i="195" s="1"/>
  <c r="G20" i="195"/>
  <c r="K20" i="195" s="1"/>
  <c r="G19" i="195"/>
  <c r="K19" i="195" s="1"/>
  <c r="G18" i="195"/>
  <c r="K18" i="195" s="1"/>
  <c r="G17" i="195"/>
  <c r="K17" i="195" s="1"/>
  <c r="G16" i="195"/>
  <c r="K16" i="195" s="1"/>
  <c r="G15" i="195"/>
  <c r="K15" i="195" s="1"/>
  <c r="G14" i="195"/>
  <c r="K14" i="195" s="1"/>
  <c r="G13" i="195"/>
  <c r="K13" i="195" s="1"/>
  <c r="G12" i="195"/>
  <c r="K12" i="195" s="1"/>
  <c r="G11" i="195"/>
  <c r="K11" i="195" s="1"/>
  <c r="G10" i="195"/>
  <c r="K10" i="195" s="1"/>
  <c r="G9" i="195"/>
  <c r="K9" i="195" s="1"/>
  <c r="G8" i="195"/>
  <c r="K8" i="195" s="1"/>
  <c r="G7" i="195"/>
  <c r="K7" i="195" s="1"/>
  <c r="G6" i="195"/>
  <c r="K6" i="195" s="1"/>
  <c r="G5" i="195"/>
  <c r="K5" i="195" s="1"/>
  <c r="G4" i="195"/>
  <c r="K4" i="195" s="1"/>
  <c r="J27" i="188"/>
  <c r="N27" i="188" s="1"/>
  <c r="J22" i="182"/>
  <c r="J22" i="188"/>
  <c r="K22" i="188" s="1"/>
  <c r="J27" i="184"/>
  <c r="J51" i="184" s="1"/>
  <c r="J36" i="182"/>
  <c r="K36" i="182" s="1"/>
  <c r="J35" i="182"/>
  <c r="K36" i="75"/>
  <c r="S36" i="75" s="1"/>
  <c r="K35" i="75"/>
  <c r="S35" i="75" s="1"/>
  <c r="R50" i="194"/>
  <c r="N50" i="194"/>
  <c r="L50" i="194"/>
  <c r="K50" i="194"/>
  <c r="R49" i="194"/>
  <c r="N49" i="194"/>
  <c r="L49" i="194"/>
  <c r="K49" i="194"/>
  <c r="R48" i="194"/>
  <c r="N48" i="194"/>
  <c r="L48" i="194"/>
  <c r="K48" i="194"/>
  <c r="R47" i="194"/>
  <c r="N47" i="194"/>
  <c r="L47" i="194"/>
  <c r="K47" i="194"/>
  <c r="R46" i="194"/>
  <c r="N46" i="194"/>
  <c r="L46" i="194"/>
  <c r="K46" i="194"/>
  <c r="R45" i="194"/>
  <c r="N45" i="194"/>
  <c r="L45" i="194"/>
  <c r="K45" i="194"/>
  <c r="R44" i="194"/>
  <c r="N44" i="194"/>
  <c r="L44" i="194"/>
  <c r="K44" i="194"/>
  <c r="R43" i="194"/>
  <c r="N43" i="194"/>
  <c r="L43" i="194"/>
  <c r="K43" i="194"/>
  <c r="R42" i="194"/>
  <c r="N42" i="194"/>
  <c r="L42" i="194"/>
  <c r="K42" i="194"/>
  <c r="R41" i="194"/>
  <c r="N41" i="194"/>
  <c r="L41" i="194"/>
  <c r="K41" i="194"/>
  <c r="R40" i="194"/>
  <c r="N40" i="194"/>
  <c r="L40" i="194"/>
  <c r="K40" i="194"/>
  <c r="R39" i="194"/>
  <c r="N39" i="194"/>
  <c r="L39" i="194"/>
  <c r="K39" i="194"/>
  <c r="R38" i="194"/>
  <c r="N38" i="194"/>
  <c r="L38" i="194"/>
  <c r="K38" i="194"/>
  <c r="R37" i="194"/>
  <c r="N37" i="194"/>
  <c r="L37" i="194"/>
  <c r="K37" i="194"/>
  <c r="R36" i="194"/>
  <c r="N36" i="194"/>
  <c r="L36" i="194"/>
  <c r="K36" i="194"/>
  <c r="R35" i="194"/>
  <c r="N35" i="194"/>
  <c r="L35" i="194"/>
  <c r="K35" i="194"/>
  <c r="R34" i="194"/>
  <c r="N34" i="194"/>
  <c r="L34" i="194"/>
  <c r="K34" i="194"/>
  <c r="R33" i="194"/>
  <c r="N33" i="194"/>
  <c r="L33" i="194"/>
  <c r="K33" i="194"/>
  <c r="R32" i="194"/>
  <c r="N32" i="194"/>
  <c r="L32" i="194"/>
  <c r="K32" i="194"/>
  <c r="R31" i="194"/>
  <c r="N31" i="194"/>
  <c r="L31" i="194"/>
  <c r="K31" i="194"/>
  <c r="R30" i="194"/>
  <c r="N30" i="194"/>
  <c r="L30" i="194"/>
  <c r="K30" i="194"/>
  <c r="R29" i="194"/>
  <c r="N29" i="194"/>
  <c r="L29" i="194"/>
  <c r="K29" i="194"/>
  <c r="R28" i="194"/>
  <c r="N28" i="194"/>
  <c r="L28" i="194"/>
  <c r="K28" i="194"/>
  <c r="R27" i="194"/>
  <c r="N27" i="194"/>
  <c r="L27" i="194"/>
  <c r="K27" i="194"/>
  <c r="R26" i="194"/>
  <c r="N26" i="194"/>
  <c r="L26" i="194"/>
  <c r="K26" i="194"/>
  <c r="R25" i="194"/>
  <c r="N25" i="194"/>
  <c r="L25" i="194"/>
  <c r="K25" i="194"/>
  <c r="R24" i="194"/>
  <c r="N24" i="194"/>
  <c r="L24" i="194"/>
  <c r="K24" i="194"/>
  <c r="R23" i="194"/>
  <c r="N23" i="194"/>
  <c r="L23" i="194"/>
  <c r="K23" i="194"/>
  <c r="R22" i="194"/>
  <c r="N22" i="194"/>
  <c r="L22" i="194"/>
  <c r="K22" i="194"/>
  <c r="R21" i="194"/>
  <c r="N21" i="194"/>
  <c r="L21" i="194"/>
  <c r="K21" i="194"/>
  <c r="R20" i="194"/>
  <c r="N20" i="194"/>
  <c r="L20" i="194"/>
  <c r="K20" i="194"/>
  <c r="R19" i="194"/>
  <c r="N19" i="194"/>
  <c r="L19" i="194"/>
  <c r="K19" i="194"/>
  <c r="R18" i="194"/>
  <c r="N18" i="194"/>
  <c r="L18" i="194"/>
  <c r="K18" i="194"/>
  <c r="R17" i="194"/>
  <c r="N17" i="194"/>
  <c r="L17" i="194"/>
  <c r="K17" i="194"/>
  <c r="R16" i="194"/>
  <c r="N16" i="194"/>
  <c r="L16" i="194"/>
  <c r="K16" i="194"/>
  <c r="R15" i="194"/>
  <c r="N15" i="194"/>
  <c r="L15" i="194"/>
  <c r="K15" i="194"/>
  <c r="R14" i="194"/>
  <c r="N14" i="194"/>
  <c r="L14" i="194"/>
  <c r="K14" i="194"/>
  <c r="R13" i="194"/>
  <c r="N13" i="194"/>
  <c r="L13" i="194"/>
  <c r="K13" i="194"/>
  <c r="R12" i="194"/>
  <c r="N12" i="194"/>
  <c r="L12" i="194"/>
  <c r="K12" i="194"/>
  <c r="R11" i="194"/>
  <c r="N11" i="194"/>
  <c r="L11" i="194"/>
  <c r="K11" i="194"/>
  <c r="R10" i="194"/>
  <c r="N10" i="194"/>
  <c r="L10" i="194"/>
  <c r="K10" i="194"/>
  <c r="R9" i="194"/>
  <c r="N9" i="194"/>
  <c r="L9" i="194"/>
  <c r="K9" i="194"/>
  <c r="R8" i="194"/>
  <c r="N8" i="194"/>
  <c r="L8" i="194"/>
  <c r="K8" i="194"/>
  <c r="R7" i="194"/>
  <c r="N7" i="194"/>
  <c r="L7" i="194"/>
  <c r="K7" i="194"/>
  <c r="R6" i="194"/>
  <c r="N6" i="194"/>
  <c r="L6" i="194"/>
  <c r="K6" i="194"/>
  <c r="R5" i="194"/>
  <c r="N5" i="194"/>
  <c r="L5" i="194"/>
  <c r="K5" i="194"/>
  <c r="R4" i="194"/>
  <c r="N4" i="194"/>
  <c r="L4" i="194"/>
  <c r="K4" i="194"/>
  <c r="R50" i="193"/>
  <c r="N50" i="193"/>
  <c r="L50" i="193"/>
  <c r="K50" i="193"/>
  <c r="R49" i="193"/>
  <c r="N49" i="193"/>
  <c r="L49" i="193"/>
  <c r="K49" i="193"/>
  <c r="R48" i="193"/>
  <c r="N48" i="193"/>
  <c r="L48" i="193"/>
  <c r="K48" i="193"/>
  <c r="R47" i="193"/>
  <c r="N47" i="193"/>
  <c r="L47" i="193"/>
  <c r="K47" i="193"/>
  <c r="R46" i="193"/>
  <c r="N46" i="193"/>
  <c r="L46" i="193"/>
  <c r="K46" i="193"/>
  <c r="R45" i="193"/>
  <c r="N45" i="193"/>
  <c r="L45" i="193"/>
  <c r="K45" i="193"/>
  <c r="R44" i="193"/>
  <c r="N44" i="193"/>
  <c r="L44" i="193"/>
  <c r="K44" i="193"/>
  <c r="R43" i="193"/>
  <c r="N43" i="193"/>
  <c r="L43" i="193"/>
  <c r="K43" i="193"/>
  <c r="R42" i="193"/>
  <c r="N42" i="193"/>
  <c r="L42" i="193"/>
  <c r="K42" i="193"/>
  <c r="R41" i="193"/>
  <c r="N41" i="193"/>
  <c r="L41" i="193"/>
  <c r="K41" i="193"/>
  <c r="R40" i="193"/>
  <c r="N40" i="193"/>
  <c r="L40" i="193"/>
  <c r="K40" i="193"/>
  <c r="R39" i="193"/>
  <c r="N39" i="193"/>
  <c r="L39" i="193"/>
  <c r="K39" i="193"/>
  <c r="R38" i="193"/>
  <c r="N38" i="193"/>
  <c r="L38" i="193"/>
  <c r="K38" i="193"/>
  <c r="R37" i="193"/>
  <c r="N37" i="193"/>
  <c r="L37" i="193"/>
  <c r="K37" i="193"/>
  <c r="R36" i="193"/>
  <c r="N36" i="193"/>
  <c r="L36" i="193"/>
  <c r="K36" i="193"/>
  <c r="R35" i="193"/>
  <c r="N35" i="193"/>
  <c r="L35" i="193"/>
  <c r="K35" i="193"/>
  <c r="R34" i="193"/>
  <c r="N34" i="193"/>
  <c r="L34" i="193"/>
  <c r="K34" i="193"/>
  <c r="R33" i="193"/>
  <c r="N33" i="193"/>
  <c r="L33" i="193"/>
  <c r="K33" i="193"/>
  <c r="R32" i="193"/>
  <c r="N32" i="193"/>
  <c r="L32" i="193"/>
  <c r="K32" i="193"/>
  <c r="R31" i="193"/>
  <c r="N31" i="193"/>
  <c r="L31" i="193"/>
  <c r="K31" i="193"/>
  <c r="R30" i="193"/>
  <c r="N30" i="193"/>
  <c r="L30" i="193"/>
  <c r="K30" i="193"/>
  <c r="R29" i="193"/>
  <c r="N29" i="193"/>
  <c r="L29" i="193"/>
  <c r="K29" i="193"/>
  <c r="R28" i="193"/>
  <c r="N28" i="193"/>
  <c r="L28" i="193"/>
  <c r="K28" i="193"/>
  <c r="R27" i="193"/>
  <c r="N27" i="193"/>
  <c r="L27" i="193"/>
  <c r="K27" i="193"/>
  <c r="R26" i="193"/>
  <c r="N26" i="193"/>
  <c r="L26" i="193"/>
  <c r="K26" i="193"/>
  <c r="R25" i="193"/>
  <c r="N25" i="193"/>
  <c r="L25" i="193"/>
  <c r="K25" i="193"/>
  <c r="R24" i="193"/>
  <c r="N24" i="193"/>
  <c r="L24" i="193"/>
  <c r="K24" i="193"/>
  <c r="R23" i="193"/>
  <c r="N23" i="193"/>
  <c r="L23" i="193"/>
  <c r="K23" i="193"/>
  <c r="R22" i="193"/>
  <c r="N22" i="193"/>
  <c r="L22" i="193"/>
  <c r="K22" i="193"/>
  <c r="R21" i="193"/>
  <c r="N21" i="193"/>
  <c r="L21" i="193"/>
  <c r="K21" i="193"/>
  <c r="R20" i="193"/>
  <c r="N20" i="193"/>
  <c r="L20" i="193"/>
  <c r="K20" i="193"/>
  <c r="R19" i="193"/>
  <c r="N19" i="193"/>
  <c r="L19" i="193"/>
  <c r="K19" i="193"/>
  <c r="R18" i="193"/>
  <c r="N18" i="193"/>
  <c r="L18" i="193"/>
  <c r="K18" i="193"/>
  <c r="R17" i="193"/>
  <c r="N17" i="193"/>
  <c r="L17" i="193"/>
  <c r="K17" i="193"/>
  <c r="R16" i="193"/>
  <c r="N16" i="193"/>
  <c r="L16" i="193"/>
  <c r="K16" i="193"/>
  <c r="R15" i="193"/>
  <c r="N15" i="193"/>
  <c r="L15" i="193"/>
  <c r="K15" i="193"/>
  <c r="R14" i="193"/>
  <c r="N14" i="193"/>
  <c r="L14" i="193"/>
  <c r="K14" i="193"/>
  <c r="R13" i="193"/>
  <c r="N13" i="193"/>
  <c r="L13" i="193"/>
  <c r="K13" i="193"/>
  <c r="R12" i="193"/>
  <c r="N12" i="193"/>
  <c r="L12" i="193"/>
  <c r="K12" i="193"/>
  <c r="R11" i="193"/>
  <c r="N11" i="193"/>
  <c r="L11" i="193"/>
  <c r="K11" i="193"/>
  <c r="R10" i="193"/>
  <c r="N10" i="193"/>
  <c r="L10" i="193"/>
  <c r="K10" i="193"/>
  <c r="R9" i="193"/>
  <c r="N9" i="193"/>
  <c r="L9" i="193"/>
  <c r="K9" i="193"/>
  <c r="R8" i="193"/>
  <c r="N8" i="193"/>
  <c r="L8" i="193"/>
  <c r="K8" i="193"/>
  <c r="R7" i="193"/>
  <c r="N7" i="193"/>
  <c r="L7" i="193"/>
  <c r="K7" i="193"/>
  <c r="R6" i="193"/>
  <c r="N6" i="193"/>
  <c r="L6" i="193"/>
  <c r="K6" i="193"/>
  <c r="R5" i="193"/>
  <c r="N5" i="193"/>
  <c r="L5" i="193"/>
  <c r="K5" i="193"/>
  <c r="R4" i="193"/>
  <c r="N4" i="193"/>
  <c r="L4" i="193"/>
  <c r="K4" i="193"/>
  <c r="R50" i="192"/>
  <c r="N50" i="192"/>
  <c r="L50" i="192"/>
  <c r="K50" i="192"/>
  <c r="R49" i="192"/>
  <c r="N49" i="192"/>
  <c r="L49" i="192"/>
  <c r="K49" i="192"/>
  <c r="R48" i="192"/>
  <c r="N48" i="192"/>
  <c r="L48" i="192"/>
  <c r="K48" i="192"/>
  <c r="R47" i="192"/>
  <c r="N47" i="192"/>
  <c r="L47" i="192"/>
  <c r="K47" i="192"/>
  <c r="R46" i="192"/>
  <c r="N46" i="192"/>
  <c r="L46" i="192"/>
  <c r="K46" i="192"/>
  <c r="R45" i="192"/>
  <c r="N45" i="192"/>
  <c r="L45" i="192"/>
  <c r="K45" i="192"/>
  <c r="R44" i="192"/>
  <c r="N44" i="192"/>
  <c r="L44" i="192"/>
  <c r="K44" i="192"/>
  <c r="R43" i="192"/>
  <c r="N43" i="192"/>
  <c r="L43" i="192"/>
  <c r="K43" i="192"/>
  <c r="R42" i="192"/>
  <c r="N42" i="192"/>
  <c r="L42" i="192"/>
  <c r="K42" i="192"/>
  <c r="R41" i="192"/>
  <c r="N41" i="192"/>
  <c r="L41" i="192"/>
  <c r="K41" i="192"/>
  <c r="R40" i="192"/>
  <c r="N40" i="192"/>
  <c r="L40" i="192"/>
  <c r="K40" i="192"/>
  <c r="R39" i="192"/>
  <c r="N39" i="192"/>
  <c r="L39" i="192"/>
  <c r="K39" i="192"/>
  <c r="R38" i="192"/>
  <c r="N38" i="192"/>
  <c r="L38" i="192"/>
  <c r="K38" i="192"/>
  <c r="R37" i="192"/>
  <c r="N37" i="192"/>
  <c r="L37" i="192"/>
  <c r="K37" i="192"/>
  <c r="R36" i="192"/>
  <c r="N36" i="192"/>
  <c r="L36" i="192"/>
  <c r="K36" i="192"/>
  <c r="R35" i="192"/>
  <c r="N35" i="192"/>
  <c r="L35" i="192"/>
  <c r="K35" i="192"/>
  <c r="R34" i="192"/>
  <c r="N34" i="192"/>
  <c r="L34" i="192"/>
  <c r="K34" i="192"/>
  <c r="R33" i="192"/>
  <c r="N33" i="192"/>
  <c r="L33" i="192"/>
  <c r="K33" i="192"/>
  <c r="R32" i="192"/>
  <c r="N32" i="192"/>
  <c r="L32" i="192"/>
  <c r="K32" i="192"/>
  <c r="R31" i="192"/>
  <c r="N31" i="192"/>
  <c r="L31" i="192"/>
  <c r="K31" i="192"/>
  <c r="R30" i="192"/>
  <c r="N30" i="192"/>
  <c r="L30" i="192"/>
  <c r="K30" i="192"/>
  <c r="R29" i="192"/>
  <c r="N29" i="192"/>
  <c r="L29" i="192"/>
  <c r="K29" i="192"/>
  <c r="R28" i="192"/>
  <c r="N28" i="192"/>
  <c r="L28" i="192"/>
  <c r="K28" i="192"/>
  <c r="R27" i="192"/>
  <c r="N27" i="192"/>
  <c r="L27" i="192"/>
  <c r="K27" i="192"/>
  <c r="R26" i="192"/>
  <c r="N26" i="192"/>
  <c r="L26" i="192"/>
  <c r="K26" i="192"/>
  <c r="R25" i="192"/>
  <c r="N25" i="192"/>
  <c r="L25" i="192"/>
  <c r="K25" i="192"/>
  <c r="R24" i="192"/>
  <c r="N24" i="192"/>
  <c r="L24" i="192"/>
  <c r="K24" i="192"/>
  <c r="R23" i="192"/>
  <c r="N23" i="192"/>
  <c r="L23" i="192"/>
  <c r="K23" i="192"/>
  <c r="R22" i="192"/>
  <c r="N22" i="192"/>
  <c r="L22" i="192"/>
  <c r="K22" i="192"/>
  <c r="R21" i="192"/>
  <c r="N21" i="192"/>
  <c r="L21" i="192"/>
  <c r="K21" i="192"/>
  <c r="R20" i="192"/>
  <c r="N20" i="192"/>
  <c r="L20" i="192"/>
  <c r="K20" i="192"/>
  <c r="R19" i="192"/>
  <c r="N19" i="192"/>
  <c r="L19" i="192"/>
  <c r="K19" i="192"/>
  <c r="R18" i="192"/>
  <c r="N18" i="192"/>
  <c r="L18" i="192"/>
  <c r="K18" i="192"/>
  <c r="R17" i="192"/>
  <c r="N17" i="192"/>
  <c r="L17" i="192"/>
  <c r="K17" i="192"/>
  <c r="R16" i="192"/>
  <c r="N16" i="192"/>
  <c r="L16" i="192"/>
  <c r="K16" i="192"/>
  <c r="R15" i="192"/>
  <c r="N15" i="192"/>
  <c r="L15" i="192"/>
  <c r="K15" i="192"/>
  <c r="R14" i="192"/>
  <c r="N14" i="192"/>
  <c r="L14" i="192"/>
  <c r="K14" i="192"/>
  <c r="R13" i="192"/>
  <c r="N13" i="192"/>
  <c r="L13" i="192"/>
  <c r="K13" i="192"/>
  <c r="R12" i="192"/>
  <c r="N12" i="192"/>
  <c r="L12" i="192"/>
  <c r="K12" i="192"/>
  <c r="R11" i="192"/>
  <c r="N11" i="192"/>
  <c r="L11" i="192"/>
  <c r="K11" i="192"/>
  <c r="R10" i="192"/>
  <c r="N10" i="192"/>
  <c r="L10" i="192"/>
  <c r="K10" i="192"/>
  <c r="R9" i="192"/>
  <c r="N9" i="192"/>
  <c r="L9" i="192"/>
  <c r="K9" i="192"/>
  <c r="R8" i="192"/>
  <c r="N8" i="192"/>
  <c r="L8" i="192"/>
  <c r="K8" i="192"/>
  <c r="R7" i="192"/>
  <c r="N7" i="192"/>
  <c r="L7" i="192"/>
  <c r="K7" i="192"/>
  <c r="R6" i="192"/>
  <c r="N6" i="192"/>
  <c r="L6" i="192"/>
  <c r="K6" i="192"/>
  <c r="R5" i="192"/>
  <c r="N5" i="192"/>
  <c r="L5" i="192"/>
  <c r="K5" i="192"/>
  <c r="R4" i="192"/>
  <c r="N4" i="192"/>
  <c r="L4" i="192"/>
  <c r="K4" i="192"/>
  <c r="R50" i="191"/>
  <c r="N50" i="191"/>
  <c r="L50" i="191"/>
  <c r="K50" i="191"/>
  <c r="R49" i="191"/>
  <c r="N49" i="191"/>
  <c r="L49" i="191"/>
  <c r="K49" i="191"/>
  <c r="R48" i="191"/>
  <c r="N48" i="191"/>
  <c r="L48" i="191"/>
  <c r="K48" i="191"/>
  <c r="R47" i="191"/>
  <c r="N47" i="191"/>
  <c r="L47" i="191"/>
  <c r="K47" i="191"/>
  <c r="R46" i="191"/>
  <c r="N46" i="191"/>
  <c r="L46" i="191"/>
  <c r="K46" i="191"/>
  <c r="R45" i="191"/>
  <c r="N45" i="191"/>
  <c r="L45" i="191"/>
  <c r="K45" i="191"/>
  <c r="R44" i="191"/>
  <c r="N44" i="191"/>
  <c r="L44" i="191"/>
  <c r="K44" i="191"/>
  <c r="R43" i="191"/>
  <c r="N43" i="191"/>
  <c r="L43" i="191"/>
  <c r="K43" i="191"/>
  <c r="R42" i="191"/>
  <c r="N42" i="191"/>
  <c r="L42" i="191"/>
  <c r="K42" i="191"/>
  <c r="R41" i="191"/>
  <c r="N41" i="191"/>
  <c r="L41" i="191"/>
  <c r="K41" i="191"/>
  <c r="R40" i="191"/>
  <c r="N40" i="191"/>
  <c r="L40" i="191"/>
  <c r="K40" i="191"/>
  <c r="R39" i="191"/>
  <c r="N39" i="191"/>
  <c r="L39" i="191"/>
  <c r="K39" i="191"/>
  <c r="R38" i="191"/>
  <c r="N38" i="191"/>
  <c r="L38" i="191"/>
  <c r="K38" i="191"/>
  <c r="R37" i="191"/>
  <c r="N37" i="191"/>
  <c r="L37" i="191"/>
  <c r="K37" i="191"/>
  <c r="R36" i="191"/>
  <c r="N36" i="191"/>
  <c r="L36" i="191"/>
  <c r="K36" i="191"/>
  <c r="R35" i="191"/>
  <c r="N35" i="191"/>
  <c r="L35" i="191"/>
  <c r="K35" i="191"/>
  <c r="R34" i="191"/>
  <c r="N34" i="191"/>
  <c r="L34" i="191"/>
  <c r="K34" i="191"/>
  <c r="R33" i="191"/>
  <c r="N33" i="191"/>
  <c r="L33" i="191"/>
  <c r="K33" i="191"/>
  <c r="R32" i="191"/>
  <c r="N32" i="191"/>
  <c r="L32" i="191"/>
  <c r="K32" i="191"/>
  <c r="R31" i="191"/>
  <c r="N31" i="191"/>
  <c r="L31" i="191"/>
  <c r="K31" i="191"/>
  <c r="R30" i="191"/>
  <c r="N30" i="191"/>
  <c r="L30" i="191"/>
  <c r="K30" i="191"/>
  <c r="R29" i="191"/>
  <c r="N29" i="191"/>
  <c r="L29" i="191"/>
  <c r="K29" i="191"/>
  <c r="R28" i="191"/>
  <c r="N28" i="191"/>
  <c r="L28" i="191"/>
  <c r="K28" i="191"/>
  <c r="R27" i="191"/>
  <c r="N27" i="191"/>
  <c r="L27" i="191"/>
  <c r="K27" i="191"/>
  <c r="R26" i="191"/>
  <c r="N26" i="191"/>
  <c r="L26" i="191"/>
  <c r="K26" i="191"/>
  <c r="R25" i="191"/>
  <c r="N25" i="191"/>
  <c r="L25" i="191"/>
  <c r="K25" i="191"/>
  <c r="R24" i="191"/>
  <c r="N24" i="191"/>
  <c r="L24" i="191"/>
  <c r="K24" i="191"/>
  <c r="R23" i="191"/>
  <c r="N23" i="191"/>
  <c r="L23" i="191"/>
  <c r="K23" i="191"/>
  <c r="R22" i="191"/>
  <c r="N22" i="191"/>
  <c r="L22" i="191"/>
  <c r="K22" i="191"/>
  <c r="R21" i="191"/>
  <c r="N21" i="191"/>
  <c r="L21" i="191"/>
  <c r="K21" i="191"/>
  <c r="R20" i="191"/>
  <c r="N20" i="191"/>
  <c r="L20" i="191"/>
  <c r="K20" i="191"/>
  <c r="R19" i="191"/>
  <c r="N19" i="191"/>
  <c r="L19" i="191"/>
  <c r="K19" i="191"/>
  <c r="R18" i="191"/>
  <c r="N18" i="191"/>
  <c r="L18" i="191"/>
  <c r="K18" i="191"/>
  <c r="R17" i="191"/>
  <c r="N17" i="191"/>
  <c r="L17" i="191"/>
  <c r="K17" i="191"/>
  <c r="R16" i="191"/>
  <c r="N16" i="191"/>
  <c r="L16" i="191"/>
  <c r="K16" i="191"/>
  <c r="R15" i="191"/>
  <c r="N15" i="191"/>
  <c r="L15" i="191"/>
  <c r="K15" i="191"/>
  <c r="R14" i="191"/>
  <c r="N14" i="191"/>
  <c r="L14" i="191"/>
  <c r="K14" i="191"/>
  <c r="R13" i="191"/>
  <c r="N13" i="191"/>
  <c r="L13" i="191"/>
  <c r="K13" i="191"/>
  <c r="R12" i="191"/>
  <c r="N12" i="191"/>
  <c r="L12" i="191"/>
  <c r="K12" i="191"/>
  <c r="R11" i="191"/>
  <c r="N11" i="191"/>
  <c r="L11" i="191"/>
  <c r="K11" i="191"/>
  <c r="R10" i="191"/>
  <c r="N10" i="191"/>
  <c r="L10" i="191"/>
  <c r="K10" i="191"/>
  <c r="R9" i="191"/>
  <c r="N9" i="191"/>
  <c r="L9" i="191"/>
  <c r="K9" i="191"/>
  <c r="R8" i="191"/>
  <c r="N8" i="191"/>
  <c r="L8" i="191"/>
  <c r="K8" i="191"/>
  <c r="R7" i="191"/>
  <c r="N7" i="191"/>
  <c r="L7" i="191"/>
  <c r="K7" i="191"/>
  <c r="R6" i="191"/>
  <c r="N6" i="191"/>
  <c r="L6" i="191"/>
  <c r="K6" i="191"/>
  <c r="R5" i="191"/>
  <c r="N5" i="191"/>
  <c r="L5" i="191"/>
  <c r="K5" i="191"/>
  <c r="R4" i="191"/>
  <c r="N4" i="191"/>
  <c r="L4" i="191"/>
  <c r="K4" i="191"/>
  <c r="R50" i="190"/>
  <c r="N50" i="190"/>
  <c r="L50" i="190"/>
  <c r="K50" i="190"/>
  <c r="R49" i="190"/>
  <c r="N49" i="190"/>
  <c r="L49" i="190"/>
  <c r="K49" i="190"/>
  <c r="R48" i="190"/>
  <c r="N48" i="190"/>
  <c r="L48" i="190"/>
  <c r="K48" i="190"/>
  <c r="R47" i="190"/>
  <c r="N47" i="190"/>
  <c r="L47" i="190"/>
  <c r="K47" i="190"/>
  <c r="R46" i="190"/>
  <c r="N46" i="190"/>
  <c r="L46" i="190"/>
  <c r="K46" i="190"/>
  <c r="R45" i="190"/>
  <c r="N45" i="190"/>
  <c r="L45" i="190"/>
  <c r="K45" i="190"/>
  <c r="R44" i="190"/>
  <c r="N44" i="190"/>
  <c r="L44" i="190"/>
  <c r="K44" i="190"/>
  <c r="R43" i="190"/>
  <c r="N43" i="190"/>
  <c r="L43" i="190"/>
  <c r="K43" i="190"/>
  <c r="R42" i="190"/>
  <c r="N42" i="190"/>
  <c r="L42" i="190"/>
  <c r="K42" i="190"/>
  <c r="R41" i="190"/>
  <c r="N41" i="190"/>
  <c r="L41" i="190"/>
  <c r="K41" i="190"/>
  <c r="R40" i="190"/>
  <c r="N40" i="190"/>
  <c r="L40" i="190"/>
  <c r="K40" i="190"/>
  <c r="R39" i="190"/>
  <c r="N39" i="190"/>
  <c r="L39" i="190"/>
  <c r="K39" i="190"/>
  <c r="R38" i="190"/>
  <c r="N38" i="190"/>
  <c r="L38" i="190"/>
  <c r="K38" i="190"/>
  <c r="R37" i="190"/>
  <c r="N37" i="190"/>
  <c r="L37" i="190"/>
  <c r="K37" i="190"/>
  <c r="R36" i="190"/>
  <c r="N36" i="190"/>
  <c r="L36" i="190"/>
  <c r="K36" i="190"/>
  <c r="R35" i="190"/>
  <c r="N35" i="190"/>
  <c r="L35" i="190"/>
  <c r="K35" i="190"/>
  <c r="R34" i="190"/>
  <c r="N34" i="190"/>
  <c r="L34" i="190"/>
  <c r="K34" i="190"/>
  <c r="R33" i="190"/>
  <c r="N33" i="190"/>
  <c r="L33" i="190"/>
  <c r="K33" i="190"/>
  <c r="R32" i="190"/>
  <c r="N32" i="190"/>
  <c r="L32" i="190"/>
  <c r="K32" i="190"/>
  <c r="R31" i="190"/>
  <c r="N31" i="190"/>
  <c r="L31" i="190"/>
  <c r="K31" i="190"/>
  <c r="R30" i="190"/>
  <c r="N30" i="190"/>
  <c r="L30" i="190"/>
  <c r="K30" i="190"/>
  <c r="R29" i="190"/>
  <c r="N29" i="190"/>
  <c r="L29" i="190"/>
  <c r="K29" i="190"/>
  <c r="R28" i="190"/>
  <c r="N28" i="190"/>
  <c r="L28" i="190"/>
  <c r="K28" i="190"/>
  <c r="R27" i="190"/>
  <c r="N27" i="190"/>
  <c r="L27" i="190"/>
  <c r="K27" i="190"/>
  <c r="R26" i="190"/>
  <c r="N26" i="190"/>
  <c r="L26" i="190"/>
  <c r="K26" i="190"/>
  <c r="R25" i="190"/>
  <c r="N25" i="190"/>
  <c r="L25" i="190"/>
  <c r="K25" i="190"/>
  <c r="R24" i="190"/>
  <c r="N24" i="190"/>
  <c r="L24" i="190"/>
  <c r="K24" i="190"/>
  <c r="R23" i="190"/>
  <c r="N23" i="190"/>
  <c r="L23" i="190"/>
  <c r="K23" i="190"/>
  <c r="R22" i="190"/>
  <c r="N22" i="190"/>
  <c r="L22" i="190"/>
  <c r="K22" i="190"/>
  <c r="R21" i="190"/>
  <c r="N21" i="190"/>
  <c r="L21" i="190"/>
  <c r="K21" i="190"/>
  <c r="R20" i="190"/>
  <c r="N20" i="190"/>
  <c r="L20" i="190"/>
  <c r="K20" i="190"/>
  <c r="R19" i="190"/>
  <c r="N19" i="190"/>
  <c r="L19" i="190"/>
  <c r="K19" i="190"/>
  <c r="R18" i="190"/>
  <c r="N18" i="190"/>
  <c r="L18" i="190"/>
  <c r="K18" i="190"/>
  <c r="R17" i="190"/>
  <c r="N17" i="190"/>
  <c r="L17" i="190"/>
  <c r="K17" i="190"/>
  <c r="R16" i="190"/>
  <c r="N16" i="190"/>
  <c r="L16" i="190"/>
  <c r="K16" i="190"/>
  <c r="R15" i="190"/>
  <c r="N15" i="190"/>
  <c r="L15" i="190"/>
  <c r="K15" i="190"/>
  <c r="R14" i="190"/>
  <c r="N14" i="190"/>
  <c r="L14" i="190"/>
  <c r="K14" i="190"/>
  <c r="R13" i="190"/>
  <c r="N13" i="190"/>
  <c r="L13" i="190"/>
  <c r="K13" i="190"/>
  <c r="R12" i="190"/>
  <c r="N12" i="190"/>
  <c r="L12" i="190"/>
  <c r="K12" i="190"/>
  <c r="R11" i="190"/>
  <c r="N11" i="190"/>
  <c r="L11" i="190"/>
  <c r="K11" i="190"/>
  <c r="R10" i="190"/>
  <c r="N10" i="190"/>
  <c r="L10" i="190"/>
  <c r="K10" i="190"/>
  <c r="R9" i="190"/>
  <c r="N9" i="190"/>
  <c r="L9" i="190"/>
  <c r="K9" i="190"/>
  <c r="R8" i="190"/>
  <c r="N8" i="190"/>
  <c r="L8" i="190"/>
  <c r="K8" i="190"/>
  <c r="R7" i="190"/>
  <c r="N7" i="190"/>
  <c r="L7" i="190"/>
  <c r="K7" i="190"/>
  <c r="R6" i="190"/>
  <c r="N6" i="190"/>
  <c r="L6" i="190"/>
  <c r="K6" i="190"/>
  <c r="R5" i="190"/>
  <c r="N5" i="190"/>
  <c r="L5" i="190"/>
  <c r="K5" i="190"/>
  <c r="R4" i="190"/>
  <c r="N4" i="190"/>
  <c r="L4" i="190"/>
  <c r="K4" i="190"/>
  <c r="R50" i="189"/>
  <c r="N50" i="189"/>
  <c r="L50" i="189"/>
  <c r="K50" i="189"/>
  <c r="R49" i="189"/>
  <c r="N49" i="189"/>
  <c r="L49" i="189"/>
  <c r="K49" i="189"/>
  <c r="R48" i="189"/>
  <c r="N48" i="189"/>
  <c r="L48" i="189"/>
  <c r="K48" i="189"/>
  <c r="R47" i="189"/>
  <c r="N47" i="189"/>
  <c r="L47" i="189"/>
  <c r="K47" i="189"/>
  <c r="R46" i="189"/>
  <c r="N46" i="189"/>
  <c r="L46" i="189"/>
  <c r="K46" i="189"/>
  <c r="R45" i="189"/>
  <c r="N45" i="189"/>
  <c r="L45" i="189"/>
  <c r="K45" i="189"/>
  <c r="R44" i="189"/>
  <c r="N44" i="189"/>
  <c r="L44" i="189"/>
  <c r="K44" i="189"/>
  <c r="R43" i="189"/>
  <c r="N43" i="189"/>
  <c r="L43" i="189"/>
  <c r="K43" i="189"/>
  <c r="R42" i="189"/>
  <c r="N42" i="189"/>
  <c r="L42" i="189"/>
  <c r="K42" i="189"/>
  <c r="R41" i="189"/>
  <c r="N41" i="189"/>
  <c r="L41" i="189"/>
  <c r="K41" i="189"/>
  <c r="R40" i="189"/>
  <c r="N40" i="189"/>
  <c r="L40" i="189"/>
  <c r="K40" i="189"/>
  <c r="R39" i="189"/>
  <c r="N39" i="189"/>
  <c r="L39" i="189"/>
  <c r="K39" i="189"/>
  <c r="R38" i="189"/>
  <c r="N38" i="189"/>
  <c r="L38" i="189"/>
  <c r="K38" i="189"/>
  <c r="R37" i="189"/>
  <c r="N37" i="189"/>
  <c r="L37" i="189"/>
  <c r="K37" i="189"/>
  <c r="R36" i="189"/>
  <c r="N36" i="189"/>
  <c r="L36" i="189"/>
  <c r="K36" i="189"/>
  <c r="R35" i="189"/>
  <c r="N35" i="189"/>
  <c r="L35" i="189"/>
  <c r="K35" i="189"/>
  <c r="R34" i="189"/>
  <c r="N34" i="189"/>
  <c r="L34" i="189"/>
  <c r="K34" i="189"/>
  <c r="R33" i="189"/>
  <c r="N33" i="189"/>
  <c r="L33" i="189"/>
  <c r="K33" i="189"/>
  <c r="R32" i="189"/>
  <c r="N32" i="189"/>
  <c r="L32" i="189"/>
  <c r="K32" i="189"/>
  <c r="R31" i="189"/>
  <c r="N31" i="189"/>
  <c r="L31" i="189"/>
  <c r="K31" i="189"/>
  <c r="R30" i="189"/>
  <c r="N30" i="189"/>
  <c r="L30" i="189"/>
  <c r="K30" i="189"/>
  <c r="R29" i="189"/>
  <c r="N29" i="189"/>
  <c r="L29" i="189"/>
  <c r="K29" i="189"/>
  <c r="R28" i="189"/>
  <c r="N28" i="189"/>
  <c r="L28" i="189"/>
  <c r="K28" i="189"/>
  <c r="R27" i="189"/>
  <c r="N27" i="189"/>
  <c r="L27" i="189"/>
  <c r="K27" i="189"/>
  <c r="R26" i="189"/>
  <c r="N26" i="189"/>
  <c r="L26" i="189"/>
  <c r="K26" i="189"/>
  <c r="R25" i="189"/>
  <c r="N25" i="189"/>
  <c r="L25" i="189"/>
  <c r="K25" i="189"/>
  <c r="R24" i="189"/>
  <c r="N24" i="189"/>
  <c r="L24" i="189"/>
  <c r="K24" i="189"/>
  <c r="R23" i="189"/>
  <c r="N23" i="189"/>
  <c r="L23" i="189"/>
  <c r="K23" i="189"/>
  <c r="R22" i="189"/>
  <c r="N22" i="189"/>
  <c r="L22" i="189"/>
  <c r="K22" i="189"/>
  <c r="R21" i="189"/>
  <c r="N21" i="189"/>
  <c r="L21" i="189"/>
  <c r="K21" i="189"/>
  <c r="R20" i="189"/>
  <c r="N20" i="189"/>
  <c r="L20" i="189"/>
  <c r="K20" i="189"/>
  <c r="R19" i="189"/>
  <c r="N19" i="189"/>
  <c r="L19" i="189"/>
  <c r="K19" i="189"/>
  <c r="R18" i="189"/>
  <c r="N18" i="189"/>
  <c r="L18" i="189"/>
  <c r="K18" i="189"/>
  <c r="R17" i="189"/>
  <c r="N17" i="189"/>
  <c r="L17" i="189"/>
  <c r="K17" i="189"/>
  <c r="R16" i="189"/>
  <c r="N16" i="189"/>
  <c r="L16" i="189"/>
  <c r="K16" i="189"/>
  <c r="R15" i="189"/>
  <c r="N15" i="189"/>
  <c r="L15" i="189"/>
  <c r="K15" i="189"/>
  <c r="R14" i="189"/>
  <c r="N14" i="189"/>
  <c r="L14" i="189"/>
  <c r="K14" i="189"/>
  <c r="R13" i="189"/>
  <c r="N13" i="189"/>
  <c r="L13" i="189"/>
  <c r="K13" i="189"/>
  <c r="R12" i="189"/>
  <c r="N12" i="189"/>
  <c r="L12" i="189"/>
  <c r="K12" i="189"/>
  <c r="R11" i="189"/>
  <c r="N11" i="189"/>
  <c r="L11" i="189"/>
  <c r="K11" i="189"/>
  <c r="R10" i="189"/>
  <c r="N10" i="189"/>
  <c r="L10" i="189"/>
  <c r="K10" i="189"/>
  <c r="R9" i="189"/>
  <c r="N9" i="189"/>
  <c r="L9" i="189"/>
  <c r="K9" i="189"/>
  <c r="R8" i="189"/>
  <c r="N8" i="189"/>
  <c r="L8" i="189"/>
  <c r="K8" i="189"/>
  <c r="R7" i="189"/>
  <c r="N7" i="189"/>
  <c r="L7" i="189"/>
  <c r="K7" i="189"/>
  <c r="R6" i="189"/>
  <c r="N6" i="189"/>
  <c r="L6" i="189"/>
  <c r="K6" i="189"/>
  <c r="R5" i="189"/>
  <c r="N5" i="189"/>
  <c r="L5" i="189"/>
  <c r="K5" i="189"/>
  <c r="R4" i="189"/>
  <c r="N4" i="189"/>
  <c r="L4" i="189"/>
  <c r="K4" i="189"/>
  <c r="R50" i="188"/>
  <c r="N50" i="188"/>
  <c r="L50" i="188"/>
  <c r="K50" i="188"/>
  <c r="R49" i="188"/>
  <c r="N49" i="188"/>
  <c r="L49" i="188"/>
  <c r="K49" i="188"/>
  <c r="R48" i="188"/>
  <c r="N48" i="188"/>
  <c r="L48" i="188"/>
  <c r="K48" i="188"/>
  <c r="R47" i="188"/>
  <c r="N47" i="188"/>
  <c r="L47" i="188"/>
  <c r="K47" i="188"/>
  <c r="R46" i="188"/>
  <c r="N46" i="188"/>
  <c r="L46" i="188"/>
  <c r="K46" i="188"/>
  <c r="R45" i="188"/>
  <c r="N45" i="188"/>
  <c r="L45" i="188"/>
  <c r="K45" i="188"/>
  <c r="R44" i="188"/>
  <c r="N44" i="188"/>
  <c r="L44" i="188"/>
  <c r="K44" i="188"/>
  <c r="R43" i="188"/>
  <c r="N43" i="188"/>
  <c r="L43" i="188"/>
  <c r="K43" i="188"/>
  <c r="R42" i="188"/>
  <c r="N42" i="188"/>
  <c r="L42" i="188"/>
  <c r="K42" i="188"/>
  <c r="R41" i="188"/>
  <c r="N41" i="188"/>
  <c r="L41" i="188"/>
  <c r="K41" i="188"/>
  <c r="R40" i="188"/>
  <c r="N40" i="188"/>
  <c r="L40" i="188"/>
  <c r="K40" i="188"/>
  <c r="R39" i="188"/>
  <c r="N39" i="188"/>
  <c r="L39" i="188"/>
  <c r="K39" i="188"/>
  <c r="R38" i="188"/>
  <c r="N38" i="188"/>
  <c r="L38" i="188"/>
  <c r="K38" i="188"/>
  <c r="R37" i="188"/>
  <c r="N37" i="188"/>
  <c r="L37" i="188"/>
  <c r="K37" i="188"/>
  <c r="R36" i="188"/>
  <c r="N36" i="188"/>
  <c r="L36" i="188"/>
  <c r="K36" i="188"/>
  <c r="R35" i="188"/>
  <c r="N35" i="188"/>
  <c r="L35" i="188"/>
  <c r="K35" i="188"/>
  <c r="R34" i="188"/>
  <c r="N34" i="188"/>
  <c r="L34" i="188"/>
  <c r="K34" i="188"/>
  <c r="R33" i="188"/>
  <c r="N33" i="188"/>
  <c r="L33" i="188"/>
  <c r="K33" i="188"/>
  <c r="R32" i="188"/>
  <c r="N32" i="188"/>
  <c r="L32" i="188"/>
  <c r="K32" i="188"/>
  <c r="R31" i="188"/>
  <c r="N31" i="188"/>
  <c r="L31" i="188"/>
  <c r="K31" i="188"/>
  <c r="R30" i="188"/>
  <c r="N30" i="188"/>
  <c r="L30" i="188"/>
  <c r="K30" i="188"/>
  <c r="R29" i="188"/>
  <c r="N29" i="188"/>
  <c r="L29" i="188"/>
  <c r="K29" i="188"/>
  <c r="R28" i="188"/>
  <c r="N28" i="188"/>
  <c r="L28" i="188"/>
  <c r="K28" i="188"/>
  <c r="L27" i="188"/>
  <c r="R26" i="188"/>
  <c r="N26" i="188"/>
  <c r="L26" i="188"/>
  <c r="K26" i="188"/>
  <c r="R25" i="188"/>
  <c r="N25" i="188"/>
  <c r="L25" i="188"/>
  <c r="K25" i="188"/>
  <c r="R24" i="188"/>
  <c r="N24" i="188"/>
  <c r="L24" i="188"/>
  <c r="K24" i="188"/>
  <c r="R23" i="188"/>
  <c r="N23" i="188"/>
  <c r="L23" i="188"/>
  <c r="K23" i="188"/>
  <c r="R22" i="188"/>
  <c r="L22" i="188"/>
  <c r="R21" i="188"/>
  <c r="N21" i="188"/>
  <c r="L21" i="188"/>
  <c r="K21" i="188"/>
  <c r="R20" i="188"/>
  <c r="N20" i="188"/>
  <c r="L20" i="188"/>
  <c r="K20" i="188"/>
  <c r="R19" i="188"/>
  <c r="N19" i="188"/>
  <c r="L19" i="188"/>
  <c r="K19" i="188"/>
  <c r="R18" i="188"/>
  <c r="N18" i="188"/>
  <c r="L18" i="188"/>
  <c r="K18" i="188"/>
  <c r="R17" i="188"/>
  <c r="N17" i="188"/>
  <c r="L17" i="188"/>
  <c r="K17" i="188"/>
  <c r="R16" i="188"/>
  <c r="N16" i="188"/>
  <c r="L16" i="188"/>
  <c r="K16" i="188"/>
  <c r="R15" i="188"/>
  <c r="N15" i="188"/>
  <c r="L15" i="188"/>
  <c r="K15" i="188"/>
  <c r="R14" i="188"/>
  <c r="N14" i="188"/>
  <c r="L14" i="188"/>
  <c r="K14" i="188"/>
  <c r="R13" i="188"/>
  <c r="N13" i="188"/>
  <c r="L13" i="188"/>
  <c r="K13" i="188"/>
  <c r="R12" i="188"/>
  <c r="N12" i="188"/>
  <c r="L12" i="188"/>
  <c r="K12" i="188"/>
  <c r="R11" i="188"/>
  <c r="N11" i="188"/>
  <c r="L11" i="188"/>
  <c r="K11" i="188"/>
  <c r="R10" i="188"/>
  <c r="N10" i="188"/>
  <c r="L10" i="188"/>
  <c r="K10" i="188"/>
  <c r="R9" i="188"/>
  <c r="N9" i="188"/>
  <c r="L9" i="188"/>
  <c r="K9" i="188"/>
  <c r="R8" i="188"/>
  <c r="N8" i="188"/>
  <c r="L8" i="188"/>
  <c r="K8" i="188"/>
  <c r="R7" i="188"/>
  <c r="N7" i="188"/>
  <c r="L7" i="188"/>
  <c r="K7" i="188"/>
  <c r="R6" i="188"/>
  <c r="N6" i="188"/>
  <c r="L6" i="188"/>
  <c r="K6" i="188"/>
  <c r="R5" i="188"/>
  <c r="N5" i="188"/>
  <c r="L5" i="188"/>
  <c r="K5" i="188"/>
  <c r="R4" i="188"/>
  <c r="N4" i="188"/>
  <c r="L4" i="188"/>
  <c r="K4" i="188"/>
  <c r="R50" i="187"/>
  <c r="N50" i="187"/>
  <c r="L50" i="187"/>
  <c r="K50" i="187"/>
  <c r="R49" i="187"/>
  <c r="N49" i="187"/>
  <c r="L49" i="187"/>
  <c r="K49" i="187"/>
  <c r="R48" i="187"/>
  <c r="N48" i="187"/>
  <c r="L48" i="187"/>
  <c r="K48" i="187"/>
  <c r="R47" i="187"/>
  <c r="N47" i="187"/>
  <c r="L47" i="187"/>
  <c r="K47" i="187"/>
  <c r="R46" i="187"/>
  <c r="N46" i="187"/>
  <c r="L46" i="187"/>
  <c r="K46" i="187"/>
  <c r="R45" i="187"/>
  <c r="N45" i="187"/>
  <c r="L45" i="187"/>
  <c r="K45" i="187"/>
  <c r="R44" i="187"/>
  <c r="N44" i="187"/>
  <c r="L44" i="187"/>
  <c r="K44" i="187"/>
  <c r="R43" i="187"/>
  <c r="N43" i="187"/>
  <c r="L43" i="187"/>
  <c r="K43" i="187"/>
  <c r="R42" i="187"/>
  <c r="N42" i="187"/>
  <c r="L42" i="187"/>
  <c r="K42" i="187"/>
  <c r="R41" i="187"/>
  <c r="N41" i="187"/>
  <c r="L41" i="187"/>
  <c r="K41" i="187"/>
  <c r="R40" i="187"/>
  <c r="N40" i="187"/>
  <c r="L40" i="187"/>
  <c r="K40" i="187"/>
  <c r="R39" i="187"/>
  <c r="N39" i="187"/>
  <c r="L39" i="187"/>
  <c r="K39" i="187"/>
  <c r="R38" i="187"/>
  <c r="N38" i="187"/>
  <c r="L38" i="187"/>
  <c r="K38" i="187"/>
  <c r="R37" i="187"/>
  <c r="N37" i="187"/>
  <c r="L37" i="187"/>
  <c r="K37" i="187"/>
  <c r="R36" i="187"/>
  <c r="N36" i="187"/>
  <c r="L36" i="187"/>
  <c r="K36" i="187"/>
  <c r="R35" i="187"/>
  <c r="N35" i="187"/>
  <c r="L35" i="187"/>
  <c r="K35" i="187"/>
  <c r="R34" i="187"/>
  <c r="N34" i="187"/>
  <c r="L34" i="187"/>
  <c r="K34" i="187"/>
  <c r="R33" i="187"/>
  <c r="N33" i="187"/>
  <c r="L33" i="187"/>
  <c r="K33" i="187"/>
  <c r="R32" i="187"/>
  <c r="N32" i="187"/>
  <c r="L32" i="187"/>
  <c r="K32" i="187"/>
  <c r="R31" i="187"/>
  <c r="N31" i="187"/>
  <c r="L31" i="187"/>
  <c r="K31" i="187"/>
  <c r="R30" i="187"/>
  <c r="N30" i="187"/>
  <c r="L30" i="187"/>
  <c r="K30" i="187"/>
  <c r="R29" i="187"/>
  <c r="N29" i="187"/>
  <c r="L29" i="187"/>
  <c r="K29" i="187"/>
  <c r="R28" i="187"/>
  <c r="N28" i="187"/>
  <c r="L28" i="187"/>
  <c r="K28" i="187"/>
  <c r="R27" i="187"/>
  <c r="N27" i="187"/>
  <c r="L27" i="187"/>
  <c r="K27" i="187"/>
  <c r="R26" i="187"/>
  <c r="N26" i="187"/>
  <c r="L26" i="187"/>
  <c r="K26" i="187"/>
  <c r="R25" i="187"/>
  <c r="N25" i="187"/>
  <c r="L25" i="187"/>
  <c r="K25" i="187"/>
  <c r="R24" i="187"/>
  <c r="N24" i="187"/>
  <c r="L24" i="187"/>
  <c r="K24" i="187"/>
  <c r="R23" i="187"/>
  <c r="N23" i="187"/>
  <c r="L23" i="187"/>
  <c r="K23" i="187"/>
  <c r="R22" i="187"/>
  <c r="N22" i="187"/>
  <c r="L22" i="187"/>
  <c r="K22" i="187"/>
  <c r="R21" i="187"/>
  <c r="N21" i="187"/>
  <c r="L21" i="187"/>
  <c r="K21" i="187"/>
  <c r="R20" i="187"/>
  <c r="N20" i="187"/>
  <c r="L20" i="187"/>
  <c r="K20" i="187"/>
  <c r="R19" i="187"/>
  <c r="N19" i="187"/>
  <c r="L19" i="187"/>
  <c r="K19" i="187"/>
  <c r="R18" i="187"/>
  <c r="N18" i="187"/>
  <c r="L18" i="187"/>
  <c r="K18" i="187"/>
  <c r="R17" i="187"/>
  <c r="N17" i="187"/>
  <c r="L17" i="187"/>
  <c r="K17" i="187"/>
  <c r="R16" i="187"/>
  <c r="N16" i="187"/>
  <c r="L16" i="187"/>
  <c r="K16" i="187"/>
  <c r="R15" i="187"/>
  <c r="N15" i="187"/>
  <c r="L15" i="187"/>
  <c r="K15" i="187"/>
  <c r="R14" i="187"/>
  <c r="N14" i="187"/>
  <c r="L14" i="187"/>
  <c r="K14" i="187"/>
  <c r="R13" i="187"/>
  <c r="N13" i="187"/>
  <c r="L13" i="187"/>
  <c r="K13" i="187"/>
  <c r="R12" i="187"/>
  <c r="N12" i="187"/>
  <c r="L12" i="187"/>
  <c r="K12" i="187"/>
  <c r="R11" i="187"/>
  <c r="N11" i="187"/>
  <c r="L11" i="187"/>
  <c r="K11" i="187"/>
  <c r="R10" i="187"/>
  <c r="N10" i="187"/>
  <c r="L10" i="187"/>
  <c r="K10" i="187"/>
  <c r="R9" i="187"/>
  <c r="N9" i="187"/>
  <c r="L9" i="187"/>
  <c r="K9" i="187"/>
  <c r="R8" i="187"/>
  <c r="N8" i="187"/>
  <c r="L8" i="187"/>
  <c r="K8" i="187"/>
  <c r="R7" i="187"/>
  <c r="N7" i="187"/>
  <c r="L7" i="187"/>
  <c r="K7" i="187"/>
  <c r="R6" i="187"/>
  <c r="N6" i="187"/>
  <c r="L6" i="187"/>
  <c r="K6" i="187"/>
  <c r="R5" i="187"/>
  <c r="N5" i="187"/>
  <c r="L5" i="187"/>
  <c r="K5" i="187"/>
  <c r="R4" i="187"/>
  <c r="N4" i="187"/>
  <c r="L4" i="187"/>
  <c r="K4" i="187"/>
  <c r="R50" i="186"/>
  <c r="N50" i="186"/>
  <c r="L50" i="186"/>
  <c r="K50" i="186"/>
  <c r="R49" i="186"/>
  <c r="N49" i="186"/>
  <c r="L49" i="186"/>
  <c r="K49" i="186"/>
  <c r="R48" i="186"/>
  <c r="N48" i="186"/>
  <c r="L48" i="186"/>
  <c r="K48" i="186"/>
  <c r="R47" i="186"/>
  <c r="N47" i="186"/>
  <c r="L47" i="186"/>
  <c r="K47" i="186"/>
  <c r="R46" i="186"/>
  <c r="N46" i="186"/>
  <c r="L46" i="186"/>
  <c r="K46" i="186"/>
  <c r="R45" i="186"/>
  <c r="N45" i="186"/>
  <c r="L45" i="186"/>
  <c r="K45" i="186"/>
  <c r="R44" i="186"/>
  <c r="N44" i="186"/>
  <c r="L44" i="186"/>
  <c r="K44" i="186"/>
  <c r="R43" i="186"/>
  <c r="N43" i="186"/>
  <c r="L43" i="186"/>
  <c r="K43" i="186"/>
  <c r="R42" i="186"/>
  <c r="N42" i="186"/>
  <c r="L42" i="186"/>
  <c r="K42" i="186"/>
  <c r="R41" i="186"/>
  <c r="N41" i="186"/>
  <c r="L41" i="186"/>
  <c r="K41" i="186"/>
  <c r="R40" i="186"/>
  <c r="N40" i="186"/>
  <c r="L40" i="186"/>
  <c r="K40" i="186"/>
  <c r="R39" i="186"/>
  <c r="N39" i="186"/>
  <c r="L39" i="186"/>
  <c r="K39" i="186"/>
  <c r="R38" i="186"/>
  <c r="N38" i="186"/>
  <c r="L38" i="186"/>
  <c r="K38" i="186"/>
  <c r="R37" i="186"/>
  <c r="N37" i="186"/>
  <c r="L37" i="186"/>
  <c r="K37" i="186"/>
  <c r="R36" i="186"/>
  <c r="N36" i="186"/>
  <c r="L36" i="186"/>
  <c r="K36" i="186"/>
  <c r="R35" i="186"/>
  <c r="N35" i="186"/>
  <c r="L35" i="186"/>
  <c r="K35" i="186"/>
  <c r="R34" i="186"/>
  <c r="N34" i="186"/>
  <c r="L34" i="186"/>
  <c r="K34" i="186"/>
  <c r="R33" i="186"/>
  <c r="N33" i="186"/>
  <c r="L33" i="186"/>
  <c r="K33" i="186"/>
  <c r="R32" i="186"/>
  <c r="N32" i="186"/>
  <c r="L32" i="186"/>
  <c r="K32" i="186"/>
  <c r="R31" i="186"/>
  <c r="N31" i="186"/>
  <c r="L31" i="186"/>
  <c r="K31" i="186"/>
  <c r="R30" i="186"/>
  <c r="N30" i="186"/>
  <c r="L30" i="186"/>
  <c r="K30" i="186"/>
  <c r="R29" i="186"/>
  <c r="N29" i="186"/>
  <c r="L29" i="186"/>
  <c r="K29" i="186"/>
  <c r="R28" i="186"/>
  <c r="N28" i="186"/>
  <c r="L28" i="186"/>
  <c r="K28" i="186"/>
  <c r="R27" i="186"/>
  <c r="N27" i="186"/>
  <c r="L27" i="186"/>
  <c r="K27" i="186"/>
  <c r="R26" i="186"/>
  <c r="N26" i="186"/>
  <c r="L26" i="186"/>
  <c r="K26" i="186"/>
  <c r="R25" i="186"/>
  <c r="N25" i="186"/>
  <c r="L25" i="186"/>
  <c r="K25" i="186"/>
  <c r="R24" i="186"/>
  <c r="N24" i="186"/>
  <c r="L24" i="186"/>
  <c r="K24" i="186"/>
  <c r="R23" i="186"/>
  <c r="N23" i="186"/>
  <c r="L23" i="186"/>
  <c r="K23" i="186"/>
  <c r="R22" i="186"/>
  <c r="N22" i="186"/>
  <c r="L22" i="186"/>
  <c r="K22" i="186"/>
  <c r="R21" i="186"/>
  <c r="N21" i="186"/>
  <c r="L21" i="186"/>
  <c r="K21" i="186"/>
  <c r="R20" i="186"/>
  <c r="N20" i="186"/>
  <c r="L20" i="186"/>
  <c r="K20" i="186"/>
  <c r="R19" i="186"/>
  <c r="N19" i="186"/>
  <c r="L19" i="186"/>
  <c r="K19" i="186"/>
  <c r="R18" i="186"/>
  <c r="N18" i="186"/>
  <c r="L18" i="186"/>
  <c r="K18" i="186"/>
  <c r="R17" i="186"/>
  <c r="N17" i="186"/>
  <c r="L17" i="186"/>
  <c r="K17" i="186"/>
  <c r="R16" i="186"/>
  <c r="N16" i="186"/>
  <c r="L16" i="186"/>
  <c r="K16" i="186"/>
  <c r="R15" i="186"/>
  <c r="N15" i="186"/>
  <c r="L15" i="186"/>
  <c r="K15" i="186"/>
  <c r="R14" i="186"/>
  <c r="N14" i="186"/>
  <c r="L14" i="186"/>
  <c r="K14" i="186"/>
  <c r="R13" i="186"/>
  <c r="N13" i="186"/>
  <c r="L13" i="186"/>
  <c r="K13" i="186"/>
  <c r="R12" i="186"/>
  <c r="N12" i="186"/>
  <c r="L12" i="186"/>
  <c r="K12" i="186"/>
  <c r="R11" i="186"/>
  <c r="N11" i="186"/>
  <c r="L11" i="186"/>
  <c r="K11" i="186"/>
  <c r="R10" i="186"/>
  <c r="N10" i="186"/>
  <c r="L10" i="186"/>
  <c r="K10" i="186"/>
  <c r="R9" i="186"/>
  <c r="N9" i="186"/>
  <c r="L9" i="186"/>
  <c r="K9" i="186"/>
  <c r="R8" i="186"/>
  <c r="N8" i="186"/>
  <c r="L8" i="186"/>
  <c r="K8" i="186"/>
  <c r="R7" i="186"/>
  <c r="N7" i="186"/>
  <c r="L7" i="186"/>
  <c r="K7" i="186"/>
  <c r="R6" i="186"/>
  <c r="N6" i="186"/>
  <c r="L6" i="186"/>
  <c r="K6" i="186"/>
  <c r="R5" i="186"/>
  <c r="N5" i="186"/>
  <c r="L5" i="186"/>
  <c r="K5" i="186"/>
  <c r="R4" i="186"/>
  <c r="N4" i="186"/>
  <c r="L4" i="186"/>
  <c r="K4" i="186"/>
  <c r="R50" i="185"/>
  <c r="N50" i="185"/>
  <c r="L50" i="185"/>
  <c r="K50" i="185"/>
  <c r="R49" i="185"/>
  <c r="N49" i="185"/>
  <c r="L49" i="185"/>
  <c r="K49" i="185"/>
  <c r="R48" i="185"/>
  <c r="N48" i="185"/>
  <c r="L48" i="185"/>
  <c r="K48" i="185"/>
  <c r="R47" i="185"/>
  <c r="N47" i="185"/>
  <c r="L47" i="185"/>
  <c r="K47" i="185"/>
  <c r="R46" i="185"/>
  <c r="N46" i="185"/>
  <c r="L46" i="185"/>
  <c r="K46" i="185"/>
  <c r="R45" i="185"/>
  <c r="N45" i="185"/>
  <c r="L45" i="185"/>
  <c r="K45" i="185"/>
  <c r="R44" i="185"/>
  <c r="N44" i="185"/>
  <c r="L44" i="185"/>
  <c r="K44" i="185"/>
  <c r="R43" i="185"/>
  <c r="N43" i="185"/>
  <c r="L43" i="185"/>
  <c r="K43" i="185"/>
  <c r="R42" i="185"/>
  <c r="N42" i="185"/>
  <c r="L42" i="185"/>
  <c r="K42" i="185"/>
  <c r="R41" i="185"/>
  <c r="N41" i="185"/>
  <c r="L41" i="185"/>
  <c r="K41" i="185"/>
  <c r="R40" i="185"/>
  <c r="N40" i="185"/>
  <c r="L40" i="185"/>
  <c r="K40" i="185"/>
  <c r="R39" i="185"/>
  <c r="N39" i="185"/>
  <c r="L39" i="185"/>
  <c r="K39" i="185"/>
  <c r="R38" i="185"/>
  <c r="N38" i="185"/>
  <c r="L38" i="185"/>
  <c r="K38" i="185"/>
  <c r="R37" i="185"/>
  <c r="N37" i="185"/>
  <c r="L37" i="185"/>
  <c r="K37" i="185"/>
  <c r="R36" i="185"/>
  <c r="N36" i="185"/>
  <c r="L36" i="185"/>
  <c r="K36" i="185"/>
  <c r="R35" i="185"/>
  <c r="N35" i="185"/>
  <c r="L35" i="185"/>
  <c r="K35" i="185"/>
  <c r="R34" i="185"/>
  <c r="N34" i="185"/>
  <c r="L34" i="185"/>
  <c r="K34" i="185"/>
  <c r="R33" i="185"/>
  <c r="N33" i="185"/>
  <c r="L33" i="185"/>
  <c r="K33" i="185"/>
  <c r="R32" i="185"/>
  <c r="N32" i="185"/>
  <c r="L32" i="185"/>
  <c r="K32" i="185"/>
  <c r="R31" i="185"/>
  <c r="N31" i="185"/>
  <c r="L31" i="185"/>
  <c r="K31" i="185"/>
  <c r="R30" i="185"/>
  <c r="N30" i="185"/>
  <c r="L30" i="185"/>
  <c r="K30" i="185"/>
  <c r="R29" i="185"/>
  <c r="N29" i="185"/>
  <c r="L29" i="185"/>
  <c r="K29" i="185"/>
  <c r="R28" i="185"/>
  <c r="N28" i="185"/>
  <c r="L28" i="185"/>
  <c r="K28" i="185"/>
  <c r="R27" i="185"/>
  <c r="N27" i="185"/>
  <c r="L27" i="185"/>
  <c r="K27" i="185"/>
  <c r="R26" i="185"/>
  <c r="N26" i="185"/>
  <c r="L26" i="185"/>
  <c r="K26" i="185"/>
  <c r="R25" i="185"/>
  <c r="R52" i="185" s="1"/>
  <c r="N25" i="185"/>
  <c r="L25" i="185"/>
  <c r="L52" i="185" s="1"/>
  <c r="M67" i="162" s="1"/>
  <c r="N67" i="162" s="1"/>
  <c r="K25" i="185"/>
  <c r="K52" i="185" s="1"/>
  <c r="H67" i="162" s="1"/>
  <c r="R24" i="185"/>
  <c r="N24" i="185"/>
  <c r="L24" i="185"/>
  <c r="K24" i="185"/>
  <c r="R23" i="185"/>
  <c r="N23" i="185"/>
  <c r="L23" i="185"/>
  <c r="K23" i="185"/>
  <c r="R22" i="185"/>
  <c r="N22" i="185"/>
  <c r="L22" i="185"/>
  <c r="K22" i="185"/>
  <c r="R21" i="185"/>
  <c r="N21" i="185"/>
  <c r="L21" i="185"/>
  <c r="K21" i="185"/>
  <c r="R20" i="185"/>
  <c r="N20" i="185"/>
  <c r="L20" i="185"/>
  <c r="K20" i="185"/>
  <c r="R19" i="185"/>
  <c r="N19" i="185"/>
  <c r="L19" i="185"/>
  <c r="K19" i="185"/>
  <c r="R18" i="185"/>
  <c r="N18" i="185"/>
  <c r="L18" i="185"/>
  <c r="K18" i="185"/>
  <c r="R17" i="185"/>
  <c r="N17" i="185"/>
  <c r="L17" i="185"/>
  <c r="K17" i="185"/>
  <c r="R16" i="185"/>
  <c r="N16" i="185"/>
  <c r="L16" i="185"/>
  <c r="K16" i="185"/>
  <c r="R15" i="185"/>
  <c r="N15" i="185"/>
  <c r="L15" i="185"/>
  <c r="K15" i="185"/>
  <c r="R14" i="185"/>
  <c r="N14" i="185"/>
  <c r="L14" i="185"/>
  <c r="K14" i="185"/>
  <c r="R13" i="185"/>
  <c r="N13" i="185"/>
  <c r="L13" i="185"/>
  <c r="K13" i="185"/>
  <c r="R12" i="185"/>
  <c r="N12" i="185"/>
  <c r="L12" i="185"/>
  <c r="K12" i="185"/>
  <c r="R11" i="185"/>
  <c r="N11" i="185"/>
  <c r="L11" i="185"/>
  <c r="K11" i="185"/>
  <c r="R10" i="185"/>
  <c r="N10" i="185"/>
  <c r="L10" i="185"/>
  <c r="K10" i="185"/>
  <c r="R9" i="185"/>
  <c r="N9" i="185"/>
  <c r="L9" i="185"/>
  <c r="K9" i="185"/>
  <c r="R8" i="185"/>
  <c r="N8" i="185"/>
  <c r="L8" i="185"/>
  <c r="K8" i="185"/>
  <c r="R7" i="185"/>
  <c r="N7" i="185"/>
  <c r="L7" i="185"/>
  <c r="K7" i="185"/>
  <c r="R6" i="185"/>
  <c r="N6" i="185"/>
  <c r="L6" i="185"/>
  <c r="K6" i="185"/>
  <c r="R5" i="185"/>
  <c r="N5" i="185"/>
  <c r="L5" i="185"/>
  <c r="K5" i="185"/>
  <c r="R4" i="185"/>
  <c r="N4" i="185"/>
  <c r="L4" i="185"/>
  <c r="K4" i="185"/>
  <c r="R50" i="184"/>
  <c r="N50" i="184"/>
  <c r="L50" i="184"/>
  <c r="K50" i="184"/>
  <c r="R49" i="184"/>
  <c r="N49" i="184"/>
  <c r="L49" i="184"/>
  <c r="K49" i="184"/>
  <c r="R48" i="184"/>
  <c r="N48" i="184"/>
  <c r="L48" i="184"/>
  <c r="K48" i="184"/>
  <c r="R47" i="184"/>
  <c r="N47" i="184"/>
  <c r="L47" i="184"/>
  <c r="K47" i="184"/>
  <c r="R46" i="184"/>
  <c r="N46" i="184"/>
  <c r="L46" i="184"/>
  <c r="K46" i="184"/>
  <c r="R45" i="184"/>
  <c r="N45" i="184"/>
  <c r="L45" i="184"/>
  <c r="K45" i="184"/>
  <c r="R44" i="184"/>
  <c r="N44" i="184"/>
  <c r="L44" i="184"/>
  <c r="K44" i="184"/>
  <c r="R43" i="184"/>
  <c r="N43" i="184"/>
  <c r="L43" i="184"/>
  <c r="K43" i="184"/>
  <c r="R42" i="184"/>
  <c r="N42" i="184"/>
  <c r="L42" i="184"/>
  <c r="K42" i="184"/>
  <c r="R41" i="184"/>
  <c r="N41" i="184"/>
  <c r="L41" i="184"/>
  <c r="K41" i="184"/>
  <c r="R40" i="184"/>
  <c r="N40" i="184"/>
  <c r="L40" i="184"/>
  <c r="K40" i="184"/>
  <c r="R39" i="184"/>
  <c r="N39" i="184"/>
  <c r="L39" i="184"/>
  <c r="K39" i="184"/>
  <c r="R38" i="184"/>
  <c r="N38" i="184"/>
  <c r="L38" i="184"/>
  <c r="K38" i="184"/>
  <c r="R37" i="184"/>
  <c r="N37" i="184"/>
  <c r="L37" i="184"/>
  <c r="K37" i="184"/>
  <c r="R36" i="184"/>
  <c r="N36" i="184"/>
  <c r="L36" i="184"/>
  <c r="K36" i="184"/>
  <c r="R35" i="184"/>
  <c r="N35" i="184"/>
  <c r="L35" i="184"/>
  <c r="K35" i="184"/>
  <c r="R34" i="184"/>
  <c r="N34" i="184"/>
  <c r="L34" i="184"/>
  <c r="K34" i="184"/>
  <c r="R33" i="184"/>
  <c r="N33" i="184"/>
  <c r="L33" i="184"/>
  <c r="K33" i="184"/>
  <c r="R32" i="184"/>
  <c r="N32" i="184"/>
  <c r="L32" i="184"/>
  <c r="K32" i="184"/>
  <c r="R31" i="184"/>
  <c r="N31" i="184"/>
  <c r="L31" i="184"/>
  <c r="K31" i="184"/>
  <c r="R30" i="184"/>
  <c r="N30" i="184"/>
  <c r="L30" i="184"/>
  <c r="K30" i="184"/>
  <c r="R29" i="184"/>
  <c r="N29" i="184"/>
  <c r="L29" i="184"/>
  <c r="K29" i="184"/>
  <c r="R28" i="184"/>
  <c r="N28" i="184"/>
  <c r="L28" i="184"/>
  <c r="K28" i="184"/>
  <c r="L27" i="184"/>
  <c r="R26" i="184"/>
  <c r="N26" i="184"/>
  <c r="L26" i="184"/>
  <c r="K26" i="184"/>
  <c r="R25" i="184"/>
  <c r="N25" i="184"/>
  <c r="L25" i="184"/>
  <c r="K25" i="184"/>
  <c r="R24" i="184"/>
  <c r="N24" i="184"/>
  <c r="L24" i="184"/>
  <c r="K24" i="184"/>
  <c r="R23" i="184"/>
  <c r="N23" i="184"/>
  <c r="L23" i="184"/>
  <c r="K23" i="184"/>
  <c r="R22" i="184"/>
  <c r="N22" i="184"/>
  <c r="L22" i="184"/>
  <c r="K22" i="184"/>
  <c r="R21" i="184"/>
  <c r="N21" i="184"/>
  <c r="L21" i="184"/>
  <c r="K21" i="184"/>
  <c r="R20" i="184"/>
  <c r="N20" i="184"/>
  <c r="L20" i="184"/>
  <c r="K20" i="184"/>
  <c r="R19" i="184"/>
  <c r="N19" i="184"/>
  <c r="L19" i="184"/>
  <c r="K19" i="184"/>
  <c r="R18" i="184"/>
  <c r="N18" i="184"/>
  <c r="L18" i="184"/>
  <c r="K18" i="184"/>
  <c r="R17" i="184"/>
  <c r="N17" i="184"/>
  <c r="L17" i="184"/>
  <c r="K17" i="184"/>
  <c r="R16" i="184"/>
  <c r="N16" i="184"/>
  <c r="L16" i="184"/>
  <c r="K16" i="184"/>
  <c r="R15" i="184"/>
  <c r="N15" i="184"/>
  <c r="L15" i="184"/>
  <c r="K15" i="184"/>
  <c r="R14" i="184"/>
  <c r="N14" i="184"/>
  <c r="L14" i="184"/>
  <c r="K14" i="184"/>
  <c r="R13" i="184"/>
  <c r="N13" i="184"/>
  <c r="L13" i="184"/>
  <c r="K13" i="184"/>
  <c r="R12" i="184"/>
  <c r="N12" i="184"/>
  <c r="L12" i="184"/>
  <c r="K12" i="184"/>
  <c r="R11" i="184"/>
  <c r="N11" i="184"/>
  <c r="L11" i="184"/>
  <c r="K11" i="184"/>
  <c r="R10" i="184"/>
  <c r="N10" i="184"/>
  <c r="L10" i="184"/>
  <c r="K10" i="184"/>
  <c r="R9" i="184"/>
  <c r="N9" i="184"/>
  <c r="L9" i="184"/>
  <c r="K9" i="184"/>
  <c r="R8" i="184"/>
  <c r="N8" i="184"/>
  <c r="L8" i="184"/>
  <c r="K8" i="184"/>
  <c r="R7" i="184"/>
  <c r="N7" i="184"/>
  <c r="L7" i="184"/>
  <c r="K7" i="184"/>
  <c r="R6" i="184"/>
  <c r="N6" i="184"/>
  <c r="L6" i="184"/>
  <c r="K6" i="184"/>
  <c r="R5" i="184"/>
  <c r="N5" i="184"/>
  <c r="L5" i="184"/>
  <c r="K5" i="184"/>
  <c r="R4" i="184"/>
  <c r="N4" i="184"/>
  <c r="L4" i="184"/>
  <c r="K4" i="184"/>
  <c r="N50" i="183"/>
  <c r="L50" i="183"/>
  <c r="K50" i="183"/>
  <c r="N49" i="183"/>
  <c r="L49" i="183"/>
  <c r="K49" i="183"/>
  <c r="N48" i="183"/>
  <c r="L48" i="183"/>
  <c r="K48" i="183"/>
  <c r="N47" i="183"/>
  <c r="L47" i="183"/>
  <c r="K47" i="183"/>
  <c r="N46" i="183"/>
  <c r="L46" i="183"/>
  <c r="K46" i="183"/>
  <c r="N45" i="183"/>
  <c r="L45" i="183"/>
  <c r="K45" i="183"/>
  <c r="N44" i="183"/>
  <c r="L44" i="183"/>
  <c r="K44" i="183"/>
  <c r="N43" i="183"/>
  <c r="L43" i="183"/>
  <c r="K43" i="183"/>
  <c r="N42" i="183"/>
  <c r="L42" i="183"/>
  <c r="K42" i="183"/>
  <c r="N41" i="183"/>
  <c r="L41" i="183"/>
  <c r="K41" i="183"/>
  <c r="N40" i="183"/>
  <c r="L40" i="183"/>
  <c r="K40" i="183"/>
  <c r="N39" i="183"/>
  <c r="L39" i="183"/>
  <c r="K39" i="183"/>
  <c r="N38" i="183"/>
  <c r="L38" i="183"/>
  <c r="K38" i="183"/>
  <c r="N37" i="183"/>
  <c r="L37" i="183"/>
  <c r="K37" i="183"/>
  <c r="N36" i="183"/>
  <c r="L36" i="183"/>
  <c r="K36" i="183"/>
  <c r="N35" i="183"/>
  <c r="L35" i="183"/>
  <c r="K35" i="183"/>
  <c r="N34" i="183"/>
  <c r="L34" i="183"/>
  <c r="K34" i="183"/>
  <c r="N33" i="183"/>
  <c r="L33" i="183"/>
  <c r="K33" i="183"/>
  <c r="N32" i="183"/>
  <c r="L32" i="183"/>
  <c r="K32" i="183"/>
  <c r="N31" i="183"/>
  <c r="L31" i="183"/>
  <c r="K31" i="183"/>
  <c r="N30" i="183"/>
  <c r="L30" i="183"/>
  <c r="K30" i="183"/>
  <c r="N29" i="183"/>
  <c r="L29" i="183"/>
  <c r="K29" i="183"/>
  <c r="N28" i="183"/>
  <c r="L28" i="183"/>
  <c r="K28" i="183"/>
  <c r="N27" i="183"/>
  <c r="L27" i="183"/>
  <c r="K27" i="183"/>
  <c r="N26" i="183"/>
  <c r="L26" i="183"/>
  <c r="K26" i="183"/>
  <c r="N25" i="183"/>
  <c r="L25" i="183"/>
  <c r="K25" i="183"/>
  <c r="N24" i="183"/>
  <c r="L24" i="183"/>
  <c r="K24" i="183"/>
  <c r="N23" i="183"/>
  <c r="L23" i="183"/>
  <c r="K23" i="183"/>
  <c r="N22" i="183"/>
  <c r="L22" i="183"/>
  <c r="K22" i="183"/>
  <c r="N21" i="183"/>
  <c r="L21" i="183"/>
  <c r="K21" i="183"/>
  <c r="N20" i="183"/>
  <c r="L20" i="183"/>
  <c r="K20" i="183"/>
  <c r="N19" i="183"/>
  <c r="L19" i="183"/>
  <c r="K19" i="183"/>
  <c r="N18" i="183"/>
  <c r="L18" i="183"/>
  <c r="K18" i="183"/>
  <c r="N17" i="183"/>
  <c r="L17" i="183"/>
  <c r="K17" i="183"/>
  <c r="N16" i="183"/>
  <c r="L16" i="183"/>
  <c r="K16" i="183"/>
  <c r="N15" i="183"/>
  <c r="L15" i="183"/>
  <c r="K15" i="183"/>
  <c r="N14" i="183"/>
  <c r="L14" i="183"/>
  <c r="K14" i="183"/>
  <c r="N13" i="183"/>
  <c r="L13" i="183"/>
  <c r="K13" i="183"/>
  <c r="N12" i="183"/>
  <c r="L12" i="183"/>
  <c r="K12" i="183"/>
  <c r="N11" i="183"/>
  <c r="L11" i="183"/>
  <c r="K11" i="183"/>
  <c r="N10" i="183"/>
  <c r="L10" i="183"/>
  <c r="K10" i="183"/>
  <c r="N9" i="183"/>
  <c r="L9" i="183"/>
  <c r="K9" i="183"/>
  <c r="N8" i="183"/>
  <c r="L8" i="183"/>
  <c r="K8" i="183"/>
  <c r="N7" i="183"/>
  <c r="L7" i="183"/>
  <c r="K7" i="183"/>
  <c r="N6" i="183"/>
  <c r="L6" i="183"/>
  <c r="K6" i="183"/>
  <c r="N5" i="183"/>
  <c r="L5" i="183"/>
  <c r="K5" i="183"/>
  <c r="N4" i="183"/>
  <c r="L4" i="183"/>
  <c r="K4" i="183"/>
  <c r="R50" i="182"/>
  <c r="N50" i="182"/>
  <c r="I50" i="162" s="1"/>
  <c r="L50" i="182"/>
  <c r="H50" i="162" s="1"/>
  <c r="K50" i="182"/>
  <c r="G50" i="162" s="1"/>
  <c r="R49" i="182"/>
  <c r="N49" i="182"/>
  <c r="L49" i="182"/>
  <c r="K49" i="182"/>
  <c r="R48" i="182"/>
  <c r="N48" i="182"/>
  <c r="I48" i="162" s="1"/>
  <c r="L48" i="182"/>
  <c r="H48" i="162" s="1"/>
  <c r="K48" i="182"/>
  <c r="G48" i="162" s="1"/>
  <c r="R47" i="182"/>
  <c r="N47" i="182"/>
  <c r="L47" i="182"/>
  <c r="K47" i="182"/>
  <c r="R46" i="182"/>
  <c r="N46" i="182"/>
  <c r="I46" i="162" s="1"/>
  <c r="L46" i="182"/>
  <c r="H46" i="162" s="1"/>
  <c r="K46" i="182"/>
  <c r="G46" i="162" s="1"/>
  <c r="R45" i="182"/>
  <c r="N45" i="182"/>
  <c r="L45" i="182"/>
  <c r="K45" i="182"/>
  <c r="R44" i="182"/>
  <c r="N44" i="182"/>
  <c r="I44" i="162" s="1"/>
  <c r="L44" i="182"/>
  <c r="H44" i="162" s="1"/>
  <c r="K44" i="182"/>
  <c r="G44" i="162" s="1"/>
  <c r="R43" i="182"/>
  <c r="N43" i="182"/>
  <c r="L43" i="182"/>
  <c r="K43" i="182"/>
  <c r="R42" i="182"/>
  <c r="N42" i="182"/>
  <c r="I42" i="162" s="1"/>
  <c r="L42" i="182"/>
  <c r="H42" i="162" s="1"/>
  <c r="K42" i="182"/>
  <c r="G42" i="162" s="1"/>
  <c r="R41" i="182"/>
  <c r="N41" i="182"/>
  <c r="L41" i="182"/>
  <c r="K41" i="182"/>
  <c r="R40" i="182"/>
  <c r="N40" i="182"/>
  <c r="I40" i="162" s="1"/>
  <c r="L40" i="182"/>
  <c r="H40" i="162" s="1"/>
  <c r="K40" i="182"/>
  <c r="G40" i="162" s="1"/>
  <c r="R39" i="182"/>
  <c r="N39" i="182"/>
  <c r="L39" i="182"/>
  <c r="K39" i="182"/>
  <c r="R38" i="182"/>
  <c r="N38" i="182"/>
  <c r="I38" i="162" s="1"/>
  <c r="L38" i="182"/>
  <c r="H38" i="162" s="1"/>
  <c r="K38" i="182"/>
  <c r="G38" i="162" s="1"/>
  <c r="R37" i="182"/>
  <c r="N37" i="182"/>
  <c r="L37" i="182"/>
  <c r="K37" i="182"/>
  <c r="L36" i="182"/>
  <c r="H36" i="162" s="1"/>
  <c r="N36" i="162" s="1"/>
  <c r="L35" i="182"/>
  <c r="H35" i="162" s="1"/>
  <c r="N35" i="162" s="1"/>
  <c r="R34" i="182"/>
  <c r="N34" i="182"/>
  <c r="L34" i="182"/>
  <c r="H34" i="162" s="1"/>
  <c r="K34" i="182"/>
  <c r="R33" i="182"/>
  <c r="N33" i="182"/>
  <c r="L33" i="182"/>
  <c r="K33" i="182"/>
  <c r="R32" i="182"/>
  <c r="N32" i="182"/>
  <c r="L32" i="182"/>
  <c r="H32" i="162" s="1"/>
  <c r="K32" i="182"/>
  <c r="R31" i="182"/>
  <c r="N31" i="182"/>
  <c r="L31" i="182"/>
  <c r="K31" i="182"/>
  <c r="R30" i="182"/>
  <c r="N30" i="182"/>
  <c r="L30" i="182"/>
  <c r="H30" i="162" s="1"/>
  <c r="K30" i="182"/>
  <c r="R29" i="182"/>
  <c r="N29" i="182"/>
  <c r="L29" i="182"/>
  <c r="K29" i="182"/>
  <c r="R28" i="182"/>
  <c r="N28" i="182"/>
  <c r="L28" i="182"/>
  <c r="H28" i="162" s="1"/>
  <c r="K28" i="182"/>
  <c r="R27" i="182"/>
  <c r="N27" i="182"/>
  <c r="L27" i="182"/>
  <c r="K27" i="182"/>
  <c r="R26" i="182"/>
  <c r="N26" i="182"/>
  <c r="L26" i="182"/>
  <c r="H26" i="162" s="1"/>
  <c r="K26" i="182"/>
  <c r="R25" i="182"/>
  <c r="N25" i="182"/>
  <c r="L25" i="182"/>
  <c r="K25" i="182"/>
  <c r="R24" i="182"/>
  <c r="N24" i="182"/>
  <c r="L24" i="182"/>
  <c r="H24" i="162" s="1"/>
  <c r="K24" i="182"/>
  <c r="R23" i="182"/>
  <c r="N23" i="182"/>
  <c r="L23" i="182"/>
  <c r="K23" i="182"/>
  <c r="L22" i="182"/>
  <c r="H22" i="162" s="1"/>
  <c r="N22" i="162" s="1"/>
  <c r="K22" i="182"/>
  <c r="G22" i="162" s="1"/>
  <c r="R21" i="182"/>
  <c r="N21" i="182"/>
  <c r="L21" i="182"/>
  <c r="K21" i="182"/>
  <c r="R20" i="182"/>
  <c r="N20" i="182"/>
  <c r="I20" i="162" s="1"/>
  <c r="L20" i="182"/>
  <c r="H20" i="162" s="1"/>
  <c r="K20" i="182"/>
  <c r="G20" i="162" s="1"/>
  <c r="R19" i="182"/>
  <c r="N19" i="182"/>
  <c r="L19" i="182"/>
  <c r="K19" i="182"/>
  <c r="R18" i="182"/>
  <c r="N18" i="182"/>
  <c r="I18" i="162" s="1"/>
  <c r="L18" i="182"/>
  <c r="H18" i="162" s="1"/>
  <c r="K18" i="182"/>
  <c r="G18" i="162" s="1"/>
  <c r="R17" i="182"/>
  <c r="N17" i="182"/>
  <c r="L17" i="182"/>
  <c r="K17" i="182"/>
  <c r="R16" i="182"/>
  <c r="N16" i="182"/>
  <c r="I16" i="162" s="1"/>
  <c r="L16" i="182"/>
  <c r="H16" i="162" s="1"/>
  <c r="K16" i="182"/>
  <c r="G16" i="162" s="1"/>
  <c r="R15" i="182"/>
  <c r="N15" i="182"/>
  <c r="L15" i="182"/>
  <c r="K15" i="182"/>
  <c r="R14" i="182"/>
  <c r="N14" i="182"/>
  <c r="I14" i="162" s="1"/>
  <c r="L14" i="182"/>
  <c r="H14" i="162" s="1"/>
  <c r="K14" i="182"/>
  <c r="G14" i="162" s="1"/>
  <c r="R13" i="182"/>
  <c r="N13" i="182"/>
  <c r="L13" i="182"/>
  <c r="K13" i="182"/>
  <c r="R12" i="182"/>
  <c r="N12" i="182"/>
  <c r="I12" i="162" s="1"/>
  <c r="L12" i="182"/>
  <c r="H12" i="162" s="1"/>
  <c r="K12" i="182"/>
  <c r="G12" i="162" s="1"/>
  <c r="R11" i="182"/>
  <c r="N11" i="182"/>
  <c r="L11" i="182"/>
  <c r="K11" i="182"/>
  <c r="R10" i="182"/>
  <c r="N10" i="182"/>
  <c r="I10" i="162" s="1"/>
  <c r="L10" i="182"/>
  <c r="H10" i="162" s="1"/>
  <c r="K10" i="182"/>
  <c r="G10" i="162" s="1"/>
  <c r="R9" i="182"/>
  <c r="N9" i="182"/>
  <c r="L9" i="182"/>
  <c r="K9" i="182"/>
  <c r="R8" i="182"/>
  <c r="N8" i="182"/>
  <c r="I8" i="162" s="1"/>
  <c r="L8" i="182"/>
  <c r="H8" i="162" s="1"/>
  <c r="K8" i="182"/>
  <c r="G8" i="162" s="1"/>
  <c r="R7" i="182"/>
  <c r="N7" i="182"/>
  <c r="L7" i="182"/>
  <c r="K7" i="182"/>
  <c r="R6" i="182"/>
  <c r="N6" i="182"/>
  <c r="I6" i="162" s="1"/>
  <c r="L6" i="182"/>
  <c r="H6" i="162" s="1"/>
  <c r="K6" i="182"/>
  <c r="G6" i="162" s="1"/>
  <c r="R5" i="182"/>
  <c r="N5" i="182"/>
  <c r="L5" i="182"/>
  <c r="K5" i="182"/>
  <c r="R4" i="182"/>
  <c r="N4" i="182"/>
  <c r="L4" i="182"/>
  <c r="K4" i="182"/>
  <c r="L5" i="75"/>
  <c r="M5" i="75"/>
  <c r="O5" i="75"/>
  <c r="L6" i="75"/>
  <c r="M6" i="75"/>
  <c r="O6" i="75"/>
  <c r="L7" i="75"/>
  <c r="M7" i="75"/>
  <c r="O7" i="75"/>
  <c r="L8" i="75"/>
  <c r="M8" i="75"/>
  <c r="O8" i="75"/>
  <c r="L9" i="75"/>
  <c r="M9" i="75"/>
  <c r="O9" i="75"/>
  <c r="L10" i="75"/>
  <c r="M10" i="75"/>
  <c r="O10" i="75"/>
  <c r="L11" i="75"/>
  <c r="M11" i="75"/>
  <c r="O11" i="75"/>
  <c r="L12" i="75"/>
  <c r="M12" i="75"/>
  <c r="O12" i="75"/>
  <c r="L13" i="75"/>
  <c r="M13" i="75"/>
  <c r="O13" i="75"/>
  <c r="L14" i="75"/>
  <c r="M14" i="75"/>
  <c r="O14" i="75"/>
  <c r="L15" i="75"/>
  <c r="M15" i="75"/>
  <c r="O15" i="75"/>
  <c r="L16" i="75"/>
  <c r="M16" i="75"/>
  <c r="O16" i="75"/>
  <c r="L17" i="75"/>
  <c r="M17" i="75"/>
  <c r="O17" i="75"/>
  <c r="L18" i="75"/>
  <c r="M18" i="75"/>
  <c r="O18" i="75"/>
  <c r="L19" i="75"/>
  <c r="M19" i="75"/>
  <c r="O19" i="75"/>
  <c r="L20" i="75"/>
  <c r="M20" i="75"/>
  <c r="O20" i="75"/>
  <c r="L21" i="75"/>
  <c r="M21" i="75"/>
  <c r="O21" i="75"/>
  <c r="L22" i="75"/>
  <c r="M22" i="75"/>
  <c r="O22" i="75"/>
  <c r="L23" i="75"/>
  <c r="M23" i="75"/>
  <c r="O23" i="75"/>
  <c r="L24" i="75"/>
  <c r="M24" i="75"/>
  <c r="O24" i="75"/>
  <c r="L25" i="75"/>
  <c r="M25" i="75"/>
  <c r="O25" i="75"/>
  <c r="L26" i="75"/>
  <c r="M26" i="75"/>
  <c r="O26" i="75"/>
  <c r="L27" i="75"/>
  <c r="M27" i="75"/>
  <c r="O27" i="75"/>
  <c r="L28" i="75"/>
  <c r="M28" i="75"/>
  <c r="O28" i="75"/>
  <c r="L29" i="75"/>
  <c r="M29" i="75"/>
  <c r="O29" i="75"/>
  <c r="L30" i="75"/>
  <c r="M30" i="75"/>
  <c r="O30" i="75"/>
  <c r="L31" i="75"/>
  <c r="M31" i="75"/>
  <c r="O31" i="75"/>
  <c r="L32" i="75"/>
  <c r="M32" i="75"/>
  <c r="O32" i="75"/>
  <c r="L33" i="75"/>
  <c r="M33" i="75"/>
  <c r="O33" i="75"/>
  <c r="L34" i="75"/>
  <c r="M34" i="75"/>
  <c r="O34" i="75"/>
  <c r="M35" i="75"/>
  <c r="M36" i="75"/>
  <c r="L37" i="75"/>
  <c r="M37" i="75"/>
  <c r="O37" i="75"/>
  <c r="L38" i="75"/>
  <c r="M38" i="75"/>
  <c r="O38" i="75"/>
  <c r="L39" i="75"/>
  <c r="M39" i="75"/>
  <c r="O39" i="75"/>
  <c r="L40" i="75"/>
  <c r="M40" i="75"/>
  <c r="O40" i="75"/>
  <c r="L41" i="75"/>
  <c r="M41" i="75"/>
  <c r="O41" i="75"/>
  <c r="L42" i="75"/>
  <c r="M42" i="75"/>
  <c r="O42" i="75"/>
  <c r="L43" i="75"/>
  <c r="M43" i="75"/>
  <c r="O43" i="75"/>
  <c r="L44" i="75"/>
  <c r="M44" i="75"/>
  <c r="O44" i="75"/>
  <c r="L45" i="75"/>
  <c r="M45" i="75"/>
  <c r="O45" i="75"/>
  <c r="L46" i="75"/>
  <c r="M46" i="75"/>
  <c r="O46" i="75"/>
  <c r="L47" i="75"/>
  <c r="M47" i="75"/>
  <c r="O47" i="75"/>
  <c r="L48" i="75"/>
  <c r="M48" i="75"/>
  <c r="O48" i="75"/>
  <c r="L49" i="75"/>
  <c r="M49" i="75"/>
  <c r="O49" i="75"/>
  <c r="L50" i="75"/>
  <c r="M50" i="75"/>
  <c r="O50" i="75"/>
  <c r="O4" i="75"/>
  <c r="L4" i="75"/>
  <c r="O67" i="162" l="1"/>
  <c r="I67" i="162"/>
  <c r="R52" i="191"/>
  <c r="K52" i="191"/>
  <c r="H60" i="162" s="1"/>
  <c r="L52" i="191"/>
  <c r="M60" i="162" s="1"/>
  <c r="N60" i="162" s="1"/>
  <c r="N52" i="191"/>
  <c r="G23" i="162"/>
  <c r="G29" i="162"/>
  <c r="G43" i="162"/>
  <c r="G27" i="162"/>
  <c r="G33" i="162"/>
  <c r="G9" i="162"/>
  <c r="G15" i="162"/>
  <c r="G21" i="162"/>
  <c r="G41" i="162"/>
  <c r="G49" i="162"/>
  <c r="K52" i="189"/>
  <c r="H71" i="162" s="1"/>
  <c r="G5" i="162"/>
  <c r="G11" i="162"/>
  <c r="G17" i="162"/>
  <c r="G37" i="162"/>
  <c r="G45" i="162"/>
  <c r="G25" i="162"/>
  <c r="G31" i="162"/>
  <c r="G7" i="162"/>
  <c r="G13" i="162"/>
  <c r="G19" i="162"/>
  <c r="G39" i="162"/>
  <c r="G47" i="162"/>
  <c r="G24" i="162"/>
  <c r="G26" i="162"/>
  <c r="G28" i="162"/>
  <c r="G30" i="162"/>
  <c r="G32" i="162"/>
  <c r="G34" i="162"/>
  <c r="I24" i="162"/>
  <c r="I26" i="162"/>
  <c r="I28" i="162"/>
  <c r="I30" i="162"/>
  <c r="I32" i="162"/>
  <c r="I34" i="162"/>
  <c r="H23" i="162"/>
  <c r="K23" i="162" s="1"/>
  <c r="H29" i="162"/>
  <c r="N29" i="162" s="1"/>
  <c r="I23" i="162"/>
  <c r="I31" i="162"/>
  <c r="R52" i="189"/>
  <c r="G36" i="162"/>
  <c r="H25" i="162"/>
  <c r="N25" i="162" s="1"/>
  <c r="H33" i="162"/>
  <c r="K33" i="162" s="1"/>
  <c r="I25" i="162"/>
  <c r="H7" i="162"/>
  <c r="N7" i="162" s="1"/>
  <c r="H9" i="162"/>
  <c r="K9" i="162" s="1"/>
  <c r="H11" i="162"/>
  <c r="N11" i="162" s="1"/>
  <c r="H13" i="162"/>
  <c r="N13" i="162" s="1"/>
  <c r="H15" i="162"/>
  <c r="K15" i="162" s="1"/>
  <c r="H17" i="162"/>
  <c r="N17" i="162" s="1"/>
  <c r="H19" i="162"/>
  <c r="N19" i="162" s="1"/>
  <c r="H21" i="162"/>
  <c r="K21" i="162" s="1"/>
  <c r="H37" i="162"/>
  <c r="K37" i="162" s="1"/>
  <c r="H39" i="162"/>
  <c r="N39" i="162" s="1"/>
  <c r="H41" i="162"/>
  <c r="K41" i="162" s="1"/>
  <c r="H43" i="162"/>
  <c r="N43" i="162" s="1"/>
  <c r="H45" i="162"/>
  <c r="K45" i="162" s="1"/>
  <c r="H47" i="162"/>
  <c r="K47" i="162" s="1"/>
  <c r="H49" i="162"/>
  <c r="N49" i="162" s="1"/>
  <c r="O71" i="162"/>
  <c r="I71" i="162"/>
  <c r="H27" i="162"/>
  <c r="N27" i="162" s="1"/>
  <c r="H31" i="162"/>
  <c r="N31" i="162" s="1"/>
  <c r="I27" i="162"/>
  <c r="I5" i="162"/>
  <c r="I7" i="162"/>
  <c r="I11" i="162"/>
  <c r="I15" i="162"/>
  <c r="I17" i="162"/>
  <c r="I19" i="162"/>
  <c r="I21" i="162"/>
  <c r="I37" i="162"/>
  <c r="I39" i="162"/>
  <c r="I41" i="162"/>
  <c r="I43" i="162"/>
  <c r="I45" i="162"/>
  <c r="I47" i="162"/>
  <c r="I49" i="162"/>
  <c r="L52" i="189"/>
  <c r="M71" i="162" s="1"/>
  <c r="N71" i="162" s="1"/>
  <c r="I29" i="162"/>
  <c r="I33" i="162"/>
  <c r="H5" i="162"/>
  <c r="N5" i="162" s="1"/>
  <c r="I9" i="162"/>
  <c r="I13" i="162"/>
  <c r="N52" i="189"/>
  <c r="N38" i="162"/>
  <c r="K38" i="162"/>
  <c r="N40" i="162"/>
  <c r="K40" i="162"/>
  <c r="N42" i="162"/>
  <c r="K42" i="162"/>
  <c r="N44" i="162"/>
  <c r="K44" i="162"/>
  <c r="N46" i="162"/>
  <c r="K46" i="162"/>
  <c r="N48" i="162"/>
  <c r="K48" i="162"/>
  <c r="N50" i="162"/>
  <c r="K50" i="162"/>
  <c r="R36" i="182"/>
  <c r="F36" i="162"/>
  <c r="N36" i="182"/>
  <c r="I36" i="162" s="1"/>
  <c r="J52" i="182"/>
  <c r="G58" i="162" s="1"/>
  <c r="F22" i="162"/>
  <c r="N24" i="162"/>
  <c r="K24" i="162"/>
  <c r="N26" i="162"/>
  <c r="K26" i="162"/>
  <c r="N28" i="162"/>
  <c r="K28" i="162"/>
  <c r="N30" i="162"/>
  <c r="K30" i="162"/>
  <c r="N32" i="162"/>
  <c r="K32" i="162"/>
  <c r="N34" i="162"/>
  <c r="K34" i="162"/>
  <c r="I4" i="162"/>
  <c r="G4" i="162"/>
  <c r="L52" i="182"/>
  <c r="M58" i="162" s="1"/>
  <c r="H4" i="162"/>
  <c r="N6" i="162"/>
  <c r="K6" i="162"/>
  <c r="N8" i="162"/>
  <c r="K8" i="162"/>
  <c r="N10" i="162"/>
  <c r="K10" i="162"/>
  <c r="N12" i="162"/>
  <c r="K12" i="162"/>
  <c r="N14" i="162"/>
  <c r="K14" i="162"/>
  <c r="N16" i="162"/>
  <c r="K16" i="162"/>
  <c r="N18" i="162"/>
  <c r="K18" i="162"/>
  <c r="N20" i="162"/>
  <c r="K20" i="162"/>
  <c r="R35" i="182"/>
  <c r="R51" i="182" s="1"/>
  <c r="F35" i="162"/>
  <c r="N52" i="186"/>
  <c r="K52" i="186"/>
  <c r="L52" i="186"/>
  <c r="R52" i="186"/>
  <c r="R51" i="192"/>
  <c r="R27" i="188"/>
  <c r="K27" i="188"/>
  <c r="G27" i="195"/>
  <c r="K27" i="195" s="1"/>
  <c r="N22" i="188"/>
  <c r="J51" i="188"/>
  <c r="R51" i="187"/>
  <c r="K27" i="184"/>
  <c r="N27" i="184"/>
  <c r="R27" i="184"/>
  <c r="S27" i="184" s="1"/>
  <c r="N22" i="182"/>
  <c r="I22" i="162" s="1"/>
  <c r="J51" i="182"/>
  <c r="R22" i="182"/>
  <c r="K35" i="182"/>
  <c r="G35" i="162" s="1"/>
  <c r="G22" i="195"/>
  <c r="K22" i="195" s="1"/>
  <c r="N35" i="182"/>
  <c r="I35" i="162" s="1"/>
  <c r="K52" i="75"/>
  <c r="L35" i="75"/>
  <c r="O36" i="75"/>
  <c r="L36" i="75"/>
  <c r="R51" i="190"/>
  <c r="R51" i="185"/>
  <c r="R51" i="189"/>
  <c r="K51" i="75"/>
  <c r="R51" i="193"/>
  <c r="O35" i="75"/>
  <c r="G35" i="195"/>
  <c r="K35" i="195" s="1"/>
  <c r="G36" i="195"/>
  <c r="K36" i="195" s="1"/>
  <c r="R51" i="191"/>
  <c r="R51" i="194"/>
  <c r="R51" i="186"/>
  <c r="R51" i="183"/>
  <c r="I30" i="195"/>
  <c r="I6" i="195"/>
  <c r="I45" i="195"/>
  <c r="I37" i="195"/>
  <c r="I29" i="195"/>
  <c r="I21" i="195"/>
  <c r="I13" i="195"/>
  <c r="I5" i="195"/>
  <c r="I14" i="195"/>
  <c r="I20" i="195"/>
  <c r="I4" i="195"/>
  <c r="I19" i="195"/>
  <c r="I50" i="195"/>
  <c r="I42" i="195"/>
  <c r="I34" i="195"/>
  <c r="I26" i="195"/>
  <c r="I18" i="195"/>
  <c r="I10" i="195"/>
  <c r="I38" i="195"/>
  <c r="I28" i="195"/>
  <c r="I43" i="195"/>
  <c r="I49" i="195"/>
  <c r="I41" i="195"/>
  <c r="I33" i="195"/>
  <c r="I25" i="195"/>
  <c r="I17" i="195"/>
  <c r="I9" i="195"/>
  <c r="I46" i="195"/>
  <c r="I44" i="195"/>
  <c r="I12" i="195"/>
  <c r="I27" i="195"/>
  <c r="I48" i="195"/>
  <c r="I40" i="195"/>
  <c r="I32" i="195"/>
  <c r="I24" i="195"/>
  <c r="I16" i="195"/>
  <c r="I8" i="195"/>
  <c r="I22" i="195"/>
  <c r="I36" i="195"/>
  <c r="I35" i="195"/>
  <c r="I11" i="195"/>
  <c r="I47" i="195"/>
  <c r="I39" i="195"/>
  <c r="I31" i="195"/>
  <c r="I23" i="195"/>
  <c r="I15" i="195"/>
  <c r="I7" i="195"/>
  <c r="H4" i="195"/>
  <c r="H20" i="195"/>
  <c r="H48" i="195"/>
  <c r="H12" i="195"/>
  <c r="H28" i="195"/>
  <c r="H40" i="195"/>
  <c r="H5" i="195"/>
  <c r="H9" i="195"/>
  <c r="H13" i="195"/>
  <c r="H17" i="195"/>
  <c r="H21" i="195"/>
  <c r="H25" i="195"/>
  <c r="H29" i="195"/>
  <c r="H33" i="195"/>
  <c r="H37" i="195"/>
  <c r="H41" i="195"/>
  <c r="H45" i="195"/>
  <c r="H49" i="195"/>
  <c r="H16" i="195"/>
  <c r="H32" i="195"/>
  <c r="H44" i="195"/>
  <c r="H24" i="195"/>
  <c r="H10" i="195"/>
  <c r="H14" i="195"/>
  <c r="H18" i="195"/>
  <c r="H26" i="195"/>
  <c r="H30" i="195"/>
  <c r="H34" i="195"/>
  <c r="H38" i="195"/>
  <c r="H42" i="195"/>
  <c r="H46" i="195"/>
  <c r="H50" i="195"/>
  <c r="H6" i="195"/>
  <c r="H8" i="195"/>
  <c r="H7" i="195"/>
  <c r="H11" i="195"/>
  <c r="H15" i="195"/>
  <c r="H19" i="195"/>
  <c r="H23" i="195"/>
  <c r="H31" i="195"/>
  <c r="H39" i="195"/>
  <c r="H43" i="195"/>
  <c r="H47" i="195"/>
  <c r="R51" i="188"/>
  <c r="AG51" i="194" a="1"/>
  <c r="AG51" i="194" s="1"/>
  <c r="AF51" i="194" a="1"/>
  <c r="AF51" i="194" s="1"/>
  <c r="AE51" i="194" a="1"/>
  <c r="AE51" i="194" s="1"/>
  <c r="AD51" i="194" a="1"/>
  <c r="AD51" i="194" s="1"/>
  <c r="AC51" i="194" a="1"/>
  <c r="AC51" i="194" s="1"/>
  <c r="AB51" i="194" a="1"/>
  <c r="AB51" i="194" s="1"/>
  <c r="AA51" i="194" a="1"/>
  <c r="AA51" i="194" s="1"/>
  <c r="Z51" i="194" a="1"/>
  <c r="Z51" i="194" s="1"/>
  <c r="Y51" i="194" a="1"/>
  <c r="Y51" i="194" s="1"/>
  <c r="X51" i="194" a="1"/>
  <c r="X51" i="194" s="1"/>
  <c r="W51" i="194" a="1"/>
  <c r="W51" i="194" s="1"/>
  <c r="V51" i="194" a="1"/>
  <c r="V51" i="194" s="1"/>
  <c r="U51" i="194" a="1"/>
  <c r="U51" i="194" s="1"/>
  <c r="T51" i="194" a="1"/>
  <c r="T51" i="194" s="1"/>
  <c r="S50" i="194"/>
  <c r="S49" i="194"/>
  <c r="S48" i="194"/>
  <c r="S47" i="194"/>
  <c r="S46" i="194"/>
  <c r="S45" i="194"/>
  <c r="S44" i="194"/>
  <c r="S43" i="194"/>
  <c r="S42" i="194"/>
  <c r="S41" i="194"/>
  <c r="S40" i="194"/>
  <c r="S39" i="194"/>
  <c r="S38" i="194"/>
  <c r="S37" i="194"/>
  <c r="S36" i="194"/>
  <c r="S35" i="194"/>
  <c r="S34" i="194"/>
  <c r="S33" i="194"/>
  <c r="S32" i="194"/>
  <c r="S31" i="194"/>
  <c r="S30" i="194"/>
  <c r="S29" i="194"/>
  <c r="S28" i="194"/>
  <c r="S27" i="194"/>
  <c r="S26" i="194"/>
  <c r="S25" i="194"/>
  <c r="S24" i="194"/>
  <c r="S23" i="194"/>
  <c r="S22" i="194"/>
  <c r="S21" i="194"/>
  <c r="S20" i="194"/>
  <c r="S19" i="194"/>
  <c r="S18" i="194"/>
  <c r="S17" i="194"/>
  <c r="S16" i="194"/>
  <c r="S15" i="194"/>
  <c r="S14" i="194"/>
  <c r="S13" i="194"/>
  <c r="S12" i="194"/>
  <c r="S11" i="194"/>
  <c r="S10" i="194"/>
  <c r="S9" i="194"/>
  <c r="S8" i="194"/>
  <c r="S7" i="194"/>
  <c r="S6" i="194"/>
  <c r="S5" i="194"/>
  <c r="S4" i="194"/>
  <c r="S50" i="193"/>
  <c r="S49" i="193"/>
  <c r="S48" i="193"/>
  <c r="S47" i="193"/>
  <c r="S46" i="193"/>
  <c r="S45" i="193"/>
  <c r="S44" i="193"/>
  <c r="S43" i="193"/>
  <c r="S42" i="193"/>
  <c r="S41" i="193"/>
  <c r="S40" i="193"/>
  <c r="S39" i="193"/>
  <c r="S38" i="193"/>
  <c r="S37" i="193"/>
  <c r="S36" i="193"/>
  <c r="S35" i="193"/>
  <c r="S34" i="193"/>
  <c r="S33" i="193"/>
  <c r="S32" i="193"/>
  <c r="S31" i="193"/>
  <c r="S30" i="193"/>
  <c r="S29" i="193"/>
  <c r="S28" i="193"/>
  <c r="S27" i="193"/>
  <c r="S26" i="193"/>
  <c r="S25" i="193"/>
  <c r="S24" i="193"/>
  <c r="S23" i="193"/>
  <c r="S22" i="193"/>
  <c r="S21" i="193"/>
  <c r="S20" i="193"/>
  <c r="S19" i="193"/>
  <c r="S18" i="193"/>
  <c r="S17" i="193"/>
  <c r="S16" i="193"/>
  <c r="S15" i="193"/>
  <c r="S14" i="193"/>
  <c r="S13" i="193"/>
  <c r="S12" i="193"/>
  <c r="S11" i="193"/>
  <c r="S10" i="193"/>
  <c r="S9" i="193"/>
  <c r="S8" i="193"/>
  <c r="S7" i="193"/>
  <c r="S6" i="193"/>
  <c r="S5" i="193"/>
  <c r="S4" i="193"/>
  <c r="AG51" i="192" a="1"/>
  <c r="AG51" i="192" s="1"/>
  <c r="AF51" i="192" a="1"/>
  <c r="AF51" i="192" s="1"/>
  <c r="AE51" i="192" a="1"/>
  <c r="AE51" i="192" s="1"/>
  <c r="AD51" i="192" a="1"/>
  <c r="AD51" i="192" s="1"/>
  <c r="AC51" i="192" a="1"/>
  <c r="AC51" i="192" s="1"/>
  <c r="AB51" i="192" a="1"/>
  <c r="AB51" i="192" s="1"/>
  <c r="AA51" i="192" a="1"/>
  <c r="AA51" i="192" s="1"/>
  <c r="Z51" i="192" a="1"/>
  <c r="Z51" i="192" s="1"/>
  <c r="Y51" i="192" a="1"/>
  <c r="Y51" i="192" s="1"/>
  <c r="X51" i="192" a="1"/>
  <c r="X51" i="192" s="1"/>
  <c r="W51" i="192" a="1"/>
  <c r="W51" i="192" s="1"/>
  <c r="V51" i="192" a="1"/>
  <c r="V51" i="192" s="1"/>
  <c r="U51" i="192" a="1"/>
  <c r="U51" i="192" s="1"/>
  <c r="T51" i="192" a="1"/>
  <c r="T51" i="192" s="1"/>
  <c r="S50" i="192"/>
  <c r="S49" i="192"/>
  <c r="S48" i="192"/>
  <c r="S47" i="192"/>
  <c r="S46" i="192"/>
  <c r="S45" i="192"/>
  <c r="S44" i="192"/>
  <c r="S43" i="192"/>
  <c r="S42" i="192"/>
  <c r="S41" i="192"/>
  <c r="S40" i="192"/>
  <c r="S39" i="192"/>
  <c r="S38" i="192"/>
  <c r="S37" i="192"/>
  <c r="S36" i="192"/>
  <c r="S35" i="192"/>
  <c r="S34" i="192"/>
  <c r="S33" i="192"/>
  <c r="S32" i="192"/>
  <c r="S31" i="192"/>
  <c r="S30" i="192"/>
  <c r="S29" i="192"/>
  <c r="S28" i="192"/>
  <c r="S27" i="192"/>
  <c r="S26" i="192"/>
  <c r="S25" i="192"/>
  <c r="S24" i="192"/>
  <c r="S23" i="192"/>
  <c r="S22" i="192"/>
  <c r="S21" i="192"/>
  <c r="S20" i="192"/>
  <c r="S19" i="192"/>
  <c r="S18" i="192"/>
  <c r="S17" i="192"/>
  <c r="S16" i="192"/>
  <c r="S15" i="192"/>
  <c r="S14" i="192"/>
  <c r="S13" i="192"/>
  <c r="S12" i="192"/>
  <c r="S11" i="192"/>
  <c r="S10" i="192"/>
  <c r="S9" i="192"/>
  <c r="S8" i="192"/>
  <c r="S7" i="192"/>
  <c r="S6" i="192"/>
  <c r="S5" i="192"/>
  <c r="S4" i="192"/>
  <c r="AH51" i="191" a="1"/>
  <c r="AH51" i="191" s="1"/>
  <c r="AG51" i="191" a="1"/>
  <c r="AG51" i="191" s="1"/>
  <c r="AF51" i="191" a="1"/>
  <c r="AF51" i="191" s="1"/>
  <c r="AE51" i="191" a="1"/>
  <c r="AE51" i="191" s="1"/>
  <c r="AD51" i="191" a="1"/>
  <c r="AD51" i="191" s="1"/>
  <c r="AC51" i="191" a="1"/>
  <c r="AC51" i="191" s="1"/>
  <c r="AB51" i="191" a="1"/>
  <c r="AB51" i="191" s="1"/>
  <c r="AA51" i="191" a="1"/>
  <c r="AA51" i="191" s="1"/>
  <c r="Z51" i="191" a="1"/>
  <c r="Z51" i="191" s="1"/>
  <c r="Y51" i="191" a="1"/>
  <c r="Y51" i="191" s="1"/>
  <c r="W51" i="191" a="1"/>
  <c r="W51" i="191" s="1"/>
  <c r="S50" i="191"/>
  <c r="S49" i="191"/>
  <c r="S48" i="191"/>
  <c r="S47" i="191"/>
  <c r="S46" i="191"/>
  <c r="S45" i="191"/>
  <c r="S44" i="191"/>
  <c r="S43" i="191"/>
  <c r="S42" i="191"/>
  <c r="S41" i="191"/>
  <c r="S40" i="191"/>
  <c r="S39" i="191"/>
  <c r="S38" i="191"/>
  <c r="S37" i="191"/>
  <c r="S36" i="191"/>
  <c r="S35" i="191"/>
  <c r="S34" i="191"/>
  <c r="S33" i="191"/>
  <c r="S32" i="191"/>
  <c r="S31" i="191"/>
  <c r="S30" i="191"/>
  <c r="S29" i="191"/>
  <c r="S28" i="191"/>
  <c r="S27" i="191"/>
  <c r="S26" i="191"/>
  <c r="S25" i="191"/>
  <c r="S24" i="191"/>
  <c r="S23" i="191"/>
  <c r="S22" i="191"/>
  <c r="S21" i="191"/>
  <c r="S20" i="191"/>
  <c r="S19" i="191"/>
  <c r="S18" i="191"/>
  <c r="S17" i="191"/>
  <c r="S16" i="191"/>
  <c r="S15" i="191"/>
  <c r="S14" i="191"/>
  <c r="S13" i="191"/>
  <c r="S12" i="191"/>
  <c r="S11" i="191"/>
  <c r="S10" i="191"/>
  <c r="S9" i="191"/>
  <c r="S8" i="191"/>
  <c r="S7" i="191"/>
  <c r="S6" i="191"/>
  <c r="S5" i="191"/>
  <c r="S4" i="191"/>
  <c r="AG51" i="190" a="1"/>
  <c r="AG51" i="190" s="1"/>
  <c r="AF51" i="190" a="1"/>
  <c r="AF51" i="190" s="1"/>
  <c r="AE51" i="190" a="1"/>
  <c r="AE51" i="190" s="1"/>
  <c r="AD51" i="190" a="1"/>
  <c r="AD51" i="190" s="1"/>
  <c r="AC51" i="190" a="1"/>
  <c r="AC51" i="190" s="1"/>
  <c r="AB51" i="190" a="1"/>
  <c r="AB51" i="190" s="1"/>
  <c r="AA51" i="190" a="1"/>
  <c r="AA51" i="190" s="1"/>
  <c r="Z51" i="190" a="1"/>
  <c r="Z51" i="190" s="1"/>
  <c r="Y51" i="190" a="1"/>
  <c r="Y51" i="190" s="1"/>
  <c r="X51" i="190" a="1"/>
  <c r="X51" i="190" s="1"/>
  <c r="W51" i="190" a="1"/>
  <c r="W51" i="190" s="1"/>
  <c r="S50" i="190"/>
  <c r="S49" i="190"/>
  <c r="S48" i="190"/>
  <c r="S47" i="190"/>
  <c r="S46" i="190"/>
  <c r="S45" i="190"/>
  <c r="S44" i="190"/>
  <c r="S43" i="190"/>
  <c r="S42" i="190"/>
  <c r="S41" i="190"/>
  <c r="S40" i="190"/>
  <c r="S39" i="190"/>
  <c r="S38" i="190"/>
  <c r="S37" i="190"/>
  <c r="S36" i="190"/>
  <c r="S35" i="190"/>
  <c r="S34" i="190"/>
  <c r="S33" i="190"/>
  <c r="S32" i="190"/>
  <c r="S31" i="190"/>
  <c r="S30" i="190"/>
  <c r="S29" i="190"/>
  <c r="S28" i="190"/>
  <c r="S27" i="190"/>
  <c r="S26" i="190"/>
  <c r="S25" i="190"/>
  <c r="S24" i="190"/>
  <c r="S23" i="190"/>
  <c r="S22" i="190"/>
  <c r="S21" i="190"/>
  <c r="S20" i="190"/>
  <c r="S19" i="190"/>
  <c r="S18" i="190"/>
  <c r="S17" i="190"/>
  <c r="S16" i="190"/>
  <c r="S15" i="190"/>
  <c r="S14" i="190"/>
  <c r="S13" i="190"/>
  <c r="S12" i="190"/>
  <c r="S11" i="190"/>
  <c r="S10" i="190"/>
  <c r="S9" i="190"/>
  <c r="S8" i="190"/>
  <c r="S7" i="190"/>
  <c r="S6" i="190"/>
  <c r="S5" i="190"/>
  <c r="S4" i="190"/>
  <c r="AG51" i="189" a="1"/>
  <c r="AG51" i="189" s="1"/>
  <c r="AF51" i="189" a="1"/>
  <c r="AF51" i="189" s="1"/>
  <c r="AE51" i="189" a="1"/>
  <c r="AE51" i="189" s="1"/>
  <c r="AD51" i="189" a="1"/>
  <c r="AD51" i="189" s="1"/>
  <c r="AC51" i="189" a="1"/>
  <c r="AC51" i="189" s="1"/>
  <c r="AB51" i="189" a="1"/>
  <c r="AB51" i="189" s="1"/>
  <c r="AA51" i="189" a="1"/>
  <c r="AA51" i="189" s="1"/>
  <c r="Z51" i="189" a="1"/>
  <c r="Z51" i="189" s="1"/>
  <c r="Y51" i="189" a="1"/>
  <c r="Y51" i="189" s="1"/>
  <c r="X51" i="189" a="1"/>
  <c r="X51" i="189" s="1"/>
  <c r="S50" i="189"/>
  <c r="S49" i="189"/>
  <c r="S48" i="189"/>
  <c r="S47" i="189"/>
  <c r="S46" i="189"/>
  <c r="S45" i="189"/>
  <c r="S44" i="189"/>
  <c r="S43" i="189"/>
  <c r="S42" i="189"/>
  <c r="S41" i="189"/>
  <c r="S40" i="189"/>
  <c r="S39" i="189"/>
  <c r="S38" i="189"/>
  <c r="S37" i="189"/>
  <c r="S36" i="189"/>
  <c r="S35" i="189"/>
  <c r="S34" i="189"/>
  <c r="S33" i="189"/>
  <c r="S32" i="189"/>
  <c r="S31" i="189"/>
  <c r="S30" i="189"/>
  <c r="S29" i="189"/>
  <c r="S28" i="189"/>
  <c r="S27" i="189"/>
  <c r="S26" i="189"/>
  <c r="S25" i="189"/>
  <c r="S24" i="189"/>
  <c r="S23" i="189"/>
  <c r="S22" i="189"/>
  <c r="S21" i="189"/>
  <c r="S20" i="189"/>
  <c r="S19" i="189"/>
  <c r="S18" i="189"/>
  <c r="S17" i="189"/>
  <c r="S16" i="189"/>
  <c r="S15" i="189"/>
  <c r="S14" i="189"/>
  <c r="S13" i="189"/>
  <c r="S12" i="189"/>
  <c r="S11" i="189"/>
  <c r="S10" i="189"/>
  <c r="S9" i="189"/>
  <c r="S8" i="189"/>
  <c r="S7" i="189"/>
  <c r="S6" i="189"/>
  <c r="S5" i="189"/>
  <c r="S4" i="189"/>
  <c r="AG51" i="188" a="1"/>
  <c r="AG51" i="188" s="1"/>
  <c r="AF51" i="188" a="1"/>
  <c r="AF51" i="188" s="1"/>
  <c r="AE51" i="188" a="1"/>
  <c r="AE51" i="188" s="1"/>
  <c r="AD51" i="188" a="1"/>
  <c r="AD51" i="188" s="1"/>
  <c r="AC51" i="188" a="1"/>
  <c r="AC51" i="188" s="1"/>
  <c r="AB51" i="188" a="1"/>
  <c r="AB51" i="188" s="1"/>
  <c r="AA51" i="188" a="1"/>
  <c r="AA51" i="188" s="1"/>
  <c r="Z51" i="188" a="1"/>
  <c r="Z51" i="188" s="1"/>
  <c r="Y51" i="188" a="1"/>
  <c r="Y51" i="188" s="1"/>
  <c r="X51" i="188" a="1"/>
  <c r="X51" i="188" s="1"/>
  <c r="S50" i="188"/>
  <c r="S49" i="188"/>
  <c r="S48" i="188"/>
  <c r="S47" i="188"/>
  <c r="S46" i="188"/>
  <c r="S45" i="188"/>
  <c r="S44" i="188"/>
  <c r="S43" i="188"/>
  <c r="S42" i="188"/>
  <c r="S41" i="188"/>
  <c r="S40" i="188"/>
  <c r="S39" i="188"/>
  <c r="S38" i="188"/>
  <c r="S37" i="188"/>
  <c r="S36" i="188"/>
  <c r="S35" i="188"/>
  <c r="S34" i="188"/>
  <c r="S33" i="188"/>
  <c r="S32" i="188"/>
  <c r="S31" i="188"/>
  <c r="S30" i="188"/>
  <c r="S29" i="188"/>
  <c r="S28" i="188"/>
  <c r="S27" i="188"/>
  <c r="S26" i="188"/>
  <c r="S25" i="188"/>
  <c r="S24" i="188"/>
  <c r="S23" i="188"/>
  <c r="S22" i="188"/>
  <c r="S21" i="188"/>
  <c r="S20" i="188"/>
  <c r="S19" i="188"/>
  <c r="S18" i="188"/>
  <c r="S17" i="188"/>
  <c r="S16" i="188"/>
  <c r="S15" i="188"/>
  <c r="S14" i="188"/>
  <c r="S13" i="188"/>
  <c r="S12" i="188"/>
  <c r="S11" i="188"/>
  <c r="S10" i="188"/>
  <c r="S9" i="188"/>
  <c r="S8" i="188"/>
  <c r="S7" i="188"/>
  <c r="S6" i="188"/>
  <c r="S5" i="188"/>
  <c r="S4" i="188"/>
  <c r="AG51" i="187" a="1"/>
  <c r="AG51" i="187" s="1"/>
  <c r="AF51" i="187" a="1"/>
  <c r="AF51" i="187" s="1"/>
  <c r="AE51" i="187" a="1"/>
  <c r="AE51" i="187" s="1"/>
  <c r="AD51" i="187" a="1"/>
  <c r="AD51" i="187" s="1"/>
  <c r="AC51" i="187" a="1"/>
  <c r="AC51" i="187" s="1"/>
  <c r="AB51" i="187" a="1"/>
  <c r="AB51" i="187" s="1"/>
  <c r="AA51" i="187" a="1"/>
  <c r="AA51" i="187" s="1"/>
  <c r="Z51" i="187" a="1"/>
  <c r="Z51" i="187" s="1"/>
  <c r="Y51" i="187" a="1"/>
  <c r="Y51" i="187" s="1"/>
  <c r="X51" i="187" a="1"/>
  <c r="X51" i="187" s="1"/>
  <c r="W51" i="187" a="1"/>
  <c r="W51" i="187" s="1"/>
  <c r="V51" i="187" a="1"/>
  <c r="V51" i="187" s="1"/>
  <c r="U51" i="187" a="1"/>
  <c r="U51" i="187" s="1"/>
  <c r="T51" i="187" a="1"/>
  <c r="T51" i="187" s="1"/>
  <c r="S50" i="187"/>
  <c r="S49" i="187"/>
  <c r="S48" i="187"/>
  <c r="S47" i="187"/>
  <c r="S46" i="187"/>
  <c r="S45" i="187"/>
  <c r="S44" i="187"/>
  <c r="S43" i="187"/>
  <c r="S42" i="187"/>
  <c r="S41" i="187"/>
  <c r="S40" i="187"/>
  <c r="S39" i="187"/>
  <c r="S38" i="187"/>
  <c r="S37" i="187"/>
  <c r="S36" i="187"/>
  <c r="S35" i="187"/>
  <c r="S34" i="187"/>
  <c r="S33" i="187"/>
  <c r="S32" i="187"/>
  <c r="S31" i="187"/>
  <c r="S30" i="187"/>
  <c r="S29" i="187"/>
  <c r="S28" i="187"/>
  <c r="S27" i="187"/>
  <c r="S26" i="187"/>
  <c r="S25" i="187"/>
  <c r="S24" i="187"/>
  <c r="S23" i="187"/>
  <c r="S22" i="187"/>
  <c r="S21" i="187"/>
  <c r="S20" i="187"/>
  <c r="S19" i="187"/>
  <c r="S18" i="187"/>
  <c r="S17" i="187"/>
  <c r="S16" i="187"/>
  <c r="S15" i="187"/>
  <c r="S14" i="187"/>
  <c r="S13" i="187"/>
  <c r="S12" i="187"/>
  <c r="S11" i="187"/>
  <c r="S10" i="187"/>
  <c r="S9" i="187"/>
  <c r="S8" i="187"/>
  <c r="S7" i="187"/>
  <c r="S6" i="187"/>
  <c r="S5" i="187"/>
  <c r="S4" i="187"/>
  <c r="AG51" i="186" a="1"/>
  <c r="AG51" i="186" s="1"/>
  <c r="AF51" i="186" a="1"/>
  <c r="AF51" i="186" s="1"/>
  <c r="AE51" i="186" a="1"/>
  <c r="AE51" i="186" s="1"/>
  <c r="AD51" i="186" a="1"/>
  <c r="AD51" i="186" s="1"/>
  <c r="AC51" i="186" a="1"/>
  <c r="AC51" i="186" s="1"/>
  <c r="AB51" i="186" a="1"/>
  <c r="AB51" i="186" s="1"/>
  <c r="AA51" i="186" a="1"/>
  <c r="AA51" i="186" s="1"/>
  <c r="Z51" i="186" a="1"/>
  <c r="Z51" i="186" s="1"/>
  <c r="Y51" i="186" a="1"/>
  <c r="Y51" i="186" s="1"/>
  <c r="X51" i="186" a="1"/>
  <c r="X51" i="186" s="1"/>
  <c r="W51" i="186" a="1"/>
  <c r="W51" i="186" s="1"/>
  <c r="V51" i="186" a="1"/>
  <c r="V51" i="186" s="1"/>
  <c r="U51" i="186" a="1"/>
  <c r="U51" i="186" s="1"/>
  <c r="S50" i="186"/>
  <c r="S49" i="186"/>
  <c r="S48" i="186"/>
  <c r="S47" i="186"/>
  <c r="S46" i="186"/>
  <c r="S45" i="186"/>
  <c r="S44" i="186"/>
  <c r="S43" i="186"/>
  <c r="S42" i="186"/>
  <c r="S41" i="186"/>
  <c r="S40" i="186"/>
  <c r="S39" i="186"/>
  <c r="S38" i="186"/>
  <c r="S37" i="186"/>
  <c r="S36" i="186"/>
  <c r="S35" i="186"/>
  <c r="S34" i="186"/>
  <c r="S33" i="186"/>
  <c r="S32" i="186"/>
  <c r="S31" i="186"/>
  <c r="S30" i="186"/>
  <c r="S29" i="186"/>
  <c r="S28" i="186"/>
  <c r="S27" i="186"/>
  <c r="S26" i="186"/>
  <c r="S25" i="186"/>
  <c r="S24" i="186"/>
  <c r="S23" i="186"/>
  <c r="S22" i="186"/>
  <c r="S21" i="186"/>
  <c r="S20" i="186"/>
  <c r="S19" i="186"/>
  <c r="S18" i="186"/>
  <c r="S17" i="186"/>
  <c r="S16" i="186"/>
  <c r="S15" i="186"/>
  <c r="S14" i="186"/>
  <c r="S13" i="186"/>
  <c r="S12" i="186"/>
  <c r="S11" i="186"/>
  <c r="S10" i="186"/>
  <c r="S9" i="186"/>
  <c r="S8" i="186"/>
  <c r="S7" i="186"/>
  <c r="S6" i="186"/>
  <c r="S5" i="186"/>
  <c r="S4" i="186"/>
  <c r="AG51" i="185" a="1"/>
  <c r="AG51" i="185" s="1"/>
  <c r="AF51" i="185" a="1"/>
  <c r="AF51" i="185" s="1"/>
  <c r="AE51" i="185" a="1"/>
  <c r="AE51" i="185" s="1"/>
  <c r="AD51" i="185" a="1"/>
  <c r="AD51" i="185" s="1"/>
  <c r="AC51" i="185" a="1"/>
  <c r="AC51" i="185" s="1"/>
  <c r="AB51" i="185" a="1"/>
  <c r="AB51" i="185" s="1"/>
  <c r="AA51" i="185" a="1"/>
  <c r="AA51" i="185" s="1"/>
  <c r="Z51" i="185" a="1"/>
  <c r="Z51" i="185" s="1"/>
  <c r="Y51" i="185" a="1"/>
  <c r="Y51" i="185" s="1"/>
  <c r="X51" i="185" a="1"/>
  <c r="X51" i="185" s="1"/>
  <c r="W51" i="185" a="1"/>
  <c r="W51" i="185" s="1"/>
  <c r="V51" i="185" a="1"/>
  <c r="V51" i="185" s="1"/>
  <c r="U51" i="185" a="1"/>
  <c r="U51" i="185" s="1"/>
  <c r="T51" i="185" a="1"/>
  <c r="T51" i="185" s="1"/>
  <c r="S50" i="185"/>
  <c r="S49" i="185"/>
  <c r="S48" i="185"/>
  <c r="S47" i="185"/>
  <c r="S46" i="185"/>
  <c r="S45" i="185"/>
  <c r="S44" i="185"/>
  <c r="S43" i="185"/>
  <c r="S42" i="185"/>
  <c r="S41" i="185"/>
  <c r="S40" i="185"/>
  <c r="S39" i="185"/>
  <c r="S38" i="185"/>
  <c r="S37" i="185"/>
  <c r="S36" i="185"/>
  <c r="S35" i="185"/>
  <c r="S34" i="185"/>
  <c r="S33" i="185"/>
  <c r="S32" i="185"/>
  <c r="S31" i="185"/>
  <c r="S30" i="185"/>
  <c r="S29" i="185"/>
  <c r="S28" i="185"/>
  <c r="S27" i="185"/>
  <c r="S26" i="185"/>
  <c r="S25" i="185"/>
  <c r="S24" i="185"/>
  <c r="S23" i="185"/>
  <c r="S22" i="185"/>
  <c r="S21" i="185"/>
  <c r="S20" i="185"/>
  <c r="S19" i="185"/>
  <c r="S18" i="185"/>
  <c r="S17" i="185"/>
  <c r="S16" i="185"/>
  <c r="S15" i="185"/>
  <c r="S14" i="185"/>
  <c r="S13" i="185"/>
  <c r="S12" i="185"/>
  <c r="S11" i="185"/>
  <c r="S10" i="185"/>
  <c r="S9" i="185"/>
  <c r="S8" i="185"/>
  <c r="S7" i="185"/>
  <c r="S6" i="185"/>
  <c r="S5" i="185"/>
  <c r="S4" i="185"/>
  <c r="AG51" i="184" a="1"/>
  <c r="AG51" i="184" s="1"/>
  <c r="AF51" i="184" a="1"/>
  <c r="AF51" i="184" s="1"/>
  <c r="AE51" i="184" a="1"/>
  <c r="AE51" i="184" s="1"/>
  <c r="AD51" i="184" a="1"/>
  <c r="AD51" i="184" s="1"/>
  <c r="AC51" i="184" a="1"/>
  <c r="AC51" i="184" s="1"/>
  <c r="AB51" i="184" a="1"/>
  <c r="AB51" i="184" s="1"/>
  <c r="AA51" i="184" a="1"/>
  <c r="AA51" i="184" s="1"/>
  <c r="Z51" i="184" a="1"/>
  <c r="Z51" i="184" s="1"/>
  <c r="Y51" i="184" a="1"/>
  <c r="Y51" i="184" s="1"/>
  <c r="X51" i="184" a="1"/>
  <c r="X51" i="184" s="1"/>
  <c r="W51" i="184" a="1"/>
  <c r="W51" i="184" s="1"/>
  <c r="V51" i="184" a="1"/>
  <c r="V51" i="184" s="1"/>
  <c r="S50" i="184"/>
  <c r="S49" i="184"/>
  <c r="S48" i="184"/>
  <c r="S47" i="184"/>
  <c r="S46" i="184"/>
  <c r="S45" i="184"/>
  <c r="S44" i="184"/>
  <c r="S43" i="184"/>
  <c r="S42" i="184"/>
  <c r="S41" i="184"/>
  <c r="S40" i="184"/>
  <c r="S39" i="184"/>
  <c r="S38" i="184"/>
  <c r="S37" i="184"/>
  <c r="S36" i="184"/>
  <c r="S35" i="184"/>
  <c r="S34" i="184"/>
  <c r="S33" i="184"/>
  <c r="S32" i="184"/>
  <c r="S31" i="184"/>
  <c r="S30" i="184"/>
  <c r="S29" i="184"/>
  <c r="S28" i="184"/>
  <c r="S26" i="184"/>
  <c r="S25" i="184"/>
  <c r="S24" i="184"/>
  <c r="S23" i="184"/>
  <c r="S22" i="184"/>
  <c r="S21" i="184"/>
  <c r="S20" i="184"/>
  <c r="S19" i="184"/>
  <c r="S18" i="184"/>
  <c r="S17" i="184"/>
  <c r="S16" i="184"/>
  <c r="S15" i="184"/>
  <c r="S14" i="184"/>
  <c r="S13" i="184"/>
  <c r="S12" i="184"/>
  <c r="S11" i="184"/>
  <c r="S10" i="184"/>
  <c r="S9" i="184"/>
  <c r="S8" i="184"/>
  <c r="S7" i="184"/>
  <c r="S6" i="184"/>
  <c r="S5" i="184"/>
  <c r="S4" i="184"/>
  <c r="AG51" i="183" a="1"/>
  <c r="AG51" i="183" s="1"/>
  <c r="AF51" i="183" a="1"/>
  <c r="AF51" i="183" s="1"/>
  <c r="AE51" i="183" a="1"/>
  <c r="AE51" i="183" s="1"/>
  <c r="AD51" i="183" a="1"/>
  <c r="AD51" i="183" s="1"/>
  <c r="AC51" i="183" a="1"/>
  <c r="AC51" i="183" s="1"/>
  <c r="AB51" i="183" a="1"/>
  <c r="AB51" i="183" s="1"/>
  <c r="AA51" i="183" a="1"/>
  <c r="AA51" i="183" s="1"/>
  <c r="Z51" i="183" a="1"/>
  <c r="Z51" i="183" s="1"/>
  <c r="AG51" i="182" a="1"/>
  <c r="AG51" i="182" s="1"/>
  <c r="AF51" i="182" a="1"/>
  <c r="AF51" i="182" s="1"/>
  <c r="AE51" i="182" a="1"/>
  <c r="AE51" i="182" s="1"/>
  <c r="AD51" i="182" a="1"/>
  <c r="AD51" i="182" s="1"/>
  <c r="AC51" i="182" a="1"/>
  <c r="AC51" i="182" s="1"/>
  <c r="AB51" i="182" a="1"/>
  <c r="AB51" i="182" s="1"/>
  <c r="AA51" i="182" a="1"/>
  <c r="AA51" i="182" s="1"/>
  <c r="S50" i="182"/>
  <c r="S49" i="182"/>
  <c r="S48" i="182"/>
  <c r="S47" i="182"/>
  <c r="S46" i="182"/>
  <c r="S45" i="182"/>
  <c r="S44" i="182"/>
  <c r="S43" i="182"/>
  <c r="S42" i="182"/>
  <c r="S41" i="182"/>
  <c r="S40" i="182"/>
  <c r="S39" i="182"/>
  <c r="S38" i="182"/>
  <c r="S37" i="182"/>
  <c r="S36" i="182"/>
  <c r="S34" i="182"/>
  <c r="S33" i="182"/>
  <c r="S32" i="182"/>
  <c r="S31" i="182"/>
  <c r="S30" i="182"/>
  <c r="S29" i="182"/>
  <c r="S28" i="182"/>
  <c r="S27" i="182"/>
  <c r="S26" i="182"/>
  <c r="S25" i="182"/>
  <c r="S24" i="182"/>
  <c r="S23" i="182"/>
  <c r="S22" i="182"/>
  <c r="S21" i="182"/>
  <c r="S20" i="182"/>
  <c r="S19" i="182"/>
  <c r="S18" i="182"/>
  <c r="S17" i="182"/>
  <c r="S16" i="182"/>
  <c r="S15" i="182"/>
  <c r="S14" i="182"/>
  <c r="S13" i="182"/>
  <c r="S12" i="182"/>
  <c r="S11" i="182"/>
  <c r="S10" i="182"/>
  <c r="S9" i="182"/>
  <c r="S8" i="182"/>
  <c r="S7" i="182"/>
  <c r="S6" i="182"/>
  <c r="S5" i="182"/>
  <c r="S4" i="182"/>
  <c r="K17" i="162" l="1"/>
  <c r="N47" i="162"/>
  <c r="K25" i="162"/>
  <c r="O60" i="162"/>
  <c r="I60" i="162"/>
  <c r="K11" i="162"/>
  <c r="N45" i="162"/>
  <c r="K13" i="162"/>
  <c r="K43" i="162"/>
  <c r="N9" i="162"/>
  <c r="K39" i="162"/>
  <c r="N41" i="162"/>
  <c r="K31" i="162"/>
  <c r="N15" i="162"/>
  <c r="N21" i="162"/>
  <c r="N37" i="162"/>
  <c r="K29" i="162"/>
  <c r="K27" i="162"/>
  <c r="N23" i="162"/>
  <c r="K7" i="162"/>
  <c r="K49" i="162"/>
  <c r="K5" i="162"/>
  <c r="N33" i="162"/>
  <c r="K19" i="162"/>
  <c r="R52" i="182"/>
  <c r="S35" i="182"/>
  <c r="N52" i="182"/>
  <c r="J58" i="162" s="1"/>
  <c r="J72" i="162" s="1"/>
  <c r="K36" i="162"/>
  <c r="L36" i="162"/>
  <c r="L35" i="162"/>
  <c r="K35" i="162"/>
  <c r="K52" i="182"/>
  <c r="H58" i="162" s="1"/>
  <c r="N4" i="162"/>
  <c r="K4" i="162"/>
  <c r="L22" i="162"/>
  <c r="F51" i="162"/>
  <c r="K22" i="162"/>
  <c r="N58" i="162"/>
  <c r="M72" i="162"/>
  <c r="G72" i="162"/>
  <c r="L58" i="162"/>
  <c r="H27" i="195"/>
  <c r="J27" i="195" s="1"/>
  <c r="R51" i="184"/>
  <c r="H22" i="195"/>
  <c r="J22" i="195" s="1"/>
  <c r="H35" i="195"/>
  <c r="J35" i="195" s="1"/>
  <c r="H36" i="195"/>
  <c r="J36" i="195" s="1"/>
  <c r="J8" i="195"/>
  <c r="J45" i="195"/>
  <c r="J13" i="195"/>
  <c r="J41" i="195"/>
  <c r="J9" i="195"/>
  <c r="J4" i="195"/>
  <c r="J43" i="195"/>
  <c r="J11" i="195"/>
  <c r="J44" i="195"/>
  <c r="J29" i="195"/>
  <c r="J30" i="195"/>
  <c r="J25" i="195"/>
  <c r="J50" i="195"/>
  <c r="J18" i="195"/>
  <c r="J20" i="195"/>
  <c r="J23" i="195"/>
  <c r="J14" i="195"/>
  <c r="J40" i="195"/>
  <c r="J42" i="195"/>
  <c r="J10" i="195"/>
  <c r="J47" i="195"/>
  <c r="J15" i="195"/>
  <c r="J32" i="195"/>
  <c r="J12" i="195"/>
  <c r="J21" i="195"/>
  <c r="J6" i="195"/>
  <c r="J49" i="195"/>
  <c r="J17" i="195"/>
  <c r="J19" i="195"/>
  <c r="J37" i="195"/>
  <c r="J5" i="195"/>
  <c r="J38" i="195"/>
  <c r="J24" i="195"/>
  <c r="J33" i="195"/>
  <c r="J34" i="195"/>
  <c r="J28" i="195"/>
  <c r="J46" i="195"/>
  <c r="J39" i="195"/>
  <c r="J7" i="195"/>
  <c r="J26" i="195"/>
  <c r="J16" i="195"/>
  <c r="J48" i="195"/>
  <c r="J31" i="195"/>
  <c r="N51" i="162" l="1"/>
  <c r="N72" i="162"/>
  <c r="O58" i="162"/>
  <c r="H72" i="162"/>
  <c r="I58" i="162"/>
  <c r="L51" i="162"/>
  <c r="T29" i="75"/>
  <c r="T28" i="75"/>
  <c r="R48" i="162" l="1"/>
  <c r="R51" i="162"/>
  <c r="O72" i="162"/>
  <c r="L72" i="162"/>
  <c r="I72" i="162"/>
  <c r="T8" i="75"/>
  <c r="S51" i="75" l="1"/>
  <c r="T26" i="75"/>
  <c r="T32" i="75"/>
  <c r="T19" i="75"/>
  <c r="T27" i="75"/>
  <c r="T18" i="75"/>
  <c r="T23" i="75"/>
  <c r="T22" i="75"/>
  <c r="T17" i="75"/>
  <c r="T24" i="75"/>
  <c r="T20" i="75"/>
  <c r="T21" i="75"/>
  <c r="T50" i="75"/>
  <c r="T49" i="75"/>
  <c r="T48" i="75"/>
  <c r="T47" i="75"/>
  <c r="T46" i="75"/>
  <c r="T45" i="75"/>
  <c r="T44" i="75"/>
  <c r="T43" i="75"/>
  <c r="T42" i="75"/>
  <c r="T41" i="75"/>
  <c r="T40" i="75"/>
  <c r="T39" i="75"/>
  <c r="T38" i="75"/>
  <c r="T37" i="75"/>
  <c r="T36" i="75"/>
  <c r="T35" i="75"/>
  <c r="T34" i="75"/>
  <c r="T33" i="75"/>
  <c r="T31" i="75"/>
  <c r="T30" i="75"/>
  <c r="T13" i="75"/>
  <c r="T7" i="75"/>
  <c r="T15" i="75"/>
  <c r="T12" i="75"/>
  <c r="T6" i="75"/>
  <c r="T11" i="75"/>
  <c r="T5" i="75"/>
  <c r="T10" i="75"/>
  <c r="T9" i="75"/>
  <c r="T16" i="75"/>
  <c r="T14" i="75"/>
  <c r="T4" i="75"/>
  <c r="T25" i="7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Y1" authorId="0" shapeId="0" xr:uid="{CCD8C9D4-F2AB-4C26-89F1-FA2F8032F79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27/01/2025: CEDIDO PARA USO DO MUSEU NESTA DATA [EMAIL: 03.</t>
        </r>
      </text>
    </comment>
    <comment ref="N21" authorId="0" shapeId="0" xr:uid="{B84A58E8-91B2-4237-BFA2-A33363C09449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09/05/2025: RECEBIDO DO CEAD: 01.
08/07/2025: RECEBIDO DO CEART: 03.
15/08/2025: RECEBIDO DO CEAVI: 01.
03/09/2025: RECEBIDO DO CEAD: 01.
04/09/2025: RECEBIDO DO CESFI: 02.</t>
        </r>
      </text>
    </comment>
    <comment ref="N22" authorId="0" shapeId="0" xr:uid="{84B7F7E9-5E51-42B6-84C8-EA2A4A6822B7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08/07/2025: RECEBIDO DO CEART: 03.
11/07/2025: RECEBIDO DO CEO: 03.
15/08/2025: RECEBIDO DO CEART: 01.
15/09/2025:RECEBIDO DO CEART: 01.</t>
        </r>
      </text>
    </comment>
    <comment ref="N23" authorId="0" shapeId="0" xr:uid="{38CBF98E-1B94-49E7-96B7-16A03A1BE152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18/07/2025: RECEBIDO DA </t>
        </r>
        <r>
          <rPr>
            <b/>
            <sz val="9"/>
            <color indexed="81"/>
            <rFont val="Segoe UI"/>
            <family val="2"/>
          </rPr>
          <t>FAED P/GABINETE: 10.</t>
        </r>
        <r>
          <rPr>
            <sz val="9"/>
            <color indexed="81"/>
            <rFont val="Segoe UI"/>
            <family val="2"/>
          </rPr>
          <t xml:space="preserve">
26/08/2025: RECEBIDO DO CEART: 08.
26/08/2025: RECEBIDO DO CCT: 07.
27/08/2025: RECEBIDO DO CEAD: 02.
27/08/2025:RECEBIDO DO CAV: 05.
27/08/2025: RECEBIDO DO CESMO: 05.
</t>
        </r>
        <r>
          <rPr>
            <b/>
            <sz val="9"/>
            <color indexed="81"/>
            <rFont val="Segoe UI"/>
            <family val="2"/>
          </rPr>
          <t>27/08/2025: RECEBIDO DO CEPLAN: 04.</t>
        </r>
        <r>
          <rPr>
            <sz val="9"/>
            <color indexed="81"/>
            <rFont val="Segoe UI"/>
            <family val="2"/>
          </rPr>
          <t xml:space="preserve">
04/09/2025: RECEBIDO DO CCT: 07.
04/09/2025: RECEBIDO DO CEART: 06.</t>
        </r>
      </text>
    </comment>
    <comment ref="N24" authorId="0" shapeId="0" xr:uid="{031651FB-5258-4062-A301-2BD83EC9220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08/07/2025: RECEBIDO DO CEART: 09.
28/08/2025: RECEBIDO DA ESAG: 15.
28/08/2025: RECEBIDO DO CEART: 04.
04/09/2025: RECEBIDO DO CEART: 05.
05/09/2025: RECEBIDO DO CEPLAN: 04.
10/09/2025: RECEBIDO DO CEART: 08.</t>
        </r>
      </text>
    </comment>
    <comment ref="N25" authorId="0" shapeId="0" xr:uid="{CF727F57-D320-4D4D-8E42-9B343DB2F85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28/02/2025: CEDIDO AO CESFI: 01.
08/07/2025: RECEBIDO DO CEART: 03.
11/07/2025: RECEBIDO DO CEO: 03.
15/08/2025:RECEBIDO DO CEART: 02.
04/09/2025: RECEBIDO DA FAED: 01.
04/09/2025: RECEBIDO DO CEART: 02.
09/09/2025: RECEBIDO DO CEAD: 03.</t>
        </r>
      </text>
    </comment>
    <comment ref="N28" authorId="0" shapeId="0" xr:uid="{F6C038D3-9FD0-4AD0-A1D7-7DE8AC6B3F65}">
      <text>
        <r>
          <rPr>
            <b/>
            <sz val="10"/>
            <color indexed="81"/>
            <rFont val="Segoe UI"/>
            <family val="2"/>
          </rPr>
          <t xml:space="preserve">LETÍCIA-SEGECON/FPOLIS: </t>
        </r>
        <r>
          <rPr>
            <sz val="10"/>
            <color indexed="81"/>
            <rFont val="Segoe UI"/>
            <family val="2"/>
          </rPr>
          <t xml:space="preserve">20/03/2025: CEDIDO AO CEAVI: 400.
</t>
        </r>
      </text>
    </comment>
    <comment ref="N30" authorId="0" shapeId="0" xr:uid="{A1B38AA5-4140-47ED-9436-A232EF012970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15/09/2025: RECEBIDO DO CEART: 01.</t>
        </r>
      </text>
    </comment>
    <comment ref="N35" authorId="0" shapeId="0" xr:uid="{F460F1D1-17EC-4C14-B54E-513A887C3E6A}">
      <text>
        <r>
          <rPr>
            <b/>
            <sz val="10"/>
            <color indexed="81"/>
            <rFont val="Segoe UI"/>
            <family val="2"/>
          </rPr>
          <t>LETÍCIA-SEGECON/FPOLIS</t>
        </r>
        <r>
          <rPr>
            <sz val="10"/>
            <color indexed="81"/>
            <rFont val="Segoe UI"/>
            <family val="2"/>
          </rPr>
          <t xml:space="preserve">
07/10/2024: CEDIDO À ESAG: 01.</t>
        </r>
      </text>
    </comment>
    <comment ref="N36" authorId="0" shapeId="0" xr:uid="{12BAEBC7-FB7D-44BA-B051-3CD05310D330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07/10/2024: CEDIDO À ESAG: 01.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16" authorId="0" shapeId="0" xr:uid="{E2C54BA7-97A9-4B4E-80AF-9F7669A3E421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09/07/2025: RECEBIDO DO CEART: 04.</t>
        </r>
      </text>
    </comment>
    <comment ref="M23" authorId="0" shapeId="0" xr:uid="{96F6FE84-0648-461C-A0B7-3AC71D23CE9C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27/08/2025: CEDIDO PARA REITORIA/PROEX: 04.</t>
        </r>
      </text>
    </comment>
    <comment ref="M24" authorId="0" shapeId="0" xr:uid="{1EAA3645-D6AC-40BE-83DE-C67CF822F03F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05/09/2025: CEDIDO À PROEX: 04.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7" authorId="0" shapeId="0" xr:uid="{FE942C9F-C235-43B2-92CD-ADBFD7E28E04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28/07/2025: RECEBIDO DO CCT: 01.</t>
        </r>
      </text>
    </comment>
    <comment ref="M19" authorId="0" shapeId="0" xr:uid="{ED35112C-2B66-4664-86DF-B63769DEF1CE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u/>
            <sz val="9"/>
            <color indexed="81"/>
            <rFont val="Segoe UI"/>
            <family val="2"/>
          </rPr>
          <t>20/03/2025</t>
        </r>
        <r>
          <rPr>
            <sz val="9"/>
            <color indexed="81"/>
            <rFont val="Segoe UI"/>
            <family val="2"/>
          </rPr>
          <t>: RECEBIDO DO CESMO: 01.</t>
        </r>
      </text>
    </comment>
    <comment ref="M21" authorId="0" shapeId="0" xr:uid="{C675F808-4102-4778-85DD-509B75B214FF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15/08/2025: CEDIDO A PROEX: 01.</t>
        </r>
      </text>
    </comment>
    <comment ref="M28" authorId="0" shapeId="0" xr:uid="{853AB267-8DBD-4489-B05C-86DF6AF750CC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20/03/2025: RECEBIDO DA REITORIA: 400.
24/04/2025: RECEBIDO DO CEART: 300.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23" authorId="0" shapeId="0" xr:uid="{128A531F-289E-468F-A59A-CC2DC64B2C8C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27/08/2025: CEDIDO À REITORIA/PROEX: 05.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19" authorId="0" shapeId="0" xr:uid="{D34B792D-247F-4040-9FBB-E2A66E2B2D94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28/07/2025: RECEBIDO DO CESMO: 04.</t>
        </r>
      </text>
    </comment>
    <comment ref="M22" authorId="0" shapeId="0" xr:uid="{FCB6BCF1-2A37-4D82-959E-14720D132AB3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11/07/2025: CEDIDO A REITORIA/PROEX: 03.</t>
        </r>
      </text>
    </comment>
    <comment ref="M25" authorId="0" shapeId="0" xr:uid="{25645372-0E8B-4752-B453-80449E54B2AB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11/07/2025: CEDIDO A REITORIA/PROEX: 03.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  <author>CAMILA DE ALMEIDA LUCA BATISTA</author>
  </authors>
  <commentList>
    <comment ref="M5" authorId="0" shapeId="0" xr:uid="{36DFDE99-7B7B-4FC9-8AFA-5676C485E2E4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12/06/2025: CEDIDO PARA ESAG: 03.</t>
        </r>
      </text>
    </comment>
    <comment ref="M10" authorId="1" shapeId="0" xr:uid="{C9EF2080-924F-40C3-A4AF-D5E86E7A6A88}">
      <text>
        <r>
          <rPr>
            <b/>
            <sz val="9"/>
            <color indexed="81"/>
            <rFont val="Segoe UI"/>
            <family val="2"/>
          </rPr>
          <t>CAMILA DE ALMEIDA LUCA BATISTA: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M13" authorId="1" shapeId="0" xr:uid="{E6550DC0-CBA3-4684-9A9D-838CF0DA1E3B}">
      <text>
        <r>
          <rPr>
            <b/>
            <sz val="9"/>
            <color indexed="81"/>
            <rFont val="Segoe UI"/>
            <family val="2"/>
          </rPr>
          <t>CAMILA DE ALMEIDA LUCA BATISTA:</t>
        </r>
        <r>
          <rPr>
            <sz val="9"/>
            <color indexed="81"/>
            <rFont val="Segoe UI"/>
            <family val="2"/>
          </rPr>
          <t xml:space="preserve">
Cedei ao CESFI 02 UNID. Dia 05.05.2025</t>
        </r>
      </text>
    </comment>
    <comment ref="M19" authorId="0" shapeId="0" xr:uid="{EA50DCD5-EFE5-4D67-B76B-C9937DF45CFB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20/03/2025: CEDIDO AO CEAVI: 01.
28/07/2025: CEDIDO AO CEO: 04.</t>
        </r>
      </text>
    </comment>
    <comment ref="M23" authorId="0" shapeId="0" xr:uid="{150483A3-54AD-45DA-808F-17AA65A659AB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27/08/2025: CEDIDO PARA REITORIA/PROEX: 05.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G3" authorId="0" shapeId="0" xr:uid="{E72A7CC9-150A-4012-A2CB-4EB5E8FB7468}">
      <text>
        <r>
          <rPr>
            <b/>
            <sz val="9"/>
            <color indexed="81"/>
            <rFont val="Segoe UI"/>
            <family val="2"/>
          </rPr>
          <t xml:space="preserve">LETÍCIA-SEGECON/FPOLIS:
</t>
        </r>
        <r>
          <rPr>
            <u/>
            <sz val="9"/>
            <color indexed="81"/>
            <rFont val="Segoe UI"/>
            <family val="2"/>
          </rPr>
          <t>CUIDAR</t>
        </r>
        <r>
          <rPr>
            <sz val="9"/>
            <color indexed="81"/>
            <rFont val="Segoe UI"/>
            <family val="2"/>
          </rPr>
          <t xml:space="preserve"> - </t>
        </r>
        <r>
          <rPr>
            <b/>
            <sz val="9"/>
            <color indexed="81"/>
            <rFont val="Segoe UI"/>
            <family val="2"/>
          </rPr>
          <t xml:space="preserve">MÁXIMO 50% </t>
        </r>
        <r>
          <rPr>
            <u/>
            <sz val="9"/>
            <color indexed="81"/>
            <rFont val="Segoe UI"/>
            <family val="2"/>
          </rPr>
          <t>POR ÓRGÃO!</t>
        </r>
        <r>
          <rPr>
            <sz val="9"/>
            <color indexed="81"/>
            <rFont val="Segoe UI"/>
            <family val="2"/>
          </rPr>
          <t>!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  <author>tc={8A2263BA-8946-475A-92F2-EFC85BEF226F}</author>
    <author>Usuário(a)</author>
    <author>tc={9EA3140E-A82E-4520-B4B5-F40418DB72B9}</author>
  </authors>
  <commentList>
    <comment ref="M4" authorId="0" shapeId="0" xr:uid="{993788FB-5798-46FB-AEE1-8A763170E873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28/05/2025: RECEBIDO DO CERES: 02.
12/06/2025: RECEBIDO DO CEART: 05.</t>
        </r>
      </text>
    </comment>
    <comment ref="M5" authorId="0" shapeId="0" xr:uid="{5A63970F-ABE6-4FEE-9C25-93602D7F6400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28/05/2025: RECEBIDO DO CEFID: 01.
12/06/2025: RECEBIDO DO CESMO: 03.
12/06/2025: RECEBIDO DO CEART: 05.</t>
        </r>
      </text>
    </comment>
    <comment ref="M14" authorId="0" shapeId="0" xr:uid="{F1058E16-E7E8-450F-A86A-BEB7E68141E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28/05/2025: RECEBIDO DO CEFID: 01.
12/06/2025: RECEBIDO DO CEART: 01.</t>
        </r>
      </text>
    </comment>
    <comment ref="M21" authorId="0" shapeId="0" xr:uid="{EEABB106-9A55-4932-8FA6-74780104A817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12/06/2025: RECEBIDO DO CEART: 01.</t>
        </r>
      </text>
    </comment>
    <comment ref="J22" authorId="0" shapeId="0" xr:uid="{7649E87E-A372-4FE7-83A4-2D148D4E4E1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31/10/2024: RECEBIDO DO CESFI: 01.</t>
        </r>
      </text>
    </comment>
    <comment ref="M24" authorId="0" shapeId="0" xr:uid="{1D3B4557-A2C0-4BBF-B529-44023D6D06B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28/08/2025: CEDIDO À REITORIA/PROEX: 15.</t>
        </r>
      </text>
    </comment>
    <comment ref="M30" authorId="0" shapeId="0" xr:uid="{A89BB069-48A7-4AE2-B28C-572F74C98CAB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12/06/2025: RECEBIDO DO CEART: 03.
Cedido pela PROEX = 1 
</t>
        </r>
      </text>
    </comment>
    <comment ref="M33" authorId="1" shapeId="0" xr:uid="{8A2263BA-8946-475A-92F2-EFC85BEF226F}">
      <text>
        <r>
          <rPr>
            <sz val="10"/>
            <rFont val="Arial"/>
            <family val="2"/>
          </rPr>
  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Cedido Proex 1
</t>
        </r>
      </text>
    </comment>
    <comment ref="J35" authorId="2" shapeId="0" xr:uid="{3024A173-92B0-4B79-902C-C36529105F7F}">
      <text>
        <r>
          <rPr>
            <b/>
            <sz val="9"/>
            <color indexed="81"/>
            <rFont val="Segoe UI"/>
            <family val="2"/>
          </rPr>
          <t>SEGECON-FPOLIS:</t>
        </r>
        <r>
          <rPr>
            <sz val="9"/>
            <color indexed="81"/>
            <rFont val="Segoe UI"/>
            <family val="2"/>
          </rPr>
          <t xml:space="preserve">
07/10/2024: RECEBIDO DA REITORIA/CEVEN: 01.</t>
        </r>
      </text>
    </comment>
    <comment ref="J36" authorId="2" shapeId="0" xr:uid="{B639ED55-3B91-4BAB-A435-194A8C7B6849}">
      <text>
        <r>
          <rPr>
            <b/>
            <sz val="9"/>
            <color indexed="81"/>
            <rFont val="Segoe UI"/>
            <family val="2"/>
          </rPr>
          <t>SEGECON-FPOLIS:</t>
        </r>
        <r>
          <rPr>
            <sz val="9"/>
            <color indexed="81"/>
            <rFont val="Segoe UI"/>
            <family val="2"/>
          </rPr>
          <t xml:space="preserve">
07/10/2024: RECEBIDO DA REITORIA/CEVEN: 01.</t>
        </r>
      </text>
    </comment>
    <comment ref="M38" authorId="0" shapeId="0" xr:uid="{E4EF7C56-FF8C-43FF-B719-B18F7503BFE3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15/09/2025: RECEBIDO DO CEAD: 04.</t>
        </r>
      </text>
    </comment>
    <comment ref="M40" authorId="3" shapeId="0" xr:uid="{9EA3140E-A82E-4520-B4B5-F40418DB72B9}">
      <text>
        <r>
          <rPr>
            <sz val="10"/>
            <rFont val="Arial"/>
            <family val="2"/>
          </rPr>
  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Cedidos Proex 2
</t>
        </r>
      </text>
    </comment>
    <comment ref="M49" authorId="0" shapeId="0" xr:uid="{08B13F58-7E20-4CFE-83AC-42D330412FB2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15/09/2025: RECEBIDO DO CEAD: 01.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4" authorId="0" shapeId="0" xr:uid="{81A7E1F5-3DD0-43C3-9D4E-8E09B16C8397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12/06/2025: CEDIDO PARA ESAG: 01</t>
        </r>
      </text>
    </comment>
    <comment ref="M5" authorId="0" shapeId="0" xr:uid="{0CD3C748-B4F0-4B6E-9A53-0E50D1D425AE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12/06/2025: CEDIDO PARA ESAG: 05</t>
        </r>
      </text>
    </comment>
    <comment ref="M14" authorId="0" shapeId="0" xr:uid="{9C416EEC-986F-48B6-814C-D380C25252AE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12/06/2025: CEDIDO PARA ESAG: 01.</t>
        </r>
      </text>
    </comment>
    <comment ref="M16" authorId="0" shapeId="0" xr:uid="{F42BD119-80A3-477B-91EE-0DC556362F49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09/07/2025: CEDIDO AO CEPLAN: 04.</t>
        </r>
      </text>
    </comment>
    <comment ref="M21" authorId="0" shapeId="0" xr:uid="{9850DC96-D6BD-4521-AB3E-48B3F8F8D7E4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12/06/2025: CEDIDO PARA ESAG: 01.
08/07/2025: CEDIDO A REIT/PROEX: 03.</t>
        </r>
      </text>
    </comment>
    <comment ref="M22" authorId="0" shapeId="0" xr:uid="{CC135EE2-F17E-4834-B9AE-C7F4709F99C9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08/07/2025: CEDIDO A REIT/PROEX: 03.
15/08/2025: CEDIDO A PROEX: 01.
15/09/2025: CEDIDO À REIT/PROEX: 01.
16/09/2025: CEDIDO AO CEFID: 01.</t>
        </r>
      </text>
    </comment>
    <comment ref="M23" authorId="0" shapeId="0" xr:uid="{88BE32C3-4C29-4B7B-B106-1C35AD1F090C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26/08/2025: CEDIDO À REITORIA/PROEX: 08.
04/09/2025: CEDIDO À PROEX: 06.</t>
        </r>
      </text>
    </comment>
    <comment ref="M24" authorId="0" shapeId="0" xr:uid="{420DF713-F790-4B8C-8FB1-60223FC8E649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08/07/2025: CEDIDO À REIT/PROEX: 09.
28/08/2025: CEDIDO À REIT/PROEX: 04.
04/09/2025: CEDIDO à PROEX: 05.
10/09/2025: CEDIDO À PROEX: 08.</t>
        </r>
      </text>
    </comment>
    <comment ref="M25" authorId="0" shapeId="0" xr:uid="{D6B204F2-368A-44FB-8CDC-48F6B0610A2F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08/07/2025: CEDIDO A REIT/PROEX: 03.
15/08/2025: CEDIDO A PROEX: 02.
04/09/2025: CEDIDO À PROEX: 02.</t>
        </r>
      </text>
    </comment>
    <comment ref="M26" authorId="0" shapeId="0" xr:uid="{4C4820C1-D191-4498-9C0B-A6108F31B7E2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16/09/2025: CEDIDO AO CEFID: 01.</t>
        </r>
      </text>
    </comment>
    <comment ref="M28" authorId="0" shapeId="0" xr:uid="{14B6CE1E-B17F-4D9D-82C0-92C103478779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24/04/2025: CEDIDO PARA CEAVI: 300.</t>
        </r>
      </text>
    </comment>
    <comment ref="M30" authorId="0" shapeId="0" xr:uid="{C7CDFBEF-99FA-40D0-9529-CF8086C79FD4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12/06/2025: CEDIDO PARA ESAG: 03.
15/09/2025: CEDIDO À REIT/PROEX: 01.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23" authorId="0" shapeId="0" xr:uid="{CDA9EA9D-0D4F-4C77-A211-BD6FB974966E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18/07/2025: CEDIDO PARA REITORIA/GABINETE: 10.</t>
        </r>
      </text>
    </comment>
    <comment ref="M25" authorId="0" shapeId="0" xr:uid="{68993256-45F9-4D4A-8DC7-A3B3AAEBB939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04/09/2025: CEDIDO À PROEX: 01.</t>
        </r>
      </text>
    </comment>
    <comment ref="M27" authorId="0" shapeId="0" xr:uid="{442F72A6-77DB-41DA-B782-4D0AD8127AA2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21/10/2024: CEDIDO AO CESFI: 01.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21" authorId="0" shapeId="0" xr:uid="{85EA5DAB-854D-47A6-8537-1A0E34BA9693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09/05/2025:  CEDIDDO À PROEX: 01
03/09/2025: CEDIDO À PROEX:  01.</t>
        </r>
      </text>
    </comment>
    <comment ref="M23" authorId="0" shapeId="0" xr:uid="{36B7846D-B6B1-4B55-94F8-33C93950B710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27/08/2025: CEDIDO PARA REITORIA/PROEX: 02.</t>
        </r>
      </text>
    </comment>
    <comment ref="M25" authorId="0" shapeId="0" xr:uid="{9DBB6846-C7CA-49E9-9E3A-81E341B02093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09/09/2025: CEDIDO à PROEX: 03.</t>
        </r>
      </text>
    </comment>
    <comment ref="V25" authorId="0" shapeId="0" xr:uid="{904F517B-B25C-4324-AFE6-A6A32EA225DC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12/11/2025: ESTORNADO DEVIDO A CANCELAMENTO DO EVENTO.</t>
        </r>
      </text>
    </comment>
    <comment ref="M38" authorId="0" shapeId="0" xr:uid="{0F2F1D00-CA9F-496D-955D-3F44C8C9D6AC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15/09/2025: CEDIDO À ESAG: 04.</t>
        </r>
      </text>
    </comment>
    <comment ref="M49" authorId="0" shapeId="0" xr:uid="{A1BB370A-3F16-412D-A01C-755D6C007D60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15/09/2025: CEDIDO À ESAG: 01.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5" authorId="0" shapeId="0" xr:uid="{8E0A273F-91E8-48D2-852C-F8F546E1543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28/05/2025: CEDIDO PARA ESAG: 01.</t>
        </r>
      </text>
    </comment>
    <comment ref="M14" authorId="0" shapeId="0" xr:uid="{D706F0C7-6C36-467B-B7F5-A670C27EE493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28/05/2025: CEDIDO PARA ESAG: 01.</t>
        </r>
      </text>
    </comment>
    <comment ref="M22" authorId="0" shapeId="0" xr:uid="{98C5C1BD-EE3F-40B2-8782-67F76D51CC6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16/09/2025: RECEBIDO DO CEART: 01.</t>
        </r>
      </text>
    </comment>
    <comment ref="M26" authorId="0" shapeId="0" xr:uid="{176E31D0-E185-4050-B477-60305DA72558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16/09/2025: RECEBIDO DO CEART: 01.</t>
        </r>
      </text>
    </comment>
    <comment ref="M28" authorId="0" shapeId="0" xr:uid="{3476B207-467A-4E75-A338-5FABF0C753E5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12/06/2025: RECEBIDO DO CCT: 100.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  <author>tc={A002B43D-2E9A-4577-ADCA-1F96B5FDE200}</author>
  </authors>
  <commentList>
    <comment ref="M4" authorId="0" shapeId="0" xr:uid="{FFB2F6C8-BED9-4A64-896F-95D34A6241C4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28/05/2025: CEDIDO PARA ESAG: 02.</t>
        </r>
      </text>
    </comment>
    <comment ref="M16" authorId="1" shapeId="0" xr:uid="{A002B43D-2E9A-4577-ADCA-1F96B5FDE200}">
      <text>
        <r>
          <rPr>
            <sz val="10"/>
            <rFont val="Arial"/>
            <family val="2"/>
          </rPr>
  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Cedido ao CESFI 1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DE ALMEIDA LUCA BATISTA</author>
    <author>tc={D0843333-19D2-4715-B866-9CEFB5969F6C}</author>
    <author>LETÍCIA-SEGECON/FPOLIS</author>
  </authors>
  <commentList>
    <comment ref="M10" authorId="0" shapeId="0" xr:uid="{A20ADC52-7DA8-4F2A-B048-3F627A279220}">
      <text>
        <r>
          <rPr>
            <b/>
            <sz val="9"/>
            <color indexed="81"/>
            <rFont val="Segoe UI"/>
            <family val="2"/>
          </rPr>
          <t>CAMILA DE ALMEIDA LUCA BATISTA:</t>
        </r>
        <r>
          <rPr>
            <sz val="9"/>
            <color indexed="81"/>
            <rFont val="Segoe UI"/>
            <family val="2"/>
          </rPr>
          <t xml:space="preserve">
Recebeu do CESMO 01 UNID. Dia 05.05.2025</t>
        </r>
      </text>
    </comment>
    <comment ref="M13" authorId="0" shapeId="0" xr:uid="{96B4DAD4-7CE5-4ECE-A813-281FC66BB9C3}">
      <text>
        <r>
          <rPr>
            <b/>
            <sz val="9"/>
            <color indexed="81"/>
            <rFont val="Segoe UI"/>
            <family val="2"/>
          </rPr>
          <t>CAMILA DE ALMEIDA LUCA BATISTA:</t>
        </r>
        <r>
          <rPr>
            <sz val="9"/>
            <color indexed="81"/>
            <rFont val="Segoe UI"/>
            <family val="2"/>
          </rPr>
          <t xml:space="preserve">
Recebeu do CESMO 02 UNID. Dia 05.05.2025</t>
        </r>
      </text>
    </comment>
    <comment ref="M16" authorId="1" shapeId="0" xr:uid="{D0843333-19D2-4715-B866-9CEFB5969F6C}">
      <text>
        <r>
          <rPr>
            <sz val="10"/>
            <rFont val="Arial"/>
            <family val="2"/>
          </rPr>
  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Cedido Pelo Ceres 1
</t>
        </r>
      </text>
    </comment>
    <comment ref="M21" authorId="2" shapeId="0" xr:uid="{675BFDD4-80E0-465F-9F12-D7EC0C47DCF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04/09/2025: CEDIDO À PROEX: 02.</t>
        </r>
      </text>
    </comment>
    <comment ref="M25" authorId="2" shapeId="0" xr:uid="{80DCB6C5-7973-471D-8A99-39282CAEB230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28/02/2025: RECEBIDO DA REITORIA/CEVEN: 01.</t>
        </r>
      </text>
    </comment>
    <comment ref="M27" authorId="2" shapeId="0" xr:uid="{85937BDB-C367-4658-BCCF-79524CD9269F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21/10/2024: RECEBIDO DA FAED: 01.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W1" authorId="0" shapeId="0" xr:uid="{2EB58CD3-4233-4894-9E1C-1A776FFAFA1D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08/08/2025: SGPE 30066.2025 - CEDIDO AO GABINETE: ITEM 27, 02 UND. - EMAIL ANEXO.</t>
        </r>
      </text>
    </comment>
    <comment ref="M7" authorId="0" shapeId="0" xr:uid="{3D2615BB-F70A-4DD2-A05F-8EC3F9F13624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28/07/2025: CEDIDO AO CEAVI: 01.</t>
        </r>
      </text>
    </comment>
    <comment ref="M23" authorId="0" shapeId="0" xr:uid="{D1A28AB4-4702-4995-9E24-1974033AB5A2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26/08/2025: CEDIDO À REITORIA/PROEX: 07.
04/09/2025: CEDIDO À PROEX: 07.</t>
        </r>
      </text>
    </comment>
    <comment ref="M28" authorId="0" shapeId="0" xr:uid="{61A62069-C25F-463F-B210-C714E2181F0A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12/06/2025: CEDIDO AO CEFID: 100.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<sst xmlns="http://schemas.openxmlformats.org/spreadsheetml/2006/main" count="4146" uniqueCount="257">
  <si>
    <t>Saldo / Automático</t>
  </si>
  <si>
    <t>ALERTA</t>
  </si>
  <si>
    <t>Qtde Registrada</t>
  </si>
  <si>
    <t>Quantidade Utilizada</t>
  </si>
  <si>
    <t>SALDO</t>
  </si>
  <si>
    <t>Valor Total Registrado</t>
  </si>
  <si>
    <t>Valor Total Utilizado</t>
  </si>
  <si>
    <t>LOCAÇÃO DE SOM PARA ABERTURA DE EVENTOS E SOLENIDADES</t>
  </si>
  <si>
    <t>LOCAÇÃO DE ESTRUTURA DE FIXAÇÃO DE LUZ E SOM</t>
  </si>
  <si>
    <t>LOCAÇÃO DE EQUIPAMENTO DE ILUMINAÇÃO</t>
  </si>
  <si>
    <t>LOCAÇÃO DE SOM BÁSICO PARA APRESENTAÇÕES MUSICAIS</t>
  </si>
  <si>
    <t>LOCAÇÃO DE SOM INTERMEDIÁRIO PARA APRESENTAÇÕES MUSICAIS</t>
  </si>
  <si>
    <t>LOCAÇÃO DE PALCO COM COBERTURA (10,00 X 8,00 X 1,90 metros)</t>
  </si>
  <si>
    <t>LOCAÇÃO DE PALCO SEM COBERTURA (8,00 X 6,00 X 1,10 METROS)</t>
  </si>
  <si>
    <t>EQUIPAMENTO DE ILUMINAÇÃO BASICA PARA APRESENTAÇÃO MUSICAL</t>
  </si>
  <si>
    <t>DECORAÇÃO COMPLETA AMBIENTES</t>
  </si>
  <si>
    <t>Grupo-Classe</t>
  </si>
  <si>
    <t>Detalhamento</t>
  </si>
  <si>
    <t>03-15</t>
  </si>
  <si>
    <t>50147-001</t>
  </si>
  <si>
    <t>339039-22</t>
  </si>
  <si>
    <t>50147-003</t>
  </si>
  <si>
    <t>50145-001</t>
  </si>
  <si>
    <t>02-24</t>
  </si>
  <si>
    <t>50050-002</t>
  </si>
  <si>
    <t>50146-004</t>
  </si>
  <si>
    <t>50146-002</t>
  </si>
  <si>
    <t>MESTRE DE CERIMÔNIA</t>
  </si>
  <si>
    <t>SERVIÇO DE TRADUÇÃO LIBRAS</t>
  </si>
  <si>
    <t>LOCAÇÃO DE GERADOR</t>
  </si>
  <si>
    <t>50127-001</t>
  </si>
  <si>
    <t>03-02</t>
  </si>
  <si>
    <t>SERVIÇOS DECORAÇÃO  PALCO SIMPLES</t>
  </si>
  <si>
    <t>LOCAÇÃO CADEIRAS</t>
  </si>
  <si>
    <t>LOCAÇÃO  MESAS</t>
  </si>
  <si>
    <t>Som para evento de 1200 pessoas abertura e encerramento</t>
  </si>
  <si>
    <t>Máquinas de fumaça</t>
  </si>
  <si>
    <t>Operador de som</t>
  </si>
  <si>
    <t>Operador de iluminação/telão</t>
  </si>
  <si>
    <t xml:space="preserve">Banners 0,90x1,20m </t>
  </si>
  <si>
    <t>Banner com ilhoses de 4x2m</t>
  </si>
  <si>
    <t>Pódio com largura de 6m e 3 diferentes alturas para campeão, vice e terceiro lugar</t>
  </si>
  <si>
    <t>Iluminação para o palco com 4 moving light</t>
  </si>
  <si>
    <t xml:space="preserve">Fotógrafos para os dias do evento, com entrega de fotos e tomadas de vídeos “editadas” </t>
  </si>
  <si>
    <t>Sistema de radioparque com 10 caixas</t>
  </si>
  <si>
    <t>50147-002</t>
  </si>
  <si>
    <t>50261-001</t>
  </si>
  <si>
    <t>50146-009</t>
  </si>
  <si>
    <t>GRID PARA FIXAÇÃO DE TELA OU BANNER (2,43m x 1,52m)</t>
  </si>
  <si>
    <t>50146-005</t>
  </si>
  <si>
    <t>LOCAÇÃO DE PAVILHÃO 20x40m</t>
  </si>
  <si>
    <t>SERVIÇO DE EXPOSIÇÃO DE TELAS E FOTOS</t>
  </si>
  <si>
    <t xml:space="preserve">TELÃO E SERVIÇO DE PROJEÇÃO </t>
  </si>
  <si>
    <t>PROJEÇÃO COM PAINEL DE LED 10 mm (DIMENSÕES 6,00 x 4,00 metros)</t>
  </si>
  <si>
    <t>FILMAGEM E TRANSMISSÃO SIMULTÂNEA INTERNA</t>
  </si>
  <si>
    <t>50147-0-005</t>
  </si>
  <si>
    <t xml:space="preserve">__/__/____ </t>
  </si>
  <si>
    <t>Lote</t>
  </si>
  <si>
    <t>Item</t>
  </si>
  <si>
    <t>Empresa</t>
  </si>
  <si>
    <t>Descrição</t>
  </si>
  <si>
    <t>Preço Unitário</t>
  </si>
  <si>
    <t>Unidade</t>
  </si>
  <si>
    <t>Código-NUC</t>
  </si>
  <si>
    <t>Serviço</t>
  </si>
  <si>
    <t xml:space="preserve">LOCAÇÃO DE SOM PARA RÁDIO PARQUE </t>
  </si>
  <si>
    <r>
      <t xml:space="preserve">CENTRO PARTICIPANTE: </t>
    </r>
    <r>
      <rPr>
        <b/>
        <sz val="11"/>
        <rFont val="Calibri"/>
        <family val="2"/>
        <scheme val="minor"/>
      </rPr>
      <t>ESAG</t>
    </r>
  </si>
  <si>
    <r>
      <t xml:space="preserve">CENTRO PARTICIPANTE: </t>
    </r>
    <r>
      <rPr>
        <b/>
        <sz val="11"/>
        <rFont val="Calibri"/>
        <family val="2"/>
        <scheme val="minor"/>
      </rPr>
      <t>CEART</t>
    </r>
  </si>
  <si>
    <r>
      <t xml:space="preserve">CENTRO PARTICIPANTE: </t>
    </r>
    <r>
      <rPr>
        <b/>
        <sz val="11"/>
        <rFont val="Calibri"/>
        <family val="2"/>
        <scheme val="minor"/>
      </rPr>
      <t>FAED</t>
    </r>
  </si>
  <si>
    <r>
      <t xml:space="preserve">CENTRO PARTICIPANTE: </t>
    </r>
    <r>
      <rPr>
        <b/>
        <sz val="11"/>
        <rFont val="Calibri"/>
        <family val="2"/>
        <scheme val="minor"/>
      </rPr>
      <t>CEAD</t>
    </r>
  </si>
  <si>
    <r>
      <t xml:space="preserve">CENTRO PARTICIPANTE: </t>
    </r>
    <r>
      <rPr>
        <b/>
        <sz val="11"/>
        <rFont val="Calibri"/>
        <family val="2"/>
        <scheme val="minor"/>
      </rPr>
      <t>CEFID</t>
    </r>
  </si>
  <si>
    <r>
      <t xml:space="preserve">CENTRO PARTICIPANTE: </t>
    </r>
    <r>
      <rPr>
        <b/>
        <sz val="11"/>
        <rFont val="Calibri"/>
        <family val="2"/>
        <scheme val="minor"/>
      </rPr>
      <t>CERES</t>
    </r>
  </si>
  <si>
    <r>
      <t xml:space="preserve">CENTRO PARTICIPANTE: </t>
    </r>
    <r>
      <rPr>
        <b/>
        <sz val="11"/>
        <rFont val="Calibri"/>
        <family val="2"/>
        <scheme val="minor"/>
      </rPr>
      <t>CESFI</t>
    </r>
  </si>
  <si>
    <r>
      <t xml:space="preserve">CENTRO PARTICIPANTE: </t>
    </r>
    <r>
      <rPr>
        <b/>
        <sz val="11"/>
        <rFont val="Calibri"/>
        <family val="2"/>
        <scheme val="minor"/>
      </rPr>
      <t>CCT</t>
    </r>
  </si>
  <si>
    <r>
      <t xml:space="preserve">CENTRO PARTICIPANTE: </t>
    </r>
    <r>
      <rPr>
        <b/>
        <sz val="11"/>
        <rFont val="Calibri"/>
        <family val="2"/>
        <scheme val="minor"/>
      </rPr>
      <t>CEPLAN</t>
    </r>
  </si>
  <si>
    <r>
      <t xml:space="preserve">CENTRO PARTICIPANTE: </t>
    </r>
    <r>
      <rPr>
        <b/>
        <sz val="11"/>
        <rFont val="Calibri"/>
        <family val="2"/>
        <scheme val="minor"/>
      </rPr>
      <t>CEAVI</t>
    </r>
  </si>
  <si>
    <r>
      <t xml:space="preserve">CENTRO PARTICIPANTE: </t>
    </r>
    <r>
      <rPr>
        <b/>
        <sz val="11"/>
        <rFont val="Calibri"/>
        <family val="2"/>
        <scheme val="minor"/>
      </rPr>
      <t>CAV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</si>
  <si>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</si>
  <si>
    <r>
      <t xml:space="preserve">CENTRO PARTICIPANTE: </t>
    </r>
    <r>
      <rPr>
        <b/>
        <sz val="11"/>
        <rFont val="Calibri"/>
        <family val="2"/>
        <scheme val="minor"/>
      </rPr>
      <t>CESMO</t>
    </r>
  </si>
  <si>
    <r>
      <rPr>
        <b/>
        <sz val="11"/>
        <rFont val="Calibri"/>
        <family val="2"/>
        <scheme val="minor"/>
      </rPr>
      <t>PE 1025/2024 SRP</t>
    </r>
    <r>
      <rPr>
        <sz val="11"/>
        <rFont val="Calibri"/>
        <family val="2"/>
        <scheme val="minor"/>
      </rPr>
      <t xml:space="preserve"> (SGPE DE ORIGEM: 31860/2024)</t>
    </r>
  </si>
  <si>
    <r>
      <rPr>
        <b/>
        <sz val="11"/>
        <rFont val="Calibri"/>
        <family val="2"/>
        <scheme val="minor"/>
      </rPr>
      <t xml:space="preserve">OBJETO: </t>
    </r>
    <r>
      <rPr>
        <sz val="11"/>
        <rFont val="Calibri"/>
        <family val="2"/>
        <scheme val="minor"/>
      </rPr>
      <t>contratação de Empresa Especializada para prestação de sonorização, iluminação, palco, tenda, projeção de imagens e serviços relacionados para atender a Demanda de Eventos da Udesc</t>
    </r>
  </si>
  <si>
    <r>
      <t xml:space="preserve">VIGÊNCIA DA ATA: 20/09/2024 </t>
    </r>
    <r>
      <rPr>
        <b/>
        <sz val="11"/>
        <rFont val="Calibri"/>
        <family val="2"/>
        <scheme val="minor"/>
      </rPr>
      <t>até 20/09/2025</t>
    </r>
  </si>
  <si>
    <t>ASSCONPP ASSESSORIA E CONSULTORIA PÚBLICO E PRIVADA LTDA, CNPJ: 17.688.208/0001-48</t>
  </si>
  <si>
    <t>GRID PARA FIXAÇÃO DE BANNERS DE ATÈ 6x8M</t>
  </si>
  <si>
    <t>LOCAÇÃO DE TENDA 5x5m.</t>
  </si>
  <si>
    <t>LOCAÇÃO DE TENDA 10x10m.</t>
  </si>
  <si>
    <t>PROJEÇÃO COM PAINEL DE LED VERTICAL (DIMENSÕES MÍNIMAS 592 x 1746 x 85 mm)</t>
  </si>
  <si>
    <t>ESTANDES EM PAINÉIS 3m² - LOCAÇÃO</t>
  </si>
  <si>
    <t>ESTANDES EM PAINÉIS 4m² - LOCAÇÃO</t>
  </si>
  <si>
    <t>Iluminação compatível com o local (moving light no chão,  canhões decorativos)</t>
  </si>
  <si>
    <t>Planilha Ajustada</t>
  </si>
  <si>
    <t>Wind banners (213x75cm) acompanha Haste, base em PVC e terá impressão dupla face em tecido;</t>
  </si>
  <si>
    <t>Backdrop externo medidas de 3,5x2,4m com grid de fixação</t>
  </si>
  <si>
    <t>Backdrop aéreo (altura da coluna de aproximadamente 4m tamanho 5x1,5m instalada sobre a entrada.</t>
  </si>
  <si>
    <t>Banner com ilhoses de 3,5x2,4m com grid de fixação</t>
  </si>
  <si>
    <t>Backdrop de 6,5x2,7m com grid de fixação</t>
  </si>
  <si>
    <t xml:space="preserve">Caixa de som e microfone sem fio </t>
  </si>
  <si>
    <t>Sistema de radio comunicador para 12 pessoas</t>
  </si>
  <si>
    <t xml:space="preserve"> OS nº  /2024 (Quantidade)</t>
  </si>
  <si>
    <t>PE 1025/2024 SRP (SGPE DE ORIGEM: 31860/2024)</t>
  </si>
  <si>
    <t>OBJETO: contratação de Empresa Especializada para prestação de sonorização, iluminação, palco, tenda, projeção de imagens e serviços relacionados para atender a Demanda de Eventos da Udesc</t>
  </si>
  <si>
    <t>VIGÊNCIA DA ATA: 20/09/2024 até 20/09/2025</t>
  </si>
  <si>
    <t xml:space="preserve">CONTROLE DO GESTOR: </t>
  </si>
  <si>
    <t xml:space="preserve"> OS nº 2182/2024 (Quantidade)</t>
  </si>
  <si>
    <t xml:space="preserve"> OS nº 2275/2024 (Quantidade)</t>
  </si>
  <si>
    <t xml:space="preserve"> OS nº 2384/2024 (Quantidade)</t>
  </si>
  <si>
    <t xml:space="preserve"> OS nº 2667/2024 (Quantidade)</t>
  </si>
  <si>
    <t xml:space="preserve"> OS nº 2668/2024 (Quantidade)</t>
  </si>
  <si>
    <r>
      <rPr>
        <b/>
        <sz val="11"/>
        <rFont val="Calibri"/>
        <family val="2"/>
        <scheme val="minor"/>
      </rPr>
      <t xml:space="preserve">OBJETO: </t>
    </r>
    <r>
      <rPr>
        <sz val="11"/>
        <rFont val="Calibri"/>
        <family val="2"/>
        <scheme val="minor"/>
      </rPr>
      <t>Contratação de Empresa Especializada para prestação de sonorização, iluminação, palco, tenda, projeção de imagens e serviços relacionados para atender a Demanda de Eventos da Udesc</t>
    </r>
  </si>
  <si>
    <t xml:space="preserve"> OS nº 2854/2024 (Quantidade)</t>
  </si>
  <si>
    <t xml:space="preserve">QUANTIDADE UTILIZADA da Ata </t>
  </si>
  <si>
    <t>QUANTIDADE UTILIZADA Total</t>
  </si>
  <si>
    <t>Quantidade Receb/Cedida</t>
  </si>
  <si>
    <t>QUANTIDADE DISPONÍVEL PARA ADITIVAR</t>
  </si>
  <si>
    <t>Quantidade Aditivada Própria</t>
  </si>
  <si>
    <t>Quantidade Aditivos recebidos</t>
  </si>
  <si>
    <t>Quantidade Aditivos cedidos</t>
  </si>
  <si>
    <t>Qtde Utilizada Ata</t>
  </si>
  <si>
    <t>Quantidade disponível para aditivar</t>
  </si>
  <si>
    <t>Qtde Aditivada</t>
  </si>
  <si>
    <t>Valor Total Aditivado</t>
  </si>
  <si>
    <t>OS nº 216/2025 (Quantidade)</t>
  </si>
  <si>
    <t xml:space="preserve"> OS nº 280/2025 (Quantidade)</t>
  </si>
  <si>
    <t xml:space="preserve"> OS nº  /2025 (Quantidade)</t>
  </si>
  <si>
    <r>
      <t xml:space="preserve">VIGÊNCIA DA ATA: 20/09/2024 </t>
    </r>
    <r>
      <rPr>
        <b/>
        <u/>
        <sz val="11"/>
        <rFont val="Calibri"/>
        <family val="2"/>
        <scheme val="minor"/>
      </rPr>
      <t>até 20/09/2025</t>
    </r>
  </si>
  <si>
    <t>Qtde Registrada UDESC</t>
  </si>
  <si>
    <r>
      <t xml:space="preserve">REGISTRO DE CARONA PARA OUTROS ÓRGÃOS:    </t>
    </r>
    <r>
      <rPr>
        <sz val="14"/>
        <rFont val="Calibri"/>
        <family val="2"/>
        <scheme val="minor"/>
      </rPr>
      <t xml:space="preserve"> (</t>
    </r>
    <r>
      <rPr>
        <u/>
        <sz val="14"/>
        <rFont val="Calibri"/>
        <family val="2"/>
        <scheme val="minor"/>
      </rPr>
      <t xml:space="preserve">Obs: Itens com </t>
    </r>
    <r>
      <rPr>
        <u/>
        <sz val="14"/>
        <color rgb="FFFF0000"/>
        <rFont val="Calibri"/>
        <family val="2"/>
        <scheme val="minor"/>
      </rPr>
      <t>só 01 unidade</t>
    </r>
    <r>
      <rPr>
        <u/>
        <sz val="14"/>
        <rFont val="Calibri"/>
        <family val="2"/>
        <scheme val="minor"/>
      </rPr>
      <t xml:space="preserve"> registrada -</t>
    </r>
    <r>
      <rPr>
        <u/>
        <sz val="14"/>
        <color rgb="FFFF0000"/>
        <rFont val="Calibri"/>
        <family val="2"/>
        <scheme val="minor"/>
      </rPr>
      <t xml:space="preserve"> INDISPONÍVEIS PARA CARONA</t>
    </r>
    <r>
      <rPr>
        <sz val="14"/>
        <rFont val="Calibri"/>
        <family val="2"/>
        <scheme val="minor"/>
      </rPr>
      <t>!)</t>
    </r>
  </si>
  <si>
    <t>Total disponível p/CARONA</t>
  </si>
  <si>
    <t>Saldo para CARONA</t>
  </si>
  <si>
    <r>
      <t xml:space="preserve">Órgão: </t>
    </r>
    <r>
      <rPr>
        <b/>
        <sz val="11"/>
        <rFont val="Calibri"/>
        <family val="2"/>
        <scheme val="minor"/>
      </rPr>
      <t>XXXXX</t>
    </r>
    <r>
      <rPr>
        <sz val="11"/>
        <rFont val="Calibri"/>
        <family val="2"/>
        <scheme val="minor"/>
      </rPr>
      <t xml:space="preserve"> - </t>
    </r>
    <r>
      <rPr>
        <u/>
        <sz val="11"/>
        <rFont val="Calibri"/>
        <family val="2"/>
        <scheme val="minor"/>
      </rPr>
      <t>Quantidade cedida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por Órgão</t>
    </r>
  </si>
  <si>
    <t>SGPe (ÓRGÃO) XXX/202X - (Ofício nº XX)</t>
  </si>
  <si>
    <r>
      <rPr>
        <b/>
        <sz val="11"/>
        <rFont val="Calibri"/>
        <family val="2"/>
        <scheme val="minor"/>
      </rPr>
      <t>OBJETO:</t>
    </r>
    <r>
      <rPr>
        <sz val="11"/>
        <rFont val="Calibri"/>
        <family val="2"/>
        <scheme val="minor"/>
      </rPr>
      <t xml:space="preserve"> contratação de Empresa Especializada para prestação de sonorização, iluminação, palco, tenda, projeção de imagens e serviços relacionados para atender a Demanda de Eventos da Udesc</t>
    </r>
  </si>
  <si>
    <r>
      <t xml:space="preserve">Órgão: </t>
    </r>
    <r>
      <rPr>
        <b/>
        <sz val="11"/>
        <rFont val="Calibri"/>
        <family val="2"/>
        <scheme val="minor"/>
      </rPr>
      <t>FAPESC</t>
    </r>
    <r>
      <rPr>
        <sz val="11"/>
        <rFont val="Calibri"/>
        <family val="2"/>
        <scheme val="minor"/>
      </rPr>
      <t xml:space="preserve"> - </t>
    </r>
    <r>
      <rPr>
        <u/>
        <sz val="11"/>
        <rFont val="Calibri"/>
        <family val="2"/>
        <scheme val="minor"/>
      </rPr>
      <t>Quantidade cedida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por Órgão</t>
    </r>
  </si>
  <si>
    <t>SGPe FAPESC 839/2025 - (Ofício nº 15/2025)</t>
  </si>
  <si>
    <t xml:space="preserve"> OS nº  2290/2024  ASSCONPP</t>
  </si>
  <si>
    <t xml:space="preserve"> OS nº  2291/2024 ASSCONPP</t>
  </si>
  <si>
    <t xml:space="preserve"> OS nº  2292/2024 ASSCONPP</t>
  </si>
  <si>
    <t xml:space="preserve"> OS nº 2671/2024 ASCONPP</t>
  </si>
  <si>
    <t xml:space="preserve"> OS nº  2599/2024 NPC</t>
  </si>
  <si>
    <t xml:space="preserve"> OS nº  2707/2024 NPC</t>
  </si>
  <si>
    <t xml:space="preserve"> OS nº  2189/2024 (Quantidade)</t>
  </si>
  <si>
    <t xml:space="preserve"> OS nº  369/2024 (Quantidade)</t>
  </si>
  <si>
    <t>OS 2733/2024</t>
  </si>
  <si>
    <t xml:space="preserve"> OS nº                      2516 /2024 (Quantidade)</t>
  </si>
  <si>
    <t xml:space="preserve"> OS nº  2520/2024 (Quantidade)</t>
  </si>
  <si>
    <t xml:space="preserve"> OS nº  335/2025 (Quantidade)</t>
  </si>
  <si>
    <t xml:space="preserve"> OS nº  2592/2024 (Quantidade)</t>
  </si>
  <si>
    <t xml:space="preserve"> OS nº  2720/2024 (Quantidade)</t>
  </si>
  <si>
    <t xml:space="preserve"> OS nº  2673/2024 (Quantidade)</t>
  </si>
  <si>
    <t xml:space="preserve"> OS nº 2697 /2024 (Quantidade)</t>
  </si>
  <si>
    <t xml:space="preserve"> OS nº 370/2025 (Quantidade)</t>
  </si>
  <si>
    <t>OS nº 2288/2024</t>
  </si>
  <si>
    <t xml:space="preserve">OS nº  2322/2024 </t>
  </si>
  <si>
    <t>OS nº  2423/2024</t>
  </si>
  <si>
    <t xml:space="preserve"> OS nº  2378/2024 SEPE</t>
  </si>
  <si>
    <t xml:space="preserve"> OS nº  2417/2024 LETI </t>
  </si>
  <si>
    <t xml:space="preserve"> OS nº  2499/2024 DESBRAVALLEY</t>
  </si>
  <si>
    <t xml:space="preserve"> OS nº  254/2025 DEX</t>
  </si>
  <si>
    <t xml:space="preserve"> OS nº  241/2025 DEX</t>
  </si>
  <si>
    <t xml:space="preserve"> OS nº  251/2024 DEX</t>
  </si>
  <si>
    <t xml:space="preserve"> OS nº  974/2025 (Quantidade)</t>
  </si>
  <si>
    <r>
      <t xml:space="preserve">OS nº 41/2025 (Quantidade) </t>
    </r>
    <r>
      <rPr>
        <b/>
        <sz val="11"/>
        <color rgb="FFFF0000"/>
        <rFont val="Calibri"/>
        <family val="2"/>
        <scheme val="minor"/>
      </rPr>
      <t>[demanda MUSEU]</t>
    </r>
  </si>
  <si>
    <r>
      <t xml:space="preserve">CENTRO PARTICIPANTE: </t>
    </r>
    <r>
      <rPr>
        <b/>
        <sz val="11"/>
        <rFont val="Calibri"/>
        <family val="2"/>
        <scheme val="minor"/>
      </rPr>
      <t>REITORIA-PROEX</t>
    </r>
  </si>
  <si>
    <t>Quantidade</t>
  </si>
  <si>
    <t>Valor Total do Aditivo</t>
  </si>
  <si>
    <t>% do Item</t>
  </si>
  <si>
    <t>% da ARP</t>
  </si>
  <si>
    <t>1º TERMO ADITIVO (ITEM 45) - PROEX</t>
  </si>
  <si>
    <t>OS nº 1286/2025 (Quantidade)</t>
  </si>
  <si>
    <t>OS nº 806/2025 (Quantidade)</t>
  </si>
  <si>
    <t>OS nº 1339/2025 (Quantidade)</t>
  </si>
  <si>
    <t xml:space="preserve"> OS nº  1395/2025 (Quantidade)</t>
  </si>
  <si>
    <r>
      <t xml:space="preserve">OS nº 1442/2025 (Quantidade) </t>
    </r>
    <r>
      <rPr>
        <b/>
        <sz val="11"/>
        <color rgb="FFC00000"/>
        <rFont val="Calibri"/>
        <family val="2"/>
        <scheme val="minor"/>
      </rPr>
      <t>DEMANDA GABINETE</t>
    </r>
  </si>
  <si>
    <t xml:space="preserve"> OS nº 1495/2025 (Quantidade)</t>
  </si>
  <si>
    <t xml:space="preserve"> OS nº 1536/2025 (Quantidade)</t>
  </si>
  <si>
    <t>OS nº 1631/2025 (Quantidade)</t>
  </si>
  <si>
    <t>OS nº 1649/2025 (Quantidade)</t>
  </si>
  <si>
    <t xml:space="preserve"> OS nº 1692/2025 (Quantidade)</t>
  </si>
  <si>
    <t>Suporte de mastro; Suporte para três bandeiras com altura aproximada do mastro com bola: 2,10m. Mastro para bandeiras nos tamanhos mínimos de 0.90x1.28m e 1.12x1.60m.</t>
  </si>
  <si>
    <t xml:space="preserve"> OS nº 1714/2025 (Quantidade)</t>
  </si>
  <si>
    <t xml:space="preserve"> OS nº  1715/2025 (Quantidade)</t>
  </si>
  <si>
    <t xml:space="preserve"> OS nº 1752/2025 (Quantidade) [CEVEN]</t>
  </si>
  <si>
    <t xml:space="preserve"> OS nº 1753/2025 (Quantidade) [PROEX]</t>
  </si>
  <si>
    <t xml:space="preserve"> OS nº 1786/2025 (Quantidade)</t>
  </si>
  <si>
    <t xml:space="preserve"> OS nº 1802/2025 (Quantidade)</t>
  </si>
  <si>
    <t xml:space="preserve"> OS nº 1835/2025 (Quantidade)</t>
  </si>
  <si>
    <t xml:space="preserve"> OS nº 1836/2025 (Quantidade)</t>
  </si>
  <si>
    <t xml:space="preserve"> OS nº 726/2025
ASSCONPP</t>
  </si>
  <si>
    <t xml:space="preserve"> OS 1087/2025 (Quantidade)</t>
  </si>
  <si>
    <t xml:space="preserve"> OS nº  1808/2025</t>
  </si>
  <si>
    <t xml:space="preserve"> OS nº 1683/2024 (Quantidade)</t>
  </si>
  <si>
    <t>AF 1733/2025</t>
  </si>
  <si>
    <t>AF 1736/2025</t>
  </si>
  <si>
    <t xml:space="preserve"> OS nº  1097/2025 (Quantidade)</t>
  </si>
  <si>
    <t xml:space="preserve"> OS nº  1398/2025 (Quantidade)</t>
  </si>
  <si>
    <t xml:space="preserve"> OS nº  1472/2024 (Quantidade)</t>
  </si>
  <si>
    <t xml:space="preserve"> OS nº  1730/2025 (Quantidade)</t>
  </si>
  <si>
    <t xml:space="preserve"> OS nº  1783/2025 (Quantidade)</t>
  </si>
  <si>
    <t xml:space="preserve"> OS nº  1813/2025 (Quantidade)</t>
  </si>
  <si>
    <t xml:space="preserve"> OS nº 504/2025</t>
  </si>
  <si>
    <t xml:space="preserve"> OS nº  1018/2025</t>
  </si>
  <si>
    <t xml:space="preserve"> OS nº  1076/2025</t>
  </si>
  <si>
    <t xml:space="preserve"> OS nº  1104/2025</t>
  </si>
  <si>
    <t xml:space="preserve"> OS nº  1806/2025</t>
  </si>
  <si>
    <t xml:space="preserve"> OS nº 1816/2025</t>
  </si>
  <si>
    <t xml:space="preserve"> OS nº  1176/2025 (Quantidade)</t>
  </si>
  <si>
    <t xml:space="preserve"> OS nº 395/2025 (Quantidade)</t>
  </si>
  <si>
    <t xml:space="preserve"> OS nº  735/2025 (Quantidade)</t>
  </si>
  <si>
    <t xml:space="preserve"> OS nº          1600 /2025 (Quantidade)</t>
  </si>
  <si>
    <t xml:space="preserve"> OS nº  1722/2025 (Quantidade)</t>
  </si>
  <si>
    <t>08/09/205</t>
  </si>
  <si>
    <t xml:space="preserve"> OS nº  1169/2025 (Quantidade)</t>
  </si>
  <si>
    <t xml:space="preserve"> OS nº  1278/2025 (Quantidade)</t>
  </si>
  <si>
    <t xml:space="preserve"> OS nº  1040/2025 (Quantidade)</t>
  </si>
  <si>
    <t xml:space="preserve"> OS nº  1401/2025 (Quantidade)</t>
  </si>
  <si>
    <t xml:space="preserve"> OS nº  1376/2025 (Quantidade)</t>
  </si>
  <si>
    <t xml:space="preserve"> OS nº  1657/2025 (Quantidade)</t>
  </si>
  <si>
    <t xml:space="preserve"> OS nº 1785/2024 (Quantidade)</t>
  </si>
  <si>
    <t xml:space="preserve"> OS nº  1829/2025 (Quantidade)</t>
  </si>
  <si>
    <t xml:space="preserve">DEX </t>
  </si>
  <si>
    <t>DEX (EFAPI)</t>
  </si>
  <si>
    <t xml:space="preserve"> OS nº 1827/2025 (Quantidade)</t>
  </si>
  <si>
    <t xml:space="preserve"> OS nº  846/2025</t>
  </si>
  <si>
    <t xml:space="preserve"> OS nº  1005/2025</t>
  </si>
  <si>
    <t xml:space="preserve"> OS nº  935/2025 (Quantidade)</t>
  </si>
  <si>
    <t xml:space="preserve"> OS nº  1810/2025 (Quantidade)</t>
  </si>
  <si>
    <t>Centro</t>
  </si>
  <si>
    <t>Total Registrado</t>
  </si>
  <si>
    <t>Total Gasto da Ata</t>
  </si>
  <si>
    <t>% Gasto da Ata</t>
  </si>
  <si>
    <t>Total Cedência Recebida</t>
  </si>
  <si>
    <t>Total Aditivado</t>
  </si>
  <si>
    <t>% Aditivado</t>
  </si>
  <si>
    <t>Total Registado + Aditivo</t>
  </si>
  <si>
    <t>CERES</t>
  </si>
  <si>
    <t>CEAD</t>
  </si>
  <si>
    <t>CESFI</t>
  </si>
  <si>
    <t>CEO</t>
  </si>
  <si>
    <t>CCT</t>
  </si>
  <si>
    <t>FAED</t>
  </si>
  <si>
    <t>ESAG</t>
  </si>
  <si>
    <t>CESMO</t>
  </si>
  <si>
    <t>CAV</t>
  </si>
  <si>
    <t>CEART</t>
  </si>
  <si>
    <t>CEFID</t>
  </si>
  <si>
    <t>CEAVI</t>
  </si>
  <si>
    <t>CEPLAN</t>
  </si>
  <si>
    <t>TOTAL</t>
  </si>
  <si>
    <t>REITORIA-PROEX</t>
  </si>
  <si>
    <t>Total Gasto Incluindo Aditivo</t>
  </si>
  <si>
    <t>% Gasto Incluindo Aditivos</t>
  </si>
  <si>
    <t xml:space="preserve"> OS nº  1477/2025]</t>
  </si>
  <si>
    <t>OS nº 2475/2024 (Quantidade)</t>
  </si>
  <si>
    <t xml:space="preserve"> OS nº 705/2025 (Quantidade)</t>
  </si>
  <si>
    <t xml:space="preserve">OS nº  715/2025 </t>
  </si>
  <si>
    <t>OS nº 1759/2025 (Quantidade) [ESATORNADO]</t>
  </si>
  <si>
    <t>Atualizado em 13/11/2025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</si>
</sst>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8" formatCode="&quot;R$&quot;\ #,##0.00;[Red]\-&quot;R$&quot;\ #,##0.00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69" formatCode="#,##0.00;[Red]#,##0.00"/>
    <numFmt numFmtId="170" formatCode="&quot;R$&quot;\ #,##0.00"/>
    <numFmt numFmtId="171" formatCode="0.0000%"/>
    <numFmt numFmtId="172" formatCode="#,##0_ ;[Red]\-#,##0\ "/>
  </numFmts>
  <fonts count="3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indexed="81"/>
      <name val="Segoe UI"/>
      <family val="2"/>
    </font>
    <font>
      <b/>
      <sz val="10"/>
      <color indexed="81"/>
      <name val="Segoe UI"/>
      <family val="2"/>
    </font>
    <font>
      <b/>
      <u/>
      <sz val="11"/>
      <name val="Calibri"/>
      <family val="2"/>
      <scheme val="minor"/>
    </font>
    <font>
      <sz val="14"/>
      <name val="Calibri"/>
      <family val="2"/>
      <scheme val="minor"/>
    </font>
    <font>
      <u/>
      <sz val="14"/>
      <name val="Calibri"/>
      <family val="2"/>
      <scheme val="minor"/>
    </font>
    <font>
      <u/>
      <sz val="14"/>
      <color rgb="FFFF000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name val="Calibri"/>
      <family val="2"/>
      <scheme val="minor"/>
    </font>
    <font>
      <u/>
      <sz val="9"/>
      <color indexed="81"/>
      <name val="Segoe U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Aptos Narrow"/>
      <family val="2"/>
    </font>
    <font>
      <sz val="11"/>
      <name val="Aptos Narrow"/>
      <family val="2"/>
    </font>
    <font>
      <sz val="11"/>
      <name val="Aptos Narrow"/>
      <family val="2"/>
    </font>
    <font>
      <sz val="10"/>
      <name val="Arial"/>
      <family val="2"/>
    </font>
    <font>
      <b/>
      <sz val="11"/>
      <color rgb="FFC00000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5050"/>
        <bgColor indexed="10"/>
      </patternFill>
    </fill>
    <fill>
      <patternFill patternType="solid">
        <fgColor rgb="FFFFFF99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1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26"/>
      </patternFill>
    </fill>
    <fill>
      <patternFill patternType="solid">
        <fgColor rgb="FFCCEC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26">
    <xf numFmtId="0" fontId="0" fillId="0" borderId="0"/>
    <xf numFmtId="0" fontId="5" fillId="0" borderId="0"/>
    <xf numFmtId="164" fontId="5" fillId="0" borderId="0" applyFill="0" applyBorder="0" applyAlignment="0" applyProtection="0"/>
    <xf numFmtId="165" fontId="5" fillId="0" borderId="0" applyFill="0" applyBorder="0" applyAlignment="0" applyProtection="0"/>
    <xf numFmtId="0" fontId="6" fillId="0" borderId="0" applyNumberFormat="0" applyFill="0" applyBorder="0" applyAlignment="0" applyProtection="0"/>
    <xf numFmtId="167" fontId="8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9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9" fontId="31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25">
    <xf numFmtId="0" fontId="0" fillId="0" borderId="0" xfId="0"/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wrapText="1"/>
    </xf>
    <xf numFmtId="0" fontId="7" fillId="0" borderId="0" xfId="1" applyFont="1" applyAlignment="1">
      <alignment vertical="center" wrapText="1"/>
    </xf>
    <xf numFmtId="3" fontId="7" fillId="0" borderId="0" xfId="1" applyNumberFormat="1" applyFont="1" applyAlignment="1" applyProtection="1">
      <alignment wrapText="1"/>
      <protection locked="0"/>
    </xf>
    <xf numFmtId="1" fontId="7" fillId="0" borderId="0" xfId="1" applyNumberFormat="1" applyFont="1" applyAlignment="1" applyProtection="1">
      <alignment horizontal="center" wrapText="1"/>
      <protection locked="0"/>
    </xf>
    <xf numFmtId="41" fontId="7" fillId="3" borderId="1" xfId="0" applyNumberFormat="1" applyFont="1" applyFill="1" applyBorder="1" applyAlignment="1">
      <alignment horizontal="center" vertical="center" wrapText="1"/>
    </xf>
    <xf numFmtId="44" fontId="7" fillId="4" borderId="1" xfId="13" applyFont="1" applyFill="1" applyBorder="1" applyAlignment="1" applyProtection="1">
      <alignment vertical="center" wrapText="1"/>
      <protection locked="0"/>
    </xf>
    <xf numFmtId="0" fontId="7" fillId="2" borderId="1" xfId="0" applyFont="1" applyFill="1" applyBorder="1" applyAlignment="1">
      <alignment horizontal="center" vertical="center" wrapText="1"/>
    </xf>
    <xf numFmtId="166" fontId="7" fillId="2" borderId="1" xfId="1" applyNumberFormat="1" applyFont="1" applyFill="1" applyBorder="1" applyAlignment="1">
      <alignment horizontal="center" vertical="center" wrapText="1"/>
    </xf>
    <xf numFmtId="4" fontId="7" fillId="0" borderId="0" xfId="1" applyNumberFormat="1" applyFont="1" applyAlignment="1">
      <alignment horizontal="center" vertical="center" wrapText="1"/>
    </xf>
    <xf numFmtId="166" fontId="7" fillId="0" borderId="0" xfId="0" applyNumberFormat="1" applyFont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168" fontId="7" fillId="2" borderId="1" xfId="3" applyNumberFormat="1" applyFont="1" applyFill="1" applyBorder="1" applyAlignment="1" applyProtection="1">
      <alignment horizontal="center" vertical="center" wrapText="1"/>
    </xf>
    <xf numFmtId="2" fontId="7" fillId="0" borderId="0" xfId="1" applyNumberFormat="1" applyFont="1" applyAlignment="1" applyProtection="1">
      <alignment horizontal="center" wrapText="1"/>
      <protection locked="0"/>
    </xf>
    <xf numFmtId="169" fontId="7" fillId="0" borderId="0" xfId="0" applyNumberFormat="1" applyFont="1" applyAlignment="1">
      <alignment horizontal="center" vertical="center" wrapText="1"/>
    </xf>
    <xf numFmtId="0" fontId="7" fillId="0" borderId="0" xfId="1" applyFont="1" applyAlignment="1">
      <alignment horizontal="center" wrapText="1"/>
    </xf>
    <xf numFmtId="44" fontId="7" fillId="0" borderId="0" xfId="1" applyNumberFormat="1" applyFont="1" applyAlignment="1">
      <alignment wrapText="1"/>
    </xf>
    <xf numFmtId="0" fontId="7" fillId="5" borderId="1" xfId="1" applyFont="1" applyFill="1" applyBorder="1" applyAlignment="1">
      <alignment horizontal="center" vertical="center" wrapText="1"/>
    </xf>
    <xf numFmtId="44" fontId="7" fillId="5" borderId="1" xfId="13" applyFont="1" applyFill="1" applyBorder="1" applyAlignment="1">
      <alignment horizontal="center" vertical="center" wrapText="1"/>
    </xf>
    <xf numFmtId="44" fontId="7" fillId="5" borderId="1" xfId="8" applyFont="1" applyFill="1" applyBorder="1" applyAlignment="1">
      <alignment horizontal="center" vertical="center" wrapText="1"/>
    </xf>
    <xf numFmtId="14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1" applyFont="1" applyAlignment="1">
      <alignment vertical="center" wrapText="1"/>
    </xf>
    <xf numFmtId="0" fontId="11" fillId="8" borderId="1" xfId="1" applyFont="1" applyFill="1" applyBorder="1" applyAlignment="1">
      <alignment horizontal="center" vertical="center" wrapText="1"/>
    </xf>
    <xf numFmtId="165" fontId="12" fillId="8" borderId="1" xfId="3" applyFont="1" applyFill="1" applyBorder="1" applyAlignment="1" applyProtection="1">
      <alignment horizontal="center" vertical="center" wrapText="1"/>
    </xf>
    <xf numFmtId="1" fontId="12" fillId="8" borderId="1" xfId="1" applyNumberFormat="1" applyFont="1" applyFill="1" applyBorder="1" applyAlignment="1">
      <alignment horizontal="center" vertical="center" wrapText="1"/>
    </xf>
    <xf numFmtId="0" fontId="12" fillId="8" borderId="1" xfId="1" applyFont="1" applyFill="1" applyBorder="1" applyAlignment="1" applyProtection="1">
      <alignment horizontal="center" vertical="center" wrapText="1"/>
      <protection locked="0"/>
    </xf>
    <xf numFmtId="1" fontId="7" fillId="9" borderId="1" xfId="1" applyNumberFormat="1" applyFont="1" applyFill="1" applyBorder="1" applyAlignment="1">
      <alignment horizontal="center" vertical="center" wrapText="1"/>
    </xf>
    <xf numFmtId="1" fontId="7" fillId="9" borderId="1" xfId="0" applyNumberFormat="1" applyFont="1" applyFill="1" applyBorder="1" applyAlignment="1">
      <alignment horizontal="center" vertical="center" wrapText="1"/>
    </xf>
    <xf numFmtId="3" fontId="7" fillId="11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5" borderId="1" xfId="1" applyFont="1" applyFill="1" applyBorder="1" applyAlignment="1">
      <alignment vertical="center" wrapText="1"/>
    </xf>
    <xf numFmtId="44" fontId="7" fillId="0" borderId="0" xfId="1" applyNumberFormat="1" applyFont="1" applyAlignment="1">
      <alignment horizontal="center" vertical="center" wrapText="1"/>
    </xf>
    <xf numFmtId="0" fontId="7" fillId="5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1" fontId="7" fillId="0" borderId="0" xfId="1" applyNumberFormat="1" applyFont="1" applyAlignment="1" applyProtection="1">
      <alignment horizontal="center" vertical="center" wrapText="1"/>
      <protection locked="0"/>
    </xf>
    <xf numFmtId="3" fontId="7" fillId="0" borderId="0" xfId="1" applyNumberFormat="1" applyFont="1" applyAlignment="1" applyProtection="1">
      <alignment vertical="center" wrapText="1"/>
      <protection locked="0"/>
    </xf>
    <xf numFmtId="44" fontId="7" fillId="0" borderId="0" xfId="8" applyFont="1" applyAlignment="1" applyProtection="1">
      <alignment vertical="center" wrapText="1"/>
      <protection locked="0"/>
    </xf>
    <xf numFmtId="0" fontId="7" fillId="0" borderId="0" xfId="1" applyFont="1" applyAlignment="1" applyProtection="1">
      <alignment vertical="center" wrapText="1"/>
      <protection locked="0"/>
    </xf>
    <xf numFmtId="0" fontId="7" fillId="0" borderId="1" xfId="1" applyFont="1" applyBorder="1" applyAlignment="1" applyProtection="1">
      <alignment horizontal="center" vertical="center" wrapText="1"/>
      <protection locked="0"/>
    </xf>
    <xf numFmtId="0" fontId="12" fillId="0" borderId="1" xfId="1" applyFont="1" applyBorder="1" applyAlignment="1" applyProtection="1">
      <alignment horizontal="center" vertical="center" wrapText="1"/>
      <protection locked="0"/>
    </xf>
    <xf numFmtId="0" fontId="7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7" fillId="0" borderId="1" xfId="1" applyFont="1" applyBorder="1" applyAlignment="1" applyProtection="1">
      <alignment vertical="center" wrapText="1"/>
      <protection locked="0"/>
    </xf>
    <xf numFmtId="0" fontId="7" fillId="0" borderId="1" xfId="1" applyFont="1" applyBorder="1" applyAlignment="1">
      <alignment vertical="center" wrapText="1"/>
    </xf>
    <xf numFmtId="0" fontId="12" fillId="8" borderId="1" xfId="1" applyFont="1" applyFill="1" applyBorder="1" applyAlignment="1">
      <alignment horizontal="center" vertical="center" wrapText="1"/>
    </xf>
    <xf numFmtId="4" fontId="7" fillId="0" borderId="0" xfId="1" applyNumberFormat="1" applyFont="1" applyAlignment="1">
      <alignment vertical="center" wrapText="1"/>
    </xf>
    <xf numFmtId="1" fontId="13" fillId="0" borderId="0" xfId="1" applyNumberFormat="1" applyFont="1" applyAlignment="1" applyProtection="1">
      <alignment horizontal="center" vertical="center" wrapText="1"/>
      <protection locked="0"/>
    </xf>
    <xf numFmtId="44" fontId="7" fillId="5" borderId="1" xfId="13" applyFont="1" applyFill="1" applyBorder="1" applyAlignment="1">
      <alignment horizontal="center" vertical="center"/>
    </xf>
    <xf numFmtId="0" fontId="4" fillId="5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4" fontId="7" fillId="5" borderId="1" xfId="8" applyFont="1" applyFill="1" applyBorder="1"/>
    <xf numFmtId="41" fontId="7" fillId="0" borderId="0" xfId="1" applyNumberFormat="1" applyFont="1" applyAlignment="1">
      <alignment wrapText="1"/>
    </xf>
    <xf numFmtId="0" fontId="4" fillId="8" borderId="1" xfId="1" applyFont="1" applyFill="1" applyBorder="1" applyAlignment="1">
      <alignment horizontal="center" vertical="center" wrapText="1"/>
    </xf>
    <xf numFmtId="14" fontId="12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7" borderId="11" xfId="0" applyFont="1" applyFill="1" applyBorder="1" applyAlignment="1">
      <alignment horizontal="center" vertical="center" wrapText="1"/>
    </xf>
    <xf numFmtId="0" fontId="3" fillId="5" borderId="1" xfId="1" applyFont="1" applyFill="1" applyBorder="1" applyAlignment="1">
      <alignment horizontal="center" vertical="center" wrapText="1"/>
    </xf>
    <xf numFmtId="0" fontId="11" fillId="13" borderId="1" xfId="0" applyFont="1" applyFill="1" applyBorder="1" applyAlignment="1">
      <alignment horizontal="center" vertical="center" wrapText="1"/>
    </xf>
    <xf numFmtId="166" fontId="12" fillId="13" borderId="1" xfId="1" applyNumberFormat="1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3" fontId="7" fillId="14" borderId="1" xfId="0" applyNumberFormat="1" applyFont="1" applyFill="1" applyBorder="1" applyAlignment="1">
      <alignment horizontal="center" vertical="center" wrapText="1"/>
    </xf>
    <xf numFmtId="3" fontId="7" fillId="15" borderId="1" xfId="0" applyNumberFormat="1" applyFont="1" applyFill="1" applyBorder="1" applyAlignment="1">
      <alignment horizontal="center" vertical="center" wrapText="1"/>
    </xf>
    <xf numFmtId="3" fontId="7" fillId="16" borderId="1" xfId="0" applyNumberFormat="1" applyFont="1" applyFill="1" applyBorder="1" applyAlignment="1">
      <alignment horizontal="center" vertical="center" wrapText="1"/>
    </xf>
    <xf numFmtId="166" fontId="7" fillId="10" borderId="1" xfId="0" applyNumberFormat="1" applyFont="1" applyFill="1" applyBorder="1" applyAlignment="1">
      <alignment horizontal="center" vertical="center" wrapText="1"/>
    </xf>
    <xf numFmtId="170" fontId="13" fillId="0" borderId="0" xfId="1" applyNumberFormat="1" applyFont="1" applyAlignment="1" applyProtection="1">
      <alignment horizontal="center" vertical="center" wrapText="1"/>
      <protection locked="0"/>
    </xf>
    <xf numFmtId="0" fontId="12" fillId="2" borderId="1" xfId="1" applyFont="1" applyFill="1" applyBorder="1" applyAlignment="1">
      <alignment horizontal="center" vertical="center" wrapText="1"/>
    </xf>
    <xf numFmtId="166" fontId="12" fillId="2" borderId="1" xfId="1" applyNumberFormat="1" applyFont="1" applyFill="1" applyBorder="1" applyAlignment="1">
      <alignment horizontal="center" vertical="center" wrapText="1"/>
    </xf>
    <xf numFmtId="0" fontId="12" fillId="2" borderId="1" xfId="1" applyFont="1" applyFill="1" applyBorder="1" applyAlignment="1" applyProtection="1">
      <alignment horizontal="center" vertical="center" wrapText="1"/>
      <protection locked="0"/>
    </xf>
    <xf numFmtId="41" fontId="7" fillId="14" borderId="1" xfId="0" applyNumberFormat="1" applyFont="1" applyFill="1" applyBorder="1" applyAlignment="1">
      <alignment horizontal="center" vertical="center" wrapText="1"/>
    </xf>
    <xf numFmtId="1" fontId="7" fillId="15" borderId="1" xfId="0" applyNumberFormat="1" applyFont="1" applyFill="1" applyBorder="1" applyAlignment="1">
      <alignment horizontal="center" vertical="center" wrapText="1"/>
    </xf>
    <xf numFmtId="1" fontId="7" fillId="16" borderId="1" xfId="0" applyNumberFormat="1" applyFont="1" applyFill="1" applyBorder="1" applyAlignment="1">
      <alignment horizontal="center" vertical="center" wrapText="1"/>
    </xf>
    <xf numFmtId="3" fontId="7" fillId="17" borderId="1" xfId="1" applyNumberFormat="1" applyFont="1" applyFill="1" applyBorder="1" applyAlignment="1" applyProtection="1">
      <alignment horizontal="center" vertical="center" wrapText="1"/>
      <protection locked="0"/>
    </xf>
    <xf numFmtId="44" fontId="7" fillId="0" borderId="0" xfId="8" applyFont="1" applyFill="1" applyAlignment="1" applyProtection="1">
      <alignment vertical="center" wrapText="1"/>
      <protection locked="0"/>
    </xf>
    <xf numFmtId="44" fontId="7" fillId="0" borderId="1" xfId="13" applyFont="1" applyFill="1" applyBorder="1" applyAlignment="1">
      <alignment horizontal="center" vertical="center" wrapText="1"/>
    </xf>
    <xf numFmtId="44" fontId="12" fillId="0" borderId="0" xfId="8" applyFont="1" applyAlignment="1" applyProtection="1">
      <alignment vertical="center" wrapText="1"/>
      <protection locked="0"/>
    </xf>
    <xf numFmtId="0" fontId="7" fillId="0" borderId="1" xfId="0" applyFont="1" applyBorder="1" applyAlignment="1">
      <alignment vertical="center" wrapText="1"/>
    </xf>
    <xf numFmtId="1" fontId="7" fillId="18" borderId="1" xfId="0" applyNumberFormat="1" applyFont="1" applyFill="1" applyBorder="1" applyAlignment="1">
      <alignment horizontal="center" vertical="center" wrapText="1"/>
    </xf>
    <xf numFmtId="1" fontId="7" fillId="19" borderId="1" xfId="0" applyNumberFormat="1" applyFont="1" applyFill="1" applyBorder="1" applyAlignment="1">
      <alignment horizontal="center" vertical="center" wrapText="1"/>
    </xf>
    <xf numFmtId="0" fontId="23" fillId="2" borderId="1" xfId="1" applyFont="1" applyFill="1" applyBorder="1" applyAlignment="1" applyProtection="1">
      <alignment horizontal="center" vertical="center" wrapText="1"/>
      <protection locked="0"/>
    </xf>
    <xf numFmtId="0" fontId="2" fillId="8" borderId="1" xfId="1" applyFont="1" applyFill="1" applyBorder="1" applyAlignment="1">
      <alignment horizontal="center" vertical="center" wrapText="1"/>
    </xf>
    <xf numFmtId="43" fontId="7" fillId="5" borderId="1" xfId="13" applyNumberFormat="1" applyFont="1" applyFill="1" applyBorder="1" applyAlignment="1">
      <alignment horizontal="center" vertical="center"/>
    </xf>
    <xf numFmtId="43" fontId="7" fillId="5" borderId="1" xfId="8" applyNumberFormat="1" applyFont="1" applyFill="1" applyBorder="1"/>
    <xf numFmtId="43" fontId="7" fillId="5" borderId="1" xfId="8" applyNumberFormat="1" applyFont="1" applyFill="1" applyBorder="1" applyAlignment="1">
      <alignment horizontal="center" vertical="center" wrapText="1"/>
    </xf>
    <xf numFmtId="0" fontId="7" fillId="5" borderId="1" xfId="1" applyFont="1" applyFill="1" applyBorder="1" applyAlignment="1" applyProtection="1">
      <alignment horizontal="center" vertical="center" wrapText="1"/>
      <protection locked="0"/>
    </xf>
    <xf numFmtId="44" fontId="7" fillId="0" borderId="0" xfId="1" applyNumberFormat="1" applyFont="1" applyAlignment="1" applyProtection="1">
      <alignment vertical="center" wrapText="1"/>
      <protection locked="0"/>
    </xf>
    <xf numFmtId="1" fontId="7" fillId="0" borderId="1" xfId="1" applyNumberFormat="1" applyFont="1" applyBorder="1" applyAlignment="1" applyProtection="1">
      <alignment horizontal="center" vertical="center" wrapText="1"/>
      <protection locked="0"/>
    </xf>
    <xf numFmtId="14" fontId="28" fillId="21" borderId="1" xfId="0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2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22" borderId="1" xfId="0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44" fontId="7" fillId="0" borderId="1" xfId="13" applyFont="1" applyFill="1" applyBorder="1" applyAlignment="1">
      <alignment horizontal="center" vertical="center"/>
    </xf>
    <xf numFmtId="0" fontId="29" fillId="23" borderId="1" xfId="0" applyFont="1" applyFill="1" applyBorder="1" applyAlignment="1">
      <alignment horizontal="center" vertical="center" wrapText="1"/>
    </xf>
    <xf numFmtId="0" fontId="30" fillId="22" borderId="1" xfId="0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center" vertical="center" wrapText="1"/>
    </xf>
    <xf numFmtId="0" fontId="29" fillId="5" borderId="0" xfId="0" applyFont="1" applyFill="1" applyAlignment="1">
      <alignment vertical="center" wrapText="1"/>
    </xf>
    <xf numFmtId="0" fontId="7" fillId="5" borderId="0" xfId="1" applyFont="1" applyFill="1" applyAlignment="1" applyProtection="1">
      <alignment vertical="center" wrapText="1"/>
      <protection locked="0"/>
    </xf>
    <xf numFmtId="0" fontId="12" fillId="24" borderId="1" xfId="1" applyFont="1" applyFill="1" applyBorder="1" applyAlignment="1">
      <alignment vertical="center" wrapText="1"/>
    </xf>
    <xf numFmtId="0" fontId="7" fillId="24" borderId="1" xfId="1" applyFont="1" applyFill="1" applyBorder="1" applyAlignment="1">
      <alignment vertical="center" wrapText="1"/>
    </xf>
    <xf numFmtId="0" fontId="7" fillId="24" borderId="1" xfId="1" applyFont="1" applyFill="1" applyBorder="1" applyAlignment="1">
      <alignment wrapText="1"/>
    </xf>
    <xf numFmtId="44" fontId="7" fillId="24" borderId="1" xfId="1" applyNumberFormat="1" applyFont="1" applyFill="1" applyBorder="1" applyAlignment="1">
      <alignment wrapText="1"/>
    </xf>
    <xf numFmtId="10" fontId="7" fillId="24" borderId="1" xfId="80" applyNumberFormat="1" applyFont="1" applyFill="1" applyBorder="1" applyAlignment="1">
      <alignment wrapText="1"/>
    </xf>
    <xf numFmtId="171" fontId="7" fillId="24" borderId="1" xfId="80" applyNumberFormat="1" applyFont="1" applyFill="1" applyBorder="1" applyAlignment="1">
      <alignment wrapText="1"/>
    </xf>
    <xf numFmtId="44" fontId="23" fillId="0" borderId="0" xfId="1" applyNumberFormat="1" applyFont="1" applyAlignment="1">
      <alignment wrapText="1"/>
    </xf>
    <xf numFmtId="0" fontId="23" fillId="0" borderId="0" xfId="1" applyFont="1" applyAlignment="1">
      <alignment wrapText="1"/>
    </xf>
    <xf numFmtId="170" fontId="23" fillId="0" borderId="0" xfId="1" applyNumberFormat="1" applyFont="1" applyAlignment="1">
      <alignment wrapText="1"/>
    </xf>
    <xf numFmtId="0" fontId="29" fillId="9" borderId="1" xfId="0" applyFont="1" applyFill="1" applyBorder="1" applyAlignment="1">
      <alignment horizontal="center" vertical="center" wrapText="1"/>
    </xf>
    <xf numFmtId="44" fontId="7" fillId="0" borderId="1" xfId="1" applyNumberFormat="1" applyFont="1" applyBorder="1" applyAlignment="1" applyProtection="1">
      <alignment horizontal="center" vertical="center" wrapText="1"/>
      <protection locked="0"/>
    </xf>
    <xf numFmtId="44" fontId="7" fillId="0" borderId="0" xfId="1" applyNumberFormat="1" applyFont="1" applyAlignment="1">
      <alignment vertical="center" wrapText="1"/>
    </xf>
    <xf numFmtId="44" fontId="12" fillId="0" borderId="0" xfId="1" applyNumberFormat="1" applyFont="1" applyAlignment="1">
      <alignment vertical="center" wrapText="1"/>
    </xf>
    <xf numFmtId="172" fontId="7" fillId="10" borderId="1" xfId="0" applyNumberFormat="1" applyFont="1" applyFill="1" applyBorder="1" applyAlignment="1">
      <alignment horizontal="center" vertical="center" wrapText="1"/>
    </xf>
    <xf numFmtId="43" fontId="33" fillId="0" borderId="0" xfId="1" applyNumberFormat="1" applyFont="1" applyAlignment="1">
      <alignment vertical="center" wrapText="1"/>
    </xf>
    <xf numFmtId="14" fontId="12" fillId="21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2" fillId="5" borderId="1" xfId="1" applyFont="1" applyFill="1" applyBorder="1" applyAlignment="1">
      <alignment vertical="center" wrapText="1"/>
    </xf>
    <xf numFmtId="0" fontId="7" fillId="5" borderId="1" xfId="0" applyFont="1" applyFill="1" applyBorder="1" applyAlignment="1">
      <alignment vertical="top" wrapText="1"/>
    </xf>
    <xf numFmtId="43" fontId="7" fillId="0" borderId="1" xfId="13" applyNumberFormat="1" applyFont="1" applyFill="1" applyBorder="1" applyAlignment="1">
      <alignment horizontal="center" vertical="center"/>
    </xf>
    <xf numFmtId="43" fontId="7" fillId="0" borderId="1" xfId="13" applyNumberFormat="1" applyFont="1" applyFill="1" applyBorder="1" applyAlignment="1">
      <alignment horizontal="center" vertical="center" wrapText="1"/>
    </xf>
    <xf numFmtId="43" fontId="7" fillId="5" borderId="1" xfId="13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34" fillId="0" borderId="1" xfId="1" applyFont="1" applyBorder="1" applyAlignment="1" applyProtection="1">
      <alignment horizontal="center" vertical="center" wrapText="1"/>
      <protection locked="0"/>
    </xf>
    <xf numFmtId="0" fontId="10" fillId="26" borderId="8" xfId="1" applyFont="1" applyFill="1" applyBorder="1" applyAlignment="1" applyProtection="1">
      <alignment horizontal="center" vertical="center"/>
      <protection locked="0"/>
    </xf>
    <xf numFmtId="10" fontId="23" fillId="26" borderId="14" xfId="12" applyNumberFormat="1" applyFont="1" applyFill="1" applyBorder="1" applyAlignment="1" applyProtection="1">
      <alignment horizontal="center" vertical="center"/>
      <protection locked="0"/>
    </xf>
    <xf numFmtId="44" fontId="10" fillId="26" borderId="7" xfId="1" applyNumberFormat="1" applyFont="1" applyFill="1" applyBorder="1" applyAlignment="1">
      <alignment horizontal="center" vertical="center"/>
    </xf>
    <xf numFmtId="44" fontId="14" fillId="26" borderId="3" xfId="1" applyNumberFormat="1" applyFont="1" applyFill="1" applyBorder="1" applyAlignment="1" applyProtection="1">
      <alignment horizontal="center" vertical="center"/>
      <protection locked="0"/>
    </xf>
    <xf numFmtId="0" fontId="10" fillId="26" borderId="9" xfId="1" applyFont="1" applyFill="1" applyBorder="1" applyAlignment="1" applyProtection="1">
      <alignment horizontal="center" vertical="center"/>
      <protection locked="0"/>
    </xf>
    <xf numFmtId="44" fontId="10" fillId="26" borderId="12" xfId="1" applyNumberFormat="1" applyFont="1" applyFill="1" applyBorder="1" applyAlignment="1" applyProtection="1">
      <alignment horizontal="center" vertical="center"/>
      <protection locked="0"/>
    </xf>
    <xf numFmtId="44" fontId="10" fillId="26" borderId="14" xfId="1" applyNumberFormat="1" applyFont="1" applyFill="1" applyBorder="1" applyAlignment="1" applyProtection="1">
      <alignment horizontal="center" vertical="center"/>
      <protection locked="0"/>
    </xf>
    <xf numFmtId="44" fontId="10" fillId="26" borderId="13" xfId="1" applyNumberFormat="1" applyFont="1" applyFill="1" applyBorder="1" applyAlignment="1" applyProtection="1">
      <alignment horizontal="center" vertical="center"/>
      <protection locked="0"/>
    </xf>
    <xf numFmtId="10" fontId="23" fillId="26" borderId="13" xfId="12" applyNumberFormat="1" applyFont="1" applyFill="1" applyBorder="1" applyAlignment="1" applyProtection="1">
      <alignment horizontal="center" vertical="center"/>
      <protection locked="0"/>
    </xf>
    <xf numFmtId="44" fontId="14" fillId="26" borderId="1" xfId="1" applyNumberFormat="1" applyFont="1" applyFill="1" applyBorder="1" applyAlignment="1" applyProtection="1">
      <alignment horizontal="center" vertical="center"/>
      <protection locked="0"/>
    </xf>
    <xf numFmtId="0" fontId="10" fillId="26" borderId="9" xfId="1" applyFont="1" applyFill="1" applyBorder="1" applyAlignment="1">
      <alignment horizontal="center" vertical="center" wrapText="1"/>
    </xf>
    <xf numFmtId="44" fontId="10" fillId="26" borderId="3" xfId="1" applyNumberFormat="1" applyFont="1" applyFill="1" applyBorder="1" applyAlignment="1" applyProtection="1">
      <alignment horizontal="center" vertical="center"/>
      <protection locked="0"/>
    </xf>
    <xf numFmtId="0" fontId="10" fillId="26" borderId="2" xfId="1" applyFont="1" applyFill="1" applyBorder="1" applyAlignment="1">
      <alignment horizontal="center" vertical="center" wrapText="1"/>
    </xf>
    <xf numFmtId="0" fontId="23" fillId="26" borderId="2" xfId="1" applyFont="1" applyFill="1" applyBorder="1" applyAlignment="1">
      <alignment horizontal="center" vertical="center" wrapText="1"/>
    </xf>
    <xf numFmtId="0" fontId="10" fillId="26" borderId="1" xfId="1" applyFont="1" applyFill="1" applyBorder="1" applyAlignment="1">
      <alignment horizontal="center" vertical="center" wrapText="1"/>
    </xf>
    <xf numFmtId="0" fontId="10" fillId="26" borderId="13" xfId="1" applyFont="1" applyFill="1" applyBorder="1" applyAlignment="1">
      <alignment horizontal="center" vertical="center" wrapText="1"/>
    </xf>
    <xf numFmtId="10" fontId="14" fillId="26" borderId="1" xfId="12" applyNumberFormat="1" applyFont="1" applyFill="1" applyBorder="1" applyAlignment="1" applyProtection="1">
      <alignment horizontal="center" vertical="center"/>
      <protection locked="0"/>
    </xf>
    <xf numFmtId="10" fontId="14" fillId="26" borderId="6" xfId="12" applyNumberFormat="1" applyFont="1" applyFill="1" applyBorder="1" applyAlignment="1" applyProtection="1">
      <alignment horizontal="center" vertical="center"/>
      <protection locked="0"/>
    </xf>
    <xf numFmtId="0" fontId="14" fillId="26" borderId="1" xfId="1" applyFont="1" applyFill="1" applyBorder="1" applyAlignment="1" applyProtection="1">
      <alignment horizontal="center" vertical="center"/>
      <protection locked="0"/>
    </xf>
    <xf numFmtId="44" fontId="14" fillId="26" borderId="1" xfId="225" applyFont="1" applyFill="1" applyBorder="1" applyAlignment="1" applyProtection="1">
      <alignment horizontal="center" vertical="center"/>
      <protection locked="0"/>
    </xf>
    <xf numFmtId="44" fontId="10" fillId="26" borderId="2" xfId="1" applyNumberFormat="1" applyFont="1" applyFill="1" applyBorder="1" applyAlignment="1" applyProtection="1">
      <alignment horizontal="center" vertical="center"/>
      <protection locked="0"/>
    </xf>
    <xf numFmtId="10" fontId="10" fillId="26" borderId="2" xfId="12" applyNumberFormat="1" applyFont="1" applyFill="1" applyBorder="1" applyAlignment="1" applyProtection="1">
      <alignment horizontal="center" vertical="center"/>
      <protection locked="0"/>
    </xf>
    <xf numFmtId="44" fontId="10" fillId="26" borderId="2" xfId="225" applyFont="1" applyFill="1" applyBorder="1" applyAlignment="1" applyProtection="1">
      <alignment horizontal="center" vertical="center"/>
      <protection locked="0"/>
    </xf>
    <xf numFmtId="10" fontId="10" fillId="26" borderId="13" xfId="12" applyNumberFormat="1" applyFont="1" applyFill="1" applyBorder="1" applyAlignment="1" applyProtection="1">
      <alignment horizontal="center" vertical="center"/>
      <protection locked="0"/>
    </xf>
    <xf numFmtId="44" fontId="10" fillId="26" borderId="7" xfId="1" applyNumberFormat="1" applyFont="1" applyFill="1" applyBorder="1" applyAlignment="1" applyProtection="1">
      <alignment horizontal="center" vertical="center"/>
      <protection locked="0"/>
    </xf>
    <xf numFmtId="10" fontId="10" fillId="26" borderId="7" xfId="12" applyNumberFormat="1" applyFont="1" applyFill="1" applyBorder="1" applyAlignment="1" applyProtection="1">
      <alignment horizontal="center" vertical="center"/>
      <protection locked="0"/>
    </xf>
    <xf numFmtId="44" fontId="10" fillId="26" borderId="7" xfId="225" applyFont="1" applyFill="1" applyBorder="1" applyAlignment="1" applyProtection="1">
      <alignment horizontal="center" vertical="center"/>
      <protection locked="0"/>
    </xf>
    <xf numFmtId="10" fontId="10" fillId="26" borderId="14" xfId="12" applyNumberFormat="1" applyFont="1" applyFill="1" applyBorder="1" applyAlignment="1" applyProtection="1">
      <alignment horizontal="center" vertical="center"/>
      <protection locked="0"/>
    </xf>
    <xf numFmtId="168" fontId="10" fillId="26" borderId="2" xfId="1" applyNumberFormat="1" applyFont="1" applyFill="1" applyBorder="1" applyAlignment="1" applyProtection="1">
      <alignment horizontal="center" vertical="center"/>
      <protection locked="0"/>
    </xf>
    <xf numFmtId="168" fontId="10" fillId="26" borderId="7" xfId="1" applyNumberFormat="1" applyFont="1" applyFill="1" applyBorder="1" applyAlignment="1" applyProtection="1">
      <alignment horizontal="center" vertical="center"/>
      <protection locked="0"/>
    </xf>
    <xf numFmtId="0" fontId="7" fillId="5" borderId="1" xfId="1" applyFont="1" applyFill="1" applyBorder="1" applyAlignment="1">
      <alignment horizontal="center" vertical="center" wrapText="1"/>
    </xf>
    <xf numFmtId="0" fontId="7" fillId="5" borderId="1" xfId="1" applyFont="1" applyFill="1" applyBorder="1" applyAlignment="1">
      <alignment horizontal="center" vertical="center" wrapText="1"/>
    </xf>
    <xf numFmtId="0" fontId="12" fillId="14" borderId="1" xfId="0" applyFont="1" applyFill="1" applyBorder="1" applyAlignment="1">
      <alignment horizontal="center" vertical="center" wrapText="1"/>
    </xf>
    <xf numFmtId="3" fontId="12" fillId="14" borderId="1" xfId="0" applyNumberFormat="1" applyFont="1" applyFill="1" applyBorder="1" applyAlignment="1">
      <alignment horizontal="center" vertical="center" wrapText="1"/>
    </xf>
    <xf numFmtId="3" fontId="12" fillId="15" borderId="1" xfId="0" applyNumberFormat="1" applyFont="1" applyFill="1" applyBorder="1" applyAlignment="1">
      <alignment horizontal="center" vertical="center" wrapText="1"/>
    </xf>
    <xf numFmtId="3" fontId="12" fillId="16" borderId="1" xfId="0" applyNumberFormat="1" applyFont="1" applyFill="1" applyBorder="1" applyAlignment="1">
      <alignment horizontal="center" vertical="center" wrapText="1"/>
    </xf>
    <xf numFmtId="166" fontId="12" fillId="10" borderId="1" xfId="0" applyNumberFormat="1" applyFont="1" applyFill="1" applyBorder="1" applyAlignment="1">
      <alignment horizontal="center" vertical="center" wrapText="1"/>
    </xf>
    <xf numFmtId="3" fontId="12" fillId="11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14" fontId="12" fillId="8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1" applyFont="1" applyFill="1" applyBorder="1" applyAlignment="1" applyProtection="1">
      <alignment horizontal="center" vertical="center" wrapText="1"/>
      <protection locked="0"/>
    </xf>
    <xf numFmtId="0" fontId="7" fillId="0" borderId="0" xfId="1" applyFont="1" applyFill="1" applyAlignment="1" applyProtection="1">
      <alignment vertical="center" wrapText="1"/>
      <protection locked="0"/>
    </xf>
    <xf numFmtId="0" fontId="12" fillId="0" borderId="1" xfId="1" applyFont="1" applyBorder="1" applyAlignment="1">
      <alignment vertical="center" wrapText="1"/>
    </xf>
    <xf numFmtId="44" fontId="12" fillId="0" borderId="1" xfId="13" applyFont="1" applyFill="1" applyBorder="1" applyAlignment="1">
      <alignment horizontal="center" vertical="center" wrapText="1"/>
    </xf>
    <xf numFmtId="1" fontId="12" fillId="9" borderId="1" xfId="0" applyNumberFormat="1" applyFont="1" applyFill="1" applyBorder="1" applyAlignment="1">
      <alignment horizontal="center" vertical="center" wrapText="1"/>
    </xf>
    <xf numFmtId="0" fontId="12" fillId="5" borderId="1" xfId="1" applyFont="1" applyFill="1" applyBorder="1" applyAlignment="1">
      <alignment horizontal="center" vertical="center" wrapText="1"/>
    </xf>
    <xf numFmtId="44" fontId="12" fillId="5" borderId="1" xfId="13" applyFont="1" applyFill="1" applyBorder="1" applyAlignment="1">
      <alignment horizontal="center" vertical="center" wrapText="1"/>
    </xf>
    <xf numFmtId="0" fontId="12" fillId="0" borderId="1" xfId="1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vertical="center" wrapText="1"/>
    </xf>
    <xf numFmtId="8" fontId="35" fillId="0" borderId="0" xfId="0" applyNumberFormat="1" applyFont="1" applyAlignment="1">
      <alignment vertical="center" wrapText="1"/>
    </xf>
    <xf numFmtId="0" fontId="35" fillId="22" borderId="1" xfId="0" applyFont="1" applyFill="1" applyBorder="1" applyAlignment="1">
      <alignment horizontal="center" vertical="center" wrapText="1"/>
    </xf>
    <xf numFmtId="14" fontId="36" fillId="21" borderId="1" xfId="0" applyNumberFormat="1" applyFont="1" applyFill="1" applyBorder="1" applyAlignment="1">
      <alignment horizontal="center" vertical="center" wrapText="1"/>
    </xf>
    <xf numFmtId="14" fontId="32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5" borderId="1" xfId="1" applyFont="1" applyFill="1" applyBorder="1" applyAlignment="1">
      <alignment horizontal="center" vertical="center" wrapText="1"/>
    </xf>
    <xf numFmtId="0" fontId="7" fillId="5" borderId="7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3" fontId="12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6" borderId="1" xfId="0" applyFont="1" applyFill="1" applyBorder="1" applyAlignment="1">
      <alignment vertical="center" wrapText="1"/>
    </xf>
    <xf numFmtId="0" fontId="7" fillId="6" borderId="1" xfId="0" applyFont="1" applyFill="1" applyBorder="1" applyAlignment="1">
      <alignment horizontal="left" vertical="center" wrapText="1"/>
    </xf>
    <xf numFmtId="0" fontId="12" fillId="20" borderId="2" xfId="0" applyFont="1" applyFill="1" applyBorder="1" applyAlignment="1">
      <alignment horizontal="center" vertical="center" wrapText="1"/>
    </xf>
    <xf numFmtId="0" fontId="12" fillId="20" borderId="3" xfId="0" applyFont="1" applyFill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 wrapText="1"/>
    </xf>
    <xf numFmtId="0" fontId="12" fillId="22" borderId="3" xfId="0" applyFont="1" applyFill="1" applyBorder="1" applyAlignment="1">
      <alignment horizontal="center" vertical="center" wrapText="1"/>
    </xf>
    <xf numFmtId="3" fontId="7" fillId="12" borderId="1" xfId="1" applyNumberFormat="1" applyFont="1" applyFill="1" applyBorder="1" applyAlignment="1" applyProtection="1">
      <alignment horizontal="center" vertical="center" wrapText="1"/>
      <protection locked="0"/>
    </xf>
    <xf numFmtId="3" fontId="12" fillId="25" borderId="1" xfId="1" applyNumberFormat="1" applyFont="1" applyFill="1" applyBorder="1" applyAlignment="1" applyProtection="1">
      <alignment horizontal="center" vertical="center" wrapText="1"/>
      <protection locked="0"/>
    </xf>
    <xf numFmtId="3" fontId="12" fillId="9" borderId="1" xfId="1" applyNumberFormat="1" applyFont="1" applyFill="1" applyBorder="1" applyAlignment="1" applyProtection="1">
      <alignment horizontal="center" vertical="center" wrapText="1"/>
      <protection locked="0"/>
    </xf>
    <xf numFmtId="3" fontId="32" fillId="12" borderId="1" xfId="1" applyNumberFormat="1" applyFont="1" applyFill="1" applyBorder="1" applyAlignment="1" applyProtection="1">
      <alignment horizontal="center" vertical="center" wrapText="1"/>
      <protection locked="0"/>
    </xf>
    <xf numFmtId="3" fontId="26" fillId="12" borderId="2" xfId="1" applyNumberFormat="1" applyFont="1" applyFill="1" applyBorder="1" applyAlignment="1" applyProtection="1">
      <alignment horizontal="center" vertical="center" wrapText="1"/>
      <protection locked="0"/>
    </xf>
    <xf numFmtId="3" fontId="12" fillId="12" borderId="3" xfId="1" applyNumberFormat="1" applyFont="1" applyFill="1" applyBorder="1" applyAlignment="1" applyProtection="1">
      <alignment horizontal="center" vertical="center" wrapText="1"/>
      <protection locked="0"/>
    </xf>
    <xf numFmtId="3" fontId="12" fillId="12" borderId="2" xfId="1" applyNumberFormat="1" applyFont="1" applyFill="1" applyBorder="1" applyAlignment="1" applyProtection="1">
      <alignment horizontal="center" vertical="center" wrapText="1"/>
      <protection locked="0"/>
    </xf>
    <xf numFmtId="0" fontId="36" fillId="22" borderId="2" xfId="0" applyFont="1" applyFill="1" applyBorder="1" applyAlignment="1">
      <alignment horizontal="center" vertical="center" wrapText="1"/>
    </xf>
    <xf numFmtId="0" fontId="36" fillId="22" borderId="3" xfId="0" applyFont="1" applyFill="1" applyBorder="1" applyAlignment="1">
      <alignment horizontal="center" vertical="center" wrapText="1"/>
    </xf>
    <xf numFmtId="0" fontId="7" fillId="26" borderId="4" xfId="1" applyFont="1" applyFill="1" applyBorder="1" applyAlignment="1">
      <alignment horizontal="center" vertical="center" wrapText="1"/>
    </xf>
    <xf numFmtId="0" fontId="7" fillId="26" borderId="5" xfId="1" applyFont="1" applyFill="1" applyBorder="1" applyAlignment="1">
      <alignment horizontal="center" vertical="center" wrapText="1"/>
    </xf>
    <xf numFmtId="0" fontId="7" fillId="26" borderId="6" xfId="1" applyFont="1" applyFill="1" applyBorder="1" applyAlignment="1">
      <alignment horizontal="center" vertical="center" wrapText="1"/>
    </xf>
    <xf numFmtId="0" fontId="12" fillId="26" borderId="4" xfId="1" applyFont="1" applyFill="1" applyBorder="1" applyAlignment="1">
      <alignment horizontal="center" vertical="center" wrapText="1"/>
    </xf>
    <xf numFmtId="0" fontId="12" fillId="26" borderId="5" xfId="1" applyFont="1" applyFill="1" applyBorder="1" applyAlignment="1">
      <alignment horizontal="center" vertical="center" wrapText="1"/>
    </xf>
    <xf numFmtId="0" fontId="12" fillId="26" borderId="6" xfId="1" applyFont="1" applyFill="1" applyBorder="1" applyAlignment="1">
      <alignment horizontal="center" vertical="center" wrapText="1"/>
    </xf>
    <xf numFmtId="0" fontId="12" fillId="24" borderId="1" xfId="1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14" fillId="7" borderId="4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6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 wrapText="1"/>
    </xf>
    <xf numFmtId="3" fontId="7" fillId="12" borderId="2" xfId="1" applyNumberFormat="1" applyFont="1" applyFill="1" applyBorder="1" applyAlignment="1" applyProtection="1">
      <alignment horizontal="center" vertical="center" wrapText="1"/>
      <protection locked="0"/>
    </xf>
    <xf numFmtId="3" fontId="7" fillId="12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18" borderId="4" xfId="0" applyFont="1" applyFill="1" applyBorder="1" applyAlignment="1">
      <alignment horizontal="center" vertical="center" wrapText="1"/>
    </xf>
    <xf numFmtId="0" fontId="7" fillId="18" borderId="6" xfId="0" applyFont="1" applyFill="1" applyBorder="1" applyAlignment="1">
      <alignment horizontal="center" vertical="center" wrapText="1"/>
    </xf>
    <xf numFmtId="0" fontId="7" fillId="18" borderId="10" xfId="0" applyFont="1" applyFill="1" applyBorder="1" applyAlignment="1">
      <alignment vertical="center" wrapText="1"/>
    </xf>
    <xf numFmtId="0" fontId="7" fillId="18" borderId="11" xfId="0" applyFont="1" applyFill="1" applyBorder="1" applyAlignment="1">
      <alignment vertical="center" wrapText="1"/>
    </xf>
    <xf numFmtId="0" fontId="7" fillId="18" borderId="12" xfId="0" applyFont="1" applyFill="1" applyBorder="1" applyAlignment="1">
      <alignment vertical="center" wrapText="1"/>
    </xf>
    <xf numFmtId="0" fontId="7" fillId="18" borderId="5" xfId="0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wrapText="1"/>
    </xf>
    <xf numFmtId="0" fontId="14" fillId="18" borderId="5" xfId="0" applyFont="1" applyFill="1" applyBorder="1" applyAlignment="1">
      <alignment horizontal="center" vertical="center" wrapText="1"/>
    </xf>
  </cellXfs>
  <cellStyles count="226">
    <cellStyle name="Moeda" xfId="13" builtinId="4"/>
    <cellStyle name="Moeda 10" xfId="225" xr:uid="{BDA5C515-81DA-491C-B55E-2F6DC6E4A20F}"/>
    <cellStyle name="Moeda 10 2" xfId="159" xr:uid="{2D72A0E2-99D4-497D-9DF8-EA9C8FBA3645}"/>
    <cellStyle name="Moeda 10 2 2" xfId="166" xr:uid="{1897C8CF-B6C2-4BB0-AFB7-D01CEED0A855}"/>
    <cellStyle name="Moeda 10 2 2 2" xfId="202" xr:uid="{877031FE-96F9-4F50-8CFF-E6D0C845EEC4}"/>
    <cellStyle name="Moeda 10 2 3" xfId="173" xr:uid="{296EBA11-2701-4144-8285-8817F2905CD2}"/>
    <cellStyle name="Moeda 10 2 3 2" xfId="209" xr:uid="{604CD0C3-D90A-41E6-B189-DACDE52A9E48}"/>
    <cellStyle name="Moeda 10 2 4" xfId="180" xr:uid="{0918D37C-D21E-4862-B148-766D0988CF67}"/>
    <cellStyle name="Moeda 10 2 4 2" xfId="216" xr:uid="{521B9985-1BF2-42B9-B5D6-2A7DB015999D}"/>
    <cellStyle name="Moeda 10 2 5" xfId="188" xr:uid="{2C2874EB-859E-4E54-9E84-83A4BD5769BF}"/>
    <cellStyle name="Moeda 10 2 5 2" xfId="224" xr:uid="{60E1F68A-57A1-48A1-88DF-6532D8BD746C}"/>
    <cellStyle name="Moeda 10 2 6" xfId="195" xr:uid="{E8B19672-A895-4A1C-BFC6-3DB542233BAF}"/>
    <cellStyle name="Moeda 11" xfId="153" xr:uid="{7B731314-6AA1-4742-A6F5-A7AD115FEAFC}"/>
    <cellStyle name="Moeda 2" xfId="5" xr:uid="{00000000-0005-0000-0000-000001000000}"/>
    <cellStyle name="Moeda 2 2" xfId="9" xr:uid="{00000000-0005-0000-0000-000002000000}"/>
    <cellStyle name="Moeda 3" xfId="8" xr:uid="{00000000-0005-0000-0000-000003000000}"/>
    <cellStyle name="Moeda 3 2" xfId="19" xr:uid="{00000000-0005-0000-0000-000003000000}"/>
    <cellStyle name="Moeda 3 2 2" xfId="37" xr:uid="{00000000-0005-0000-0000-000003000000}"/>
    <cellStyle name="Moeda 3 2 2 2" xfId="110" xr:uid="{ABDA5DCC-A341-4F7D-AFDB-B969E08AA418}"/>
    <cellStyle name="Moeda 3 2 2 3" xfId="199" xr:uid="{56C325F7-B1E5-494F-9980-EF59FA25C3A6}"/>
    <cellStyle name="Moeda 3 2 3" xfId="55" xr:uid="{00000000-0005-0000-0000-000003000000}"/>
    <cellStyle name="Moeda 3 2 3 2" xfId="128" xr:uid="{1CF5E4F0-9479-4732-BE43-3ADD3F16DD77}"/>
    <cellStyle name="Moeda 3 2 4" xfId="73" xr:uid="{00000000-0005-0000-0000-000003000000}"/>
    <cellStyle name="Moeda 3 2 4 2" xfId="146" xr:uid="{CD6F3B3C-FCE6-44B1-95AD-729F0A3A4EB7}"/>
    <cellStyle name="Moeda 3 2 5" xfId="92" xr:uid="{17FC9BBA-BA22-47C1-A177-13ADD4D07D2C}"/>
    <cellStyle name="Moeda 3 2 6" xfId="163" xr:uid="{31AA4462-F43C-4EBC-A897-6D11BC3A63B7}"/>
    <cellStyle name="Moeda 3 3" xfId="28" xr:uid="{00000000-0005-0000-0000-000003000000}"/>
    <cellStyle name="Moeda 3 3 2" xfId="101" xr:uid="{2EF12F78-D71E-4604-BB5E-78C037893C3B}"/>
    <cellStyle name="Moeda 3 3 2 2" xfId="206" xr:uid="{045A9572-9D87-4E7D-BD90-D9748BD6FE07}"/>
    <cellStyle name="Moeda 3 3 3" xfId="170" xr:uid="{1ADC0E8A-57F8-43D6-9BC4-DD2CCE6F3FA2}"/>
    <cellStyle name="Moeda 3 4" xfId="46" xr:uid="{00000000-0005-0000-0000-000003000000}"/>
    <cellStyle name="Moeda 3 4 2" xfId="119" xr:uid="{530BDB3B-C215-42D9-B89E-0FEAC3C7A022}"/>
    <cellStyle name="Moeda 3 4 2 2" xfId="213" xr:uid="{FAE00816-67B7-40B6-855F-ACF256B2C9E9}"/>
    <cellStyle name="Moeda 3 4 3" xfId="177" xr:uid="{958BC3F8-6372-4EFC-8CAB-65B7D7A30E53}"/>
    <cellStyle name="Moeda 3 5" xfId="64" xr:uid="{00000000-0005-0000-0000-000003000000}"/>
    <cellStyle name="Moeda 3 5 2" xfId="137" xr:uid="{FB105BE1-7000-4110-822B-D533425CC56E}"/>
    <cellStyle name="Moeda 3 5 2 2" xfId="221" xr:uid="{B6612AE0-28AB-4C57-9EA0-83EF7C45CF43}"/>
    <cellStyle name="Moeda 3 5 3" xfId="185" xr:uid="{EBB76EAF-1856-41E0-AAAF-33EEBD969545}"/>
    <cellStyle name="Moeda 3 6" xfId="83" xr:uid="{3D4FD2A3-9573-4A80-A388-FD987296137E}"/>
    <cellStyle name="Moeda 3 6 2" xfId="192" xr:uid="{B4EC24F6-79E6-47E6-8588-43EE155E171D}"/>
    <cellStyle name="Moeda 3 7" xfId="156" xr:uid="{6FB0A86A-88F7-44E0-A634-6E66C66BAF3D}"/>
    <cellStyle name="Moeda 4" xfId="14" xr:uid="{00000000-0005-0000-0000-000004000000}"/>
    <cellStyle name="Moeda 4 2" xfId="23" xr:uid="{00000000-0005-0000-0000-000004000000}"/>
    <cellStyle name="Moeda 4 2 2" xfId="41" xr:uid="{00000000-0005-0000-0000-000004000000}"/>
    <cellStyle name="Moeda 4 2 2 2" xfId="114" xr:uid="{3AFFF05A-8A5A-4314-B24E-62308C3CF433}"/>
    <cellStyle name="Moeda 4 2 3" xfId="59" xr:uid="{00000000-0005-0000-0000-000004000000}"/>
    <cellStyle name="Moeda 4 2 3 2" xfId="132" xr:uid="{AC3139EB-5448-444F-9E8F-5B8BDE4F30F0}"/>
    <cellStyle name="Moeda 4 2 4" xfId="77" xr:uid="{00000000-0005-0000-0000-000004000000}"/>
    <cellStyle name="Moeda 4 2 4 2" xfId="150" xr:uid="{F61DF5A6-19CA-4789-BF9B-4A1B49C5DE33}"/>
    <cellStyle name="Moeda 4 2 5" xfId="96" xr:uid="{F56B176D-C7CD-411E-9815-74A0A8FAB528}"/>
    <cellStyle name="Moeda 4 2 6" xfId="196" xr:uid="{5509CC75-DA16-4112-A910-90223F2A0154}"/>
    <cellStyle name="Moeda 4 3" xfId="32" xr:uid="{00000000-0005-0000-0000-000004000000}"/>
    <cellStyle name="Moeda 4 3 2" xfId="105" xr:uid="{99B4D2B9-8F44-4409-AA74-DCF804D14EE5}"/>
    <cellStyle name="Moeda 4 4" xfId="50" xr:uid="{00000000-0005-0000-0000-000004000000}"/>
    <cellStyle name="Moeda 4 4 2" xfId="123" xr:uid="{D804B73B-3D8F-463E-8283-11E33CF9F0D1}"/>
    <cellStyle name="Moeda 4 5" xfId="68" xr:uid="{00000000-0005-0000-0000-000004000000}"/>
    <cellStyle name="Moeda 4 5 2" xfId="141" xr:uid="{AB26A4FF-7525-4DA3-A73D-365B90FF5671}"/>
    <cellStyle name="Moeda 4 6" xfId="87" xr:uid="{FA65FD0A-017D-47F9-93D2-0AABAD9B3CC9}"/>
    <cellStyle name="Moeda 4 7" xfId="160" xr:uid="{EDB7B1FB-C6F2-4114-B93D-824FA39E629F}"/>
    <cellStyle name="Moeda 5" xfId="22" xr:uid="{00000000-0005-0000-0000-00003E000000}"/>
    <cellStyle name="Moeda 5 2" xfId="40" xr:uid="{00000000-0005-0000-0000-00003E000000}"/>
    <cellStyle name="Moeda 5 2 2" xfId="113" xr:uid="{C09B07A4-39A0-4D27-BB3D-6D61404CACC2}"/>
    <cellStyle name="Moeda 5 2 3" xfId="203" xr:uid="{809D9F55-B0C4-45D1-9237-91DD34E27031}"/>
    <cellStyle name="Moeda 5 3" xfId="58" xr:uid="{00000000-0005-0000-0000-00003E000000}"/>
    <cellStyle name="Moeda 5 3 2" xfId="131" xr:uid="{D3B203BC-85D4-4FEA-B2DE-4E344CC2E1EC}"/>
    <cellStyle name="Moeda 5 4" xfId="76" xr:uid="{00000000-0005-0000-0000-00003E000000}"/>
    <cellStyle name="Moeda 5 4 2" xfId="149" xr:uid="{E22E9F74-E687-4165-8D4B-C6D52217E246}"/>
    <cellStyle name="Moeda 5 5" xfId="95" xr:uid="{90945B75-AB84-4A53-8687-1F9185B7354E}"/>
    <cellStyle name="Moeda 5 6" xfId="167" xr:uid="{2BAB1ECE-974D-49F7-8C9C-1731FC5252A6}"/>
    <cellStyle name="Moeda 6" xfId="31" xr:uid="{00000000-0005-0000-0000-000047000000}"/>
    <cellStyle name="Moeda 6 2" xfId="104" xr:uid="{2FFD9639-1EF3-4A56-ABEF-EB1EF9ED8246}"/>
    <cellStyle name="Moeda 6 2 2" xfId="210" xr:uid="{0EFCBA18-AF6F-42BB-92D0-7284E6F88947}"/>
    <cellStyle name="Moeda 6 3" xfId="174" xr:uid="{3CE0349A-81BA-4D0E-BDA7-4840A531A8ED}"/>
    <cellStyle name="Moeda 7" xfId="49" xr:uid="{00000000-0005-0000-0000-000059000000}"/>
    <cellStyle name="Moeda 7 2" xfId="122" xr:uid="{46F19E9A-36C4-4973-B332-9F68E04A98DD}"/>
    <cellStyle name="Moeda 7 2 2" xfId="218" xr:uid="{5E04A471-BF0D-4950-9493-8D467237E995}"/>
    <cellStyle name="Moeda 7 3" xfId="182" xr:uid="{CBB40D79-9455-4F07-AFB0-508A36950234}"/>
    <cellStyle name="Moeda 8" xfId="67" xr:uid="{00000000-0005-0000-0000-00006B000000}"/>
    <cellStyle name="Moeda 8 2" xfId="140" xr:uid="{E6B4AE69-AF3A-40A6-93CF-1913F5722DB4}"/>
    <cellStyle name="Moeda 8 3" xfId="189" xr:uid="{3459FAFA-2A3D-4A34-9ECA-A900B223239F}"/>
    <cellStyle name="Moeda 9" xfId="86" xr:uid="{4D9F22FC-525D-4E3F-8A4B-74A932346AAD}"/>
    <cellStyle name="Normal" xfId="0" builtinId="0"/>
    <cellStyle name="Normal 2" xfId="1" xr:uid="{00000000-0005-0000-0000-000006000000}"/>
    <cellStyle name="Porcentagem" xfId="80" builtinId="5"/>
    <cellStyle name="Porcentagem 2" xfId="12" xr:uid="{00000000-0005-0000-0000-000007000000}"/>
    <cellStyle name="Separador de milhares 2" xfId="2" xr:uid="{00000000-0005-0000-0000-000008000000}"/>
    <cellStyle name="Separador de milhares 2 2" xfId="7" xr:uid="{00000000-0005-0000-0000-000009000000}"/>
    <cellStyle name="Separador de milhares 2 2 2" xfId="11" xr:uid="{00000000-0005-0000-0000-00000A000000}"/>
    <cellStyle name="Separador de milhares 2 2 2 2" xfId="21" xr:uid="{00000000-0005-0000-0000-00000A000000}"/>
    <cellStyle name="Separador de milhares 2 2 2 2 2" xfId="39" xr:uid="{00000000-0005-0000-0000-00000A000000}"/>
    <cellStyle name="Separador de milhares 2 2 2 2 2 2" xfId="112" xr:uid="{6B2F4FB6-FC81-4646-92EC-43AA40225B3A}"/>
    <cellStyle name="Separador de milhares 2 2 2 2 2 3" xfId="201" xr:uid="{6E7B0457-30C6-4F9E-817E-0AAB817004DD}"/>
    <cellStyle name="Separador de milhares 2 2 2 2 3" xfId="57" xr:uid="{00000000-0005-0000-0000-00000A000000}"/>
    <cellStyle name="Separador de milhares 2 2 2 2 3 2" xfId="130" xr:uid="{6DB0AF19-1C8B-43E0-B07E-E03FEDA15B86}"/>
    <cellStyle name="Separador de milhares 2 2 2 2 4" xfId="75" xr:uid="{00000000-0005-0000-0000-00000A000000}"/>
    <cellStyle name="Separador de milhares 2 2 2 2 4 2" xfId="148" xr:uid="{BA3B7C13-5B3D-4968-BB69-F76ACDBA7851}"/>
    <cellStyle name="Separador de milhares 2 2 2 2 5" xfId="94" xr:uid="{BC13173A-03C1-4234-93FD-2EEC6734DEC5}"/>
    <cellStyle name="Separador de milhares 2 2 2 2 6" xfId="165" xr:uid="{00ACBE27-22F1-4785-AA73-05188D66262E}"/>
    <cellStyle name="Separador de milhares 2 2 2 3" xfId="30" xr:uid="{00000000-0005-0000-0000-00000A000000}"/>
    <cellStyle name="Separador de milhares 2 2 2 3 2" xfId="103" xr:uid="{5EF95AB9-1997-453D-B550-6669541440F0}"/>
    <cellStyle name="Separador de milhares 2 2 2 3 2 2" xfId="208" xr:uid="{80AB9169-CC7D-4DD5-8E9E-6C85FC36BB86}"/>
    <cellStyle name="Separador de milhares 2 2 2 3 3" xfId="172" xr:uid="{B7D7AE5A-E904-413E-875E-198F6AA50E8F}"/>
    <cellStyle name="Separador de milhares 2 2 2 4" xfId="48" xr:uid="{00000000-0005-0000-0000-00000A000000}"/>
    <cellStyle name="Separador de milhares 2 2 2 4 2" xfId="121" xr:uid="{4AC1AEFB-766A-49AA-9637-7F0B59206986}"/>
    <cellStyle name="Separador de milhares 2 2 2 4 2 2" xfId="215" xr:uid="{4B9CB1F0-EC15-4F37-9162-8CECB6130471}"/>
    <cellStyle name="Separador de milhares 2 2 2 4 3" xfId="179" xr:uid="{BAC43B13-3045-4C95-87AC-C380B7FFC4ED}"/>
    <cellStyle name="Separador de milhares 2 2 2 5" xfId="66" xr:uid="{00000000-0005-0000-0000-00000A000000}"/>
    <cellStyle name="Separador de milhares 2 2 2 5 2" xfId="139" xr:uid="{0F40F5E4-642E-402E-A69B-397B2AA3583C}"/>
    <cellStyle name="Separador de milhares 2 2 2 5 2 2" xfId="223" xr:uid="{973615A3-DC46-41F6-8D26-CD3AA0CA0FA0}"/>
    <cellStyle name="Separador de milhares 2 2 2 5 3" xfId="187" xr:uid="{BF801D85-06EA-4E22-BA5A-4C84499A30B1}"/>
    <cellStyle name="Separador de milhares 2 2 2 6" xfId="85" xr:uid="{92CC04AB-875C-4D8A-93B1-787E12456119}"/>
    <cellStyle name="Separador de milhares 2 2 2 6 2" xfId="194" xr:uid="{61D99520-3DD3-4BED-BC56-F1F62707369A}"/>
    <cellStyle name="Separador de milhares 2 2 2 7" xfId="158" xr:uid="{A183F527-8378-43C7-A653-3EEE5B992282}"/>
    <cellStyle name="Separador de milhares 2 2 3" xfId="16" xr:uid="{00000000-0005-0000-0000-00000B000000}"/>
    <cellStyle name="Separador de milhares 2 2 3 2" xfId="25" xr:uid="{00000000-0005-0000-0000-00000B000000}"/>
    <cellStyle name="Separador de milhares 2 2 3 2 2" xfId="43" xr:uid="{00000000-0005-0000-0000-00000B000000}"/>
    <cellStyle name="Separador de milhares 2 2 3 2 2 2" xfId="116" xr:uid="{AB5F1F53-83F2-4876-AC9E-8FCFEBFD6D9D}"/>
    <cellStyle name="Separador de milhares 2 2 3 2 3" xfId="61" xr:uid="{00000000-0005-0000-0000-00000B000000}"/>
    <cellStyle name="Separador de milhares 2 2 3 2 3 2" xfId="134" xr:uid="{C3B33F7C-2A69-4FE7-B54A-CEB6061B918F}"/>
    <cellStyle name="Separador de milhares 2 2 3 2 4" xfId="79" xr:uid="{00000000-0005-0000-0000-00000B000000}"/>
    <cellStyle name="Separador de milhares 2 2 3 2 4 2" xfId="152" xr:uid="{2BF4B6A0-A080-48AA-976F-BA4CD4ACAD22}"/>
    <cellStyle name="Separador de milhares 2 2 3 2 5" xfId="98" xr:uid="{B0DF90A6-AE80-47B1-B6EB-D6FF876A6C45}"/>
    <cellStyle name="Separador de milhares 2 2 3 2 6" xfId="198" xr:uid="{128F1C67-EBA0-4A99-9ABD-31AE6CA6DA7C}"/>
    <cellStyle name="Separador de milhares 2 2 3 3" xfId="34" xr:uid="{00000000-0005-0000-0000-00000B000000}"/>
    <cellStyle name="Separador de milhares 2 2 3 3 2" xfId="107" xr:uid="{F450CBC2-FB40-40A6-A247-7E538500111F}"/>
    <cellStyle name="Separador de milhares 2 2 3 4" xfId="52" xr:uid="{00000000-0005-0000-0000-00000B000000}"/>
    <cellStyle name="Separador de milhares 2 2 3 4 2" xfId="125" xr:uid="{71863050-CB8B-4694-B9DD-571AF9FFE9F1}"/>
    <cellStyle name="Separador de milhares 2 2 3 5" xfId="70" xr:uid="{00000000-0005-0000-0000-00000B000000}"/>
    <cellStyle name="Separador de milhares 2 2 3 5 2" xfId="143" xr:uid="{C980D2DF-85AD-4238-9548-08400C53FB67}"/>
    <cellStyle name="Separador de milhares 2 2 3 6" xfId="89" xr:uid="{97D4F38F-366A-467F-A9CA-DE674B1DB9C5}"/>
    <cellStyle name="Separador de milhares 2 2 3 7" xfId="162" xr:uid="{40B43392-B62D-4F24-A16B-59F92EE81B56}"/>
    <cellStyle name="Separador de milhares 2 2 4" xfId="18" xr:uid="{00000000-0005-0000-0000-000009000000}"/>
    <cellStyle name="Separador de milhares 2 2 4 2" xfId="36" xr:uid="{00000000-0005-0000-0000-000009000000}"/>
    <cellStyle name="Separador de milhares 2 2 4 2 2" xfId="109" xr:uid="{C71E470A-681C-4BAB-BB0B-C815B2395EA8}"/>
    <cellStyle name="Separador de milhares 2 2 4 2 3" xfId="205" xr:uid="{89FC06B0-128D-4F14-911B-99820D893B83}"/>
    <cellStyle name="Separador de milhares 2 2 4 3" xfId="54" xr:uid="{00000000-0005-0000-0000-000009000000}"/>
    <cellStyle name="Separador de milhares 2 2 4 3 2" xfId="127" xr:uid="{6875CF3E-C599-4227-B51F-E58047A40CE0}"/>
    <cellStyle name="Separador de milhares 2 2 4 4" xfId="72" xr:uid="{00000000-0005-0000-0000-000009000000}"/>
    <cellStyle name="Separador de milhares 2 2 4 4 2" xfId="145" xr:uid="{74F44770-3BFF-4E27-8045-203A0E7C0DEB}"/>
    <cellStyle name="Separador de milhares 2 2 4 5" xfId="91" xr:uid="{DB0D4A21-59F9-4218-96EC-99A30B7D55CD}"/>
    <cellStyle name="Separador de milhares 2 2 4 6" xfId="169" xr:uid="{A92316D6-286A-451F-BE45-A939C79DDC18}"/>
    <cellStyle name="Separador de milhares 2 2 5" xfId="27" xr:uid="{00000000-0005-0000-0000-000009000000}"/>
    <cellStyle name="Separador de milhares 2 2 5 2" xfId="100" xr:uid="{593C66A7-23D0-43B5-AB9D-3FB6D434086C}"/>
    <cellStyle name="Separador de milhares 2 2 5 2 2" xfId="212" xr:uid="{C6B055EC-4DBE-4B4B-A462-BE62EE7B9974}"/>
    <cellStyle name="Separador de milhares 2 2 5 3" xfId="176" xr:uid="{5E7E7A6F-5829-44C4-A66D-598E736F9EB2}"/>
    <cellStyle name="Separador de milhares 2 2 6" xfId="45" xr:uid="{00000000-0005-0000-0000-000009000000}"/>
    <cellStyle name="Separador de milhares 2 2 6 2" xfId="118" xr:uid="{D72A6242-E3BA-4273-846E-84A4E30717F4}"/>
    <cellStyle name="Separador de milhares 2 2 6 2 2" xfId="220" xr:uid="{648C7F7A-F72A-4FB6-9787-1E160084E50F}"/>
    <cellStyle name="Separador de milhares 2 2 6 3" xfId="184" xr:uid="{D136C985-2A2D-41A9-9A89-A3094B5F3853}"/>
    <cellStyle name="Separador de milhares 2 2 7" xfId="63" xr:uid="{00000000-0005-0000-0000-000009000000}"/>
    <cellStyle name="Separador de milhares 2 2 7 2" xfId="136" xr:uid="{6FB1FFB8-0DBE-4663-A309-859362340B6E}"/>
    <cellStyle name="Separador de milhares 2 2 7 3" xfId="191" xr:uid="{263911D2-AF0E-4D46-90BA-0A050EDD395E}"/>
    <cellStyle name="Separador de milhares 2 2 8" xfId="82" xr:uid="{B5804A7A-E88E-4579-801C-A04F16078806}"/>
    <cellStyle name="Separador de milhares 2 2 9" xfId="155" xr:uid="{78301C5C-7819-43D5-B19F-08D8E9E82CFB}"/>
    <cellStyle name="Separador de milhares 2 3" xfId="6" xr:uid="{00000000-0005-0000-0000-00000C000000}"/>
    <cellStyle name="Separador de milhares 2 3 2" xfId="10" xr:uid="{00000000-0005-0000-0000-00000D000000}"/>
    <cellStyle name="Separador de milhares 2 3 2 2" xfId="20" xr:uid="{00000000-0005-0000-0000-00000D000000}"/>
    <cellStyle name="Separador de milhares 2 3 2 2 2" xfId="38" xr:uid="{00000000-0005-0000-0000-00000D000000}"/>
    <cellStyle name="Separador de milhares 2 3 2 2 2 2" xfId="111" xr:uid="{1B58CD3B-932A-4B8E-914D-EBA1F3FCDDBE}"/>
    <cellStyle name="Separador de milhares 2 3 2 2 2 3" xfId="200" xr:uid="{2E845B96-B4B1-4780-AE2C-27867E0485EC}"/>
    <cellStyle name="Separador de milhares 2 3 2 2 3" xfId="56" xr:uid="{00000000-0005-0000-0000-00000D000000}"/>
    <cellStyle name="Separador de milhares 2 3 2 2 3 2" xfId="129" xr:uid="{5BA3E5FD-977D-4C2C-948F-C029D25C9EA0}"/>
    <cellStyle name="Separador de milhares 2 3 2 2 4" xfId="74" xr:uid="{00000000-0005-0000-0000-00000D000000}"/>
    <cellStyle name="Separador de milhares 2 3 2 2 4 2" xfId="147" xr:uid="{63012BD1-6AAC-4BE4-9932-331C5981F9FA}"/>
    <cellStyle name="Separador de milhares 2 3 2 2 5" xfId="93" xr:uid="{CD6B9B13-C2F6-4770-8440-CE2934F746CE}"/>
    <cellStyle name="Separador de milhares 2 3 2 2 6" xfId="164" xr:uid="{CED7267D-AEA7-432E-A7B4-5FFB3D15F494}"/>
    <cellStyle name="Separador de milhares 2 3 2 3" xfId="29" xr:uid="{00000000-0005-0000-0000-00000D000000}"/>
    <cellStyle name="Separador de milhares 2 3 2 3 2" xfId="102" xr:uid="{27A55033-CFF4-4774-B958-5B28D4B5B8DD}"/>
    <cellStyle name="Separador de milhares 2 3 2 3 2 2" xfId="207" xr:uid="{D5CDFD19-050C-4F3C-8EDB-32EB64690679}"/>
    <cellStyle name="Separador de milhares 2 3 2 3 3" xfId="171" xr:uid="{E77D847B-9994-44BC-836E-B50C8DC2836F}"/>
    <cellStyle name="Separador de milhares 2 3 2 4" xfId="47" xr:uid="{00000000-0005-0000-0000-00000D000000}"/>
    <cellStyle name="Separador de milhares 2 3 2 4 2" xfId="120" xr:uid="{1672A29F-8DE8-44AA-B2E3-947549B82993}"/>
    <cellStyle name="Separador de milhares 2 3 2 4 2 2" xfId="214" xr:uid="{ED5590D6-1905-4B37-8077-4F7E3C08B7D8}"/>
    <cellStyle name="Separador de milhares 2 3 2 4 3" xfId="178" xr:uid="{9C2CF838-0D4D-47EF-835F-B9B8233B276C}"/>
    <cellStyle name="Separador de milhares 2 3 2 5" xfId="65" xr:uid="{00000000-0005-0000-0000-00000D000000}"/>
    <cellStyle name="Separador de milhares 2 3 2 5 2" xfId="138" xr:uid="{C145300D-5E53-4399-9AF1-2F55868D6C6B}"/>
    <cellStyle name="Separador de milhares 2 3 2 5 2 2" xfId="222" xr:uid="{885E78E2-CCE2-414C-8B4C-E4B9DB167CDC}"/>
    <cellStyle name="Separador de milhares 2 3 2 5 3" xfId="186" xr:uid="{AA729696-AACD-47F0-B939-8214EBBF5D9D}"/>
    <cellStyle name="Separador de milhares 2 3 2 6" xfId="84" xr:uid="{86F6A7C9-28E9-49A5-871B-09ECFC1F9CB7}"/>
    <cellStyle name="Separador de milhares 2 3 2 6 2" xfId="193" xr:uid="{BF8CA447-9382-4A00-BCFD-5BBA027ED737}"/>
    <cellStyle name="Separador de milhares 2 3 2 7" xfId="157" xr:uid="{9F5B1840-7878-4F31-9240-A82EDF1A3048}"/>
    <cellStyle name="Separador de milhares 2 3 3" xfId="15" xr:uid="{00000000-0005-0000-0000-00000E000000}"/>
    <cellStyle name="Separador de milhares 2 3 3 2" xfId="24" xr:uid="{00000000-0005-0000-0000-00000E000000}"/>
    <cellStyle name="Separador de milhares 2 3 3 2 2" xfId="42" xr:uid="{00000000-0005-0000-0000-00000E000000}"/>
    <cellStyle name="Separador de milhares 2 3 3 2 2 2" xfId="115" xr:uid="{2B02A911-9C51-412A-8AA1-4CCD9E15C762}"/>
    <cellStyle name="Separador de milhares 2 3 3 2 3" xfId="60" xr:uid="{00000000-0005-0000-0000-00000E000000}"/>
    <cellStyle name="Separador de milhares 2 3 3 2 3 2" xfId="133" xr:uid="{965D2E64-FF95-4897-8DC2-E5EB80E3279D}"/>
    <cellStyle name="Separador de milhares 2 3 3 2 4" xfId="78" xr:uid="{00000000-0005-0000-0000-00000E000000}"/>
    <cellStyle name="Separador de milhares 2 3 3 2 4 2" xfId="151" xr:uid="{C6C593AC-8CE2-4D1F-8DC4-826C40A4DD91}"/>
    <cellStyle name="Separador de milhares 2 3 3 2 5" xfId="97" xr:uid="{C042208D-E960-4087-9E90-9C72AD8ECF38}"/>
    <cellStyle name="Separador de milhares 2 3 3 2 6" xfId="197" xr:uid="{F4980D90-B5AF-41E7-BDFF-8F89B405CE5E}"/>
    <cellStyle name="Separador de milhares 2 3 3 3" xfId="33" xr:uid="{00000000-0005-0000-0000-00000E000000}"/>
    <cellStyle name="Separador de milhares 2 3 3 3 2" xfId="106" xr:uid="{ADC07E40-6321-4A70-9E09-A757DB75E4A5}"/>
    <cellStyle name="Separador de milhares 2 3 3 4" xfId="51" xr:uid="{00000000-0005-0000-0000-00000E000000}"/>
    <cellStyle name="Separador de milhares 2 3 3 4 2" xfId="124" xr:uid="{13023561-8481-41DB-8BA8-934F23C0E54F}"/>
    <cellStyle name="Separador de milhares 2 3 3 5" xfId="69" xr:uid="{00000000-0005-0000-0000-00000E000000}"/>
    <cellStyle name="Separador de milhares 2 3 3 5 2" xfId="142" xr:uid="{768BB505-9303-465E-949B-5E54C09136D2}"/>
    <cellStyle name="Separador de milhares 2 3 3 6" xfId="88" xr:uid="{7481819A-E418-415C-A023-3DC8C03DF437}"/>
    <cellStyle name="Separador de milhares 2 3 3 7" xfId="161" xr:uid="{A46007D5-5D7E-4FD9-A42A-E963CC68F745}"/>
    <cellStyle name="Separador de milhares 2 3 4" xfId="17" xr:uid="{00000000-0005-0000-0000-00000C000000}"/>
    <cellStyle name="Separador de milhares 2 3 4 2" xfId="35" xr:uid="{00000000-0005-0000-0000-00000C000000}"/>
    <cellStyle name="Separador de milhares 2 3 4 2 2" xfId="108" xr:uid="{C3E0FD2B-D55F-4366-9DE9-CF9F5D05E404}"/>
    <cellStyle name="Separador de milhares 2 3 4 2 3" xfId="204" xr:uid="{9CB60634-1EBD-4B7C-B6BA-5028C1024059}"/>
    <cellStyle name="Separador de milhares 2 3 4 3" xfId="53" xr:uid="{00000000-0005-0000-0000-00000C000000}"/>
    <cellStyle name="Separador de milhares 2 3 4 3 2" xfId="126" xr:uid="{B660B95D-70C5-4898-BB0F-01026F3D9FAE}"/>
    <cellStyle name="Separador de milhares 2 3 4 4" xfId="71" xr:uid="{00000000-0005-0000-0000-00000C000000}"/>
    <cellStyle name="Separador de milhares 2 3 4 4 2" xfId="144" xr:uid="{CFB40E6B-D968-40AB-98B2-130745747DB5}"/>
    <cellStyle name="Separador de milhares 2 3 4 5" xfId="90" xr:uid="{8E33BAC8-0C5F-42F4-A756-134C8AB7F4BC}"/>
    <cellStyle name="Separador de milhares 2 3 4 6" xfId="168" xr:uid="{AB552F66-69AF-4209-886B-38B3A25B29EB}"/>
    <cellStyle name="Separador de milhares 2 3 5" xfId="26" xr:uid="{00000000-0005-0000-0000-00000C000000}"/>
    <cellStyle name="Separador de milhares 2 3 5 2" xfId="99" xr:uid="{3065B73E-E243-4654-B18A-EE4B839AD622}"/>
    <cellStyle name="Separador de milhares 2 3 5 2 2" xfId="211" xr:uid="{D1FFFF6C-CE18-402D-BA52-EC9CB3139D8A}"/>
    <cellStyle name="Separador de milhares 2 3 5 3" xfId="175" xr:uid="{7263C8B9-EA9E-4011-B2F8-3E2035D9B11C}"/>
    <cellStyle name="Separador de milhares 2 3 6" xfId="44" xr:uid="{00000000-0005-0000-0000-00000C000000}"/>
    <cellStyle name="Separador de milhares 2 3 6 2" xfId="117" xr:uid="{F3061C01-7604-4FF3-9DDC-D4EE87EA3DA5}"/>
    <cellStyle name="Separador de milhares 2 3 6 2 2" xfId="219" xr:uid="{59C74567-2BC5-47E3-B3D3-3F3250887FF4}"/>
    <cellStyle name="Separador de milhares 2 3 6 3" xfId="183" xr:uid="{977580DC-B54C-4791-A87A-E9D79DD388A8}"/>
    <cellStyle name="Separador de milhares 2 3 7" xfId="62" xr:uid="{00000000-0005-0000-0000-00000C000000}"/>
    <cellStyle name="Separador de milhares 2 3 7 2" xfId="135" xr:uid="{CE48E180-0FB0-4FB1-954C-9CC0C0242539}"/>
    <cellStyle name="Separador de milhares 2 3 7 3" xfId="190" xr:uid="{4D6C0C5C-039E-43BC-87E0-0B593F40A69D}"/>
    <cellStyle name="Separador de milhares 2 3 8" xfId="81" xr:uid="{03C40AE6-0AE1-4E1B-9B20-60C10702428D}"/>
    <cellStyle name="Separador de milhares 2 3 9" xfId="154" xr:uid="{72553537-4DEC-4292-8A06-00707B1129BF}"/>
    <cellStyle name="Separador de milhares 3" xfId="3" xr:uid="{00000000-0005-0000-0000-00000F000000}"/>
    <cellStyle name="Título 5" xfId="4" xr:uid="{00000000-0005-0000-0000-000010000000}"/>
    <cellStyle name="Vírgula 2" xfId="181" xr:uid="{1E63CEE3-3E92-44CD-9ECE-822B7A4FE5D2}"/>
    <cellStyle name="Vírgula 2 2" xfId="217" xr:uid="{E6FAC391-8370-4E6A-BEBF-5770F5E0FFA7}"/>
  </cellStyles>
  <dxfs count="1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FFF99"/>
      <color rgb="FFCCFFFF"/>
      <color rgb="FF3333FF"/>
      <color rgb="FFFF5050"/>
      <color rgb="FF66FF99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6625" name="Retângulo de cantos arredondados 1">
          <a:extLst>
            <a:ext uri="{FF2B5EF4-FFF2-40B4-BE49-F238E27FC236}">
              <a16:creationId xmlns:a16="http://schemas.microsoft.com/office/drawing/2014/main" id="{00000000-0008-0000-0000-000001680000}"/>
            </a:ext>
          </a:extLst>
        </xdr:cNvPr>
        <xdr:cNvSpPr>
          <a:spLocks noChangeArrowheads="1"/>
        </xdr:cNvSpPr>
      </xdr:nvSpPr>
      <xdr:spPr bwMode="auto">
        <a:xfrm>
          <a:off x="25908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30D8721-3C60-482A-8F3B-311D8D63B4AE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5D6F9A3A-EC87-4A41-B590-639097CD2A3B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28823D57-3141-47EA-89DE-B3E5FFFE4B5D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5FC25B37-38E4-4125-AE0A-2188058569D5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9F5AF87-A32C-4769-9529-868D4FE182FE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AF24C278-C28B-4027-BCB8-F44246B5C128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1D106DB-1A3C-4824-851F-7ABC8631378E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9DC5D1D-6E7C-4E70-8E44-70910AE5DA47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5D35C48A-30CB-496C-9E69-A66D6F878A54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E7225749-AAD7-40B2-B3B1-95DC1BB44DF3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48A388BD-AD95-494F-952B-33808C2B52A4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C226704-EF1B-471A-818D-67576CA0E253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B13246F3-B169-4F32-AF93-4E94F3145220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KAUA FLORES ARROYO" id="{D9B46942-7BCF-4D26-ACCF-38BBAC5384C0}" userId="S::08978909906@udesc.br::86fa9e4b-edda-477b-943a-b14871530924" providerId="AD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33" dT="2025-10-20T19:33:27.20" personId="{D9B46942-7BCF-4D26-ACCF-38BBAC5384C0}" id="{8A2263BA-8946-475A-92F2-EFC85BEF226F}">
    <text xml:space="preserve">Cedido Proex 1
</text>
  </threadedComment>
  <threadedComment ref="M40" dT="2025-10-20T19:34:09.22" personId="{D9B46942-7BCF-4D26-ACCF-38BBAC5384C0}" id="{9EA3140E-A82E-4520-B4B5-F40418DB72B9}">
    <text xml:space="preserve">Cedidos Proex 2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M16" dT="2025-10-20T20:16:38.57" personId="{D9B46942-7BCF-4D26-ACCF-38BBAC5384C0}" id="{A002B43D-2E9A-4577-ADCA-1F96B5FDE200}">
    <text xml:space="preserve">Cedido ao CESFI 1
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M16" dT="2025-10-20T20:20:32.55" personId="{D9B46942-7BCF-4D26-ACCF-38BBAC5384C0}" id="{D0843333-19D2-4715-B866-9CEFB5969F6C}">
    <text xml:space="preserve">Cedido Pelo Ceres 1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0"/>
  <dimension ref="A1:AU838"/>
  <sheetViews>
    <sheetView zoomScale="70" zoomScaleNormal="70" workbookViewId="0">
      <pane xSplit="20" topLeftCell="AN1" activePane="topRight" state="frozen"/>
      <selection pane="topRight" activeCell="AT1" sqref="AT1:AT3"/>
    </sheetView>
  </sheetViews>
  <sheetFormatPr defaultColWidth="9.85546875" defaultRowHeight="26.45" customHeight="1"/>
  <cols>
    <col min="1" max="1" width="6.140625" style="3" customWidth="1"/>
    <col min="2" max="2" width="7.85546875" style="3" customWidth="1"/>
    <col min="3" max="3" width="7.42578125" style="45" customWidth="1"/>
    <col min="4" max="4" width="14.85546875" style="1" customWidth="1"/>
    <col min="5" max="5" width="8.140625" style="1" customWidth="1"/>
    <col min="6" max="6" width="6.85546875" style="1" customWidth="1"/>
    <col min="7" max="7" width="7.42578125" style="1" customWidth="1"/>
    <col min="8" max="10" width="12.140625" style="1" customWidth="1"/>
    <col min="11" max="18" width="16" style="34" customWidth="1"/>
    <col min="19" max="19" width="16" style="11" customWidth="1"/>
    <col min="20" max="20" width="7.140625" style="35" customWidth="1"/>
    <col min="21" max="21" width="16.140625" style="37" customWidth="1"/>
    <col min="22" max="22" width="15.140625" style="37" customWidth="1"/>
    <col min="23" max="23" width="16" style="37" customWidth="1"/>
    <col min="24" max="25" width="16.140625" style="37" customWidth="1"/>
    <col min="26" max="26" width="15.5703125" style="37" customWidth="1"/>
    <col min="27" max="27" width="16.42578125" style="37" customWidth="1"/>
    <col min="28" max="28" width="14.5703125" style="37" customWidth="1"/>
    <col min="29" max="29" width="18.85546875" style="37" bestFit="1" customWidth="1"/>
    <col min="30" max="30" width="17.5703125" style="37" customWidth="1"/>
    <col min="31" max="31" width="17.85546875" style="96" customWidth="1"/>
    <col min="32" max="32" width="16.85546875" style="37" customWidth="1"/>
    <col min="33" max="44" width="16.42578125" style="37" customWidth="1"/>
    <col min="45" max="45" width="20.5703125" style="37" bestFit="1" customWidth="1"/>
    <col min="46" max="46" width="16.85546875" style="37" customWidth="1"/>
    <col min="47" max="47" width="14.85546875" style="3" customWidth="1"/>
    <col min="48" max="16384" width="9.85546875" style="3"/>
  </cols>
  <sheetData>
    <row r="1" spans="1:47" ht="63" customHeight="1">
      <c r="A1" s="184" t="s">
        <v>79</v>
      </c>
      <c r="B1" s="184"/>
      <c r="C1" s="184"/>
      <c r="D1" s="184" t="s">
        <v>108</v>
      </c>
      <c r="E1" s="184"/>
      <c r="F1" s="184"/>
      <c r="G1" s="184"/>
      <c r="H1" s="184"/>
      <c r="I1" s="184"/>
      <c r="J1" s="119"/>
      <c r="K1" s="185" t="s">
        <v>81</v>
      </c>
      <c r="L1" s="185"/>
      <c r="M1" s="185"/>
      <c r="N1" s="185"/>
      <c r="O1" s="185"/>
      <c r="P1" s="185"/>
      <c r="Q1" s="185"/>
      <c r="R1" s="185"/>
      <c r="S1" s="185"/>
      <c r="T1" s="185"/>
      <c r="U1" s="183" t="s">
        <v>103</v>
      </c>
      <c r="V1" s="183" t="s">
        <v>104</v>
      </c>
      <c r="W1" s="183" t="s">
        <v>105</v>
      </c>
      <c r="X1" s="183" t="s">
        <v>109</v>
      </c>
      <c r="Y1" s="183" t="s">
        <v>161</v>
      </c>
      <c r="Z1" s="183" t="s">
        <v>121</v>
      </c>
      <c r="AA1" s="183" t="s">
        <v>122</v>
      </c>
      <c r="AB1" s="186" t="s">
        <v>169</v>
      </c>
      <c r="AC1" s="183" t="s">
        <v>160</v>
      </c>
      <c r="AD1" s="188" t="s">
        <v>168</v>
      </c>
      <c r="AE1" s="183" t="s">
        <v>170</v>
      </c>
      <c r="AF1" s="183" t="s">
        <v>171</v>
      </c>
      <c r="AG1" s="183" t="s">
        <v>173</v>
      </c>
      <c r="AH1" s="183" t="s">
        <v>174</v>
      </c>
      <c r="AI1" s="183" t="s">
        <v>175</v>
      </c>
      <c r="AJ1" s="183" t="s">
        <v>176</v>
      </c>
      <c r="AK1" s="183" t="s">
        <v>177</v>
      </c>
      <c r="AL1" s="183" t="s">
        <v>179</v>
      </c>
      <c r="AM1" s="183" t="s">
        <v>180</v>
      </c>
      <c r="AN1" s="183" t="s">
        <v>181</v>
      </c>
      <c r="AO1" s="183" t="s">
        <v>182</v>
      </c>
      <c r="AP1" s="183" t="s">
        <v>183</v>
      </c>
      <c r="AQ1" s="183" t="s">
        <v>184</v>
      </c>
      <c r="AR1" s="191" t="s">
        <v>185</v>
      </c>
      <c r="AS1" s="183" t="s">
        <v>186</v>
      </c>
      <c r="AT1" s="190" t="s">
        <v>123</v>
      </c>
    </row>
    <row r="2" spans="1:47" ht="26.45" customHeight="1">
      <c r="A2" s="185" t="s">
        <v>162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3"/>
      <c r="V2" s="183"/>
      <c r="W2" s="183"/>
      <c r="X2" s="183"/>
      <c r="Y2" s="183"/>
      <c r="Z2" s="183"/>
      <c r="AA2" s="183"/>
      <c r="AB2" s="187"/>
      <c r="AC2" s="183"/>
      <c r="AD2" s="189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91"/>
      <c r="AS2" s="183"/>
      <c r="AT2" s="190"/>
    </row>
    <row r="3" spans="1:47" ht="26.4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4"/>
      <c r="K3" s="25" t="s">
        <v>2</v>
      </c>
      <c r="L3" s="56" t="s">
        <v>110</v>
      </c>
      <c r="M3" s="56" t="s">
        <v>111</v>
      </c>
      <c r="N3" s="56" t="s">
        <v>112</v>
      </c>
      <c r="O3" s="56" t="s">
        <v>113</v>
      </c>
      <c r="P3" s="56" t="s">
        <v>114</v>
      </c>
      <c r="Q3" s="56" t="s">
        <v>115</v>
      </c>
      <c r="R3" s="56" t="s">
        <v>116</v>
      </c>
      <c r="S3" s="57" t="s">
        <v>0</v>
      </c>
      <c r="T3" s="26" t="s">
        <v>1</v>
      </c>
      <c r="U3" s="53">
        <v>45561</v>
      </c>
      <c r="V3" s="53">
        <v>45566</v>
      </c>
      <c r="W3" s="53">
        <v>45576</v>
      </c>
      <c r="X3" s="53">
        <v>45609</v>
      </c>
      <c r="Y3" s="53">
        <v>45687</v>
      </c>
      <c r="Z3" s="53">
        <v>45708</v>
      </c>
      <c r="AA3" s="53">
        <v>45714</v>
      </c>
      <c r="AB3" s="85">
        <v>45797</v>
      </c>
      <c r="AC3" s="53">
        <v>45812</v>
      </c>
      <c r="AD3" s="112">
        <v>45849</v>
      </c>
      <c r="AE3" s="53">
        <v>45859</v>
      </c>
      <c r="AF3" s="53">
        <v>45870</v>
      </c>
      <c r="AG3" s="53">
        <v>45887</v>
      </c>
      <c r="AH3" s="53">
        <v>45890</v>
      </c>
      <c r="AI3" s="53">
        <v>45898</v>
      </c>
      <c r="AJ3" s="53">
        <v>45902</v>
      </c>
      <c r="AK3" s="53">
        <v>45905</v>
      </c>
      <c r="AL3" s="53">
        <v>45909</v>
      </c>
      <c r="AM3" s="53">
        <v>45909</v>
      </c>
      <c r="AN3" s="53">
        <v>45912</v>
      </c>
      <c r="AO3" s="53">
        <v>45912</v>
      </c>
      <c r="AP3" s="53">
        <v>45916</v>
      </c>
      <c r="AQ3" s="53">
        <v>45918</v>
      </c>
      <c r="AR3" s="53">
        <v>45919</v>
      </c>
      <c r="AS3" s="53">
        <v>45919</v>
      </c>
      <c r="AT3" s="21" t="s">
        <v>56</v>
      </c>
    </row>
    <row r="4" spans="1:47" ht="26.45" customHeight="1">
      <c r="A4" s="182">
        <v>1</v>
      </c>
      <c r="B4" s="30">
        <v>1</v>
      </c>
      <c r="C4" s="177" t="s">
        <v>82</v>
      </c>
      <c r="D4" s="43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47"/>
      <c r="K4" s="27">
        <v>20</v>
      </c>
      <c r="L4" s="58">
        <f t="shared" ref="L4:L50" si="0">IF(SUM(U4:AX4)&gt;K4+N4,K4+N4,SUM(U4:AX4))</f>
        <v>12</v>
      </c>
      <c r="M4" s="59">
        <f t="shared" ref="M4:M50" si="1">(SUM(U4:AX4))</f>
        <v>12</v>
      </c>
      <c r="N4" s="60"/>
      <c r="O4" s="61">
        <f>ROUND(IF(K4*0.25-0.5&lt;0,0,K4*0.25-0.5),0)-R4-P4</f>
        <v>5</v>
      </c>
      <c r="P4" s="60"/>
      <c r="Q4" s="60"/>
      <c r="R4" s="60"/>
      <c r="S4" s="110">
        <f t="shared" ref="S4:S50" si="2">K4-(SUM(U4:AT4))+N4+P4+Q4-R4</f>
        <v>8</v>
      </c>
      <c r="T4" s="29" t="str">
        <f>IF(S4&lt;0,"ATENÇÃO","OK")</f>
        <v>OK</v>
      </c>
      <c r="U4" s="38"/>
      <c r="V4" s="38"/>
      <c r="W4" s="38"/>
      <c r="X4" s="38"/>
      <c r="Y4" s="38"/>
      <c r="Z4" s="38"/>
      <c r="AA4" s="38"/>
      <c r="AB4" s="86"/>
      <c r="AC4" s="84"/>
      <c r="AD4" s="86"/>
      <c r="AE4" s="94"/>
      <c r="AF4" s="38">
        <v>1</v>
      </c>
      <c r="AG4" s="84">
        <v>1</v>
      </c>
      <c r="AH4" s="84"/>
      <c r="AI4" s="84"/>
      <c r="AJ4" s="84">
        <v>2</v>
      </c>
      <c r="AK4" s="84"/>
      <c r="AL4" s="84"/>
      <c r="AM4" s="84">
        <v>3</v>
      </c>
      <c r="AN4" s="84"/>
      <c r="AO4" s="84"/>
      <c r="AP4" s="84"/>
      <c r="AQ4" s="84">
        <v>5</v>
      </c>
      <c r="AR4" s="84"/>
      <c r="AS4" s="84"/>
      <c r="AT4" s="84"/>
      <c r="AU4" s="111"/>
    </row>
    <row r="5" spans="1:47" ht="26.45" customHeight="1">
      <c r="A5" s="178"/>
      <c r="B5" s="30">
        <v>2</v>
      </c>
      <c r="C5" s="178"/>
      <c r="D5" s="43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79">
        <v>1900</v>
      </c>
      <c r="J5" s="79">
        <f>I5*AS5</f>
        <v>22800</v>
      </c>
      <c r="K5" s="27">
        <v>35</v>
      </c>
      <c r="L5" s="58">
        <f t="shared" si="0"/>
        <v>31</v>
      </c>
      <c r="M5" s="59">
        <f t="shared" si="1"/>
        <v>31</v>
      </c>
      <c r="N5" s="60"/>
      <c r="O5" s="61">
        <f t="shared" ref="O5:O50" si="3">ROUND(IF(K5*0.25-0.5&lt;0,0,K5*0.25-0.5),0)-R5-P5</f>
        <v>8</v>
      </c>
      <c r="P5" s="60"/>
      <c r="Q5" s="60"/>
      <c r="R5" s="60"/>
      <c r="S5" s="110">
        <f t="shared" si="2"/>
        <v>4</v>
      </c>
      <c r="T5" s="29" t="str">
        <f t="shared" ref="T5:T50" si="4">IF(S5&lt;0,"ATENÇÃO","OK")</f>
        <v>OK</v>
      </c>
      <c r="U5" s="38"/>
      <c r="V5" s="38"/>
      <c r="W5" s="38">
        <v>2</v>
      </c>
      <c r="X5" s="38"/>
      <c r="Y5" s="38"/>
      <c r="Z5" s="38"/>
      <c r="AA5" s="38">
        <v>1</v>
      </c>
      <c r="AB5" s="86"/>
      <c r="AC5" s="84">
        <v>1</v>
      </c>
      <c r="AD5" s="87">
        <v>3</v>
      </c>
      <c r="AE5" s="92"/>
      <c r="AF5" s="38"/>
      <c r="AG5" s="84">
        <v>2</v>
      </c>
      <c r="AH5" s="84"/>
      <c r="AI5" s="84"/>
      <c r="AJ5" s="84"/>
      <c r="AK5" s="84">
        <v>1</v>
      </c>
      <c r="AL5" s="84"/>
      <c r="AM5" s="84"/>
      <c r="AN5" s="84">
        <v>2</v>
      </c>
      <c r="AO5" s="84"/>
      <c r="AP5" s="84">
        <v>1</v>
      </c>
      <c r="AQ5" s="84">
        <v>5</v>
      </c>
      <c r="AR5" s="84">
        <v>1</v>
      </c>
      <c r="AS5" s="84">
        <v>12</v>
      </c>
      <c r="AT5" s="84"/>
      <c r="AU5" s="109"/>
    </row>
    <row r="6" spans="1:47" ht="26.45" customHeight="1">
      <c r="A6" s="178"/>
      <c r="B6" s="30">
        <v>3</v>
      </c>
      <c r="C6" s="179"/>
      <c r="D6" s="43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79">
        <v>1900</v>
      </c>
      <c r="J6" s="79">
        <f>I6*AS6</f>
        <v>7600</v>
      </c>
      <c r="K6" s="27">
        <v>35</v>
      </c>
      <c r="L6" s="58">
        <f t="shared" si="0"/>
        <v>20</v>
      </c>
      <c r="M6" s="59">
        <f t="shared" si="1"/>
        <v>20</v>
      </c>
      <c r="N6" s="60"/>
      <c r="O6" s="61">
        <f t="shared" si="3"/>
        <v>8</v>
      </c>
      <c r="P6" s="60"/>
      <c r="Q6" s="60"/>
      <c r="R6" s="60"/>
      <c r="S6" s="110">
        <f t="shared" si="2"/>
        <v>15</v>
      </c>
      <c r="T6" s="29" t="str">
        <f t="shared" si="4"/>
        <v>OK</v>
      </c>
      <c r="U6" s="38"/>
      <c r="V6" s="38"/>
      <c r="W6" s="38"/>
      <c r="X6" s="38"/>
      <c r="Y6" s="38"/>
      <c r="Z6" s="38"/>
      <c r="AA6" s="38"/>
      <c r="AB6" s="87">
        <v>1</v>
      </c>
      <c r="AC6" s="84">
        <v>1</v>
      </c>
      <c r="AD6" s="87">
        <f>3</f>
        <v>3</v>
      </c>
      <c r="AE6" s="92"/>
      <c r="AF6" s="38"/>
      <c r="AG6" s="84">
        <v>1</v>
      </c>
      <c r="AH6" s="84"/>
      <c r="AI6" s="84"/>
      <c r="AJ6" s="84">
        <v>2</v>
      </c>
      <c r="AK6" s="84"/>
      <c r="AL6" s="84"/>
      <c r="AM6" s="84">
        <v>3</v>
      </c>
      <c r="AN6" s="84">
        <v>2</v>
      </c>
      <c r="AO6" s="84"/>
      <c r="AP6" s="84"/>
      <c r="AQ6" s="84">
        <v>3</v>
      </c>
      <c r="AR6" s="84"/>
      <c r="AS6" s="84">
        <v>4</v>
      </c>
      <c r="AT6" s="84"/>
      <c r="AU6" s="111"/>
    </row>
    <row r="7" spans="1:47" ht="26.45" customHeight="1">
      <c r="A7" s="178"/>
      <c r="B7" s="30">
        <v>4</v>
      </c>
      <c r="C7" s="180"/>
      <c r="D7" s="43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47"/>
      <c r="K7" s="27">
        <v>10</v>
      </c>
      <c r="L7" s="58">
        <f t="shared" si="0"/>
        <v>9</v>
      </c>
      <c r="M7" s="59">
        <f t="shared" si="1"/>
        <v>9</v>
      </c>
      <c r="N7" s="60"/>
      <c r="O7" s="61">
        <f t="shared" si="3"/>
        <v>2</v>
      </c>
      <c r="P7" s="60"/>
      <c r="Q7" s="60"/>
      <c r="R7" s="60"/>
      <c r="S7" s="110">
        <f t="shared" si="2"/>
        <v>1</v>
      </c>
      <c r="T7" s="29" t="str">
        <f t="shared" si="4"/>
        <v>OK</v>
      </c>
      <c r="U7" s="38"/>
      <c r="V7" s="38"/>
      <c r="W7" s="38"/>
      <c r="X7" s="38">
        <v>3</v>
      </c>
      <c r="Y7" s="38"/>
      <c r="Z7" s="38"/>
      <c r="AA7" s="38"/>
      <c r="AB7" s="86"/>
      <c r="AC7" s="84">
        <v>6</v>
      </c>
      <c r="AD7" s="86"/>
      <c r="AE7" s="94"/>
      <c r="AF7" s="38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</row>
    <row r="8" spans="1:47" ht="26.45" customHeight="1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79">
        <v>1900</v>
      </c>
      <c r="J8" s="79">
        <f t="shared" ref="J8:J10" si="5">I8*AS8</f>
        <v>15200</v>
      </c>
      <c r="K8" s="27">
        <v>34</v>
      </c>
      <c r="L8" s="58">
        <f t="shared" si="0"/>
        <v>27</v>
      </c>
      <c r="M8" s="59">
        <f t="shared" si="1"/>
        <v>27</v>
      </c>
      <c r="N8" s="60"/>
      <c r="O8" s="61">
        <f t="shared" si="3"/>
        <v>8</v>
      </c>
      <c r="P8" s="60"/>
      <c r="Q8" s="60"/>
      <c r="R8" s="60"/>
      <c r="S8" s="110">
        <f t="shared" si="2"/>
        <v>7</v>
      </c>
      <c r="T8" s="29" t="str">
        <f t="shared" si="4"/>
        <v>OK</v>
      </c>
      <c r="U8" s="38">
        <v>1</v>
      </c>
      <c r="V8" s="38"/>
      <c r="W8" s="38"/>
      <c r="X8" s="38"/>
      <c r="Y8" s="38">
        <v>3</v>
      </c>
      <c r="Z8" s="38"/>
      <c r="AA8" s="38"/>
      <c r="AB8" s="86"/>
      <c r="AC8" s="84"/>
      <c r="AD8" s="87">
        <v>3</v>
      </c>
      <c r="AE8" s="95"/>
      <c r="AF8" s="38"/>
      <c r="AG8" s="84">
        <v>1</v>
      </c>
      <c r="AH8" s="84"/>
      <c r="AI8" s="84"/>
      <c r="AJ8" s="84"/>
      <c r="AK8" s="84">
        <v>1</v>
      </c>
      <c r="AL8" s="84">
        <v>5</v>
      </c>
      <c r="AM8" s="84">
        <v>3</v>
      </c>
      <c r="AN8" s="84"/>
      <c r="AO8" s="84"/>
      <c r="AP8" s="84">
        <v>1</v>
      </c>
      <c r="AQ8" s="84"/>
      <c r="AR8" s="84">
        <v>1</v>
      </c>
      <c r="AS8" s="84">
        <v>8</v>
      </c>
      <c r="AT8" s="84"/>
      <c r="AU8" s="109"/>
    </row>
    <row r="9" spans="1:47" ht="26.45" customHeight="1">
      <c r="A9" s="178"/>
      <c r="B9" s="30">
        <v>6</v>
      </c>
      <c r="C9" s="180"/>
      <c r="D9" s="43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79">
        <v>1900</v>
      </c>
      <c r="J9" s="79">
        <f t="shared" si="5"/>
        <v>7600</v>
      </c>
      <c r="K9" s="27">
        <v>22</v>
      </c>
      <c r="L9" s="58">
        <f t="shared" si="0"/>
        <v>15</v>
      </c>
      <c r="M9" s="59">
        <f t="shared" si="1"/>
        <v>15</v>
      </c>
      <c r="N9" s="60"/>
      <c r="O9" s="61">
        <f t="shared" si="3"/>
        <v>5</v>
      </c>
      <c r="P9" s="60"/>
      <c r="Q9" s="60"/>
      <c r="R9" s="60"/>
      <c r="S9" s="110">
        <f t="shared" si="2"/>
        <v>7</v>
      </c>
      <c r="T9" s="29" t="str">
        <f t="shared" si="4"/>
        <v>OK</v>
      </c>
      <c r="U9" s="38"/>
      <c r="V9" s="38">
        <v>1</v>
      </c>
      <c r="W9" s="38"/>
      <c r="X9" s="38">
        <v>2</v>
      </c>
      <c r="Y9" s="38"/>
      <c r="Z9" s="38"/>
      <c r="AA9" s="38">
        <v>1</v>
      </c>
      <c r="AB9" s="87">
        <v>1</v>
      </c>
      <c r="AC9" s="84"/>
      <c r="AD9" s="86"/>
      <c r="AE9" s="92"/>
      <c r="AF9" s="38"/>
      <c r="AG9" s="84"/>
      <c r="AH9" s="84"/>
      <c r="AI9" s="84"/>
      <c r="AJ9" s="84"/>
      <c r="AK9" s="84"/>
      <c r="AL9" s="84"/>
      <c r="AM9" s="84"/>
      <c r="AN9" s="84">
        <v>2</v>
      </c>
      <c r="AO9" s="84"/>
      <c r="AP9" s="84"/>
      <c r="AQ9" s="84">
        <v>4</v>
      </c>
      <c r="AR9" s="84"/>
      <c r="AS9" s="84">
        <v>4</v>
      </c>
      <c r="AT9" s="84"/>
    </row>
    <row r="10" spans="1:47" ht="26.45" customHeight="1">
      <c r="A10" s="178"/>
      <c r="B10" s="30">
        <v>7</v>
      </c>
      <c r="C10" s="179"/>
      <c r="D10" s="43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79">
        <v>2000</v>
      </c>
      <c r="J10" s="79">
        <f t="shared" si="5"/>
        <v>8000</v>
      </c>
      <c r="K10" s="27">
        <v>15</v>
      </c>
      <c r="L10" s="58">
        <f t="shared" si="0"/>
        <v>7</v>
      </c>
      <c r="M10" s="59">
        <f t="shared" si="1"/>
        <v>7</v>
      </c>
      <c r="N10" s="60"/>
      <c r="O10" s="61">
        <f t="shared" si="3"/>
        <v>3</v>
      </c>
      <c r="P10" s="60"/>
      <c r="Q10" s="60"/>
      <c r="R10" s="60"/>
      <c r="S10" s="110">
        <f t="shared" si="2"/>
        <v>8</v>
      </c>
      <c r="T10" s="29" t="str">
        <f t="shared" si="4"/>
        <v>OK</v>
      </c>
      <c r="U10" s="38"/>
      <c r="V10" s="38"/>
      <c r="W10" s="38"/>
      <c r="X10" s="38"/>
      <c r="Y10" s="38"/>
      <c r="Z10" s="38"/>
      <c r="AA10" s="38">
        <v>1</v>
      </c>
      <c r="AB10" s="86"/>
      <c r="AC10" s="84"/>
      <c r="AD10" s="86"/>
      <c r="AE10" s="92"/>
      <c r="AF10" s="38"/>
      <c r="AG10" s="84"/>
      <c r="AH10" s="84"/>
      <c r="AI10" s="84"/>
      <c r="AJ10" s="84"/>
      <c r="AK10" s="84"/>
      <c r="AL10" s="84"/>
      <c r="AM10" s="84"/>
      <c r="AN10" s="84">
        <v>2</v>
      </c>
      <c r="AO10" s="84"/>
      <c r="AP10" s="84"/>
      <c r="AQ10" s="84"/>
      <c r="AR10" s="84"/>
      <c r="AS10" s="84">
        <v>4</v>
      </c>
      <c r="AT10" s="84"/>
    </row>
    <row r="11" spans="1:47" ht="26.45" customHeight="1">
      <c r="A11" s="178"/>
      <c r="B11" s="30">
        <v>8</v>
      </c>
      <c r="C11" s="178"/>
      <c r="D11" s="43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47"/>
      <c r="K11" s="27">
        <v>11</v>
      </c>
      <c r="L11" s="58">
        <f t="shared" si="0"/>
        <v>3</v>
      </c>
      <c r="M11" s="59">
        <f t="shared" si="1"/>
        <v>3</v>
      </c>
      <c r="N11" s="60"/>
      <c r="O11" s="61">
        <f t="shared" si="3"/>
        <v>2</v>
      </c>
      <c r="P11" s="60"/>
      <c r="Q11" s="60"/>
      <c r="R11" s="60"/>
      <c r="S11" s="110">
        <f t="shared" si="2"/>
        <v>8</v>
      </c>
      <c r="T11" s="29" t="str">
        <f t="shared" si="4"/>
        <v>OK</v>
      </c>
      <c r="U11" s="38"/>
      <c r="V11" s="38"/>
      <c r="W11" s="38"/>
      <c r="X11" s="38"/>
      <c r="Y11" s="38"/>
      <c r="Z11" s="38"/>
      <c r="AA11" s="38"/>
      <c r="AB11" s="86"/>
      <c r="AC11" s="84"/>
      <c r="AD11" s="86"/>
      <c r="AE11" s="94"/>
      <c r="AF11" s="38"/>
      <c r="AG11" s="84">
        <v>1</v>
      </c>
      <c r="AH11" s="84"/>
      <c r="AI11" s="84"/>
      <c r="AJ11" s="84">
        <v>2</v>
      </c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111"/>
    </row>
    <row r="12" spans="1:47" ht="26.45" customHeight="1">
      <c r="A12" s="178"/>
      <c r="B12" s="30">
        <v>9</v>
      </c>
      <c r="C12" s="180"/>
      <c r="D12" s="43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79">
        <v>1900</v>
      </c>
      <c r="J12" s="79">
        <f>I12*AS12</f>
        <v>15200</v>
      </c>
      <c r="K12" s="27">
        <v>37</v>
      </c>
      <c r="L12" s="58">
        <f t="shared" si="0"/>
        <v>19</v>
      </c>
      <c r="M12" s="59">
        <f t="shared" si="1"/>
        <v>19</v>
      </c>
      <c r="N12" s="60"/>
      <c r="O12" s="61">
        <f t="shared" si="3"/>
        <v>9</v>
      </c>
      <c r="P12" s="60"/>
      <c r="Q12" s="60"/>
      <c r="R12" s="60"/>
      <c r="S12" s="110">
        <f t="shared" si="2"/>
        <v>18</v>
      </c>
      <c r="T12" s="29" t="str">
        <f t="shared" si="4"/>
        <v>OK</v>
      </c>
      <c r="U12" s="38">
        <v>1</v>
      </c>
      <c r="V12" s="38"/>
      <c r="W12" s="38"/>
      <c r="X12" s="38">
        <v>2</v>
      </c>
      <c r="Y12" s="38"/>
      <c r="Z12" s="38"/>
      <c r="AA12" s="38">
        <v>1</v>
      </c>
      <c r="AB12" s="86"/>
      <c r="AC12" s="84"/>
      <c r="AD12" s="86"/>
      <c r="AE12" s="94"/>
      <c r="AF12" s="38"/>
      <c r="AG12" s="84">
        <v>1</v>
      </c>
      <c r="AH12" s="84"/>
      <c r="AI12" s="84"/>
      <c r="AJ12" s="84"/>
      <c r="AK12" s="84">
        <v>1</v>
      </c>
      <c r="AL12" s="84"/>
      <c r="AM12" s="84"/>
      <c r="AN12" s="84"/>
      <c r="AO12" s="84"/>
      <c r="AP12" s="84">
        <v>1</v>
      </c>
      <c r="AQ12" s="84">
        <v>3</v>
      </c>
      <c r="AR12" s="84">
        <v>1</v>
      </c>
      <c r="AS12" s="84">
        <v>8</v>
      </c>
      <c r="AT12" s="84"/>
      <c r="AU12" s="109"/>
    </row>
    <row r="13" spans="1:47" s="22" customFormat="1" ht="26.45" customHeight="1">
      <c r="A13" s="178"/>
      <c r="B13" s="30">
        <v>10</v>
      </c>
      <c r="C13" s="178"/>
      <c r="D13" s="43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47"/>
      <c r="K13" s="27">
        <v>13</v>
      </c>
      <c r="L13" s="58">
        <f t="shared" si="0"/>
        <v>0</v>
      </c>
      <c r="M13" s="59">
        <f t="shared" si="1"/>
        <v>0</v>
      </c>
      <c r="N13" s="60"/>
      <c r="O13" s="61">
        <f t="shared" si="3"/>
        <v>3</v>
      </c>
      <c r="P13" s="60"/>
      <c r="Q13" s="60"/>
      <c r="R13" s="60"/>
      <c r="S13" s="110">
        <f t="shared" si="2"/>
        <v>13</v>
      </c>
      <c r="T13" s="29" t="str">
        <f t="shared" si="4"/>
        <v>OK</v>
      </c>
      <c r="U13" s="38"/>
      <c r="V13" s="39"/>
      <c r="W13" s="39"/>
      <c r="X13" s="38"/>
      <c r="Y13" s="39"/>
      <c r="Z13" s="38"/>
      <c r="AA13" s="39"/>
      <c r="AB13" s="88"/>
      <c r="AC13" s="84"/>
      <c r="AD13" s="86"/>
      <c r="AE13" s="94"/>
      <c r="AF13" s="38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</row>
    <row r="14" spans="1:47" ht="26.45" customHeight="1">
      <c r="A14" s="178"/>
      <c r="B14" s="30">
        <v>11</v>
      </c>
      <c r="C14" s="178"/>
      <c r="D14" s="43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47"/>
      <c r="K14" s="27">
        <v>23</v>
      </c>
      <c r="L14" s="58">
        <f t="shared" si="0"/>
        <v>8</v>
      </c>
      <c r="M14" s="59">
        <f t="shared" si="1"/>
        <v>8</v>
      </c>
      <c r="N14" s="60"/>
      <c r="O14" s="61">
        <f t="shared" si="3"/>
        <v>5</v>
      </c>
      <c r="P14" s="60"/>
      <c r="Q14" s="60"/>
      <c r="R14" s="60"/>
      <c r="S14" s="110">
        <f t="shared" si="2"/>
        <v>15</v>
      </c>
      <c r="T14" s="29" t="str">
        <f t="shared" si="4"/>
        <v>OK</v>
      </c>
      <c r="U14" s="38"/>
      <c r="V14" s="38"/>
      <c r="W14" s="38"/>
      <c r="X14" s="38"/>
      <c r="Y14" s="38"/>
      <c r="Z14" s="38"/>
      <c r="AA14" s="38">
        <v>8</v>
      </c>
      <c r="AB14" s="86"/>
      <c r="AC14" s="84"/>
      <c r="AD14" s="86"/>
      <c r="AE14" s="94"/>
      <c r="AF14" s="38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</row>
    <row r="15" spans="1:47" s="22" customFormat="1" ht="26.45" customHeight="1">
      <c r="A15" s="178"/>
      <c r="B15" s="30">
        <v>12</v>
      </c>
      <c r="C15" s="181"/>
      <c r="D15" s="43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47"/>
      <c r="K15" s="27">
        <v>53</v>
      </c>
      <c r="L15" s="58">
        <f t="shared" si="0"/>
        <v>10</v>
      </c>
      <c r="M15" s="59">
        <f t="shared" si="1"/>
        <v>10</v>
      </c>
      <c r="N15" s="60"/>
      <c r="O15" s="61">
        <f t="shared" si="3"/>
        <v>13</v>
      </c>
      <c r="P15" s="60"/>
      <c r="Q15" s="60"/>
      <c r="R15" s="60"/>
      <c r="S15" s="110">
        <f t="shared" si="2"/>
        <v>43</v>
      </c>
      <c r="T15" s="29" t="str">
        <f t="shared" si="4"/>
        <v>OK</v>
      </c>
      <c r="U15" s="38"/>
      <c r="V15" s="39"/>
      <c r="W15" s="38">
        <v>3</v>
      </c>
      <c r="X15" s="38">
        <v>5</v>
      </c>
      <c r="Y15" s="39"/>
      <c r="Z15" s="38"/>
      <c r="AA15" s="39"/>
      <c r="AB15" s="88"/>
      <c r="AC15" s="84"/>
      <c r="AD15" s="86"/>
      <c r="AE15" s="94"/>
      <c r="AF15" s="38"/>
      <c r="AG15" s="84"/>
      <c r="AH15" s="84"/>
      <c r="AI15" s="84"/>
      <c r="AJ15" s="84">
        <v>2</v>
      </c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111"/>
    </row>
    <row r="16" spans="1:47" ht="26.45" customHeight="1">
      <c r="A16" s="178"/>
      <c r="B16" s="30">
        <v>13</v>
      </c>
      <c r="C16" s="180"/>
      <c r="D16" s="43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47"/>
      <c r="K16" s="27">
        <v>30</v>
      </c>
      <c r="L16" s="58">
        <f t="shared" si="0"/>
        <v>29</v>
      </c>
      <c r="M16" s="59">
        <f t="shared" si="1"/>
        <v>29</v>
      </c>
      <c r="N16" s="60"/>
      <c r="O16" s="61">
        <f t="shared" si="3"/>
        <v>7</v>
      </c>
      <c r="P16" s="60"/>
      <c r="Q16" s="60"/>
      <c r="R16" s="60"/>
      <c r="S16" s="110">
        <f t="shared" si="2"/>
        <v>1</v>
      </c>
      <c r="T16" s="29" t="str">
        <f t="shared" si="4"/>
        <v>OK</v>
      </c>
      <c r="U16" s="38"/>
      <c r="V16" s="38"/>
      <c r="W16" s="38">
        <v>3</v>
      </c>
      <c r="X16" s="38">
        <v>6</v>
      </c>
      <c r="Y16" s="38"/>
      <c r="Z16" s="38"/>
      <c r="AA16" s="38"/>
      <c r="AB16" s="86"/>
      <c r="AC16" s="84">
        <v>20</v>
      </c>
      <c r="AD16" s="86"/>
      <c r="AE16" s="94"/>
      <c r="AF16" s="38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</row>
    <row r="17" spans="1:47" ht="26.45" customHeight="1">
      <c r="A17" s="178"/>
      <c r="B17" s="30">
        <v>14</v>
      </c>
      <c r="C17" s="178"/>
      <c r="D17" s="43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79">
        <v>10000</v>
      </c>
      <c r="J17" s="79">
        <f>I17*AS17</f>
        <v>50000</v>
      </c>
      <c r="K17" s="27">
        <v>15</v>
      </c>
      <c r="L17" s="58">
        <f t="shared" si="0"/>
        <v>15</v>
      </c>
      <c r="M17" s="59">
        <f t="shared" si="1"/>
        <v>15</v>
      </c>
      <c r="N17" s="60"/>
      <c r="O17" s="61">
        <f t="shared" si="3"/>
        <v>3</v>
      </c>
      <c r="P17" s="60"/>
      <c r="Q17" s="60"/>
      <c r="R17" s="60"/>
      <c r="S17" s="110">
        <f t="shared" si="2"/>
        <v>0</v>
      </c>
      <c r="T17" s="29" t="str">
        <f t="shared" si="4"/>
        <v>OK</v>
      </c>
      <c r="U17" s="38"/>
      <c r="V17" s="38"/>
      <c r="W17" s="38"/>
      <c r="X17" s="38"/>
      <c r="Y17" s="38"/>
      <c r="Z17" s="38"/>
      <c r="AA17" s="38">
        <v>1</v>
      </c>
      <c r="AB17" s="86"/>
      <c r="AC17" s="84"/>
      <c r="AD17" s="86"/>
      <c r="AE17" s="94"/>
      <c r="AF17" s="38"/>
      <c r="AG17" s="84"/>
      <c r="AH17" s="84"/>
      <c r="AI17" s="84"/>
      <c r="AJ17" s="84">
        <v>4</v>
      </c>
      <c r="AK17" s="84"/>
      <c r="AL17" s="84">
        <v>5</v>
      </c>
      <c r="AM17" s="84"/>
      <c r="AN17" s="84"/>
      <c r="AO17" s="84"/>
      <c r="AP17" s="84"/>
      <c r="AQ17" s="84"/>
      <c r="AR17" s="84"/>
      <c r="AS17" s="84">
        <v>5</v>
      </c>
      <c r="AT17" s="84"/>
      <c r="AU17" s="111"/>
    </row>
    <row r="18" spans="1:47" ht="26.45" customHeight="1">
      <c r="A18" s="178"/>
      <c r="B18" s="30">
        <v>15</v>
      </c>
      <c r="C18" s="178"/>
      <c r="D18" s="43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47"/>
      <c r="K18" s="27">
        <v>25</v>
      </c>
      <c r="L18" s="58">
        <f t="shared" si="0"/>
        <v>0</v>
      </c>
      <c r="M18" s="59">
        <f t="shared" si="1"/>
        <v>0</v>
      </c>
      <c r="N18" s="60"/>
      <c r="O18" s="61">
        <f t="shared" si="3"/>
        <v>6</v>
      </c>
      <c r="P18" s="60"/>
      <c r="Q18" s="60"/>
      <c r="R18" s="60"/>
      <c r="S18" s="110">
        <f t="shared" si="2"/>
        <v>25</v>
      </c>
      <c r="T18" s="29" t="str">
        <f t="shared" si="4"/>
        <v>OK</v>
      </c>
      <c r="U18" s="38"/>
      <c r="V18" s="38"/>
      <c r="W18" s="38"/>
      <c r="X18" s="38"/>
      <c r="Y18" s="38"/>
      <c r="Z18" s="38"/>
      <c r="AA18" s="38"/>
      <c r="AB18" s="86"/>
      <c r="AC18" s="84"/>
      <c r="AD18" s="86"/>
      <c r="AE18" s="94"/>
      <c r="AF18" s="38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</row>
    <row r="19" spans="1:47" ht="26.45" customHeight="1">
      <c r="A19" s="178"/>
      <c r="B19" s="30">
        <v>16</v>
      </c>
      <c r="C19" s="178"/>
      <c r="D19" s="43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47"/>
      <c r="K19" s="27">
        <v>13</v>
      </c>
      <c r="L19" s="58">
        <f t="shared" si="0"/>
        <v>4</v>
      </c>
      <c r="M19" s="59">
        <f t="shared" si="1"/>
        <v>4</v>
      </c>
      <c r="N19" s="60"/>
      <c r="O19" s="61">
        <f t="shared" si="3"/>
        <v>3</v>
      </c>
      <c r="P19" s="60"/>
      <c r="Q19" s="60"/>
      <c r="R19" s="60"/>
      <c r="S19" s="110">
        <f t="shared" si="2"/>
        <v>9</v>
      </c>
      <c r="T19" s="29" t="str">
        <f t="shared" si="4"/>
        <v>OK</v>
      </c>
      <c r="U19" s="38"/>
      <c r="V19" s="38"/>
      <c r="W19" s="38">
        <v>2</v>
      </c>
      <c r="X19" s="38"/>
      <c r="Y19" s="38"/>
      <c r="Z19" s="38"/>
      <c r="AA19" s="38"/>
      <c r="AB19" s="87">
        <v>2</v>
      </c>
      <c r="AC19" s="84"/>
      <c r="AD19" s="86"/>
      <c r="AE19" s="94"/>
      <c r="AF19" s="38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</row>
    <row r="20" spans="1:47" s="22" customFormat="1" ht="26.45" customHeight="1">
      <c r="A20" s="178"/>
      <c r="B20" s="30">
        <v>17</v>
      </c>
      <c r="C20" s="180"/>
      <c r="D20" s="43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47"/>
      <c r="K20" s="27">
        <v>40</v>
      </c>
      <c r="L20" s="58">
        <f t="shared" si="0"/>
        <v>24</v>
      </c>
      <c r="M20" s="59">
        <f t="shared" si="1"/>
        <v>24</v>
      </c>
      <c r="N20" s="60"/>
      <c r="O20" s="61">
        <f t="shared" si="3"/>
        <v>10</v>
      </c>
      <c r="P20" s="60"/>
      <c r="Q20" s="60"/>
      <c r="R20" s="60"/>
      <c r="S20" s="110">
        <f t="shared" si="2"/>
        <v>16</v>
      </c>
      <c r="T20" s="29" t="str">
        <f t="shared" si="4"/>
        <v>OK</v>
      </c>
      <c r="U20" s="38"/>
      <c r="V20" s="39"/>
      <c r="W20" s="39"/>
      <c r="X20" s="38">
        <v>4</v>
      </c>
      <c r="Y20" s="39"/>
      <c r="Z20" s="38"/>
      <c r="AA20" s="38">
        <v>3</v>
      </c>
      <c r="AB20" s="89">
        <v>6</v>
      </c>
      <c r="AC20" s="84"/>
      <c r="AD20" s="86"/>
      <c r="AE20" s="94"/>
      <c r="AF20" s="38">
        <v>4</v>
      </c>
      <c r="AG20" s="84"/>
      <c r="AH20" s="84"/>
      <c r="AI20" s="84"/>
      <c r="AJ20" s="84">
        <v>4</v>
      </c>
      <c r="AK20" s="84"/>
      <c r="AL20" s="84"/>
      <c r="AM20" s="84"/>
      <c r="AN20" s="84"/>
      <c r="AO20" s="84"/>
      <c r="AP20" s="84"/>
      <c r="AQ20" s="84">
        <v>3</v>
      </c>
      <c r="AR20" s="84"/>
      <c r="AS20" s="84"/>
      <c r="AT20" s="84"/>
      <c r="AU20" s="111"/>
    </row>
    <row r="21" spans="1:47" ht="26.45" customHeight="1">
      <c r="A21" s="178"/>
      <c r="B21" s="30">
        <v>18</v>
      </c>
      <c r="C21" s="180"/>
      <c r="D21" s="43" t="s">
        <v>53</v>
      </c>
      <c r="E21" s="40" t="s">
        <v>64</v>
      </c>
      <c r="F21" s="40" t="s">
        <v>18</v>
      </c>
      <c r="G21" s="40" t="s">
        <v>21</v>
      </c>
      <c r="H21" s="40" t="s">
        <v>20</v>
      </c>
      <c r="I21" s="91">
        <v>2500</v>
      </c>
      <c r="J21" s="91"/>
      <c r="K21" s="27">
        <v>12</v>
      </c>
      <c r="L21" s="58">
        <f t="shared" si="0"/>
        <v>20</v>
      </c>
      <c r="M21" s="59">
        <f t="shared" si="1"/>
        <v>20</v>
      </c>
      <c r="N21" s="60">
        <f>1+3+1+1+2</f>
        <v>8</v>
      </c>
      <c r="O21" s="61">
        <f t="shared" si="3"/>
        <v>3</v>
      </c>
      <c r="P21" s="60"/>
      <c r="Q21" s="60"/>
      <c r="R21" s="60"/>
      <c r="S21" s="110">
        <f t="shared" si="2"/>
        <v>0</v>
      </c>
      <c r="T21" s="29" t="str">
        <f t="shared" si="4"/>
        <v>OK</v>
      </c>
      <c r="U21" s="38"/>
      <c r="V21" s="38"/>
      <c r="W21" s="38">
        <v>2</v>
      </c>
      <c r="X21" s="38">
        <v>3</v>
      </c>
      <c r="Y21" s="38"/>
      <c r="Z21" s="38"/>
      <c r="AA21" s="38">
        <v>1</v>
      </c>
      <c r="AB21" s="87">
        <v>1</v>
      </c>
      <c r="AC21" s="84">
        <v>5</v>
      </c>
      <c r="AD21" s="87">
        <f>3</f>
        <v>3</v>
      </c>
      <c r="AE21" s="94"/>
      <c r="AF21" s="38"/>
      <c r="AG21" s="84">
        <v>1</v>
      </c>
      <c r="AH21" s="84"/>
      <c r="AI21" s="84"/>
      <c r="AJ21" s="84"/>
      <c r="AK21" s="84"/>
      <c r="AL21" s="84"/>
      <c r="AM21" s="84">
        <v>3</v>
      </c>
      <c r="AN21" s="84"/>
      <c r="AO21" s="84"/>
      <c r="AP21" s="84"/>
      <c r="AQ21" s="84">
        <v>1</v>
      </c>
      <c r="AR21" s="84"/>
      <c r="AS21" s="84"/>
      <c r="AT21" s="84"/>
      <c r="AU21" s="109"/>
    </row>
    <row r="22" spans="1:47" ht="23.1" customHeight="1">
      <c r="A22" s="178"/>
      <c r="B22" s="30">
        <v>19</v>
      </c>
      <c r="C22" s="178"/>
      <c r="D22" s="43" t="s">
        <v>54</v>
      </c>
      <c r="E22" s="40" t="s">
        <v>64</v>
      </c>
      <c r="F22" s="40" t="s">
        <v>18</v>
      </c>
      <c r="G22" s="40" t="s">
        <v>55</v>
      </c>
      <c r="H22" s="40" t="s">
        <v>20</v>
      </c>
      <c r="I22" s="116">
        <v>1500</v>
      </c>
      <c r="J22" s="116"/>
      <c r="K22" s="28">
        <v>5</v>
      </c>
      <c r="L22" s="58">
        <f t="shared" si="0"/>
        <v>13</v>
      </c>
      <c r="M22" s="59">
        <f t="shared" si="1"/>
        <v>13</v>
      </c>
      <c r="N22" s="60">
        <f>3+3+1+1</f>
        <v>8</v>
      </c>
      <c r="O22" s="61">
        <f t="shared" si="3"/>
        <v>1</v>
      </c>
      <c r="P22" s="60"/>
      <c r="Q22" s="60"/>
      <c r="R22" s="60"/>
      <c r="S22" s="110">
        <f t="shared" si="2"/>
        <v>0</v>
      </c>
      <c r="T22" s="29" t="str">
        <f t="shared" si="4"/>
        <v>OK</v>
      </c>
      <c r="U22" s="38"/>
      <c r="V22" s="38"/>
      <c r="W22" s="38">
        <v>2</v>
      </c>
      <c r="X22" s="38"/>
      <c r="Y22" s="38"/>
      <c r="Z22" s="38"/>
      <c r="AA22" s="38">
        <v>1</v>
      </c>
      <c r="AB22" s="87">
        <v>1</v>
      </c>
      <c r="AC22" s="84"/>
      <c r="AD22" s="87">
        <f>3</f>
        <v>3</v>
      </c>
      <c r="AE22" s="94"/>
      <c r="AF22" s="38"/>
      <c r="AG22" s="84">
        <v>2</v>
      </c>
      <c r="AH22" s="84"/>
      <c r="AI22" s="84"/>
      <c r="AJ22" s="84"/>
      <c r="AK22" s="84"/>
      <c r="AL22" s="84"/>
      <c r="AM22" s="84">
        <v>3</v>
      </c>
      <c r="AN22" s="84"/>
      <c r="AO22" s="84"/>
      <c r="AP22" s="84">
        <v>1</v>
      </c>
      <c r="AQ22" s="84"/>
      <c r="AR22" s="84"/>
      <c r="AS22" s="84"/>
      <c r="AT22" s="84"/>
      <c r="AU22" s="109"/>
    </row>
    <row r="23" spans="1:47" ht="26.45" customHeight="1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47"/>
      <c r="K23" s="28">
        <v>26</v>
      </c>
      <c r="L23" s="58">
        <f t="shared" si="0"/>
        <v>80</v>
      </c>
      <c r="M23" s="59">
        <f t="shared" si="1"/>
        <v>80</v>
      </c>
      <c r="N23" s="60">
        <f>10+8+7+2+5+5+4+7+6</f>
        <v>54</v>
      </c>
      <c r="O23" s="61">
        <f t="shared" si="3"/>
        <v>6</v>
      </c>
      <c r="P23" s="60"/>
      <c r="Q23" s="60"/>
      <c r="R23" s="60"/>
      <c r="S23" s="110">
        <f t="shared" si="2"/>
        <v>0</v>
      </c>
      <c r="T23" s="29" t="str">
        <f t="shared" si="4"/>
        <v>OK</v>
      </c>
      <c r="U23" s="38"/>
      <c r="V23" s="38"/>
      <c r="W23" s="38"/>
      <c r="X23" s="38"/>
      <c r="Y23" s="38"/>
      <c r="Z23" s="38"/>
      <c r="AA23" s="38">
        <v>6</v>
      </c>
      <c r="AB23" s="86"/>
      <c r="AC23" s="84"/>
      <c r="AD23" s="86"/>
      <c r="AE23" s="94"/>
      <c r="AF23" s="38"/>
      <c r="AG23" s="84"/>
      <c r="AH23" s="84"/>
      <c r="AI23" s="84"/>
      <c r="AJ23" s="84">
        <v>61</v>
      </c>
      <c r="AK23" s="84"/>
      <c r="AL23" s="84"/>
      <c r="AM23" s="84">
        <v>13</v>
      </c>
      <c r="AN23" s="84"/>
      <c r="AO23" s="84"/>
      <c r="AP23" s="84"/>
      <c r="AQ23" s="84"/>
      <c r="AR23" s="84"/>
      <c r="AS23" s="84"/>
      <c r="AT23" s="84"/>
      <c r="AU23" s="111"/>
    </row>
    <row r="24" spans="1:47" ht="26.45" customHeight="1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19"/>
      <c r="K24" s="28">
        <v>60</v>
      </c>
      <c r="L24" s="58">
        <f t="shared" si="0"/>
        <v>105</v>
      </c>
      <c r="M24" s="59">
        <f t="shared" si="1"/>
        <v>105</v>
      </c>
      <c r="N24" s="60">
        <f>9+15+4+5+4+8</f>
        <v>45</v>
      </c>
      <c r="O24" s="61">
        <f t="shared" si="3"/>
        <v>15</v>
      </c>
      <c r="P24" s="60"/>
      <c r="Q24" s="60"/>
      <c r="R24" s="60"/>
      <c r="S24" s="110">
        <f t="shared" si="2"/>
        <v>0</v>
      </c>
      <c r="T24" s="29" t="str">
        <f t="shared" si="4"/>
        <v>OK</v>
      </c>
      <c r="U24" s="38"/>
      <c r="V24" s="40"/>
      <c r="W24" s="40">
        <v>24</v>
      </c>
      <c r="X24" s="38"/>
      <c r="Y24" s="40"/>
      <c r="Z24" s="38"/>
      <c r="AA24" s="38"/>
      <c r="AB24" s="86"/>
      <c r="AC24" s="84"/>
      <c r="AD24" s="87">
        <v>45</v>
      </c>
      <c r="AE24" s="94"/>
      <c r="AF24" s="38"/>
      <c r="AG24" s="84"/>
      <c r="AH24" s="84"/>
      <c r="AI24" s="84"/>
      <c r="AJ24" s="84">
        <v>19</v>
      </c>
      <c r="AK24" s="84"/>
      <c r="AL24" s="84"/>
      <c r="AM24" s="84">
        <v>9</v>
      </c>
      <c r="AN24" s="84"/>
      <c r="AO24" s="84">
        <v>8</v>
      </c>
      <c r="AP24" s="84"/>
      <c r="AQ24" s="84"/>
      <c r="AR24" s="84"/>
      <c r="AS24" s="84"/>
      <c r="AT24" s="84"/>
      <c r="AU24" s="111"/>
    </row>
    <row r="25" spans="1:47" s="22" customFormat="1" ht="30.95" customHeight="1">
      <c r="A25" s="178"/>
      <c r="B25" s="30">
        <v>22</v>
      </c>
      <c r="C25" s="180"/>
      <c r="D25" s="30" t="s">
        <v>32</v>
      </c>
      <c r="E25" s="40" t="s">
        <v>64</v>
      </c>
      <c r="F25" s="40" t="s">
        <v>23</v>
      </c>
      <c r="G25" s="40" t="s">
        <v>24</v>
      </c>
      <c r="H25" s="40" t="s">
        <v>20</v>
      </c>
      <c r="I25" s="72">
        <v>2950</v>
      </c>
      <c r="J25" s="72"/>
      <c r="K25" s="28">
        <v>12</v>
      </c>
      <c r="L25" s="58">
        <f t="shared" si="0"/>
        <v>25</v>
      </c>
      <c r="M25" s="59">
        <f t="shared" si="1"/>
        <v>25</v>
      </c>
      <c r="N25" s="60">
        <f>-1+3+3+2+1+2+3</f>
        <v>13</v>
      </c>
      <c r="O25" s="61">
        <f t="shared" si="3"/>
        <v>3</v>
      </c>
      <c r="P25" s="60"/>
      <c r="Q25" s="60"/>
      <c r="R25" s="60"/>
      <c r="S25" s="110">
        <f t="shared" si="2"/>
        <v>0</v>
      </c>
      <c r="T25" s="29" t="str">
        <f t="shared" si="4"/>
        <v>OK</v>
      </c>
      <c r="U25" s="38"/>
      <c r="V25" s="41"/>
      <c r="W25" s="40">
        <v>2</v>
      </c>
      <c r="X25" s="38">
        <v>3</v>
      </c>
      <c r="Y25" s="41"/>
      <c r="Z25" s="38">
        <v>2</v>
      </c>
      <c r="AA25" s="39"/>
      <c r="AB25" s="93">
        <v>3</v>
      </c>
      <c r="AC25" s="84"/>
      <c r="AD25" s="87">
        <f>3</f>
        <v>3</v>
      </c>
      <c r="AE25" s="94"/>
      <c r="AF25" s="38">
        <v>1</v>
      </c>
      <c r="AG25" s="84">
        <v>2</v>
      </c>
      <c r="AH25" s="84"/>
      <c r="AI25" s="84"/>
      <c r="AJ25" s="84"/>
      <c r="AK25" s="84"/>
      <c r="AL25" s="84">
        <v>5</v>
      </c>
      <c r="AM25" s="84">
        <f>3</f>
        <v>3</v>
      </c>
      <c r="AN25" s="84"/>
      <c r="AO25" s="84"/>
      <c r="AP25" s="84"/>
      <c r="AQ25" s="84">
        <v>1</v>
      </c>
      <c r="AR25" s="84"/>
      <c r="AS25" s="84"/>
      <c r="AT25" s="84"/>
      <c r="AU25" s="108"/>
    </row>
    <row r="26" spans="1:47" ht="26.45" customHeight="1">
      <c r="A26" s="178"/>
      <c r="B26" s="30">
        <v>23</v>
      </c>
      <c r="C26" s="181"/>
      <c r="D26" s="43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19"/>
      <c r="K26" s="28">
        <v>7</v>
      </c>
      <c r="L26" s="58">
        <f t="shared" si="0"/>
        <v>7</v>
      </c>
      <c r="M26" s="59">
        <f t="shared" si="1"/>
        <v>7</v>
      </c>
      <c r="N26" s="60"/>
      <c r="O26" s="61">
        <f t="shared" si="3"/>
        <v>1</v>
      </c>
      <c r="P26" s="60"/>
      <c r="Q26" s="60"/>
      <c r="R26" s="60"/>
      <c r="S26" s="110">
        <f t="shared" si="2"/>
        <v>0</v>
      </c>
      <c r="T26" s="29" t="str">
        <f t="shared" si="4"/>
        <v>OK</v>
      </c>
      <c r="U26" s="38"/>
      <c r="V26" s="40"/>
      <c r="W26" s="40"/>
      <c r="X26" s="38">
        <v>3</v>
      </c>
      <c r="Y26" s="40"/>
      <c r="Z26" s="38"/>
      <c r="AA26" s="38"/>
      <c r="AB26" s="87">
        <v>2</v>
      </c>
      <c r="AC26" s="84">
        <v>1</v>
      </c>
      <c r="AD26" s="86"/>
      <c r="AE26" s="94"/>
      <c r="AF26" s="38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>
        <v>1</v>
      </c>
      <c r="AR26" s="84"/>
      <c r="AS26" s="84"/>
      <c r="AT26" s="84"/>
    </row>
    <row r="27" spans="1:47" ht="26.45" customHeight="1">
      <c r="A27" s="178"/>
      <c r="B27" s="30">
        <v>24</v>
      </c>
      <c r="C27" s="180"/>
      <c r="D27" s="43" t="s">
        <v>27</v>
      </c>
      <c r="E27" s="40" t="s">
        <v>64</v>
      </c>
      <c r="F27" s="40" t="s">
        <v>23</v>
      </c>
      <c r="G27" s="40" t="s">
        <v>24</v>
      </c>
      <c r="H27" s="40" t="s">
        <v>20</v>
      </c>
      <c r="I27" s="117">
        <v>900</v>
      </c>
      <c r="J27" s="79">
        <f>I27*AS27</f>
        <v>3600</v>
      </c>
      <c r="K27" s="28">
        <v>24</v>
      </c>
      <c r="L27" s="58">
        <f t="shared" si="0"/>
        <v>21</v>
      </c>
      <c r="M27" s="59">
        <f t="shared" si="1"/>
        <v>21</v>
      </c>
      <c r="N27" s="60"/>
      <c r="O27" s="61">
        <f t="shared" si="3"/>
        <v>6</v>
      </c>
      <c r="P27" s="60"/>
      <c r="Q27" s="60"/>
      <c r="R27" s="60"/>
      <c r="S27" s="110">
        <f t="shared" si="2"/>
        <v>3</v>
      </c>
      <c r="T27" s="29" t="str">
        <f t="shared" si="4"/>
        <v>OK</v>
      </c>
      <c r="U27" s="38"/>
      <c r="V27" s="40"/>
      <c r="W27" s="40">
        <v>2</v>
      </c>
      <c r="X27" s="38">
        <v>3</v>
      </c>
      <c r="Y27" s="40"/>
      <c r="Z27" s="38">
        <v>2</v>
      </c>
      <c r="AA27" s="38"/>
      <c r="AB27" s="87">
        <v>1</v>
      </c>
      <c r="AC27" s="84">
        <v>1</v>
      </c>
      <c r="AD27" s="86"/>
      <c r="AE27" s="94"/>
      <c r="AF27" s="38">
        <v>1</v>
      </c>
      <c r="AG27" s="84">
        <v>1</v>
      </c>
      <c r="AH27" s="84"/>
      <c r="AI27" s="84"/>
      <c r="AJ27" s="84"/>
      <c r="AK27" s="84"/>
      <c r="AL27" s="84"/>
      <c r="AM27" s="84">
        <v>3</v>
      </c>
      <c r="AN27" s="84"/>
      <c r="AO27" s="84"/>
      <c r="AP27" s="84"/>
      <c r="AQ27" s="84">
        <v>3</v>
      </c>
      <c r="AR27" s="84"/>
      <c r="AS27" s="84">
        <v>4</v>
      </c>
      <c r="AT27" s="84"/>
      <c r="AU27" s="108"/>
    </row>
    <row r="28" spans="1:47" s="22" customFormat="1" ht="26.45" customHeight="1">
      <c r="A28" s="178"/>
      <c r="B28" s="30">
        <v>25</v>
      </c>
      <c r="C28" s="181"/>
      <c r="D28" s="43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19"/>
      <c r="K28" s="28">
        <v>2040</v>
      </c>
      <c r="L28" s="58">
        <f t="shared" si="0"/>
        <v>1090</v>
      </c>
      <c r="M28" s="59">
        <f t="shared" si="1"/>
        <v>1090</v>
      </c>
      <c r="N28" s="60">
        <f>-400</f>
        <v>-400</v>
      </c>
      <c r="O28" s="61">
        <f t="shared" si="3"/>
        <v>510</v>
      </c>
      <c r="P28" s="60"/>
      <c r="Q28" s="60"/>
      <c r="R28" s="60"/>
      <c r="S28" s="110">
        <f t="shared" si="2"/>
        <v>550</v>
      </c>
      <c r="T28" s="29" t="str">
        <f t="shared" si="4"/>
        <v>OK</v>
      </c>
      <c r="U28" s="38"/>
      <c r="V28" s="41"/>
      <c r="W28" s="41"/>
      <c r="X28" s="38">
        <v>160</v>
      </c>
      <c r="Y28" s="41"/>
      <c r="Z28" s="38"/>
      <c r="AA28" s="38">
        <v>700</v>
      </c>
      <c r="AB28" s="88"/>
      <c r="AC28" s="84">
        <v>30</v>
      </c>
      <c r="AD28" s="86"/>
      <c r="AE28" s="94"/>
      <c r="AF28" s="38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>
        <v>200</v>
      </c>
      <c r="AR28" s="84"/>
      <c r="AS28" s="84"/>
      <c r="AT28" s="84"/>
    </row>
    <row r="29" spans="1:47" s="22" customFormat="1" ht="26.45" customHeight="1">
      <c r="A29" s="178"/>
      <c r="B29" s="30">
        <v>26</v>
      </c>
      <c r="C29" s="180"/>
      <c r="D29" s="43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19"/>
      <c r="K29" s="28">
        <v>354</v>
      </c>
      <c r="L29" s="58">
        <f t="shared" si="0"/>
        <v>56</v>
      </c>
      <c r="M29" s="59">
        <f t="shared" si="1"/>
        <v>56</v>
      </c>
      <c r="N29" s="60"/>
      <c r="O29" s="61">
        <f t="shared" si="3"/>
        <v>88</v>
      </c>
      <c r="P29" s="60"/>
      <c r="Q29" s="60"/>
      <c r="R29" s="60"/>
      <c r="S29" s="110">
        <f t="shared" si="2"/>
        <v>298</v>
      </c>
      <c r="T29" s="29" t="str">
        <f t="shared" si="4"/>
        <v>OK</v>
      </c>
      <c r="U29" s="38"/>
      <c r="V29" s="41"/>
      <c r="W29" s="41"/>
      <c r="X29" s="38">
        <v>26</v>
      </c>
      <c r="Y29" s="41"/>
      <c r="Z29" s="38"/>
      <c r="AA29" s="39"/>
      <c r="AB29" s="88"/>
      <c r="AC29" s="84"/>
      <c r="AD29" s="86"/>
      <c r="AE29" s="94"/>
      <c r="AF29" s="38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>
        <v>30</v>
      </c>
      <c r="AR29" s="84"/>
      <c r="AS29" s="84"/>
      <c r="AT29" s="84"/>
    </row>
    <row r="30" spans="1:47" ht="24" customHeight="1">
      <c r="A30" s="178"/>
      <c r="B30" s="30">
        <v>27</v>
      </c>
      <c r="C30" s="178"/>
      <c r="D30" s="43" t="s">
        <v>28</v>
      </c>
      <c r="E30" s="40" t="s">
        <v>64</v>
      </c>
      <c r="F30" s="40" t="s">
        <v>23</v>
      </c>
      <c r="G30" s="40" t="s">
        <v>24</v>
      </c>
      <c r="H30" s="40" t="s">
        <v>20</v>
      </c>
      <c r="I30" s="117">
        <v>900</v>
      </c>
      <c r="J30" s="117"/>
      <c r="K30" s="28">
        <v>20</v>
      </c>
      <c r="L30" s="58">
        <f t="shared" si="0"/>
        <v>21</v>
      </c>
      <c r="M30" s="59">
        <f t="shared" si="1"/>
        <v>21</v>
      </c>
      <c r="N30" s="60">
        <v>1</v>
      </c>
      <c r="O30" s="61">
        <f t="shared" si="3"/>
        <v>5</v>
      </c>
      <c r="P30" s="60"/>
      <c r="Q30" s="60"/>
      <c r="R30" s="60"/>
      <c r="S30" s="110">
        <f t="shared" si="2"/>
        <v>0</v>
      </c>
      <c r="T30" s="29" t="str">
        <f t="shared" si="4"/>
        <v>OK</v>
      </c>
      <c r="U30" s="38"/>
      <c r="V30" s="40"/>
      <c r="W30" s="40">
        <v>5</v>
      </c>
      <c r="X30" s="38"/>
      <c r="Y30" s="40"/>
      <c r="Z30" s="38">
        <v>2</v>
      </c>
      <c r="AA30" s="38">
        <v>1</v>
      </c>
      <c r="AB30" s="87">
        <v>1</v>
      </c>
      <c r="AC30" s="84"/>
      <c r="AD30" s="87">
        <f>3</f>
        <v>3</v>
      </c>
      <c r="AE30" s="94"/>
      <c r="AF30" s="38"/>
      <c r="AG30" s="84">
        <v>3</v>
      </c>
      <c r="AH30" s="84"/>
      <c r="AI30" s="84"/>
      <c r="AJ30" s="84"/>
      <c r="AK30" s="84"/>
      <c r="AL30" s="84"/>
      <c r="AM30" s="84">
        <v>5</v>
      </c>
      <c r="AN30" s="84"/>
      <c r="AO30" s="84"/>
      <c r="AP30" s="84">
        <v>1</v>
      </c>
      <c r="AQ30" s="84"/>
      <c r="AR30" s="84"/>
      <c r="AS30" s="84"/>
      <c r="AT30" s="84"/>
      <c r="AU30" s="108"/>
    </row>
    <row r="31" spans="1:47" ht="26.45" customHeight="1">
      <c r="A31" s="178"/>
      <c r="B31" s="30">
        <v>28</v>
      </c>
      <c r="C31" s="179"/>
      <c r="D31" s="74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19"/>
      <c r="K31" s="28">
        <v>7</v>
      </c>
      <c r="L31" s="58">
        <f t="shared" si="0"/>
        <v>7</v>
      </c>
      <c r="M31" s="59">
        <f t="shared" si="1"/>
        <v>7</v>
      </c>
      <c r="N31" s="60"/>
      <c r="O31" s="61">
        <f t="shared" si="3"/>
        <v>1</v>
      </c>
      <c r="P31" s="60"/>
      <c r="Q31" s="60"/>
      <c r="R31" s="60"/>
      <c r="S31" s="110">
        <f t="shared" si="2"/>
        <v>0</v>
      </c>
      <c r="T31" s="29" t="str">
        <f t="shared" si="4"/>
        <v>OK</v>
      </c>
      <c r="U31" s="38"/>
      <c r="V31" s="43"/>
      <c r="W31" s="40"/>
      <c r="X31" s="38"/>
      <c r="Y31" s="43"/>
      <c r="Z31" s="38"/>
      <c r="AA31" s="38"/>
      <c r="AB31" s="86"/>
      <c r="AC31" s="84">
        <v>4</v>
      </c>
      <c r="AD31" s="86"/>
      <c r="AE31" s="94"/>
      <c r="AF31" s="38"/>
      <c r="AG31" s="84">
        <v>1</v>
      </c>
      <c r="AH31" s="84"/>
      <c r="AI31" s="84"/>
      <c r="AJ31" s="84"/>
      <c r="AK31" s="84"/>
      <c r="AL31" s="84"/>
      <c r="AM31" s="84"/>
      <c r="AN31" s="84">
        <v>2</v>
      </c>
      <c r="AO31" s="84"/>
      <c r="AP31" s="84"/>
      <c r="AQ31" s="84"/>
      <c r="AR31" s="84"/>
      <c r="AS31" s="84"/>
      <c r="AT31" s="84"/>
      <c r="AU31" s="108"/>
    </row>
    <row r="32" spans="1:47" ht="26.45" customHeight="1">
      <c r="A32" s="178"/>
      <c r="B32" s="30">
        <v>29</v>
      </c>
      <c r="C32" s="178"/>
      <c r="D32" s="74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19"/>
      <c r="K32" s="28">
        <v>4</v>
      </c>
      <c r="L32" s="58">
        <f t="shared" si="0"/>
        <v>3</v>
      </c>
      <c r="M32" s="59">
        <f t="shared" si="1"/>
        <v>3</v>
      </c>
      <c r="N32" s="60"/>
      <c r="O32" s="61">
        <f t="shared" si="3"/>
        <v>1</v>
      </c>
      <c r="P32" s="60"/>
      <c r="Q32" s="60"/>
      <c r="R32" s="60"/>
      <c r="S32" s="110">
        <f t="shared" si="2"/>
        <v>1</v>
      </c>
      <c r="T32" s="29" t="str">
        <f t="shared" si="4"/>
        <v>OK</v>
      </c>
      <c r="U32" s="38"/>
      <c r="V32" s="42"/>
      <c r="W32" s="38">
        <v>2</v>
      </c>
      <c r="X32" s="38"/>
      <c r="Y32" s="42"/>
      <c r="Z32" s="38"/>
      <c r="AA32" s="38"/>
      <c r="AB32" s="87">
        <v>1</v>
      </c>
      <c r="AC32" s="84"/>
      <c r="AD32" s="86"/>
      <c r="AE32" s="94"/>
      <c r="AF32" s="38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</row>
    <row r="33" spans="1:47" ht="26.45" customHeight="1">
      <c r="A33" s="178"/>
      <c r="B33" s="30">
        <v>30</v>
      </c>
      <c r="C33" s="179"/>
      <c r="D33" s="74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19"/>
      <c r="K33" s="28">
        <v>10</v>
      </c>
      <c r="L33" s="58">
        <f t="shared" si="0"/>
        <v>8</v>
      </c>
      <c r="M33" s="59">
        <f t="shared" si="1"/>
        <v>8</v>
      </c>
      <c r="N33" s="60"/>
      <c r="O33" s="61">
        <f t="shared" si="3"/>
        <v>2</v>
      </c>
      <c r="P33" s="60"/>
      <c r="Q33" s="60"/>
      <c r="R33" s="60"/>
      <c r="S33" s="110">
        <f t="shared" si="2"/>
        <v>2</v>
      </c>
      <c r="T33" s="29" t="str">
        <f t="shared" si="4"/>
        <v>OK</v>
      </c>
      <c r="U33" s="38"/>
      <c r="V33" s="42"/>
      <c r="W33" s="38">
        <v>2</v>
      </c>
      <c r="X33" s="38"/>
      <c r="Y33" s="42"/>
      <c r="Z33" s="38"/>
      <c r="AA33" s="38">
        <v>1</v>
      </c>
      <c r="AB33" s="86"/>
      <c r="AC33" s="84"/>
      <c r="AD33" s="86"/>
      <c r="AE33" s="94"/>
      <c r="AF33" s="38">
        <v>1</v>
      </c>
      <c r="AG33" s="84"/>
      <c r="AH33" s="84"/>
      <c r="AI33" s="84"/>
      <c r="AJ33" s="84">
        <v>2</v>
      </c>
      <c r="AK33" s="84"/>
      <c r="AL33" s="84"/>
      <c r="AM33" s="84"/>
      <c r="AN33" s="84"/>
      <c r="AO33" s="84"/>
      <c r="AP33" s="84"/>
      <c r="AQ33" s="84">
        <v>2</v>
      </c>
      <c r="AR33" s="84"/>
      <c r="AS33" s="84"/>
      <c r="AT33" s="84"/>
      <c r="AU33" s="111"/>
    </row>
    <row r="34" spans="1:47" ht="26.45" customHeight="1">
      <c r="A34" s="178"/>
      <c r="B34" s="30">
        <v>31</v>
      </c>
      <c r="C34" s="181"/>
      <c r="D34" s="74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19"/>
      <c r="K34" s="28">
        <v>4</v>
      </c>
      <c r="L34" s="58">
        <f t="shared" si="0"/>
        <v>4</v>
      </c>
      <c r="M34" s="59">
        <f t="shared" si="1"/>
        <v>4</v>
      </c>
      <c r="N34" s="60"/>
      <c r="O34" s="61">
        <f t="shared" si="3"/>
        <v>1</v>
      </c>
      <c r="P34" s="60"/>
      <c r="Q34" s="60"/>
      <c r="R34" s="60"/>
      <c r="S34" s="110">
        <f t="shared" si="2"/>
        <v>0</v>
      </c>
      <c r="T34" s="29" t="str">
        <f t="shared" si="4"/>
        <v>OK</v>
      </c>
      <c r="U34" s="38"/>
      <c r="V34" s="42"/>
      <c r="W34" s="42"/>
      <c r="X34" s="38">
        <v>2</v>
      </c>
      <c r="Y34" s="42"/>
      <c r="Z34" s="38"/>
      <c r="AA34" s="38"/>
      <c r="AB34" s="87">
        <v>1</v>
      </c>
      <c r="AC34" s="84">
        <v>1</v>
      </c>
      <c r="AD34" s="86"/>
      <c r="AE34" s="94"/>
      <c r="AF34" s="38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</row>
    <row r="35" spans="1:47" ht="26.45" customHeight="1">
      <c r="A35" s="178"/>
      <c r="B35" s="30">
        <v>32</v>
      </c>
      <c r="C35" s="181"/>
      <c r="D35" s="74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18">
        <v>300</v>
      </c>
      <c r="J35" s="79">
        <f t="shared" ref="J35:J36" si="6">I35*AS35</f>
        <v>600</v>
      </c>
      <c r="K35" s="28">
        <f>30</f>
        <v>30</v>
      </c>
      <c r="L35" s="58">
        <f t="shared" si="0"/>
        <v>29</v>
      </c>
      <c r="M35" s="59">
        <f t="shared" si="1"/>
        <v>29</v>
      </c>
      <c r="N35" s="60">
        <v>-1</v>
      </c>
      <c r="O35" s="61">
        <f t="shared" si="3"/>
        <v>7</v>
      </c>
      <c r="P35" s="60"/>
      <c r="Q35" s="60"/>
      <c r="R35" s="60"/>
      <c r="S35" s="110">
        <f t="shared" si="2"/>
        <v>0</v>
      </c>
      <c r="T35" s="29" t="str">
        <f t="shared" si="4"/>
        <v>OK</v>
      </c>
      <c r="U35" s="38"/>
      <c r="V35" s="38">
        <v>1</v>
      </c>
      <c r="W35" s="38">
        <v>2</v>
      </c>
      <c r="X35" s="38">
        <v>3</v>
      </c>
      <c r="Y35" s="42"/>
      <c r="Z35" s="38"/>
      <c r="AA35" s="38"/>
      <c r="AB35" s="87">
        <v>1</v>
      </c>
      <c r="AC35" s="84">
        <v>4</v>
      </c>
      <c r="AD35" s="86"/>
      <c r="AE35" s="92"/>
      <c r="AF35" s="38">
        <v>2</v>
      </c>
      <c r="AG35" s="84"/>
      <c r="AH35" s="84"/>
      <c r="AI35" s="84"/>
      <c r="AJ35" s="84">
        <v>2</v>
      </c>
      <c r="AK35" s="84"/>
      <c r="AL35" s="84">
        <v>5</v>
      </c>
      <c r="AM35" s="84"/>
      <c r="AN35" s="84">
        <v>2</v>
      </c>
      <c r="AO35" s="84"/>
      <c r="AP35" s="84">
        <v>1</v>
      </c>
      <c r="AQ35" s="84">
        <v>3</v>
      </c>
      <c r="AR35" s="84">
        <v>1</v>
      </c>
      <c r="AS35" s="84">
        <v>2</v>
      </c>
      <c r="AT35" s="84"/>
      <c r="AU35" s="111"/>
    </row>
    <row r="36" spans="1:47" ht="26.45" customHeight="1">
      <c r="A36" s="178"/>
      <c r="B36" s="30">
        <v>33</v>
      </c>
      <c r="C36" s="180"/>
      <c r="D36" s="43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18">
        <v>300</v>
      </c>
      <c r="J36" s="79">
        <f t="shared" si="6"/>
        <v>2100</v>
      </c>
      <c r="K36" s="28">
        <f>30</f>
        <v>30</v>
      </c>
      <c r="L36" s="58">
        <f t="shared" si="0"/>
        <v>29</v>
      </c>
      <c r="M36" s="59">
        <f t="shared" si="1"/>
        <v>29</v>
      </c>
      <c r="N36" s="60">
        <v>-1</v>
      </c>
      <c r="O36" s="61">
        <f t="shared" si="3"/>
        <v>7</v>
      </c>
      <c r="P36" s="60"/>
      <c r="Q36" s="60"/>
      <c r="R36" s="60"/>
      <c r="S36" s="110">
        <f t="shared" si="2"/>
        <v>0</v>
      </c>
      <c r="T36" s="29" t="str">
        <f t="shared" si="4"/>
        <v>OK</v>
      </c>
      <c r="U36" s="38"/>
      <c r="V36" s="42"/>
      <c r="W36" s="38">
        <v>2</v>
      </c>
      <c r="X36" s="38">
        <v>3</v>
      </c>
      <c r="Y36" s="42"/>
      <c r="Z36" s="38"/>
      <c r="AA36" s="38"/>
      <c r="AB36" s="87">
        <v>1</v>
      </c>
      <c r="AC36" s="84">
        <v>4</v>
      </c>
      <c r="AD36" s="86"/>
      <c r="AE36" s="92"/>
      <c r="AF36" s="38">
        <v>5</v>
      </c>
      <c r="AG36" s="84"/>
      <c r="AH36" s="84"/>
      <c r="AI36" s="84"/>
      <c r="AJ36" s="84">
        <f>2</f>
        <v>2</v>
      </c>
      <c r="AK36" s="84"/>
      <c r="AL36" s="84"/>
      <c r="AM36" s="84"/>
      <c r="AN36" s="84">
        <v>2</v>
      </c>
      <c r="AO36" s="84"/>
      <c r="AP36" s="84"/>
      <c r="AQ36" s="84">
        <v>3</v>
      </c>
      <c r="AR36" s="84"/>
      <c r="AS36" s="84">
        <v>7</v>
      </c>
      <c r="AT36" s="84"/>
      <c r="AU36" s="111"/>
    </row>
    <row r="37" spans="1:47" ht="38.25" customHeight="1">
      <c r="A37" s="178"/>
      <c r="B37" s="114">
        <v>34</v>
      </c>
      <c r="C37" s="178"/>
      <c r="D37" s="113" t="s">
        <v>178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19"/>
      <c r="K37" s="28">
        <v>4</v>
      </c>
      <c r="L37" s="58">
        <f t="shared" si="0"/>
        <v>3</v>
      </c>
      <c r="M37" s="59">
        <f t="shared" si="1"/>
        <v>3</v>
      </c>
      <c r="N37" s="60"/>
      <c r="O37" s="61">
        <f t="shared" si="3"/>
        <v>1</v>
      </c>
      <c r="P37" s="60"/>
      <c r="Q37" s="60"/>
      <c r="R37" s="60"/>
      <c r="S37" s="110">
        <f t="shared" si="2"/>
        <v>1</v>
      </c>
      <c r="T37" s="29" t="str">
        <f t="shared" si="4"/>
        <v>OK</v>
      </c>
      <c r="U37" s="38"/>
      <c r="V37" s="42"/>
      <c r="W37" s="42"/>
      <c r="X37" s="38"/>
      <c r="Y37" s="42"/>
      <c r="Z37" s="38"/>
      <c r="AA37" s="38"/>
      <c r="AB37" s="86"/>
      <c r="AC37" s="84"/>
      <c r="AD37" s="86"/>
      <c r="AE37" s="94"/>
      <c r="AF37" s="38"/>
      <c r="AG37" s="84"/>
      <c r="AH37" s="84"/>
      <c r="AI37" s="84"/>
      <c r="AJ37" s="84"/>
      <c r="AK37" s="84"/>
      <c r="AL37" s="84"/>
      <c r="AM37" s="84">
        <v>3</v>
      </c>
      <c r="AN37" s="84"/>
      <c r="AO37" s="84"/>
      <c r="AP37" s="84"/>
      <c r="AQ37" s="84"/>
      <c r="AR37" s="84"/>
      <c r="AS37" s="84"/>
      <c r="AT37" s="84"/>
    </row>
    <row r="38" spans="1:47" ht="26.45" customHeight="1">
      <c r="A38" s="178"/>
      <c r="B38" s="30">
        <v>35</v>
      </c>
      <c r="C38" s="179"/>
      <c r="D38" s="74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19"/>
      <c r="K38" s="28">
        <v>52</v>
      </c>
      <c r="L38" s="58">
        <f t="shared" si="0"/>
        <v>52</v>
      </c>
      <c r="M38" s="59">
        <f t="shared" si="1"/>
        <v>52</v>
      </c>
      <c r="N38" s="60"/>
      <c r="O38" s="61">
        <f t="shared" si="3"/>
        <v>13</v>
      </c>
      <c r="P38" s="60"/>
      <c r="Q38" s="60"/>
      <c r="R38" s="60"/>
      <c r="S38" s="110">
        <f t="shared" si="2"/>
        <v>0</v>
      </c>
      <c r="T38" s="29" t="str">
        <f t="shared" si="4"/>
        <v>OK</v>
      </c>
      <c r="U38" s="38"/>
      <c r="V38" s="42"/>
      <c r="W38" s="42"/>
      <c r="X38" s="38"/>
      <c r="Y38" s="42"/>
      <c r="Z38" s="38"/>
      <c r="AA38" s="38"/>
      <c r="AB38" s="87">
        <v>2</v>
      </c>
      <c r="AC38" s="84">
        <v>20</v>
      </c>
      <c r="AD38" s="86"/>
      <c r="AE38" s="92"/>
      <c r="AF38" s="38">
        <v>12</v>
      </c>
      <c r="AG38" s="84"/>
      <c r="AH38" s="84">
        <v>5</v>
      </c>
      <c r="AI38" s="84"/>
      <c r="AJ38" s="84"/>
      <c r="AK38" s="84"/>
      <c r="AL38" s="84"/>
      <c r="AM38" s="84"/>
      <c r="AN38" s="84">
        <v>3</v>
      </c>
      <c r="AO38" s="84"/>
      <c r="AP38" s="84"/>
      <c r="AQ38" s="84">
        <v>10</v>
      </c>
      <c r="AR38" s="84"/>
      <c r="AS38" s="84"/>
      <c r="AT38" s="84"/>
    </row>
    <row r="39" spans="1:47" ht="26.45" customHeight="1">
      <c r="A39" s="178"/>
      <c r="B39" s="30">
        <v>36</v>
      </c>
      <c r="C39" s="179"/>
      <c r="D39" s="74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19"/>
      <c r="K39" s="28">
        <v>4</v>
      </c>
      <c r="L39" s="58">
        <f t="shared" si="0"/>
        <v>4</v>
      </c>
      <c r="M39" s="59">
        <f t="shared" si="1"/>
        <v>4</v>
      </c>
      <c r="N39" s="60"/>
      <c r="O39" s="61">
        <f t="shared" si="3"/>
        <v>1</v>
      </c>
      <c r="P39" s="60"/>
      <c r="Q39" s="60"/>
      <c r="R39" s="60"/>
      <c r="S39" s="110">
        <f t="shared" si="2"/>
        <v>0</v>
      </c>
      <c r="T39" s="29" t="str">
        <f t="shared" si="4"/>
        <v>OK</v>
      </c>
      <c r="U39" s="38"/>
      <c r="V39" s="38"/>
      <c r="W39" s="38"/>
      <c r="X39" s="38"/>
      <c r="Y39" s="38"/>
      <c r="Z39" s="38"/>
      <c r="AA39" s="38"/>
      <c r="AB39" s="86"/>
      <c r="AC39" s="84"/>
      <c r="AD39" s="86"/>
      <c r="AE39" s="94"/>
      <c r="AF39" s="38">
        <v>4</v>
      </c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</row>
    <row r="40" spans="1:47" ht="26.45" customHeight="1">
      <c r="A40" s="178"/>
      <c r="B40" s="30">
        <v>37</v>
      </c>
      <c r="C40" s="178"/>
      <c r="D40" s="74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19"/>
      <c r="K40" s="28">
        <v>2</v>
      </c>
      <c r="L40" s="58">
        <f t="shared" si="0"/>
        <v>2</v>
      </c>
      <c r="M40" s="59">
        <f t="shared" si="1"/>
        <v>2</v>
      </c>
      <c r="N40" s="60"/>
      <c r="O40" s="61">
        <f t="shared" si="3"/>
        <v>0</v>
      </c>
      <c r="P40" s="60"/>
      <c r="Q40" s="60"/>
      <c r="R40" s="60"/>
      <c r="S40" s="110">
        <f t="shared" si="2"/>
        <v>0</v>
      </c>
      <c r="T40" s="29" t="str">
        <f t="shared" si="4"/>
        <v>OK</v>
      </c>
      <c r="U40" s="38"/>
      <c r="V40" s="38"/>
      <c r="W40" s="38"/>
      <c r="X40" s="38"/>
      <c r="Y40" s="38"/>
      <c r="Z40" s="38"/>
      <c r="AA40" s="38"/>
      <c r="AB40" s="86"/>
      <c r="AC40" s="84"/>
      <c r="AD40" s="86"/>
      <c r="AE40" s="94"/>
      <c r="AF40" s="38"/>
      <c r="AG40" s="84"/>
      <c r="AH40" s="84"/>
      <c r="AI40" s="84"/>
      <c r="AJ40" s="84"/>
      <c r="AK40" s="84"/>
      <c r="AL40" s="84"/>
      <c r="AM40" s="84">
        <v>2</v>
      </c>
      <c r="AN40" s="84"/>
      <c r="AO40" s="84"/>
      <c r="AP40" s="84"/>
      <c r="AQ40" s="84"/>
      <c r="AR40" s="84"/>
      <c r="AS40" s="84"/>
      <c r="AT40" s="84"/>
    </row>
    <row r="41" spans="1:47" ht="26.45" customHeight="1">
      <c r="A41" s="178"/>
      <c r="B41" s="30">
        <v>38</v>
      </c>
      <c r="C41" s="180"/>
      <c r="D41" s="74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18">
        <v>1200</v>
      </c>
      <c r="J41" s="118"/>
      <c r="K41" s="28">
        <v>6</v>
      </c>
      <c r="L41" s="58">
        <f t="shared" si="0"/>
        <v>6</v>
      </c>
      <c r="M41" s="59">
        <f t="shared" si="1"/>
        <v>6</v>
      </c>
      <c r="N41" s="60"/>
      <c r="O41" s="61">
        <f t="shared" si="3"/>
        <v>1</v>
      </c>
      <c r="P41" s="60"/>
      <c r="Q41" s="60"/>
      <c r="R41" s="60"/>
      <c r="S41" s="110">
        <f t="shared" si="2"/>
        <v>0</v>
      </c>
      <c r="T41" s="29" t="str">
        <f t="shared" si="4"/>
        <v>OK</v>
      </c>
      <c r="U41" s="38"/>
      <c r="V41" s="38"/>
      <c r="W41" s="38"/>
      <c r="X41" s="38">
        <v>2</v>
      </c>
      <c r="Y41" s="38"/>
      <c r="Z41" s="38"/>
      <c r="AA41" s="38"/>
      <c r="AB41" s="86"/>
      <c r="AC41" s="84">
        <v>1</v>
      </c>
      <c r="AD41" s="87">
        <v>1</v>
      </c>
      <c r="AE41" s="94"/>
      <c r="AF41" s="38"/>
      <c r="AG41" s="84"/>
      <c r="AH41" s="84"/>
      <c r="AI41" s="84"/>
      <c r="AJ41" s="84"/>
      <c r="AK41" s="84"/>
      <c r="AL41" s="84"/>
      <c r="AM41" s="84"/>
      <c r="AN41" s="84"/>
      <c r="AO41" s="84"/>
      <c r="AP41" s="84">
        <v>2</v>
      </c>
      <c r="AQ41" s="84"/>
      <c r="AR41" s="84"/>
      <c r="AS41" s="84"/>
      <c r="AT41" s="84"/>
    </row>
    <row r="42" spans="1:47" ht="26.45" customHeight="1">
      <c r="A42" s="178"/>
      <c r="B42" s="30">
        <v>39</v>
      </c>
      <c r="C42" s="179"/>
      <c r="D42" s="74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19"/>
      <c r="K42" s="28">
        <v>6</v>
      </c>
      <c r="L42" s="58">
        <f t="shared" si="0"/>
        <v>6</v>
      </c>
      <c r="M42" s="59">
        <f t="shared" si="1"/>
        <v>6</v>
      </c>
      <c r="N42" s="60"/>
      <c r="O42" s="61">
        <f t="shared" si="3"/>
        <v>1</v>
      </c>
      <c r="P42" s="60"/>
      <c r="Q42" s="60"/>
      <c r="R42" s="60"/>
      <c r="S42" s="110">
        <f t="shared" si="2"/>
        <v>0</v>
      </c>
      <c r="T42" s="29" t="str">
        <f t="shared" si="4"/>
        <v>OK</v>
      </c>
      <c r="U42" s="38"/>
      <c r="V42" s="38"/>
      <c r="W42" s="38"/>
      <c r="X42" s="38"/>
      <c r="Y42" s="38"/>
      <c r="Z42" s="38"/>
      <c r="AA42" s="38"/>
      <c r="AB42" s="86"/>
      <c r="AC42" s="84">
        <v>1</v>
      </c>
      <c r="AD42" s="86"/>
      <c r="AE42" s="92"/>
      <c r="AF42" s="38"/>
      <c r="AG42" s="84"/>
      <c r="AH42" s="84"/>
      <c r="AI42" s="84"/>
      <c r="AJ42" s="84"/>
      <c r="AK42" s="84"/>
      <c r="AL42" s="84">
        <v>4</v>
      </c>
      <c r="AM42" s="84"/>
      <c r="AN42" s="84">
        <v>1</v>
      </c>
      <c r="AO42" s="84"/>
      <c r="AP42" s="84"/>
      <c r="AQ42" s="84"/>
      <c r="AR42" s="84"/>
      <c r="AS42" s="84"/>
      <c r="AT42" s="84"/>
    </row>
    <row r="43" spans="1:47" ht="26.45" customHeight="1">
      <c r="A43" s="178"/>
      <c r="B43" s="30">
        <v>40</v>
      </c>
      <c r="C43" s="178"/>
      <c r="D43" s="74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19"/>
      <c r="K43" s="28">
        <v>10</v>
      </c>
      <c r="L43" s="58">
        <f t="shared" si="0"/>
        <v>7</v>
      </c>
      <c r="M43" s="59">
        <f t="shared" si="1"/>
        <v>7</v>
      </c>
      <c r="N43" s="60"/>
      <c r="O43" s="61">
        <f t="shared" si="3"/>
        <v>2</v>
      </c>
      <c r="P43" s="60"/>
      <c r="Q43" s="60"/>
      <c r="R43" s="60"/>
      <c r="S43" s="110">
        <f t="shared" si="2"/>
        <v>3</v>
      </c>
      <c r="T43" s="29" t="str">
        <f t="shared" si="4"/>
        <v>OK</v>
      </c>
      <c r="U43" s="38"/>
      <c r="V43" s="38"/>
      <c r="W43" s="38">
        <v>2</v>
      </c>
      <c r="X43" s="38"/>
      <c r="Y43" s="38"/>
      <c r="Z43" s="38"/>
      <c r="AA43" s="38">
        <v>1</v>
      </c>
      <c r="AB43" s="86"/>
      <c r="AC43" s="84"/>
      <c r="AD43" s="86"/>
      <c r="AE43" s="94"/>
      <c r="AF43" s="38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>
        <v>4</v>
      </c>
      <c r="AR43" s="84"/>
      <c r="AS43" s="84"/>
      <c r="AT43" s="84"/>
    </row>
    <row r="44" spans="1:47" s="22" customFormat="1" ht="26.45" customHeight="1">
      <c r="A44" s="178"/>
      <c r="B44" s="30">
        <v>41</v>
      </c>
      <c r="C44" s="178"/>
      <c r="D44" s="74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18">
        <v>1500</v>
      </c>
      <c r="J44" s="79">
        <f>I44*AS44</f>
        <v>4500</v>
      </c>
      <c r="K44" s="28">
        <v>20</v>
      </c>
      <c r="L44" s="58">
        <f t="shared" si="0"/>
        <v>20</v>
      </c>
      <c r="M44" s="59">
        <f t="shared" si="1"/>
        <v>20</v>
      </c>
      <c r="N44" s="60"/>
      <c r="O44" s="61">
        <f t="shared" si="3"/>
        <v>5</v>
      </c>
      <c r="P44" s="60"/>
      <c r="Q44" s="60"/>
      <c r="R44" s="60"/>
      <c r="S44" s="110">
        <f t="shared" si="2"/>
        <v>0</v>
      </c>
      <c r="T44" s="29" t="str">
        <f t="shared" si="4"/>
        <v>OK</v>
      </c>
      <c r="U44" s="38"/>
      <c r="V44" s="39"/>
      <c r="W44" s="39"/>
      <c r="X44" s="38"/>
      <c r="Y44" s="39"/>
      <c r="Z44" s="38"/>
      <c r="AA44" s="39"/>
      <c r="AB44" s="88"/>
      <c r="AC44" s="84">
        <v>2</v>
      </c>
      <c r="AD44" s="86"/>
      <c r="AE44" s="94"/>
      <c r="AF44" s="38"/>
      <c r="AG44" s="84">
        <v>3</v>
      </c>
      <c r="AH44" s="84">
        <v>1</v>
      </c>
      <c r="AI44" s="84">
        <v>2</v>
      </c>
      <c r="AJ44" s="84">
        <v>4</v>
      </c>
      <c r="AK44" s="84"/>
      <c r="AL44" s="84"/>
      <c r="AM44" s="84">
        <v>3</v>
      </c>
      <c r="AN44" s="84"/>
      <c r="AO44" s="84"/>
      <c r="AP44" s="84"/>
      <c r="AQ44" s="84"/>
      <c r="AR44" s="84">
        <v>2</v>
      </c>
      <c r="AS44" s="84">
        <v>3</v>
      </c>
      <c r="AT44" s="84"/>
      <c r="AU44" s="111"/>
    </row>
    <row r="45" spans="1:47" ht="26.45" customHeight="1">
      <c r="A45" s="178"/>
      <c r="B45" s="30">
        <v>42</v>
      </c>
      <c r="C45" s="180"/>
      <c r="D45" s="74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19"/>
      <c r="K45" s="28">
        <v>5</v>
      </c>
      <c r="L45" s="58">
        <f t="shared" si="0"/>
        <v>5</v>
      </c>
      <c r="M45" s="59">
        <f t="shared" si="1"/>
        <v>5</v>
      </c>
      <c r="N45" s="60"/>
      <c r="O45" s="61">
        <f t="shared" si="3"/>
        <v>1</v>
      </c>
      <c r="P45" s="60"/>
      <c r="Q45" s="60"/>
      <c r="R45" s="60"/>
      <c r="S45" s="110">
        <f t="shared" si="2"/>
        <v>0</v>
      </c>
      <c r="T45" s="29" t="str">
        <f t="shared" si="4"/>
        <v>OK</v>
      </c>
      <c r="U45" s="38"/>
      <c r="V45" s="38"/>
      <c r="W45" s="38"/>
      <c r="X45" s="38">
        <v>3</v>
      </c>
      <c r="Y45" s="38"/>
      <c r="Z45" s="38"/>
      <c r="AA45" s="38"/>
      <c r="AB45" s="86"/>
      <c r="AC45" s="84">
        <v>2</v>
      </c>
      <c r="AD45" s="86"/>
      <c r="AE45" s="94"/>
      <c r="AF45" s="38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</row>
    <row r="46" spans="1:47" ht="26.45" customHeight="1">
      <c r="A46" s="178"/>
      <c r="B46" s="30">
        <v>43</v>
      </c>
      <c r="C46" s="178"/>
      <c r="D46" s="74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19"/>
      <c r="K46" s="28">
        <v>3</v>
      </c>
      <c r="L46" s="58">
        <f t="shared" si="0"/>
        <v>3</v>
      </c>
      <c r="M46" s="59">
        <f t="shared" si="1"/>
        <v>3</v>
      </c>
      <c r="N46" s="60"/>
      <c r="O46" s="61">
        <f t="shared" si="3"/>
        <v>0</v>
      </c>
      <c r="P46" s="60"/>
      <c r="Q46" s="60"/>
      <c r="R46" s="60"/>
      <c r="S46" s="110">
        <f t="shared" si="2"/>
        <v>0</v>
      </c>
      <c r="T46" s="29" t="str">
        <f t="shared" si="4"/>
        <v>OK</v>
      </c>
      <c r="U46" s="38"/>
      <c r="V46" s="38"/>
      <c r="W46" s="38"/>
      <c r="X46" s="38"/>
      <c r="Y46" s="38"/>
      <c r="Z46" s="38"/>
      <c r="AA46" s="38"/>
      <c r="AB46" s="86"/>
      <c r="AC46" s="84"/>
      <c r="AD46" s="86"/>
      <c r="AE46" s="94"/>
      <c r="AF46" s="38"/>
      <c r="AG46" s="84"/>
      <c r="AH46" s="84"/>
      <c r="AI46" s="84"/>
      <c r="AJ46" s="84"/>
      <c r="AK46" s="84"/>
      <c r="AL46" s="84">
        <v>3</v>
      </c>
      <c r="AM46" s="84"/>
      <c r="AN46" s="84"/>
      <c r="AO46" s="84"/>
      <c r="AP46" s="84"/>
      <c r="AQ46" s="84"/>
      <c r="AR46" s="84"/>
      <c r="AS46" s="84"/>
      <c r="AT46" s="84"/>
    </row>
    <row r="47" spans="1:47" ht="26.45" customHeight="1">
      <c r="A47" s="178"/>
      <c r="B47" s="30">
        <v>44</v>
      </c>
      <c r="C47" s="178"/>
      <c r="D47" s="74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19"/>
      <c r="K47" s="28">
        <v>4</v>
      </c>
      <c r="L47" s="58">
        <f t="shared" si="0"/>
        <v>1</v>
      </c>
      <c r="M47" s="59">
        <f t="shared" si="1"/>
        <v>1</v>
      </c>
      <c r="N47" s="60"/>
      <c r="O47" s="61">
        <f t="shared" si="3"/>
        <v>1</v>
      </c>
      <c r="P47" s="60"/>
      <c r="Q47" s="60"/>
      <c r="R47" s="60"/>
      <c r="S47" s="110">
        <f t="shared" si="2"/>
        <v>3</v>
      </c>
      <c r="T47" s="29" t="str">
        <f t="shared" si="4"/>
        <v>OK</v>
      </c>
      <c r="U47" s="38"/>
      <c r="V47" s="38"/>
      <c r="W47" s="38"/>
      <c r="X47" s="38"/>
      <c r="Y47" s="38"/>
      <c r="Z47" s="38"/>
      <c r="AA47" s="38"/>
      <c r="AB47" s="87">
        <v>1</v>
      </c>
      <c r="AC47" s="84"/>
      <c r="AD47" s="86"/>
      <c r="AE47" s="94"/>
      <c r="AF47" s="38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</row>
    <row r="48" spans="1:47" ht="26.45" customHeight="1">
      <c r="A48" s="178"/>
      <c r="B48" s="30">
        <v>45</v>
      </c>
      <c r="C48" s="181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19"/>
      <c r="K48" s="28">
        <v>10</v>
      </c>
      <c r="L48" s="58">
        <f t="shared" si="0"/>
        <v>10</v>
      </c>
      <c r="M48" s="59">
        <f t="shared" si="1"/>
        <v>12</v>
      </c>
      <c r="N48" s="60"/>
      <c r="O48" s="61">
        <f t="shared" si="3"/>
        <v>0</v>
      </c>
      <c r="P48" s="60">
        <v>2</v>
      </c>
      <c r="Q48" s="60"/>
      <c r="R48" s="60"/>
      <c r="S48" s="110">
        <f t="shared" si="2"/>
        <v>0</v>
      </c>
      <c r="T48" s="29" t="str">
        <f t="shared" si="4"/>
        <v>OK</v>
      </c>
      <c r="U48" s="38"/>
      <c r="V48" s="38"/>
      <c r="W48" s="38">
        <v>3</v>
      </c>
      <c r="X48" s="38">
        <v>3</v>
      </c>
      <c r="Y48" s="38"/>
      <c r="Z48" s="38"/>
      <c r="AA48" s="38"/>
      <c r="AB48" s="86"/>
      <c r="AC48" s="84">
        <v>4</v>
      </c>
      <c r="AD48" s="92"/>
      <c r="AE48" s="106">
        <v>2</v>
      </c>
      <c r="AF48" s="38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</row>
    <row r="49" spans="1:47" s="22" customFormat="1" ht="26.45" customHeight="1">
      <c r="A49" s="178"/>
      <c r="B49" s="30">
        <v>46</v>
      </c>
      <c r="C49" s="180"/>
      <c r="D49" s="74" t="s">
        <v>97</v>
      </c>
      <c r="E49" s="18" t="s">
        <v>64</v>
      </c>
      <c r="F49" s="33" t="s">
        <v>18</v>
      </c>
      <c r="G49" s="33">
        <v>50261001</v>
      </c>
      <c r="H49" s="55" t="s">
        <v>20</v>
      </c>
      <c r="I49" s="19">
        <v>500</v>
      </c>
      <c r="J49" s="19"/>
      <c r="K49" s="28">
        <v>15</v>
      </c>
      <c r="L49" s="58">
        <f t="shared" si="0"/>
        <v>14</v>
      </c>
      <c r="M49" s="59">
        <f t="shared" si="1"/>
        <v>14</v>
      </c>
      <c r="N49" s="60"/>
      <c r="O49" s="61">
        <f t="shared" si="3"/>
        <v>3</v>
      </c>
      <c r="P49" s="60"/>
      <c r="Q49" s="60"/>
      <c r="R49" s="60"/>
      <c r="S49" s="110">
        <f t="shared" si="2"/>
        <v>1</v>
      </c>
      <c r="T49" s="29" t="str">
        <f t="shared" si="4"/>
        <v>OK</v>
      </c>
      <c r="U49" s="38"/>
      <c r="V49" s="39"/>
      <c r="W49" s="39"/>
      <c r="X49" s="38">
        <v>3</v>
      </c>
      <c r="Y49" s="39"/>
      <c r="Z49" s="38"/>
      <c r="AA49" s="39"/>
      <c r="AB49" s="88"/>
      <c r="AC49" s="84">
        <v>5</v>
      </c>
      <c r="AD49" s="86"/>
      <c r="AE49" s="86"/>
      <c r="AF49" s="38"/>
      <c r="AG49" s="84"/>
      <c r="AH49" s="84"/>
      <c r="AI49" s="84"/>
      <c r="AJ49" s="84">
        <v>2</v>
      </c>
      <c r="AK49" s="84"/>
      <c r="AL49" s="84"/>
      <c r="AM49" s="84"/>
      <c r="AN49" s="84"/>
      <c r="AO49" s="84"/>
      <c r="AP49" s="84"/>
      <c r="AQ49" s="84">
        <v>4</v>
      </c>
      <c r="AR49" s="84"/>
      <c r="AS49" s="84"/>
      <c r="AT49" s="84"/>
      <c r="AU49" s="111"/>
    </row>
    <row r="50" spans="1:47" ht="26.45" customHeight="1">
      <c r="A50" s="179"/>
      <c r="B50" s="30">
        <v>47</v>
      </c>
      <c r="C50" s="179"/>
      <c r="D50" s="74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19"/>
      <c r="K50" s="28">
        <v>5</v>
      </c>
      <c r="L50" s="58">
        <f t="shared" si="0"/>
        <v>4</v>
      </c>
      <c r="M50" s="59">
        <f t="shared" si="1"/>
        <v>4</v>
      </c>
      <c r="N50" s="60"/>
      <c r="O50" s="61">
        <f t="shared" si="3"/>
        <v>1</v>
      </c>
      <c r="P50" s="60"/>
      <c r="Q50" s="60"/>
      <c r="R50" s="60"/>
      <c r="S50" s="110">
        <f t="shared" si="2"/>
        <v>1</v>
      </c>
      <c r="T50" s="29" t="str">
        <f t="shared" si="4"/>
        <v>OK</v>
      </c>
      <c r="U50" s="38"/>
      <c r="V50" s="42"/>
      <c r="W50" s="42"/>
      <c r="X50" s="38"/>
      <c r="Y50" s="42"/>
      <c r="Z50" s="38"/>
      <c r="AA50" s="38">
        <v>1</v>
      </c>
      <c r="AB50" s="86"/>
      <c r="AC50" s="84">
        <v>1</v>
      </c>
      <c r="AD50" s="86"/>
      <c r="AE50" s="94"/>
      <c r="AF50" s="38"/>
      <c r="AG50" s="84"/>
      <c r="AH50" s="84"/>
      <c r="AI50" s="84"/>
      <c r="AJ50" s="84">
        <v>2</v>
      </c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111"/>
    </row>
    <row r="51" spans="1:47" ht="26.45" customHeight="1">
      <c r="I51" s="31"/>
      <c r="J51" s="31">
        <f>SUBTOTAL(9,J5:J50)</f>
        <v>137200</v>
      </c>
      <c r="K51" s="34">
        <f>SUM(K4:K50)</f>
        <v>3222</v>
      </c>
      <c r="N51" s="46"/>
      <c r="O51" s="46"/>
      <c r="P51" s="46"/>
      <c r="Q51" s="46"/>
      <c r="R51" s="46"/>
      <c r="S51" s="46">
        <f>SUM(S4:S50)</f>
        <v>1061</v>
      </c>
      <c r="U51" s="36">
        <f t="shared" ref="U51:AT51" si="7">SUMPRODUCT($I$4:$I$50,U4:U50)</f>
        <v>3800</v>
      </c>
      <c r="V51" s="36">
        <f t="shared" si="7"/>
        <v>2200</v>
      </c>
      <c r="W51" s="36">
        <f t="shared" si="7"/>
        <v>59158</v>
      </c>
      <c r="X51" s="36">
        <f t="shared" si="7"/>
        <v>79040</v>
      </c>
      <c r="Y51" s="36">
        <f t="shared" si="7"/>
        <v>5700</v>
      </c>
      <c r="Z51" s="36">
        <f t="shared" si="7"/>
        <v>9500</v>
      </c>
      <c r="AA51" s="36">
        <f t="shared" si="7"/>
        <v>47629</v>
      </c>
      <c r="AB51" s="36">
        <f t="shared" si="7"/>
        <v>45450</v>
      </c>
      <c r="AC51" s="36">
        <f t="shared" si="7"/>
        <v>94790</v>
      </c>
      <c r="AD51" s="36">
        <f t="shared" si="7"/>
        <v>64350</v>
      </c>
      <c r="AE51" s="36">
        <f t="shared" si="7"/>
        <v>3000</v>
      </c>
      <c r="AF51" s="36">
        <f t="shared" si="7"/>
        <v>23979</v>
      </c>
      <c r="AG51" s="36">
        <f t="shared" si="7"/>
        <v>34900</v>
      </c>
      <c r="AH51" s="36">
        <f t="shared" si="7"/>
        <v>3250</v>
      </c>
      <c r="AI51" s="36">
        <f t="shared" si="7"/>
        <v>3000</v>
      </c>
      <c r="AJ51" s="36">
        <f t="shared" si="7"/>
        <v>118658</v>
      </c>
      <c r="AK51" s="36">
        <f t="shared" si="7"/>
        <v>5700</v>
      </c>
      <c r="AL51" s="73">
        <f>SUMPRODUCT($I$4:$I$50,AL4:AL50)</f>
        <v>83250</v>
      </c>
      <c r="AM51" s="73">
        <f t="shared" si="7"/>
        <v>64210</v>
      </c>
      <c r="AN51" s="36">
        <f t="shared" si="7"/>
        <v>23150</v>
      </c>
      <c r="AO51" s="36">
        <f t="shared" si="7"/>
        <v>4000</v>
      </c>
      <c r="AP51" s="36">
        <f t="shared" si="7"/>
        <v>10800</v>
      </c>
      <c r="AQ51" s="36">
        <f t="shared" si="7"/>
        <v>73658</v>
      </c>
      <c r="AR51" s="73">
        <f t="shared" si="7"/>
        <v>9000</v>
      </c>
      <c r="AS51" s="73">
        <f t="shared" si="7"/>
        <v>137200</v>
      </c>
      <c r="AT51" s="36">
        <f t="shared" si="7"/>
        <v>0</v>
      </c>
      <c r="AU51" s="111"/>
    </row>
    <row r="52" spans="1:47" ht="26.45" customHeight="1">
      <c r="K52" s="63">
        <f>SUMPRODUCT($I$4:$I$50,K4:K50)</f>
        <v>1176680</v>
      </c>
      <c r="L52" s="63">
        <f t="shared" ref="L52:R52" si="8">SUMPRODUCT($I$4:$I$50,L4:L50)</f>
        <v>1006372</v>
      </c>
      <c r="M52" s="63">
        <f t="shared" si="8"/>
        <v>1009372</v>
      </c>
      <c r="N52" s="63">
        <f t="shared" si="8"/>
        <v>116950</v>
      </c>
      <c r="O52" s="63">
        <f t="shared" si="8"/>
        <v>262638</v>
      </c>
      <c r="P52" s="63">
        <f t="shared" si="8"/>
        <v>3000</v>
      </c>
      <c r="Q52" s="63">
        <f t="shared" si="8"/>
        <v>0</v>
      </c>
      <c r="R52" s="63">
        <f t="shared" si="8"/>
        <v>0</v>
      </c>
      <c r="S52" s="63">
        <f>SUMPRODUCT($I$4:$I$50,S4:S50)</f>
        <v>287258</v>
      </c>
      <c r="AB52" s="90"/>
      <c r="AD52" s="90"/>
      <c r="AE52" s="95"/>
    </row>
    <row r="53" spans="1:47" ht="26.45" customHeight="1">
      <c r="AE53" s="37"/>
    </row>
    <row r="54" spans="1:47" ht="26.45" customHeight="1">
      <c r="AE54" s="37"/>
      <c r="AL54" s="83"/>
      <c r="AN54" s="83"/>
    </row>
    <row r="55" spans="1:47" ht="26.45" customHeight="1">
      <c r="AE55" s="37"/>
      <c r="AL55" s="83"/>
      <c r="AN55" s="83"/>
    </row>
    <row r="56" spans="1:47" ht="26.45" customHeight="1">
      <c r="AE56" s="37"/>
      <c r="AL56" s="83"/>
      <c r="AN56" s="83"/>
    </row>
    <row r="57" spans="1:47" ht="26.45" customHeight="1">
      <c r="AE57" s="37"/>
      <c r="AL57" s="83"/>
      <c r="AN57" s="83"/>
    </row>
    <row r="58" spans="1:47" ht="26.45" customHeight="1">
      <c r="AE58" s="37"/>
      <c r="AL58" s="83"/>
      <c r="AN58" s="83"/>
    </row>
    <row r="59" spans="1:47" ht="26.45" customHeight="1">
      <c r="AE59" s="37"/>
      <c r="AL59" s="83"/>
      <c r="AN59" s="83"/>
    </row>
    <row r="60" spans="1:47" ht="26.45" customHeight="1">
      <c r="AE60" s="37"/>
      <c r="AN60" s="83"/>
    </row>
    <row r="61" spans="1:47" ht="26.45" customHeight="1">
      <c r="AE61" s="37"/>
      <c r="AN61" s="83"/>
    </row>
    <row r="62" spans="1:47" ht="26.45" customHeight="1">
      <c r="AE62" s="37"/>
      <c r="AN62" s="83"/>
    </row>
    <row r="63" spans="1:47" ht="26.45" customHeight="1">
      <c r="AE63" s="37"/>
    </row>
    <row r="64" spans="1:47" ht="26.45" customHeight="1">
      <c r="AE64" s="37"/>
    </row>
    <row r="65" spans="31:31" ht="26.45" customHeight="1">
      <c r="AE65" s="37"/>
    </row>
    <row r="66" spans="31:31" ht="26.45" customHeight="1">
      <c r="AE66" s="37"/>
    </row>
    <row r="67" spans="31:31" ht="26.45" customHeight="1">
      <c r="AE67" s="37"/>
    </row>
    <row r="68" spans="31:31" ht="26.45" customHeight="1">
      <c r="AE68" s="37"/>
    </row>
    <row r="69" spans="31:31" ht="26.45" customHeight="1">
      <c r="AE69" s="37"/>
    </row>
    <row r="70" spans="31:31" ht="26.45" customHeight="1">
      <c r="AE70" s="37"/>
    </row>
    <row r="71" spans="31:31" ht="26.45" customHeight="1">
      <c r="AE71" s="37"/>
    </row>
    <row r="72" spans="31:31" ht="26.45" customHeight="1">
      <c r="AE72" s="37"/>
    </row>
    <row r="73" spans="31:31" ht="26.45" customHeight="1">
      <c r="AE73" s="37"/>
    </row>
    <row r="74" spans="31:31" ht="26.45" customHeight="1">
      <c r="AE74" s="37"/>
    </row>
    <row r="75" spans="31:31" ht="26.45" customHeight="1">
      <c r="AE75" s="37"/>
    </row>
    <row r="76" spans="31:31" ht="26.45" customHeight="1">
      <c r="AE76" s="37"/>
    </row>
    <row r="77" spans="31:31" ht="26.45" customHeight="1">
      <c r="AE77" s="37"/>
    </row>
    <row r="78" spans="31:31" ht="26.45" customHeight="1">
      <c r="AE78" s="37"/>
    </row>
    <row r="79" spans="31:31" ht="26.45" customHeight="1">
      <c r="AE79" s="37"/>
    </row>
    <row r="80" spans="31:31" ht="26.45" customHeight="1">
      <c r="AE80" s="37"/>
    </row>
    <row r="81" spans="31:31" ht="26.45" customHeight="1">
      <c r="AE81" s="37"/>
    </row>
    <row r="82" spans="31:31" ht="26.45" customHeight="1">
      <c r="AE82" s="37"/>
    </row>
    <row r="83" spans="31:31" ht="26.45" customHeight="1">
      <c r="AE83" s="37"/>
    </row>
    <row r="84" spans="31:31" ht="26.45" customHeight="1">
      <c r="AE84" s="37"/>
    </row>
    <row r="85" spans="31:31" ht="26.45" customHeight="1">
      <c r="AE85" s="37"/>
    </row>
    <row r="86" spans="31:31" ht="26.45" customHeight="1">
      <c r="AE86" s="37"/>
    </row>
    <row r="87" spans="31:31" ht="26.45" customHeight="1">
      <c r="AE87" s="37"/>
    </row>
    <row r="88" spans="31:31" ht="26.45" customHeight="1">
      <c r="AE88" s="37"/>
    </row>
    <row r="89" spans="31:31" ht="26.45" customHeight="1">
      <c r="AE89" s="37"/>
    </row>
    <row r="90" spans="31:31" ht="26.45" customHeight="1">
      <c r="AE90" s="37"/>
    </row>
    <row r="91" spans="31:31" ht="26.45" customHeight="1">
      <c r="AE91" s="37"/>
    </row>
    <row r="92" spans="31:31" ht="26.45" customHeight="1">
      <c r="AE92" s="37"/>
    </row>
    <row r="93" spans="31:31" ht="26.45" customHeight="1">
      <c r="AE93" s="37"/>
    </row>
    <row r="94" spans="31:31" ht="26.45" customHeight="1">
      <c r="AE94" s="37"/>
    </row>
    <row r="95" spans="31:31" ht="26.45" customHeight="1">
      <c r="AE95" s="37"/>
    </row>
    <row r="96" spans="31:31" ht="26.45" customHeight="1">
      <c r="AE96" s="37"/>
    </row>
    <row r="97" spans="31:31" ht="26.45" customHeight="1">
      <c r="AE97" s="37"/>
    </row>
    <row r="98" spans="31:31" ht="26.45" customHeight="1">
      <c r="AE98" s="37"/>
    </row>
    <row r="99" spans="31:31" ht="26.45" customHeight="1">
      <c r="AE99" s="37"/>
    </row>
    <row r="100" spans="31:31" ht="26.45" customHeight="1">
      <c r="AE100" s="37"/>
    </row>
    <row r="101" spans="31:31" ht="26.45" customHeight="1">
      <c r="AE101" s="37"/>
    </row>
    <row r="102" spans="31:31" ht="26.45" customHeight="1">
      <c r="AE102" s="37"/>
    </row>
    <row r="103" spans="31:31" ht="26.45" customHeight="1">
      <c r="AE103" s="37"/>
    </row>
    <row r="104" spans="31:31" ht="26.45" customHeight="1">
      <c r="AE104" s="37"/>
    </row>
    <row r="105" spans="31:31" ht="26.45" customHeight="1">
      <c r="AE105" s="37"/>
    </row>
    <row r="106" spans="31:31" ht="26.45" customHeight="1">
      <c r="AE106" s="37"/>
    </row>
    <row r="107" spans="31:31" ht="26.45" customHeight="1">
      <c r="AE107" s="37"/>
    </row>
    <row r="108" spans="31:31" ht="26.45" customHeight="1">
      <c r="AE108" s="37"/>
    </row>
    <row r="109" spans="31:31" ht="26.45" customHeight="1">
      <c r="AE109" s="37"/>
    </row>
    <row r="110" spans="31:31" ht="26.45" customHeight="1">
      <c r="AE110" s="37"/>
    </row>
    <row r="111" spans="31:31" ht="26.45" customHeight="1">
      <c r="AE111" s="37"/>
    </row>
    <row r="112" spans="31:31" ht="26.45" customHeight="1">
      <c r="AE112" s="37"/>
    </row>
    <row r="113" spans="31:31" ht="26.45" customHeight="1">
      <c r="AE113" s="37"/>
    </row>
    <row r="114" spans="31:31" ht="26.45" customHeight="1">
      <c r="AE114" s="37"/>
    </row>
    <row r="115" spans="31:31" ht="26.45" customHeight="1">
      <c r="AE115" s="37"/>
    </row>
    <row r="116" spans="31:31" ht="26.45" customHeight="1">
      <c r="AE116" s="37"/>
    </row>
    <row r="117" spans="31:31" ht="26.45" customHeight="1">
      <c r="AE117" s="37"/>
    </row>
    <row r="118" spans="31:31" ht="26.45" customHeight="1">
      <c r="AE118" s="37"/>
    </row>
    <row r="119" spans="31:31" ht="26.45" customHeight="1">
      <c r="AE119" s="37"/>
    </row>
    <row r="120" spans="31:31" ht="26.45" customHeight="1">
      <c r="AE120" s="37"/>
    </row>
    <row r="121" spans="31:31" ht="26.45" customHeight="1">
      <c r="AE121" s="37"/>
    </row>
    <row r="122" spans="31:31" ht="26.45" customHeight="1">
      <c r="AE122" s="37"/>
    </row>
    <row r="123" spans="31:31" ht="26.45" customHeight="1">
      <c r="AE123" s="37"/>
    </row>
    <row r="124" spans="31:31" ht="26.45" customHeight="1">
      <c r="AE124" s="37"/>
    </row>
    <row r="125" spans="31:31" ht="26.45" customHeight="1">
      <c r="AE125" s="37"/>
    </row>
    <row r="126" spans="31:31" ht="26.45" customHeight="1">
      <c r="AE126" s="37"/>
    </row>
    <row r="127" spans="31:31" ht="26.45" customHeight="1">
      <c r="AE127" s="37"/>
    </row>
    <row r="128" spans="31:31" ht="26.45" customHeight="1">
      <c r="AE128" s="37"/>
    </row>
    <row r="129" spans="31:31" ht="26.45" customHeight="1">
      <c r="AE129" s="37"/>
    </row>
    <row r="130" spans="31:31" ht="26.45" customHeight="1">
      <c r="AE130" s="37"/>
    </row>
    <row r="131" spans="31:31" ht="26.45" customHeight="1">
      <c r="AE131" s="37"/>
    </row>
    <row r="132" spans="31:31" ht="26.45" customHeight="1">
      <c r="AE132" s="37"/>
    </row>
    <row r="133" spans="31:31" ht="26.45" customHeight="1">
      <c r="AE133" s="37"/>
    </row>
    <row r="134" spans="31:31" ht="26.45" customHeight="1">
      <c r="AE134" s="37"/>
    </row>
    <row r="135" spans="31:31" ht="26.45" customHeight="1">
      <c r="AE135" s="37"/>
    </row>
    <row r="136" spans="31:31" ht="26.45" customHeight="1">
      <c r="AE136" s="37"/>
    </row>
    <row r="137" spans="31:31" ht="26.45" customHeight="1">
      <c r="AE137" s="37"/>
    </row>
    <row r="138" spans="31:31" ht="26.45" customHeight="1">
      <c r="AE138" s="37"/>
    </row>
    <row r="139" spans="31:31" ht="26.45" customHeight="1">
      <c r="AE139" s="37"/>
    </row>
    <row r="140" spans="31:31" ht="26.45" customHeight="1">
      <c r="AE140" s="37"/>
    </row>
    <row r="141" spans="31:31" ht="26.45" customHeight="1">
      <c r="AE141" s="37"/>
    </row>
    <row r="142" spans="31:31" ht="26.45" customHeight="1">
      <c r="AE142" s="37"/>
    </row>
    <row r="143" spans="31:31" ht="26.45" customHeight="1">
      <c r="AE143" s="37"/>
    </row>
    <row r="144" spans="31:31" ht="26.45" customHeight="1">
      <c r="AE144" s="37"/>
    </row>
    <row r="145" spans="31:31" ht="26.45" customHeight="1">
      <c r="AE145" s="37"/>
    </row>
    <row r="146" spans="31:31" ht="26.45" customHeight="1">
      <c r="AE146" s="37"/>
    </row>
    <row r="147" spans="31:31" ht="26.45" customHeight="1">
      <c r="AE147" s="37"/>
    </row>
    <row r="148" spans="31:31" ht="26.45" customHeight="1">
      <c r="AE148" s="37"/>
    </row>
    <row r="149" spans="31:31" ht="26.45" customHeight="1">
      <c r="AE149" s="37"/>
    </row>
    <row r="150" spans="31:31" ht="26.45" customHeight="1">
      <c r="AE150" s="37"/>
    </row>
    <row r="151" spans="31:31" ht="26.45" customHeight="1">
      <c r="AE151" s="37"/>
    </row>
    <row r="152" spans="31:31" ht="26.45" customHeight="1">
      <c r="AE152" s="37"/>
    </row>
    <row r="153" spans="31:31" ht="26.45" customHeight="1">
      <c r="AE153" s="37"/>
    </row>
    <row r="154" spans="31:31" ht="26.45" customHeight="1">
      <c r="AE154" s="37"/>
    </row>
    <row r="155" spans="31:31" ht="26.45" customHeight="1">
      <c r="AE155" s="37"/>
    </row>
    <row r="156" spans="31:31" ht="26.45" customHeight="1">
      <c r="AE156" s="37"/>
    </row>
    <row r="157" spans="31:31" ht="26.45" customHeight="1">
      <c r="AE157" s="37"/>
    </row>
    <row r="158" spans="31:31" ht="26.45" customHeight="1">
      <c r="AE158" s="37"/>
    </row>
    <row r="159" spans="31:31" ht="26.45" customHeight="1">
      <c r="AE159" s="37"/>
    </row>
    <row r="160" spans="31:31" ht="26.45" customHeight="1">
      <c r="AE160" s="37"/>
    </row>
    <row r="161" spans="31:31" ht="26.45" customHeight="1">
      <c r="AE161" s="37"/>
    </row>
    <row r="162" spans="31:31" ht="26.45" customHeight="1">
      <c r="AE162" s="37"/>
    </row>
    <row r="163" spans="31:31" ht="26.45" customHeight="1">
      <c r="AE163" s="37"/>
    </row>
    <row r="164" spans="31:31" ht="26.45" customHeight="1">
      <c r="AE164" s="37"/>
    </row>
    <row r="165" spans="31:31" ht="26.45" customHeight="1">
      <c r="AE165" s="37"/>
    </row>
    <row r="166" spans="31:31" ht="26.45" customHeight="1">
      <c r="AE166" s="37"/>
    </row>
    <row r="167" spans="31:31" ht="26.45" customHeight="1">
      <c r="AE167" s="37"/>
    </row>
    <row r="168" spans="31:31" ht="26.45" customHeight="1">
      <c r="AE168" s="37"/>
    </row>
    <row r="169" spans="31:31" ht="26.45" customHeight="1">
      <c r="AE169" s="37"/>
    </row>
    <row r="170" spans="31:31" ht="26.45" customHeight="1">
      <c r="AE170" s="37"/>
    </row>
    <row r="171" spans="31:31" ht="26.45" customHeight="1">
      <c r="AE171" s="37"/>
    </row>
    <row r="172" spans="31:31" ht="26.45" customHeight="1">
      <c r="AE172" s="37"/>
    </row>
    <row r="173" spans="31:31" ht="26.45" customHeight="1">
      <c r="AE173" s="37"/>
    </row>
    <row r="174" spans="31:31" ht="26.45" customHeight="1">
      <c r="AE174" s="37"/>
    </row>
    <row r="175" spans="31:31" ht="26.45" customHeight="1">
      <c r="AE175" s="37"/>
    </row>
    <row r="176" spans="31:31" ht="26.45" customHeight="1">
      <c r="AE176" s="37"/>
    </row>
    <row r="177" spans="31:31" ht="26.45" customHeight="1">
      <c r="AE177" s="37"/>
    </row>
    <row r="178" spans="31:31" ht="26.45" customHeight="1">
      <c r="AE178" s="37"/>
    </row>
    <row r="179" spans="31:31" ht="26.45" customHeight="1">
      <c r="AE179" s="37"/>
    </row>
    <row r="180" spans="31:31" ht="26.45" customHeight="1">
      <c r="AE180" s="37"/>
    </row>
    <row r="181" spans="31:31" ht="26.45" customHeight="1">
      <c r="AE181" s="37"/>
    </row>
    <row r="182" spans="31:31" ht="26.45" customHeight="1">
      <c r="AE182" s="37"/>
    </row>
    <row r="183" spans="31:31" ht="26.45" customHeight="1">
      <c r="AE183" s="37"/>
    </row>
    <row r="184" spans="31:31" ht="26.45" customHeight="1">
      <c r="AE184" s="37"/>
    </row>
    <row r="185" spans="31:31" ht="26.45" customHeight="1">
      <c r="AE185" s="37"/>
    </row>
    <row r="186" spans="31:31" ht="26.45" customHeight="1">
      <c r="AE186" s="37"/>
    </row>
    <row r="187" spans="31:31" ht="26.45" customHeight="1">
      <c r="AE187" s="37"/>
    </row>
    <row r="188" spans="31:31" ht="26.45" customHeight="1">
      <c r="AE188" s="37"/>
    </row>
    <row r="189" spans="31:31" ht="26.45" customHeight="1">
      <c r="AE189" s="37"/>
    </row>
    <row r="190" spans="31:31" ht="26.45" customHeight="1">
      <c r="AE190" s="37"/>
    </row>
    <row r="191" spans="31:31" ht="26.45" customHeight="1">
      <c r="AE191" s="37"/>
    </row>
    <row r="192" spans="31:31" ht="26.45" customHeight="1">
      <c r="AE192" s="37"/>
    </row>
    <row r="193" spans="31:31" ht="26.45" customHeight="1">
      <c r="AE193" s="37"/>
    </row>
    <row r="194" spans="31:31" ht="26.45" customHeight="1">
      <c r="AE194" s="37"/>
    </row>
    <row r="195" spans="31:31" ht="26.45" customHeight="1">
      <c r="AE195" s="37"/>
    </row>
    <row r="196" spans="31:31" ht="26.45" customHeight="1">
      <c r="AE196" s="37"/>
    </row>
    <row r="197" spans="31:31" ht="26.45" customHeight="1">
      <c r="AE197" s="37"/>
    </row>
    <row r="198" spans="31:31" ht="26.45" customHeight="1">
      <c r="AE198" s="37"/>
    </row>
    <row r="199" spans="31:31" ht="26.45" customHeight="1">
      <c r="AE199" s="37"/>
    </row>
    <row r="200" spans="31:31" ht="26.45" customHeight="1">
      <c r="AE200" s="37"/>
    </row>
    <row r="201" spans="31:31" ht="26.45" customHeight="1">
      <c r="AE201" s="37"/>
    </row>
    <row r="202" spans="31:31" ht="26.45" customHeight="1">
      <c r="AE202" s="37"/>
    </row>
    <row r="203" spans="31:31" ht="26.45" customHeight="1">
      <c r="AE203" s="37"/>
    </row>
    <row r="204" spans="31:31" ht="26.45" customHeight="1">
      <c r="AE204" s="37"/>
    </row>
    <row r="205" spans="31:31" ht="26.45" customHeight="1">
      <c r="AE205" s="37"/>
    </row>
    <row r="206" spans="31:31" ht="26.45" customHeight="1">
      <c r="AE206" s="37"/>
    </row>
    <row r="207" spans="31:31" ht="26.45" customHeight="1">
      <c r="AE207" s="37"/>
    </row>
    <row r="208" spans="31:31" ht="26.45" customHeight="1">
      <c r="AE208" s="37"/>
    </row>
    <row r="209" spans="31:31" ht="26.45" customHeight="1">
      <c r="AE209" s="37"/>
    </row>
    <row r="210" spans="31:31" ht="26.45" customHeight="1">
      <c r="AE210" s="37"/>
    </row>
    <row r="211" spans="31:31" ht="26.45" customHeight="1">
      <c r="AE211" s="37"/>
    </row>
    <row r="212" spans="31:31" ht="26.45" customHeight="1">
      <c r="AE212" s="37"/>
    </row>
    <row r="213" spans="31:31" ht="26.45" customHeight="1">
      <c r="AE213" s="37"/>
    </row>
    <row r="214" spans="31:31" ht="26.45" customHeight="1">
      <c r="AE214" s="37"/>
    </row>
    <row r="215" spans="31:31" ht="26.45" customHeight="1">
      <c r="AE215" s="37"/>
    </row>
    <row r="216" spans="31:31" ht="26.45" customHeight="1">
      <c r="AE216" s="37"/>
    </row>
    <row r="217" spans="31:31" ht="26.45" customHeight="1">
      <c r="AE217" s="37"/>
    </row>
    <row r="218" spans="31:31" ht="26.45" customHeight="1">
      <c r="AE218" s="37"/>
    </row>
    <row r="219" spans="31:31" ht="26.45" customHeight="1">
      <c r="AE219" s="37"/>
    </row>
    <row r="220" spans="31:31" ht="26.45" customHeight="1">
      <c r="AE220" s="37"/>
    </row>
    <row r="221" spans="31:31" ht="26.45" customHeight="1">
      <c r="AE221" s="37"/>
    </row>
    <row r="222" spans="31:31" ht="26.45" customHeight="1">
      <c r="AE222" s="37"/>
    </row>
    <row r="223" spans="31:31" ht="26.45" customHeight="1">
      <c r="AE223" s="37"/>
    </row>
    <row r="224" spans="31:31" ht="26.45" customHeight="1">
      <c r="AE224" s="37"/>
    </row>
    <row r="225" spans="31:31" ht="26.45" customHeight="1">
      <c r="AE225" s="37"/>
    </row>
    <row r="226" spans="31:31" ht="26.45" customHeight="1">
      <c r="AE226" s="37"/>
    </row>
    <row r="227" spans="31:31" ht="26.45" customHeight="1">
      <c r="AE227" s="37"/>
    </row>
    <row r="228" spans="31:31" ht="26.45" customHeight="1">
      <c r="AE228" s="37"/>
    </row>
    <row r="229" spans="31:31" ht="26.45" customHeight="1">
      <c r="AE229" s="37"/>
    </row>
    <row r="230" spans="31:31" ht="26.45" customHeight="1">
      <c r="AE230" s="37"/>
    </row>
    <row r="231" spans="31:31" ht="26.45" customHeight="1">
      <c r="AE231" s="37"/>
    </row>
    <row r="232" spans="31:31" ht="26.45" customHeight="1">
      <c r="AE232" s="37"/>
    </row>
    <row r="233" spans="31:31" ht="26.45" customHeight="1">
      <c r="AE233" s="37"/>
    </row>
    <row r="234" spans="31:31" ht="26.45" customHeight="1">
      <c r="AE234" s="37"/>
    </row>
    <row r="235" spans="31:31" ht="26.45" customHeight="1">
      <c r="AE235" s="37"/>
    </row>
    <row r="236" spans="31:31" ht="26.45" customHeight="1">
      <c r="AE236" s="37"/>
    </row>
    <row r="237" spans="31:31" ht="26.45" customHeight="1">
      <c r="AE237" s="37"/>
    </row>
    <row r="238" spans="31:31" ht="26.45" customHeight="1">
      <c r="AE238" s="37"/>
    </row>
    <row r="239" spans="31:31" ht="26.45" customHeight="1">
      <c r="AE239" s="37"/>
    </row>
    <row r="240" spans="31:31" ht="26.45" customHeight="1">
      <c r="AE240" s="37"/>
    </row>
    <row r="241" spans="31:31" ht="26.45" customHeight="1">
      <c r="AE241" s="37"/>
    </row>
    <row r="242" spans="31:31" ht="26.45" customHeight="1">
      <c r="AE242" s="37"/>
    </row>
    <row r="243" spans="31:31" ht="26.45" customHeight="1">
      <c r="AE243" s="37"/>
    </row>
    <row r="244" spans="31:31" ht="26.45" customHeight="1">
      <c r="AE244" s="37"/>
    </row>
    <row r="245" spans="31:31" ht="26.45" customHeight="1">
      <c r="AE245" s="37"/>
    </row>
    <row r="246" spans="31:31" ht="26.45" customHeight="1">
      <c r="AE246" s="37"/>
    </row>
    <row r="247" spans="31:31" ht="26.45" customHeight="1">
      <c r="AE247" s="37"/>
    </row>
    <row r="248" spans="31:31" ht="26.45" customHeight="1">
      <c r="AE248" s="37"/>
    </row>
    <row r="249" spans="31:31" ht="26.45" customHeight="1">
      <c r="AE249" s="37"/>
    </row>
    <row r="250" spans="31:31" ht="26.45" customHeight="1">
      <c r="AE250" s="37"/>
    </row>
    <row r="251" spans="31:31" ht="26.45" customHeight="1">
      <c r="AE251" s="37"/>
    </row>
    <row r="252" spans="31:31" ht="26.45" customHeight="1">
      <c r="AE252" s="37"/>
    </row>
    <row r="253" spans="31:31" ht="26.45" customHeight="1">
      <c r="AE253" s="37"/>
    </row>
    <row r="254" spans="31:31" ht="26.45" customHeight="1">
      <c r="AE254" s="37"/>
    </row>
    <row r="255" spans="31:31" ht="26.45" customHeight="1">
      <c r="AE255" s="37"/>
    </row>
    <row r="256" spans="31:31" ht="26.45" customHeight="1">
      <c r="AE256" s="37"/>
    </row>
    <row r="257" spans="31:31" ht="26.45" customHeight="1">
      <c r="AE257" s="37"/>
    </row>
    <row r="258" spans="31:31" ht="26.45" customHeight="1">
      <c r="AE258" s="37"/>
    </row>
    <row r="259" spans="31:31" ht="26.45" customHeight="1">
      <c r="AE259" s="37"/>
    </row>
    <row r="260" spans="31:31" ht="26.45" customHeight="1">
      <c r="AE260" s="37"/>
    </row>
    <row r="261" spans="31:31" ht="26.45" customHeight="1">
      <c r="AE261" s="37"/>
    </row>
    <row r="262" spans="31:31" ht="26.45" customHeight="1">
      <c r="AE262" s="37"/>
    </row>
    <row r="263" spans="31:31" ht="26.45" customHeight="1">
      <c r="AE263" s="37"/>
    </row>
    <row r="264" spans="31:31" ht="26.45" customHeight="1">
      <c r="AE264" s="37"/>
    </row>
    <row r="265" spans="31:31" ht="26.45" customHeight="1">
      <c r="AE265" s="37"/>
    </row>
    <row r="266" spans="31:31" ht="26.45" customHeight="1">
      <c r="AE266" s="37"/>
    </row>
    <row r="267" spans="31:31" ht="26.45" customHeight="1">
      <c r="AE267" s="37"/>
    </row>
    <row r="268" spans="31:31" ht="26.45" customHeight="1">
      <c r="AE268" s="37"/>
    </row>
    <row r="269" spans="31:31" ht="26.45" customHeight="1">
      <c r="AE269" s="37"/>
    </row>
    <row r="270" spans="31:31" ht="26.45" customHeight="1">
      <c r="AE270" s="37"/>
    </row>
    <row r="271" spans="31:31" ht="26.45" customHeight="1">
      <c r="AE271" s="37"/>
    </row>
    <row r="272" spans="31:31" ht="26.45" customHeight="1">
      <c r="AE272" s="37"/>
    </row>
    <row r="273" spans="31:31" ht="26.45" customHeight="1">
      <c r="AE273" s="37"/>
    </row>
    <row r="274" spans="31:31" ht="26.45" customHeight="1">
      <c r="AE274" s="37"/>
    </row>
    <row r="275" spans="31:31" ht="26.45" customHeight="1">
      <c r="AE275" s="37"/>
    </row>
    <row r="276" spans="31:31" ht="26.45" customHeight="1">
      <c r="AE276" s="37"/>
    </row>
    <row r="277" spans="31:31" ht="26.45" customHeight="1">
      <c r="AE277" s="37"/>
    </row>
    <row r="278" spans="31:31" ht="26.45" customHeight="1">
      <c r="AE278" s="37"/>
    </row>
    <row r="279" spans="31:31" ht="26.45" customHeight="1">
      <c r="AE279" s="37"/>
    </row>
    <row r="280" spans="31:31" ht="26.45" customHeight="1">
      <c r="AE280" s="37"/>
    </row>
    <row r="281" spans="31:31" ht="26.45" customHeight="1">
      <c r="AE281" s="37"/>
    </row>
    <row r="282" spans="31:31" ht="26.45" customHeight="1">
      <c r="AE282" s="37"/>
    </row>
    <row r="283" spans="31:31" ht="26.45" customHeight="1">
      <c r="AE283" s="37"/>
    </row>
    <row r="284" spans="31:31" ht="26.45" customHeight="1">
      <c r="AE284" s="37"/>
    </row>
    <row r="285" spans="31:31" ht="26.45" customHeight="1">
      <c r="AE285" s="37"/>
    </row>
    <row r="286" spans="31:31" ht="26.45" customHeight="1">
      <c r="AE286" s="37"/>
    </row>
    <row r="287" spans="31:31" ht="26.45" customHeight="1">
      <c r="AE287" s="37"/>
    </row>
    <row r="288" spans="31:31" ht="26.45" customHeight="1">
      <c r="AE288" s="37"/>
    </row>
    <row r="289" spans="31:31" ht="26.45" customHeight="1">
      <c r="AE289" s="37"/>
    </row>
    <row r="290" spans="31:31" ht="26.45" customHeight="1">
      <c r="AE290" s="37"/>
    </row>
    <row r="291" spans="31:31" ht="26.45" customHeight="1">
      <c r="AE291" s="37"/>
    </row>
    <row r="292" spans="31:31" ht="26.45" customHeight="1">
      <c r="AE292" s="37"/>
    </row>
    <row r="293" spans="31:31" ht="26.45" customHeight="1">
      <c r="AE293" s="37"/>
    </row>
    <row r="294" spans="31:31" ht="26.45" customHeight="1">
      <c r="AE294" s="37"/>
    </row>
    <row r="295" spans="31:31" ht="26.45" customHeight="1">
      <c r="AE295" s="37"/>
    </row>
    <row r="296" spans="31:31" ht="26.45" customHeight="1">
      <c r="AE296" s="37"/>
    </row>
    <row r="297" spans="31:31" ht="26.45" customHeight="1">
      <c r="AE297" s="37"/>
    </row>
    <row r="298" spans="31:31" ht="26.45" customHeight="1">
      <c r="AE298" s="37"/>
    </row>
    <row r="299" spans="31:31" ht="26.45" customHeight="1">
      <c r="AE299" s="37"/>
    </row>
    <row r="300" spans="31:31" ht="26.45" customHeight="1">
      <c r="AE300" s="37"/>
    </row>
    <row r="301" spans="31:31" ht="26.45" customHeight="1">
      <c r="AE301" s="37"/>
    </row>
    <row r="302" spans="31:31" ht="26.45" customHeight="1">
      <c r="AE302" s="37"/>
    </row>
    <row r="303" spans="31:31" ht="26.45" customHeight="1">
      <c r="AE303" s="37"/>
    </row>
    <row r="304" spans="31:31" ht="26.45" customHeight="1">
      <c r="AE304" s="37"/>
    </row>
    <row r="305" spans="31:31" ht="26.45" customHeight="1">
      <c r="AE305" s="37"/>
    </row>
    <row r="306" spans="31:31" ht="26.45" customHeight="1">
      <c r="AE306" s="37"/>
    </row>
    <row r="307" spans="31:31" ht="26.45" customHeight="1">
      <c r="AE307" s="37"/>
    </row>
    <row r="308" spans="31:31" ht="26.45" customHeight="1">
      <c r="AE308" s="37"/>
    </row>
    <row r="309" spans="31:31" ht="26.45" customHeight="1">
      <c r="AE309" s="37"/>
    </row>
    <row r="310" spans="31:31" ht="26.45" customHeight="1">
      <c r="AE310" s="37"/>
    </row>
    <row r="311" spans="31:31" ht="26.45" customHeight="1">
      <c r="AE311" s="37"/>
    </row>
    <row r="312" spans="31:31" ht="26.45" customHeight="1">
      <c r="AE312" s="37"/>
    </row>
    <row r="313" spans="31:31" ht="26.45" customHeight="1">
      <c r="AE313" s="37"/>
    </row>
    <row r="314" spans="31:31" ht="26.45" customHeight="1">
      <c r="AE314" s="37"/>
    </row>
    <row r="315" spans="31:31" ht="26.45" customHeight="1">
      <c r="AE315" s="37"/>
    </row>
    <row r="316" spans="31:31" ht="26.45" customHeight="1">
      <c r="AE316" s="37"/>
    </row>
    <row r="317" spans="31:31" ht="26.45" customHeight="1">
      <c r="AE317" s="37"/>
    </row>
    <row r="318" spans="31:31" ht="26.45" customHeight="1">
      <c r="AE318" s="37"/>
    </row>
    <row r="319" spans="31:31" ht="26.45" customHeight="1">
      <c r="AE319" s="37"/>
    </row>
    <row r="320" spans="31:31" ht="26.45" customHeight="1">
      <c r="AE320" s="37"/>
    </row>
    <row r="321" spans="31:31" ht="26.45" customHeight="1">
      <c r="AE321" s="37"/>
    </row>
    <row r="322" spans="31:31" ht="26.45" customHeight="1">
      <c r="AE322" s="37"/>
    </row>
    <row r="323" spans="31:31" ht="26.45" customHeight="1">
      <c r="AE323" s="37"/>
    </row>
    <row r="324" spans="31:31" ht="26.45" customHeight="1">
      <c r="AE324" s="37"/>
    </row>
    <row r="325" spans="31:31" ht="26.45" customHeight="1">
      <c r="AE325" s="37"/>
    </row>
    <row r="326" spans="31:31" ht="26.45" customHeight="1">
      <c r="AE326" s="37"/>
    </row>
    <row r="327" spans="31:31" ht="26.45" customHeight="1">
      <c r="AE327" s="37"/>
    </row>
    <row r="328" spans="31:31" ht="26.45" customHeight="1">
      <c r="AE328" s="37"/>
    </row>
    <row r="329" spans="31:31" ht="26.45" customHeight="1">
      <c r="AE329" s="37"/>
    </row>
    <row r="330" spans="31:31" ht="26.45" customHeight="1">
      <c r="AE330" s="37"/>
    </row>
    <row r="331" spans="31:31" ht="26.45" customHeight="1">
      <c r="AE331" s="37"/>
    </row>
    <row r="332" spans="31:31" ht="26.45" customHeight="1">
      <c r="AE332" s="37"/>
    </row>
    <row r="333" spans="31:31" ht="26.45" customHeight="1">
      <c r="AE333" s="37"/>
    </row>
    <row r="334" spans="31:31" ht="26.45" customHeight="1">
      <c r="AE334" s="37"/>
    </row>
    <row r="335" spans="31:31" ht="26.45" customHeight="1">
      <c r="AE335" s="37"/>
    </row>
    <row r="336" spans="31:31" ht="26.45" customHeight="1">
      <c r="AE336" s="37"/>
    </row>
    <row r="337" spans="31:31" ht="26.45" customHeight="1">
      <c r="AE337" s="37"/>
    </row>
    <row r="338" spans="31:31" ht="26.45" customHeight="1">
      <c r="AE338" s="37"/>
    </row>
    <row r="339" spans="31:31" ht="26.45" customHeight="1">
      <c r="AE339" s="37"/>
    </row>
    <row r="340" spans="31:31" ht="26.45" customHeight="1">
      <c r="AE340" s="37"/>
    </row>
    <row r="341" spans="31:31" ht="26.45" customHeight="1">
      <c r="AE341" s="37"/>
    </row>
    <row r="342" spans="31:31" ht="26.45" customHeight="1">
      <c r="AE342" s="37"/>
    </row>
    <row r="343" spans="31:31" ht="26.45" customHeight="1">
      <c r="AE343" s="37"/>
    </row>
    <row r="344" spans="31:31" ht="26.45" customHeight="1">
      <c r="AE344" s="37"/>
    </row>
    <row r="345" spans="31:31" ht="26.45" customHeight="1">
      <c r="AE345" s="37"/>
    </row>
    <row r="346" spans="31:31" ht="26.45" customHeight="1">
      <c r="AE346" s="37"/>
    </row>
    <row r="347" spans="31:31" ht="26.45" customHeight="1">
      <c r="AE347" s="37"/>
    </row>
    <row r="348" spans="31:31" ht="26.45" customHeight="1">
      <c r="AE348" s="37"/>
    </row>
    <row r="349" spans="31:31" ht="26.45" customHeight="1">
      <c r="AE349" s="37"/>
    </row>
    <row r="350" spans="31:31" ht="26.45" customHeight="1">
      <c r="AE350" s="37"/>
    </row>
    <row r="351" spans="31:31" ht="26.45" customHeight="1">
      <c r="AE351" s="37"/>
    </row>
    <row r="352" spans="31:31" ht="26.45" customHeight="1">
      <c r="AE352" s="37"/>
    </row>
    <row r="353" spans="31:31" ht="26.45" customHeight="1">
      <c r="AE353" s="37"/>
    </row>
    <row r="354" spans="31:31" ht="26.45" customHeight="1">
      <c r="AE354" s="37"/>
    </row>
    <row r="355" spans="31:31" ht="26.45" customHeight="1">
      <c r="AE355" s="37"/>
    </row>
    <row r="356" spans="31:31" ht="26.45" customHeight="1">
      <c r="AE356" s="37"/>
    </row>
    <row r="357" spans="31:31" ht="26.45" customHeight="1">
      <c r="AE357" s="37"/>
    </row>
    <row r="358" spans="31:31" ht="26.45" customHeight="1">
      <c r="AE358" s="37"/>
    </row>
    <row r="359" spans="31:31" ht="26.45" customHeight="1">
      <c r="AE359" s="37"/>
    </row>
    <row r="360" spans="31:31" ht="26.45" customHeight="1">
      <c r="AE360" s="37"/>
    </row>
    <row r="361" spans="31:31" ht="26.45" customHeight="1">
      <c r="AE361" s="37"/>
    </row>
    <row r="362" spans="31:31" ht="26.45" customHeight="1">
      <c r="AE362" s="37"/>
    </row>
    <row r="363" spans="31:31" ht="26.45" customHeight="1">
      <c r="AE363" s="37"/>
    </row>
    <row r="364" spans="31:31" ht="26.45" customHeight="1">
      <c r="AE364" s="37"/>
    </row>
    <row r="365" spans="31:31" ht="26.45" customHeight="1">
      <c r="AE365" s="37"/>
    </row>
    <row r="366" spans="31:31" ht="26.45" customHeight="1">
      <c r="AE366" s="37"/>
    </row>
    <row r="367" spans="31:31" ht="26.45" customHeight="1">
      <c r="AE367" s="37"/>
    </row>
    <row r="368" spans="31:31" ht="26.45" customHeight="1">
      <c r="AE368" s="37"/>
    </row>
    <row r="369" spans="31:31" ht="26.45" customHeight="1">
      <c r="AE369" s="37"/>
    </row>
    <row r="370" spans="31:31" ht="26.45" customHeight="1">
      <c r="AE370" s="37"/>
    </row>
    <row r="371" spans="31:31" ht="26.45" customHeight="1">
      <c r="AE371" s="37"/>
    </row>
    <row r="372" spans="31:31" ht="26.45" customHeight="1">
      <c r="AE372" s="37"/>
    </row>
    <row r="373" spans="31:31" ht="26.45" customHeight="1">
      <c r="AE373" s="37"/>
    </row>
    <row r="374" spans="31:31" ht="26.45" customHeight="1">
      <c r="AE374" s="37"/>
    </row>
    <row r="375" spans="31:31" ht="26.45" customHeight="1">
      <c r="AE375" s="37"/>
    </row>
    <row r="376" spans="31:31" ht="26.45" customHeight="1">
      <c r="AE376" s="37"/>
    </row>
    <row r="377" spans="31:31" ht="26.45" customHeight="1">
      <c r="AE377" s="37"/>
    </row>
    <row r="378" spans="31:31" ht="26.45" customHeight="1">
      <c r="AE378" s="37"/>
    </row>
    <row r="379" spans="31:31" ht="26.45" customHeight="1">
      <c r="AE379" s="37"/>
    </row>
    <row r="380" spans="31:31" ht="26.45" customHeight="1">
      <c r="AE380" s="37"/>
    </row>
    <row r="381" spans="31:31" ht="26.45" customHeight="1">
      <c r="AE381" s="37"/>
    </row>
    <row r="382" spans="31:31" ht="26.45" customHeight="1">
      <c r="AE382" s="37"/>
    </row>
    <row r="383" spans="31:31" ht="26.45" customHeight="1">
      <c r="AE383" s="37"/>
    </row>
    <row r="384" spans="31:31" ht="26.45" customHeight="1">
      <c r="AE384" s="37"/>
    </row>
    <row r="385" spans="31:31" ht="26.45" customHeight="1">
      <c r="AE385" s="37"/>
    </row>
    <row r="386" spans="31:31" ht="26.45" customHeight="1">
      <c r="AE386" s="37"/>
    </row>
    <row r="387" spans="31:31" ht="26.45" customHeight="1">
      <c r="AE387" s="37"/>
    </row>
    <row r="388" spans="31:31" ht="26.45" customHeight="1">
      <c r="AE388" s="37"/>
    </row>
    <row r="389" spans="31:31" ht="26.45" customHeight="1">
      <c r="AE389" s="37"/>
    </row>
    <row r="390" spans="31:31" ht="26.45" customHeight="1">
      <c r="AE390" s="37"/>
    </row>
    <row r="391" spans="31:31" ht="26.45" customHeight="1">
      <c r="AE391" s="37"/>
    </row>
    <row r="392" spans="31:31" ht="26.45" customHeight="1">
      <c r="AE392" s="37"/>
    </row>
    <row r="393" spans="31:31" ht="26.45" customHeight="1">
      <c r="AE393" s="37"/>
    </row>
    <row r="394" spans="31:31" ht="26.45" customHeight="1">
      <c r="AE394" s="37"/>
    </row>
    <row r="395" spans="31:31" ht="26.45" customHeight="1">
      <c r="AE395" s="37"/>
    </row>
    <row r="396" spans="31:31" ht="26.45" customHeight="1">
      <c r="AE396" s="37"/>
    </row>
    <row r="397" spans="31:31" ht="26.45" customHeight="1">
      <c r="AE397" s="37"/>
    </row>
    <row r="398" spans="31:31" ht="26.45" customHeight="1">
      <c r="AE398" s="37"/>
    </row>
    <row r="399" spans="31:31" ht="26.45" customHeight="1">
      <c r="AE399" s="37"/>
    </row>
    <row r="400" spans="31:31" ht="26.45" customHeight="1">
      <c r="AE400" s="37"/>
    </row>
    <row r="401" spans="31:31" ht="26.45" customHeight="1">
      <c r="AE401" s="37"/>
    </row>
    <row r="402" spans="31:31" ht="26.45" customHeight="1">
      <c r="AE402" s="37"/>
    </row>
    <row r="403" spans="31:31" ht="26.45" customHeight="1">
      <c r="AE403" s="37"/>
    </row>
    <row r="404" spans="31:31" ht="26.45" customHeight="1">
      <c r="AE404" s="37"/>
    </row>
    <row r="405" spans="31:31" ht="26.45" customHeight="1">
      <c r="AE405" s="37"/>
    </row>
    <row r="406" spans="31:31" ht="26.45" customHeight="1">
      <c r="AE406" s="37"/>
    </row>
    <row r="407" spans="31:31" ht="26.45" customHeight="1">
      <c r="AE407" s="37"/>
    </row>
    <row r="408" spans="31:31" ht="26.45" customHeight="1">
      <c r="AE408" s="37"/>
    </row>
    <row r="409" spans="31:31" ht="26.45" customHeight="1">
      <c r="AE409" s="37"/>
    </row>
    <row r="410" spans="31:31" ht="26.45" customHeight="1">
      <c r="AE410" s="37"/>
    </row>
    <row r="411" spans="31:31" ht="26.45" customHeight="1">
      <c r="AE411" s="37"/>
    </row>
    <row r="412" spans="31:31" ht="26.45" customHeight="1">
      <c r="AE412" s="37"/>
    </row>
    <row r="413" spans="31:31" ht="26.45" customHeight="1">
      <c r="AE413" s="37"/>
    </row>
    <row r="414" spans="31:31" ht="26.45" customHeight="1">
      <c r="AE414" s="37"/>
    </row>
    <row r="415" spans="31:31" ht="26.45" customHeight="1">
      <c r="AE415" s="37"/>
    </row>
    <row r="416" spans="31:31" ht="26.45" customHeight="1">
      <c r="AE416" s="37"/>
    </row>
    <row r="417" spans="31:31" ht="26.45" customHeight="1">
      <c r="AE417" s="37"/>
    </row>
    <row r="418" spans="31:31" ht="26.45" customHeight="1">
      <c r="AE418" s="37"/>
    </row>
    <row r="419" spans="31:31" ht="26.45" customHeight="1">
      <c r="AE419" s="37"/>
    </row>
    <row r="420" spans="31:31" ht="26.45" customHeight="1">
      <c r="AE420" s="37"/>
    </row>
    <row r="421" spans="31:31" ht="26.45" customHeight="1">
      <c r="AE421" s="37"/>
    </row>
    <row r="422" spans="31:31" ht="26.45" customHeight="1">
      <c r="AE422" s="37"/>
    </row>
    <row r="423" spans="31:31" ht="26.45" customHeight="1">
      <c r="AE423" s="37"/>
    </row>
    <row r="424" spans="31:31" ht="26.45" customHeight="1">
      <c r="AE424" s="37"/>
    </row>
    <row r="425" spans="31:31" ht="26.45" customHeight="1">
      <c r="AE425" s="37"/>
    </row>
    <row r="426" spans="31:31" ht="26.45" customHeight="1">
      <c r="AE426" s="37"/>
    </row>
    <row r="427" spans="31:31" ht="26.45" customHeight="1">
      <c r="AE427" s="37"/>
    </row>
    <row r="428" spans="31:31" ht="26.45" customHeight="1">
      <c r="AE428" s="37"/>
    </row>
    <row r="429" spans="31:31" ht="26.45" customHeight="1">
      <c r="AE429" s="37"/>
    </row>
    <row r="430" spans="31:31" ht="26.45" customHeight="1">
      <c r="AE430" s="37"/>
    </row>
    <row r="431" spans="31:31" ht="26.45" customHeight="1">
      <c r="AE431" s="37"/>
    </row>
    <row r="432" spans="31:31" ht="26.45" customHeight="1">
      <c r="AE432" s="37"/>
    </row>
    <row r="433" spans="31:31" ht="26.45" customHeight="1">
      <c r="AE433" s="37"/>
    </row>
    <row r="434" spans="31:31" ht="26.45" customHeight="1">
      <c r="AE434" s="37"/>
    </row>
    <row r="435" spans="31:31" ht="26.45" customHeight="1">
      <c r="AE435" s="37"/>
    </row>
    <row r="436" spans="31:31" ht="26.45" customHeight="1">
      <c r="AE436" s="37"/>
    </row>
    <row r="437" spans="31:31" ht="26.45" customHeight="1">
      <c r="AE437" s="37"/>
    </row>
    <row r="438" spans="31:31" ht="26.45" customHeight="1">
      <c r="AE438" s="37"/>
    </row>
    <row r="439" spans="31:31" ht="26.45" customHeight="1">
      <c r="AE439" s="37"/>
    </row>
    <row r="440" spans="31:31" ht="26.45" customHeight="1">
      <c r="AE440" s="37"/>
    </row>
    <row r="441" spans="31:31" ht="26.45" customHeight="1">
      <c r="AE441" s="37"/>
    </row>
    <row r="442" spans="31:31" ht="26.45" customHeight="1">
      <c r="AE442" s="37"/>
    </row>
    <row r="443" spans="31:31" ht="26.45" customHeight="1">
      <c r="AE443" s="37"/>
    </row>
    <row r="444" spans="31:31" ht="26.45" customHeight="1">
      <c r="AE444" s="37"/>
    </row>
    <row r="445" spans="31:31" ht="26.45" customHeight="1">
      <c r="AE445" s="37"/>
    </row>
    <row r="446" spans="31:31" ht="26.45" customHeight="1">
      <c r="AE446" s="37"/>
    </row>
    <row r="447" spans="31:31" ht="26.45" customHeight="1">
      <c r="AE447" s="37"/>
    </row>
    <row r="448" spans="31:31" ht="26.45" customHeight="1">
      <c r="AE448" s="37"/>
    </row>
    <row r="449" spans="31:31" ht="26.45" customHeight="1">
      <c r="AE449" s="37"/>
    </row>
    <row r="450" spans="31:31" ht="26.45" customHeight="1">
      <c r="AE450" s="37"/>
    </row>
    <row r="451" spans="31:31" ht="26.45" customHeight="1">
      <c r="AE451" s="37"/>
    </row>
    <row r="452" spans="31:31" ht="26.45" customHeight="1">
      <c r="AE452" s="37"/>
    </row>
    <row r="453" spans="31:31" ht="26.45" customHeight="1">
      <c r="AE453" s="37"/>
    </row>
    <row r="454" spans="31:31" ht="26.45" customHeight="1">
      <c r="AE454" s="37"/>
    </row>
    <row r="455" spans="31:31" ht="26.45" customHeight="1">
      <c r="AE455" s="37"/>
    </row>
    <row r="456" spans="31:31" ht="26.45" customHeight="1">
      <c r="AE456" s="37"/>
    </row>
    <row r="457" spans="31:31" ht="26.45" customHeight="1">
      <c r="AE457" s="37"/>
    </row>
    <row r="458" spans="31:31" ht="26.45" customHeight="1">
      <c r="AE458" s="37"/>
    </row>
    <row r="459" spans="31:31" ht="26.45" customHeight="1">
      <c r="AE459" s="37"/>
    </row>
    <row r="460" spans="31:31" ht="26.45" customHeight="1">
      <c r="AE460" s="37"/>
    </row>
    <row r="461" spans="31:31" ht="26.45" customHeight="1">
      <c r="AE461" s="37"/>
    </row>
    <row r="462" spans="31:31" ht="26.45" customHeight="1">
      <c r="AE462" s="37"/>
    </row>
    <row r="463" spans="31:31" ht="26.45" customHeight="1">
      <c r="AE463" s="37"/>
    </row>
    <row r="464" spans="31:31" ht="26.45" customHeight="1">
      <c r="AE464" s="37"/>
    </row>
    <row r="465" spans="31:31" ht="26.45" customHeight="1">
      <c r="AE465" s="37"/>
    </row>
    <row r="466" spans="31:31" ht="26.45" customHeight="1">
      <c r="AE466" s="37"/>
    </row>
    <row r="467" spans="31:31" ht="26.45" customHeight="1">
      <c r="AE467" s="37"/>
    </row>
    <row r="468" spans="31:31" ht="26.45" customHeight="1">
      <c r="AE468" s="37"/>
    </row>
    <row r="469" spans="31:31" ht="26.45" customHeight="1">
      <c r="AE469" s="37"/>
    </row>
    <row r="470" spans="31:31" ht="26.45" customHeight="1">
      <c r="AE470" s="37"/>
    </row>
    <row r="471" spans="31:31" ht="26.45" customHeight="1">
      <c r="AE471" s="37"/>
    </row>
    <row r="472" spans="31:31" ht="26.45" customHeight="1">
      <c r="AE472" s="37"/>
    </row>
    <row r="473" spans="31:31" ht="26.45" customHeight="1">
      <c r="AE473" s="37"/>
    </row>
    <row r="474" spans="31:31" ht="26.45" customHeight="1">
      <c r="AE474" s="37"/>
    </row>
    <row r="475" spans="31:31" ht="26.45" customHeight="1">
      <c r="AE475" s="37"/>
    </row>
    <row r="476" spans="31:31" ht="26.45" customHeight="1">
      <c r="AE476" s="37"/>
    </row>
    <row r="477" spans="31:31" ht="26.45" customHeight="1">
      <c r="AE477" s="37"/>
    </row>
    <row r="478" spans="31:31" ht="26.45" customHeight="1">
      <c r="AE478" s="37"/>
    </row>
    <row r="479" spans="31:31" ht="26.45" customHeight="1">
      <c r="AE479" s="37"/>
    </row>
    <row r="480" spans="31:31" ht="26.45" customHeight="1">
      <c r="AE480" s="37"/>
    </row>
    <row r="481" spans="31:31" ht="26.45" customHeight="1">
      <c r="AE481" s="37"/>
    </row>
    <row r="482" spans="31:31" ht="26.45" customHeight="1">
      <c r="AE482" s="37"/>
    </row>
    <row r="483" spans="31:31" ht="26.45" customHeight="1">
      <c r="AE483" s="37"/>
    </row>
    <row r="484" spans="31:31" ht="26.45" customHeight="1">
      <c r="AE484" s="37"/>
    </row>
    <row r="485" spans="31:31" ht="26.45" customHeight="1">
      <c r="AE485" s="37"/>
    </row>
    <row r="486" spans="31:31" ht="26.45" customHeight="1">
      <c r="AE486" s="37"/>
    </row>
    <row r="487" spans="31:31" ht="26.45" customHeight="1">
      <c r="AE487" s="37"/>
    </row>
    <row r="488" spans="31:31" ht="26.45" customHeight="1">
      <c r="AE488" s="37"/>
    </row>
    <row r="489" spans="31:31" ht="26.45" customHeight="1">
      <c r="AE489" s="37"/>
    </row>
    <row r="490" spans="31:31" ht="26.45" customHeight="1">
      <c r="AE490" s="37"/>
    </row>
    <row r="491" spans="31:31" ht="26.45" customHeight="1">
      <c r="AE491" s="37"/>
    </row>
    <row r="492" spans="31:31" ht="26.45" customHeight="1">
      <c r="AE492" s="37"/>
    </row>
    <row r="493" spans="31:31" ht="26.45" customHeight="1">
      <c r="AE493" s="37"/>
    </row>
    <row r="494" spans="31:31" ht="26.45" customHeight="1">
      <c r="AE494" s="37"/>
    </row>
    <row r="495" spans="31:31" ht="26.45" customHeight="1">
      <c r="AE495" s="37"/>
    </row>
    <row r="496" spans="31:31" ht="26.45" customHeight="1">
      <c r="AE496" s="37"/>
    </row>
    <row r="497" spans="31:31" ht="26.45" customHeight="1">
      <c r="AE497" s="37"/>
    </row>
    <row r="498" spans="31:31" ht="26.45" customHeight="1">
      <c r="AE498" s="37"/>
    </row>
    <row r="499" spans="31:31" ht="26.45" customHeight="1">
      <c r="AE499" s="37"/>
    </row>
    <row r="500" spans="31:31" ht="26.45" customHeight="1">
      <c r="AE500" s="37"/>
    </row>
    <row r="501" spans="31:31" ht="26.45" customHeight="1">
      <c r="AE501" s="37"/>
    </row>
    <row r="502" spans="31:31" ht="26.45" customHeight="1">
      <c r="AE502" s="37"/>
    </row>
    <row r="503" spans="31:31" ht="26.45" customHeight="1">
      <c r="AE503" s="37"/>
    </row>
    <row r="504" spans="31:31" ht="26.45" customHeight="1">
      <c r="AE504" s="37"/>
    </row>
    <row r="505" spans="31:31" ht="26.45" customHeight="1">
      <c r="AE505" s="37"/>
    </row>
    <row r="506" spans="31:31" ht="26.45" customHeight="1">
      <c r="AE506" s="37"/>
    </row>
    <row r="507" spans="31:31" ht="26.45" customHeight="1">
      <c r="AE507" s="37"/>
    </row>
    <row r="508" spans="31:31" ht="26.45" customHeight="1">
      <c r="AE508" s="37"/>
    </row>
    <row r="509" spans="31:31" ht="26.45" customHeight="1">
      <c r="AE509" s="37"/>
    </row>
    <row r="510" spans="31:31" ht="26.45" customHeight="1">
      <c r="AE510" s="37"/>
    </row>
    <row r="511" spans="31:31" ht="26.45" customHeight="1">
      <c r="AE511" s="37"/>
    </row>
    <row r="512" spans="31:31" ht="26.45" customHeight="1">
      <c r="AE512" s="37"/>
    </row>
    <row r="513" spans="31:31" ht="26.45" customHeight="1">
      <c r="AE513" s="37"/>
    </row>
    <row r="514" spans="31:31" ht="26.45" customHeight="1">
      <c r="AE514" s="37"/>
    </row>
    <row r="515" spans="31:31" ht="26.45" customHeight="1">
      <c r="AE515" s="37"/>
    </row>
    <row r="516" spans="31:31" ht="26.45" customHeight="1">
      <c r="AE516" s="37"/>
    </row>
    <row r="517" spans="31:31" ht="26.45" customHeight="1">
      <c r="AE517" s="37"/>
    </row>
    <row r="518" spans="31:31" ht="26.45" customHeight="1">
      <c r="AE518" s="37"/>
    </row>
    <row r="519" spans="31:31" ht="26.45" customHeight="1">
      <c r="AE519" s="37"/>
    </row>
    <row r="520" spans="31:31" ht="26.45" customHeight="1">
      <c r="AE520" s="37"/>
    </row>
    <row r="521" spans="31:31" ht="26.45" customHeight="1">
      <c r="AE521" s="37"/>
    </row>
    <row r="522" spans="31:31" ht="26.45" customHeight="1">
      <c r="AE522" s="37"/>
    </row>
    <row r="523" spans="31:31" ht="26.45" customHeight="1">
      <c r="AE523" s="37"/>
    </row>
    <row r="524" spans="31:31" ht="26.45" customHeight="1">
      <c r="AE524" s="37"/>
    </row>
    <row r="525" spans="31:31" ht="26.45" customHeight="1">
      <c r="AE525" s="37"/>
    </row>
    <row r="526" spans="31:31" ht="26.45" customHeight="1">
      <c r="AE526" s="37"/>
    </row>
    <row r="527" spans="31:31" ht="26.45" customHeight="1">
      <c r="AE527" s="37"/>
    </row>
    <row r="528" spans="31:31" ht="26.45" customHeight="1">
      <c r="AE528" s="37"/>
    </row>
    <row r="529" spans="31:31" ht="26.45" customHeight="1">
      <c r="AE529" s="37"/>
    </row>
    <row r="530" spans="31:31" ht="26.45" customHeight="1">
      <c r="AE530" s="37"/>
    </row>
    <row r="531" spans="31:31" ht="26.45" customHeight="1">
      <c r="AE531" s="37"/>
    </row>
    <row r="532" spans="31:31" ht="26.45" customHeight="1">
      <c r="AE532" s="37"/>
    </row>
    <row r="533" spans="31:31" ht="26.45" customHeight="1">
      <c r="AE533" s="37"/>
    </row>
    <row r="534" spans="31:31" ht="26.45" customHeight="1">
      <c r="AE534" s="37"/>
    </row>
    <row r="535" spans="31:31" ht="26.45" customHeight="1">
      <c r="AE535" s="37"/>
    </row>
    <row r="536" spans="31:31" ht="26.45" customHeight="1">
      <c r="AE536" s="37"/>
    </row>
    <row r="537" spans="31:31" ht="26.45" customHeight="1">
      <c r="AE537" s="37"/>
    </row>
    <row r="538" spans="31:31" ht="26.45" customHeight="1">
      <c r="AE538" s="37"/>
    </row>
    <row r="539" spans="31:31" ht="26.45" customHeight="1">
      <c r="AE539" s="37"/>
    </row>
    <row r="540" spans="31:31" ht="26.45" customHeight="1">
      <c r="AE540" s="37"/>
    </row>
    <row r="541" spans="31:31" ht="26.45" customHeight="1">
      <c r="AE541" s="37"/>
    </row>
    <row r="542" spans="31:31" ht="26.45" customHeight="1">
      <c r="AE542" s="37"/>
    </row>
    <row r="543" spans="31:31" ht="26.45" customHeight="1">
      <c r="AE543" s="37"/>
    </row>
    <row r="544" spans="31:31" ht="26.45" customHeight="1">
      <c r="AE544" s="37"/>
    </row>
    <row r="545" spans="31:31" ht="26.45" customHeight="1">
      <c r="AE545" s="37"/>
    </row>
    <row r="546" spans="31:31" ht="26.45" customHeight="1">
      <c r="AE546" s="37"/>
    </row>
    <row r="547" spans="31:31" ht="26.45" customHeight="1">
      <c r="AE547" s="37"/>
    </row>
    <row r="548" spans="31:31" ht="26.45" customHeight="1">
      <c r="AE548" s="37"/>
    </row>
    <row r="549" spans="31:31" ht="26.45" customHeight="1">
      <c r="AE549" s="37"/>
    </row>
    <row r="550" spans="31:31" ht="26.45" customHeight="1">
      <c r="AE550" s="37"/>
    </row>
    <row r="551" spans="31:31" ht="26.45" customHeight="1">
      <c r="AE551" s="37"/>
    </row>
    <row r="552" spans="31:31" ht="26.45" customHeight="1">
      <c r="AE552" s="37"/>
    </row>
    <row r="553" spans="31:31" ht="26.45" customHeight="1">
      <c r="AE553" s="37"/>
    </row>
    <row r="554" spans="31:31" ht="26.45" customHeight="1">
      <c r="AE554" s="37"/>
    </row>
    <row r="555" spans="31:31" ht="26.45" customHeight="1">
      <c r="AE555" s="37"/>
    </row>
    <row r="556" spans="31:31" ht="26.45" customHeight="1">
      <c r="AE556" s="37"/>
    </row>
    <row r="557" spans="31:31" ht="26.45" customHeight="1">
      <c r="AE557" s="37"/>
    </row>
    <row r="558" spans="31:31" ht="26.45" customHeight="1">
      <c r="AE558" s="37"/>
    </row>
    <row r="559" spans="31:31" ht="26.45" customHeight="1">
      <c r="AE559" s="37"/>
    </row>
    <row r="560" spans="31:31" ht="26.45" customHeight="1">
      <c r="AE560" s="37"/>
    </row>
    <row r="561" spans="31:31" ht="26.45" customHeight="1">
      <c r="AE561" s="37"/>
    </row>
    <row r="562" spans="31:31" ht="26.45" customHeight="1">
      <c r="AE562" s="37"/>
    </row>
    <row r="563" spans="31:31" ht="26.45" customHeight="1">
      <c r="AE563" s="37"/>
    </row>
    <row r="564" spans="31:31" ht="26.45" customHeight="1">
      <c r="AE564" s="37"/>
    </row>
    <row r="565" spans="31:31" ht="26.45" customHeight="1">
      <c r="AE565" s="37"/>
    </row>
    <row r="566" spans="31:31" ht="26.45" customHeight="1">
      <c r="AE566" s="37"/>
    </row>
    <row r="567" spans="31:31" ht="26.45" customHeight="1">
      <c r="AE567" s="37"/>
    </row>
    <row r="568" spans="31:31" ht="26.45" customHeight="1">
      <c r="AE568" s="37"/>
    </row>
    <row r="569" spans="31:31" ht="26.45" customHeight="1">
      <c r="AE569" s="37"/>
    </row>
    <row r="570" spans="31:31" ht="26.45" customHeight="1">
      <c r="AE570" s="37"/>
    </row>
    <row r="571" spans="31:31" ht="26.45" customHeight="1">
      <c r="AE571" s="37"/>
    </row>
    <row r="572" spans="31:31" ht="26.45" customHeight="1">
      <c r="AE572" s="37"/>
    </row>
    <row r="573" spans="31:31" ht="26.45" customHeight="1">
      <c r="AE573" s="37"/>
    </row>
    <row r="574" spans="31:31" ht="26.45" customHeight="1">
      <c r="AE574" s="37"/>
    </row>
    <row r="575" spans="31:31" ht="26.45" customHeight="1">
      <c r="AE575" s="37"/>
    </row>
    <row r="576" spans="31:31" ht="26.45" customHeight="1">
      <c r="AE576" s="37"/>
    </row>
    <row r="577" spans="31:31" ht="26.45" customHeight="1">
      <c r="AE577" s="37"/>
    </row>
    <row r="578" spans="31:31" ht="26.45" customHeight="1">
      <c r="AE578" s="37"/>
    </row>
    <row r="579" spans="31:31" ht="26.45" customHeight="1">
      <c r="AE579" s="37"/>
    </row>
    <row r="580" spans="31:31" ht="26.45" customHeight="1">
      <c r="AE580" s="37"/>
    </row>
    <row r="581" spans="31:31" ht="26.45" customHeight="1">
      <c r="AE581" s="37"/>
    </row>
    <row r="582" spans="31:31" ht="26.45" customHeight="1">
      <c r="AE582" s="37"/>
    </row>
    <row r="583" spans="31:31" ht="26.45" customHeight="1">
      <c r="AE583" s="37"/>
    </row>
    <row r="584" spans="31:31" ht="26.45" customHeight="1">
      <c r="AE584" s="37"/>
    </row>
    <row r="585" spans="31:31" ht="26.45" customHeight="1">
      <c r="AE585" s="37"/>
    </row>
    <row r="586" spans="31:31" ht="26.45" customHeight="1">
      <c r="AE586" s="37"/>
    </row>
    <row r="587" spans="31:31" ht="26.45" customHeight="1">
      <c r="AE587" s="37"/>
    </row>
    <row r="588" spans="31:31" ht="26.45" customHeight="1">
      <c r="AE588" s="37"/>
    </row>
    <row r="589" spans="31:31" ht="26.45" customHeight="1">
      <c r="AE589" s="37"/>
    </row>
    <row r="590" spans="31:31" ht="26.45" customHeight="1">
      <c r="AE590" s="37"/>
    </row>
    <row r="591" spans="31:31" ht="26.45" customHeight="1">
      <c r="AE591" s="37"/>
    </row>
    <row r="592" spans="31:31" ht="26.45" customHeight="1">
      <c r="AE592" s="37"/>
    </row>
    <row r="593" spans="31:31" ht="26.45" customHeight="1">
      <c r="AE593" s="37"/>
    </row>
    <row r="594" spans="31:31" ht="26.45" customHeight="1">
      <c r="AE594" s="37"/>
    </row>
    <row r="595" spans="31:31" ht="26.45" customHeight="1">
      <c r="AE595" s="37"/>
    </row>
    <row r="596" spans="31:31" ht="26.45" customHeight="1">
      <c r="AE596" s="37"/>
    </row>
    <row r="597" spans="31:31" ht="26.45" customHeight="1">
      <c r="AE597" s="37"/>
    </row>
    <row r="598" spans="31:31" ht="26.45" customHeight="1">
      <c r="AE598" s="37"/>
    </row>
    <row r="599" spans="31:31" ht="26.45" customHeight="1">
      <c r="AE599" s="37"/>
    </row>
    <row r="600" spans="31:31" ht="26.45" customHeight="1">
      <c r="AE600" s="37"/>
    </row>
    <row r="601" spans="31:31" ht="26.45" customHeight="1">
      <c r="AE601" s="37"/>
    </row>
    <row r="602" spans="31:31" ht="26.45" customHeight="1">
      <c r="AE602" s="37"/>
    </row>
    <row r="603" spans="31:31" ht="26.45" customHeight="1">
      <c r="AE603" s="37"/>
    </row>
    <row r="604" spans="31:31" ht="26.45" customHeight="1">
      <c r="AE604" s="37"/>
    </row>
    <row r="605" spans="31:31" ht="26.45" customHeight="1">
      <c r="AE605" s="37"/>
    </row>
    <row r="606" spans="31:31" ht="26.45" customHeight="1">
      <c r="AE606" s="37"/>
    </row>
    <row r="607" spans="31:31" ht="26.45" customHeight="1">
      <c r="AE607" s="37"/>
    </row>
    <row r="608" spans="31:31" ht="26.45" customHeight="1">
      <c r="AE608" s="37"/>
    </row>
    <row r="609" spans="31:31" ht="26.45" customHeight="1">
      <c r="AE609" s="37"/>
    </row>
    <row r="610" spans="31:31" ht="26.45" customHeight="1">
      <c r="AE610" s="37"/>
    </row>
    <row r="611" spans="31:31" ht="26.45" customHeight="1">
      <c r="AE611" s="37"/>
    </row>
    <row r="612" spans="31:31" ht="26.45" customHeight="1">
      <c r="AE612" s="37"/>
    </row>
    <row r="613" spans="31:31" ht="26.45" customHeight="1">
      <c r="AE613" s="37"/>
    </row>
    <row r="614" spans="31:31" ht="26.45" customHeight="1">
      <c r="AE614" s="37"/>
    </row>
    <row r="615" spans="31:31" ht="26.45" customHeight="1">
      <c r="AE615" s="37"/>
    </row>
    <row r="616" spans="31:31" ht="26.45" customHeight="1">
      <c r="AE616" s="37"/>
    </row>
    <row r="617" spans="31:31" ht="26.45" customHeight="1">
      <c r="AE617" s="37"/>
    </row>
    <row r="618" spans="31:31" ht="26.45" customHeight="1">
      <c r="AE618" s="37"/>
    </row>
    <row r="619" spans="31:31" ht="26.45" customHeight="1">
      <c r="AE619" s="37"/>
    </row>
    <row r="620" spans="31:31" ht="26.45" customHeight="1">
      <c r="AE620" s="37"/>
    </row>
    <row r="621" spans="31:31" ht="26.45" customHeight="1">
      <c r="AE621" s="37"/>
    </row>
    <row r="622" spans="31:31" ht="26.45" customHeight="1">
      <c r="AE622" s="37"/>
    </row>
    <row r="623" spans="31:31" ht="26.45" customHeight="1">
      <c r="AE623" s="37"/>
    </row>
    <row r="624" spans="31:31" ht="26.45" customHeight="1">
      <c r="AE624" s="37"/>
    </row>
    <row r="625" spans="31:31" ht="26.45" customHeight="1">
      <c r="AE625" s="37"/>
    </row>
    <row r="626" spans="31:31" ht="26.45" customHeight="1">
      <c r="AE626" s="37"/>
    </row>
    <row r="627" spans="31:31" ht="26.45" customHeight="1">
      <c r="AE627" s="37"/>
    </row>
    <row r="628" spans="31:31" ht="26.45" customHeight="1">
      <c r="AE628" s="37"/>
    </row>
    <row r="629" spans="31:31" ht="26.45" customHeight="1">
      <c r="AE629" s="37"/>
    </row>
    <row r="630" spans="31:31" ht="26.45" customHeight="1">
      <c r="AE630" s="37"/>
    </row>
    <row r="631" spans="31:31" ht="26.45" customHeight="1">
      <c r="AE631" s="37"/>
    </row>
    <row r="632" spans="31:31" ht="26.45" customHeight="1">
      <c r="AE632" s="37"/>
    </row>
    <row r="633" spans="31:31" ht="26.45" customHeight="1">
      <c r="AE633" s="37"/>
    </row>
    <row r="634" spans="31:31" ht="26.45" customHeight="1">
      <c r="AE634" s="37"/>
    </row>
    <row r="635" spans="31:31" ht="26.45" customHeight="1">
      <c r="AE635" s="37"/>
    </row>
    <row r="636" spans="31:31" ht="26.45" customHeight="1">
      <c r="AE636" s="37"/>
    </row>
    <row r="637" spans="31:31" ht="26.45" customHeight="1">
      <c r="AE637" s="37"/>
    </row>
    <row r="638" spans="31:31" ht="26.45" customHeight="1">
      <c r="AE638" s="37"/>
    </row>
    <row r="639" spans="31:31" ht="26.45" customHeight="1">
      <c r="AE639" s="37"/>
    </row>
    <row r="640" spans="31:31" ht="26.45" customHeight="1">
      <c r="AE640" s="37"/>
    </row>
    <row r="641" spans="31:31" ht="26.45" customHeight="1">
      <c r="AE641" s="37"/>
    </row>
    <row r="642" spans="31:31" ht="26.45" customHeight="1">
      <c r="AE642" s="37"/>
    </row>
    <row r="643" spans="31:31" ht="26.45" customHeight="1">
      <c r="AE643" s="37"/>
    </row>
    <row r="644" spans="31:31" ht="26.45" customHeight="1">
      <c r="AE644" s="37"/>
    </row>
    <row r="645" spans="31:31" ht="26.45" customHeight="1">
      <c r="AE645" s="37"/>
    </row>
    <row r="646" spans="31:31" ht="26.45" customHeight="1">
      <c r="AE646" s="37"/>
    </row>
    <row r="647" spans="31:31" ht="26.45" customHeight="1">
      <c r="AE647" s="37"/>
    </row>
    <row r="648" spans="31:31" ht="26.45" customHeight="1">
      <c r="AE648" s="37"/>
    </row>
    <row r="649" spans="31:31" ht="26.45" customHeight="1">
      <c r="AE649" s="37"/>
    </row>
    <row r="650" spans="31:31" ht="26.45" customHeight="1">
      <c r="AE650" s="37"/>
    </row>
    <row r="651" spans="31:31" ht="26.45" customHeight="1">
      <c r="AE651" s="37"/>
    </row>
    <row r="652" spans="31:31" ht="26.45" customHeight="1">
      <c r="AE652" s="37"/>
    </row>
    <row r="653" spans="31:31" ht="26.45" customHeight="1">
      <c r="AE653" s="37"/>
    </row>
    <row r="654" spans="31:31" ht="26.45" customHeight="1">
      <c r="AE654" s="37"/>
    </row>
    <row r="655" spans="31:31" ht="26.45" customHeight="1">
      <c r="AE655" s="37"/>
    </row>
    <row r="656" spans="31:31" ht="26.45" customHeight="1">
      <c r="AE656" s="37"/>
    </row>
    <row r="657" spans="31:31" ht="26.45" customHeight="1">
      <c r="AE657" s="37"/>
    </row>
    <row r="658" spans="31:31" ht="26.45" customHeight="1">
      <c r="AE658" s="37"/>
    </row>
    <row r="659" spans="31:31" ht="26.45" customHeight="1">
      <c r="AE659" s="37"/>
    </row>
    <row r="660" spans="31:31" ht="26.45" customHeight="1">
      <c r="AE660" s="37"/>
    </row>
    <row r="661" spans="31:31" ht="26.45" customHeight="1">
      <c r="AE661" s="37"/>
    </row>
    <row r="662" spans="31:31" ht="26.45" customHeight="1">
      <c r="AE662" s="37"/>
    </row>
    <row r="663" spans="31:31" ht="26.45" customHeight="1">
      <c r="AE663" s="37"/>
    </row>
    <row r="664" spans="31:31" ht="26.45" customHeight="1">
      <c r="AE664" s="37"/>
    </row>
    <row r="665" spans="31:31" ht="26.45" customHeight="1">
      <c r="AE665" s="37"/>
    </row>
    <row r="666" spans="31:31" ht="26.45" customHeight="1">
      <c r="AE666" s="37"/>
    </row>
    <row r="667" spans="31:31" ht="26.45" customHeight="1">
      <c r="AE667" s="37"/>
    </row>
    <row r="668" spans="31:31" ht="26.45" customHeight="1">
      <c r="AE668" s="37"/>
    </row>
    <row r="669" spans="31:31" ht="26.45" customHeight="1">
      <c r="AE669" s="37"/>
    </row>
    <row r="670" spans="31:31" ht="26.45" customHeight="1">
      <c r="AE670" s="37"/>
    </row>
    <row r="671" spans="31:31" ht="26.45" customHeight="1">
      <c r="AE671" s="37"/>
    </row>
    <row r="672" spans="31:31" ht="26.45" customHeight="1">
      <c r="AE672" s="37"/>
    </row>
    <row r="673" spans="31:31" ht="26.45" customHeight="1">
      <c r="AE673" s="37"/>
    </row>
    <row r="674" spans="31:31" ht="26.45" customHeight="1">
      <c r="AE674" s="37"/>
    </row>
    <row r="675" spans="31:31" ht="26.45" customHeight="1">
      <c r="AE675" s="37"/>
    </row>
    <row r="676" spans="31:31" ht="26.45" customHeight="1">
      <c r="AE676" s="37"/>
    </row>
    <row r="677" spans="31:31" ht="26.45" customHeight="1">
      <c r="AE677" s="37"/>
    </row>
    <row r="678" spans="31:31" ht="26.45" customHeight="1">
      <c r="AE678" s="37"/>
    </row>
    <row r="679" spans="31:31" ht="26.45" customHeight="1">
      <c r="AE679" s="37"/>
    </row>
    <row r="680" spans="31:31" ht="26.45" customHeight="1">
      <c r="AE680" s="37"/>
    </row>
    <row r="681" spans="31:31" ht="26.45" customHeight="1">
      <c r="AE681" s="37"/>
    </row>
    <row r="682" spans="31:31" ht="26.45" customHeight="1">
      <c r="AE682" s="37"/>
    </row>
    <row r="683" spans="31:31" ht="26.45" customHeight="1">
      <c r="AE683" s="37"/>
    </row>
    <row r="684" spans="31:31" ht="26.45" customHeight="1">
      <c r="AE684" s="37"/>
    </row>
    <row r="685" spans="31:31" ht="26.45" customHeight="1">
      <c r="AE685" s="37"/>
    </row>
    <row r="686" spans="31:31" ht="26.45" customHeight="1">
      <c r="AE686" s="37"/>
    </row>
    <row r="687" spans="31:31" ht="26.45" customHeight="1">
      <c r="AE687" s="37"/>
    </row>
    <row r="688" spans="31:31" ht="26.45" customHeight="1">
      <c r="AE688" s="37"/>
    </row>
    <row r="689" spans="31:31" ht="26.45" customHeight="1">
      <c r="AE689" s="37"/>
    </row>
    <row r="690" spans="31:31" ht="26.45" customHeight="1">
      <c r="AE690" s="37"/>
    </row>
    <row r="691" spans="31:31" ht="26.45" customHeight="1">
      <c r="AE691" s="37"/>
    </row>
    <row r="692" spans="31:31" ht="26.45" customHeight="1">
      <c r="AE692" s="37"/>
    </row>
    <row r="693" spans="31:31" ht="26.45" customHeight="1">
      <c r="AE693" s="37"/>
    </row>
    <row r="694" spans="31:31" ht="26.45" customHeight="1">
      <c r="AE694" s="37"/>
    </row>
    <row r="695" spans="31:31" ht="26.45" customHeight="1">
      <c r="AE695" s="37"/>
    </row>
    <row r="696" spans="31:31" ht="26.45" customHeight="1">
      <c r="AE696" s="37"/>
    </row>
    <row r="697" spans="31:31" ht="26.45" customHeight="1">
      <c r="AE697" s="37"/>
    </row>
    <row r="698" spans="31:31" ht="26.45" customHeight="1">
      <c r="AE698" s="37"/>
    </row>
    <row r="699" spans="31:31" ht="26.45" customHeight="1">
      <c r="AE699" s="37"/>
    </row>
    <row r="700" spans="31:31" ht="26.45" customHeight="1">
      <c r="AE700" s="37"/>
    </row>
    <row r="701" spans="31:31" ht="26.45" customHeight="1">
      <c r="AE701" s="37"/>
    </row>
    <row r="702" spans="31:31" ht="26.45" customHeight="1">
      <c r="AE702" s="37"/>
    </row>
    <row r="703" spans="31:31" ht="26.45" customHeight="1">
      <c r="AE703" s="37"/>
    </row>
    <row r="704" spans="31:31" ht="26.45" customHeight="1">
      <c r="AE704" s="37"/>
    </row>
    <row r="705" spans="31:31" ht="26.45" customHeight="1">
      <c r="AE705" s="37"/>
    </row>
    <row r="706" spans="31:31" ht="26.45" customHeight="1">
      <c r="AE706" s="37"/>
    </row>
    <row r="707" spans="31:31" ht="26.45" customHeight="1">
      <c r="AE707" s="37"/>
    </row>
    <row r="708" spans="31:31" ht="26.45" customHeight="1">
      <c r="AE708" s="37"/>
    </row>
    <row r="709" spans="31:31" ht="26.45" customHeight="1">
      <c r="AE709" s="37"/>
    </row>
    <row r="710" spans="31:31" ht="26.45" customHeight="1">
      <c r="AE710" s="37"/>
    </row>
    <row r="711" spans="31:31" ht="26.45" customHeight="1">
      <c r="AE711" s="37"/>
    </row>
    <row r="712" spans="31:31" ht="26.45" customHeight="1">
      <c r="AE712" s="37"/>
    </row>
    <row r="713" spans="31:31" ht="26.45" customHeight="1">
      <c r="AE713" s="37"/>
    </row>
    <row r="714" spans="31:31" ht="26.45" customHeight="1">
      <c r="AE714" s="37"/>
    </row>
    <row r="715" spans="31:31" ht="26.45" customHeight="1">
      <c r="AE715" s="37"/>
    </row>
    <row r="716" spans="31:31" ht="26.45" customHeight="1">
      <c r="AE716" s="37"/>
    </row>
    <row r="717" spans="31:31" ht="26.45" customHeight="1">
      <c r="AE717" s="37"/>
    </row>
    <row r="718" spans="31:31" ht="26.45" customHeight="1">
      <c r="AE718" s="37"/>
    </row>
    <row r="719" spans="31:31" ht="26.45" customHeight="1">
      <c r="AE719" s="37"/>
    </row>
    <row r="720" spans="31:31" ht="26.45" customHeight="1">
      <c r="AE720" s="37"/>
    </row>
    <row r="721" spans="31:31" ht="26.45" customHeight="1">
      <c r="AE721" s="37"/>
    </row>
    <row r="722" spans="31:31" ht="26.45" customHeight="1">
      <c r="AE722" s="37"/>
    </row>
    <row r="723" spans="31:31" ht="26.45" customHeight="1">
      <c r="AE723" s="37"/>
    </row>
    <row r="724" spans="31:31" ht="26.45" customHeight="1">
      <c r="AE724" s="37"/>
    </row>
    <row r="725" spans="31:31" ht="26.45" customHeight="1">
      <c r="AE725" s="37"/>
    </row>
    <row r="726" spans="31:31" ht="26.45" customHeight="1">
      <c r="AE726" s="37"/>
    </row>
    <row r="727" spans="31:31" ht="26.45" customHeight="1">
      <c r="AE727" s="37"/>
    </row>
    <row r="728" spans="31:31" ht="26.45" customHeight="1">
      <c r="AE728" s="37"/>
    </row>
    <row r="729" spans="31:31" ht="26.45" customHeight="1">
      <c r="AE729" s="37"/>
    </row>
    <row r="730" spans="31:31" ht="26.45" customHeight="1">
      <c r="AE730" s="37"/>
    </row>
    <row r="731" spans="31:31" ht="26.45" customHeight="1">
      <c r="AE731" s="37"/>
    </row>
    <row r="732" spans="31:31" ht="26.45" customHeight="1">
      <c r="AE732" s="37"/>
    </row>
    <row r="733" spans="31:31" ht="26.45" customHeight="1">
      <c r="AE733" s="37"/>
    </row>
    <row r="734" spans="31:31" ht="26.45" customHeight="1">
      <c r="AE734" s="37"/>
    </row>
    <row r="735" spans="31:31" ht="26.45" customHeight="1">
      <c r="AE735" s="37"/>
    </row>
    <row r="736" spans="31:31" ht="26.45" customHeight="1">
      <c r="AE736" s="37"/>
    </row>
    <row r="737" spans="31:31" ht="26.45" customHeight="1">
      <c r="AE737" s="37"/>
    </row>
    <row r="738" spans="31:31" ht="26.45" customHeight="1">
      <c r="AE738" s="37"/>
    </row>
    <row r="739" spans="31:31" ht="26.45" customHeight="1">
      <c r="AE739" s="37"/>
    </row>
    <row r="740" spans="31:31" ht="26.45" customHeight="1">
      <c r="AE740" s="37"/>
    </row>
    <row r="741" spans="31:31" ht="26.45" customHeight="1">
      <c r="AE741" s="37"/>
    </row>
    <row r="742" spans="31:31" ht="26.45" customHeight="1">
      <c r="AE742" s="37"/>
    </row>
    <row r="743" spans="31:31" ht="26.45" customHeight="1">
      <c r="AE743" s="37"/>
    </row>
    <row r="744" spans="31:31" ht="26.45" customHeight="1">
      <c r="AE744" s="37"/>
    </row>
    <row r="745" spans="31:31" ht="26.45" customHeight="1">
      <c r="AE745" s="37"/>
    </row>
    <row r="746" spans="31:31" ht="26.45" customHeight="1">
      <c r="AE746" s="37"/>
    </row>
    <row r="747" spans="31:31" ht="26.45" customHeight="1">
      <c r="AE747" s="37"/>
    </row>
    <row r="748" spans="31:31" ht="26.45" customHeight="1">
      <c r="AE748" s="37"/>
    </row>
    <row r="749" spans="31:31" ht="26.45" customHeight="1">
      <c r="AE749" s="37"/>
    </row>
    <row r="750" spans="31:31" ht="26.45" customHeight="1">
      <c r="AE750" s="37"/>
    </row>
    <row r="751" spans="31:31" ht="26.45" customHeight="1">
      <c r="AE751" s="37"/>
    </row>
    <row r="752" spans="31:31" ht="26.45" customHeight="1">
      <c r="AE752" s="37"/>
    </row>
    <row r="753" spans="31:31" ht="26.45" customHeight="1">
      <c r="AE753" s="37"/>
    </row>
    <row r="754" spans="31:31" ht="26.45" customHeight="1">
      <c r="AE754" s="37"/>
    </row>
    <row r="755" spans="31:31" ht="26.45" customHeight="1">
      <c r="AE755" s="37"/>
    </row>
    <row r="756" spans="31:31" ht="26.45" customHeight="1">
      <c r="AE756" s="37"/>
    </row>
    <row r="757" spans="31:31" ht="26.45" customHeight="1">
      <c r="AE757" s="37"/>
    </row>
    <row r="758" spans="31:31" ht="26.45" customHeight="1">
      <c r="AE758" s="37"/>
    </row>
    <row r="759" spans="31:31" ht="26.45" customHeight="1">
      <c r="AE759" s="37"/>
    </row>
    <row r="760" spans="31:31" ht="26.45" customHeight="1">
      <c r="AE760" s="37"/>
    </row>
    <row r="761" spans="31:31" ht="26.45" customHeight="1">
      <c r="AE761" s="37"/>
    </row>
    <row r="762" spans="31:31" ht="26.45" customHeight="1">
      <c r="AE762" s="37"/>
    </row>
    <row r="763" spans="31:31" ht="26.45" customHeight="1">
      <c r="AE763" s="37"/>
    </row>
    <row r="764" spans="31:31" ht="26.45" customHeight="1">
      <c r="AE764" s="37"/>
    </row>
    <row r="765" spans="31:31" ht="26.45" customHeight="1">
      <c r="AE765" s="37"/>
    </row>
    <row r="766" spans="31:31" ht="26.45" customHeight="1">
      <c r="AE766" s="37"/>
    </row>
    <row r="767" spans="31:31" ht="26.45" customHeight="1">
      <c r="AE767" s="37"/>
    </row>
    <row r="768" spans="31:31" ht="26.45" customHeight="1">
      <c r="AE768" s="37"/>
    </row>
    <row r="769" spans="31:31" ht="26.45" customHeight="1">
      <c r="AE769" s="37"/>
    </row>
    <row r="770" spans="31:31" ht="26.45" customHeight="1">
      <c r="AE770" s="37"/>
    </row>
    <row r="771" spans="31:31" ht="26.45" customHeight="1">
      <c r="AE771" s="37"/>
    </row>
    <row r="772" spans="31:31" ht="26.45" customHeight="1">
      <c r="AE772" s="37"/>
    </row>
    <row r="773" spans="31:31" ht="26.45" customHeight="1">
      <c r="AE773" s="37"/>
    </row>
    <row r="774" spans="31:31" ht="26.45" customHeight="1">
      <c r="AE774" s="37"/>
    </row>
    <row r="775" spans="31:31" ht="26.45" customHeight="1">
      <c r="AE775" s="37"/>
    </row>
    <row r="776" spans="31:31" ht="26.45" customHeight="1">
      <c r="AE776" s="37"/>
    </row>
    <row r="777" spans="31:31" ht="26.45" customHeight="1">
      <c r="AE777" s="37"/>
    </row>
    <row r="778" spans="31:31" ht="26.45" customHeight="1">
      <c r="AE778" s="37"/>
    </row>
    <row r="779" spans="31:31" ht="26.45" customHeight="1">
      <c r="AE779" s="37"/>
    </row>
    <row r="780" spans="31:31" ht="26.45" customHeight="1">
      <c r="AE780" s="37"/>
    </row>
    <row r="781" spans="31:31" ht="26.45" customHeight="1">
      <c r="AE781" s="37"/>
    </row>
    <row r="782" spans="31:31" ht="26.45" customHeight="1">
      <c r="AE782" s="37"/>
    </row>
    <row r="783" spans="31:31" ht="26.45" customHeight="1">
      <c r="AE783" s="37"/>
    </row>
    <row r="784" spans="31:31" ht="26.45" customHeight="1">
      <c r="AE784" s="37"/>
    </row>
    <row r="785" spans="31:31" ht="26.45" customHeight="1">
      <c r="AE785" s="37"/>
    </row>
    <row r="786" spans="31:31" ht="26.45" customHeight="1">
      <c r="AE786" s="37"/>
    </row>
    <row r="787" spans="31:31" ht="26.45" customHeight="1">
      <c r="AE787" s="37"/>
    </row>
    <row r="788" spans="31:31" ht="26.45" customHeight="1">
      <c r="AE788" s="37"/>
    </row>
    <row r="789" spans="31:31" ht="26.45" customHeight="1">
      <c r="AE789" s="37"/>
    </row>
    <row r="790" spans="31:31" ht="26.45" customHeight="1">
      <c r="AE790" s="37"/>
    </row>
    <row r="791" spans="31:31" ht="26.45" customHeight="1">
      <c r="AE791" s="37"/>
    </row>
    <row r="792" spans="31:31" ht="26.45" customHeight="1">
      <c r="AE792" s="37"/>
    </row>
    <row r="793" spans="31:31" ht="26.45" customHeight="1">
      <c r="AE793" s="37"/>
    </row>
    <row r="794" spans="31:31" ht="26.45" customHeight="1">
      <c r="AE794" s="37"/>
    </row>
    <row r="795" spans="31:31" ht="26.45" customHeight="1">
      <c r="AE795" s="37"/>
    </row>
    <row r="796" spans="31:31" ht="26.45" customHeight="1">
      <c r="AE796" s="37"/>
    </row>
    <row r="797" spans="31:31" ht="26.45" customHeight="1">
      <c r="AE797" s="37"/>
    </row>
    <row r="798" spans="31:31" ht="26.45" customHeight="1">
      <c r="AE798" s="37"/>
    </row>
    <row r="799" spans="31:31" ht="26.45" customHeight="1">
      <c r="AE799" s="37"/>
    </row>
    <row r="800" spans="31:31" ht="26.45" customHeight="1">
      <c r="AE800" s="37"/>
    </row>
    <row r="801" spans="31:31" ht="26.45" customHeight="1">
      <c r="AE801" s="37"/>
    </row>
    <row r="802" spans="31:31" ht="26.45" customHeight="1">
      <c r="AE802" s="37"/>
    </row>
    <row r="803" spans="31:31" ht="26.45" customHeight="1">
      <c r="AE803" s="37"/>
    </row>
    <row r="804" spans="31:31" ht="26.45" customHeight="1">
      <c r="AE804" s="37"/>
    </row>
    <row r="805" spans="31:31" ht="26.45" customHeight="1">
      <c r="AE805" s="37"/>
    </row>
    <row r="806" spans="31:31" ht="26.45" customHeight="1">
      <c r="AE806" s="37"/>
    </row>
    <row r="807" spans="31:31" ht="26.45" customHeight="1">
      <c r="AE807" s="37"/>
    </row>
    <row r="808" spans="31:31" ht="26.45" customHeight="1">
      <c r="AE808" s="37"/>
    </row>
    <row r="809" spans="31:31" ht="26.45" customHeight="1">
      <c r="AE809" s="37"/>
    </row>
    <row r="810" spans="31:31" ht="26.45" customHeight="1">
      <c r="AE810" s="37"/>
    </row>
    <row r="811" spans="31:31" ht="26.45" customHeight="1">
      <c r="AE811" s="37"/>
    </row>
    <row r="812" spans="31:31" ht="26.45" customHeight="1">
      <c r="AE812" s="37"/>
    </row>
    <row r="813" spans="31:31" ht="26.45" customHeight="1">
      <c r="AE813" s="37"/>
    </row>
    <row r="814" spans="31:31" ht="26.45" customHeight="1">
      <c r="AE814" s="37"/>
    </row>
    <row r="815" spans="31:31" ht="26.45" customHeight="1">
      <c r="AE815" s="37"/>
    </row>
    <row r="816" spans="31:31" ht="26.45" customHeight="1">
      <c r="AE816" s="37"/>
    </row>
    <row r="817" spans="31:31" ht="26.45" customHeight="1">
      <c r="AE817" s="37"/>
    </row>
    <row r="818" spans="31:31" ht="26.45" customHeight="1">
      <c r="AE818" s="37"/>
    </row>
    <row r="819" spans="31:31" ht="26.45" customHeight="1">
      <c r="AE819" s="37"/>
    </row>
    <row r="820" spans="31:31" ht="26.45" customHeight="1">
      <c r="AE820" s="37"/>
    </row>
    <row r="821" spans="31:31" ht="26.45" customHeight="1">
      <c r="AE821" s="37"/>
    </row>
    <row r="822" spans="31:31" ht="26.45" customHeight="1">
      <c r="AE822" s="37"/>
    </row>
    <row r="823" spans="31:31" ht="26.45" customHeight="1">
      <c r="AE823" s="37"/>
    </row>
    <row r="824" spans="31:31" ht="26.45" customHeight="1">
      <c r="AE824" s="37"/>
    </row>
    <row r="825" spans="31:31" ht="26.45" customHeight="1">
      <c r="AE825" s="37"/>
    </row>
    <row r="826" spans="31:31" ht="26.45" customHeight="1">
      <c r="AE826" s="37"/>
    </row>
    <row r="827" spans="31:31" ht="26.45" customHeight="1">
      <c r="AE827" s="37"/>
    </row>
    <row r="828" spans="31:31" ht="26.45" customHeight="1">
      <c r="AE828" s="37"/>
    </row>
    <row r="829" spans="31:31" ht="26.45" customHeight="1">
      <c r="AE829" s="37"/>
    </row>
    <row r="830" spans="31:31" ht="26.45" customHeight="1">
      <c r="AE830" s="37"/>
    </row>
    <row r="831" spans="31:31" ht="26.45" customHeight="1">
      <c r="AE831" s="37"/>
    </row>
    <row r="832" spans="31:31" ht="26.45" customHeight="1">
      <c r="AE832" s="37"/>
    </row>
    <row r="833" spans="31:31" ht="26.45" customHeight="1">
      <c r="AE833" s="37"/>
    </row>
    <row r="834" spans="31:31" ht="26.45" customHeight="1">
      <c r="AE834" s="37"/>
    </row>
    <row r="835" spans="31:31" ht="26.45" customHeight="1">
      <c r="AE835" s="37"/>
    </row>
    <row r="836" spans="31:31" ht="26.45" customHeight="1">
      <c r="AE836" s="37"/>
    </row>
    <row r="837" spans="31:31" ht="26.45" customHeight="1">
      <c r="AE837" s="37"/>
    </row>
    <row r="838" spans="31:31" ht="26.45" customHeight="1">
      <c r="AE838" s="37"/>
    </row>
  </sheetData>
  <autoFilter ref="A3:AT52" xr:uid="{00000000-0001-0000-0000-000000000000}"/>
  <mergeCells count="32">
    <mergeCell ref="AM1:AM2"/>
    <mergeCell ref="AL1:AL2"/>
    <mergeCell ref="AN1:AN2"/>
    <mergeCell ref="AO1:AO2"/>
    <mergeCell ref="AT1:AT2"/>
    <mergeCell ref="AP1:AP2"/>
    <mergeCell ref="AQ1:AQ2"/>
    <mergeCell ref="AR1:AR2"/>
    <mergeCell ref="AS1:AS2"/>
    <mergeCell ref="AI1:AI2"/>
    <mergeCell ref="AJ1:AJ2"/>
    <mergeCell ref="AK1:AK2"/>
    <mergeCell ref="X1:X2"/>
    <mergeCell ref="V1:V2"/>
    <mergeCell ref="AE1:AE2"/>
    <mergeCell ref="AC1:AC2"/>
    <mergeCell ref="AB1:AB2"/>
    <mergeCell ref="AD1:AD2"/>
    <mergeCell ref="Y1:Y2"/>
    <mergeCell ref="Z1:Z2"/>
    <mergeCell ref="AA1:AA2"/>
    <mergeCell ref="W1:W2"/>
    <mergeCell ref="C4:C50"/>
    <mergeCell ref="A4:A50"/>
    <mergeCell ref="AH1:AH2"/>
    <mergeCell ref="AF1:AF2"/>
    <mergeCell ref="AG1:AG2"/>
    <mergeCell ref="D1:I1"/>
    <mergeCell ref="A2:T2"/>
    <mergeCell ref="A1:C1"/>
    <mergeCell ref="K1:T1"/>
    <mergeCell ref="U1:U2"/>
  </mergeCells>
  <phoneticPr fontId="0" type="noConversion"/>
  <conditionalFormatting sqref="S4:S50">
    <cfRule type="cellIs" dxfId="15" priority="1" operator="lessThan">
      <formula>0</formula>
    </cfRule>
  </conditionalFormatting>
  <conditionalFormatting sqref="U4:AD50 AF4:AT50">
    <cfRule type="cellIs" dxfId="14" priority="4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5EC8A-1D30-4CCA-9B56-D1B7437AD36B}">
  <sheetPr codeName="Planilha9"/>
  <dimension ref="A1:AG52"/>
  <sheetViews>
    <sheetView topLeftCell="A25" zoomScale="80" zoomScaleNormal="80" workbookViewId="0">
      <selection activeCell="D33" sqref="D33"/>
    </sheetView>
  </sheetViews>
  <sheetFormatPr defaultColWidth="9.85546875" defaultRowHeight="15"/>
  <cols>
    <col min="1" max="2" width="6.42578125" style="3" customWidth="1"/>
    <col min="3" max="3" width="16" style="45" customWidth="1"/>
    <col min="4" max="4" width="36.140625" style="1" customWidth="1"/>
    <col min="5" max="5" width="10.85546875" style="1" customWidth="1"/>
    <col min="6" max="6" width="7.140625" style="1" customWidth="1"/>
    <col min="7" max="7" width="10.85546875" style="1" customWidth="1"/>
    <col min="8" max="8" width="13.85546875" style="1" customWidth="1"/>
    <col min="9" max="9" width="14.140625" style="1" customWidth="1"/>
    <col min="10" max="10" width="12.5703125" style="34" bestFit="1" customWidth="1"/>
    <col min="11" max="11" width="14" style="34" customWidth="1"/>
    <col min="12" max="12" width="13" style="34" customWidth="1"/>
    <col min="13" max="17" width="10" style="34" customWidth="1"/>
    <col min="18" max="18" width="11" style="11" bestFit="1" customWidth="1"/>
    <col min="19" max="19" width="9" style="35" customWidth="1"/>
    <col min="20" max="21" width="17.42578125" style="37" customWidth="1"/>
    <col min="22" max="22" width="15.5703125" style="37" bestFit="1" customWidth="1"/>
    <col min="23" max="23" width="17.85546875" style="37" bestFit="1" customWidth="1"/>
    <col min="24" max="33" width="13.85546875" style="37" customWidth="1"/>
    <col min="34" max="16384" width="9.85546875" style="3"/>
  </cols>
  <sheetData>
    <row r="1" spans="1:33" ht="39.7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148</v>
      </c>
      <c r="U1" s="183" t="s">
        <v>149</v>
      </c>
      <c r="V1" s="183" t="s">
        <v>150</v>
      </c>
      <c r="W1" s="183" t="s">
        <v>212</v>
      </c>
      <c r="X1" s="190" t="s">
        <v>98</v>
      </c>
      <c r="Y1" s="190" t="s">
        <v>98</v>
      </c>
      <c r="Z1" s="190" t="s">
        <v>98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18" customHeight="1">
      <c r="A2" s="185" t="s">
        <v>74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83"/>
      <c r="V2" s="183"/>
      <c r="W2" s="183"/>
      <c r="X2" s="190"/>
      <c r="Y2" s="190"/>
      <c r="Z2" s="190"/>
      <c r="AA2" s="190"/>
      <c r="AB2" s="190"/>
      <c r="AC2" s="190"/>
      <c r="AD2" s="190"/>
      <c r="AE2" s="190"/>
      <c r="AF2" s="190"/>
      <c r="AG2" s="190"/>
    </row>
    <row r="3" spans="1:33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45597</v>
      </c>
      <c r="U3" s="53">
        <v>45600</v>
      </c>
      <c r="V3" s="53">
        <v>45726</v>
      </c>
      <c r="W3" s="53">
        <v>45848</v>
      </c>
      <c r="X3" s="21" t="s">
        <v>56</v>
      </c>
      <c r="Y3" s="21" t="s">
        <v>56</v>
      </c>
      <c r="Z3" s="21" t="s">
        <v>56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30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4</v>
      </c>
      <c r="K4" s="58">
        <f t="shared" ref="K4:K50" si="0">IF(SUM(T4:AK4)&gt;J4+M4,J4+M4,SUM(T4:AK4))</f>
        <v>2</v>
      </c>
      <c r="L4" s="59">
        <f>(SUM(T4:AK4))</f>
        <v>2</v>
      </c>
      <c r="M4" s="60"/>
      <c r="N4" s="61">
        <f>ROUND(IF(J4*0.25-0.5&lt;0,0,J4*0.25-0.5),0)-Q4-O4</f>
        <v>1</v>
      </c>
      <c r="O4" s="60"/>
      <c r="P4" s="60"/>
      <c r="Q4" s="60"/>
      <c r="R4" s="62">
        <f t="shared" ref="R4:R50" si="1">J4-(SUM(T4:AC4))+M4</f>
        <v>2</v>
      </c>
      <c r="S4" s="29" t="str">
        <f>IF(R4&lt;0,"ATENÇÃO","OK")</f>
        <v>OK</v>
      </c>
      <c r="T4" s="38"/>
      <c r="U4" s="38"/>
      <c r="V4" s="38"/>
      <c r="W4" s="38">
        <v>2</v>
      </c>
      <c r="X4" s="38"/>
      <c r="Y4" s="38"/>
      <c r="Z4" s="38"/>
      <c r="AA4" s="38"/>
      <c r="AB4" s="38"/>
      <c r="AC4" s="38"/>
      <c r="AD4" s="38"/>
      <c r="AE4" s="38"/>
      <c r="AF4" s="38"/>
      <c r="AG4" s="38"/>
    </row>
    <row r="5" spans="1:33" ht="30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4</v>
      </c>
      <c r="K5" s="58">
        <f t="shared" si="0"/>
        <v>0</v>
      </c>
      <c r="L5" s="59">
        <f t="shared" ref="L5:L50" si="2">(SUM(T5:AK5))</f>
        <v>0</v>
      </c>
      <c r="M5" s="60"/>
      <c r="N5" s="61">
        <f t="shared" ref="N5:N50" si="3">ROUND(IF(J5*0.25-0.5&lt;0,0,J5*0.25-0.5),0)-Q5-O5</f>
        <v>1</v>
      </c>
      <c r="O5" s="60"/>
      <c r="P5" s="60"/>
      <c r="Q5" s="60"/>
      <c r="R5" s="62">
        <f t="shared" si="1"/>
        <v>4</v>
      </c>
      <c r="S5" s="29" t="str">
        <f t="shared" ref="S5:S50" si="4">IF(R5&lt;0,"ATENÇÃO","OK")</f>
        <v>OK</v>
      </c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</row>
    <row r="6" spans="1:33" ht="30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4</v>
      </c>
      <c r="K6" s="58">
        <f t="shared" si="0"/>
        <v>0</v>
      </c>
      <c r="L6" s="59">
        <f t="shared" si="2"/>
        <v>0</v>
      </c>
      <c r="M6" s="60"/>
      <c r="N6" s="61">
        <f t="shared" si="3"/>
        <v>1</v>
      </c>
      <c r="O6" s="60"/>
      <c r="P6" s="60"/>
      <c r="Q6" s="60"/>
      <c r="R6" s="62">
        <f t="shared" si="1"/>
        <v>4</v>
      </c>
      <c r="S6" s="29" t="str">
        <f t="shared" si="4"/>
        <v>OK</v>
      </c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</row>
    <row r="7" spans="1:33" ht="30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0</v>
      </c>
      <c r="L7" s="59">
        <f t="shared" si="2"/>
        <v>0</v>
      </c>
      <c r="M7" s="60"/>
      <c r="N7" s="61">
        <f t="shared" si="3"/>
        <v>0</v>
      </c>
      <c r="O7" s="60"/>
      <c r="P7" s="60"/>
      <c r="Q7" s="60"/>
      <c r="R7" s="62">
        <f t="shared" si="1"/>
        <v>0</v>
      </c>
      <c r="S7" s="29" t="str">
        <f t="shared" si="4"/>
        <v>OK</v>
      </c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</row>
    <row r="8" spans="1:33" ht="30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0</v>
      </c>
      <c r="K8" s="58">
        <f t="shared" si="0"/>
        <v>0</v>
      </c>
      <c r="L8" s="59">
        <f t="shared" si="2"/>
        <v>0</v>
      </c>
      <c r="M8" s="60"/>
      <c r="N8" s="61">
        <f t="shared" si="3"/>
        <v>0</v>
      </c>
      <c r="O8" s="60"/>
      <c r="P8" s="60"/>
      <c r="Q8" s="60"/>
      <c r="R8" s="62">
        <f t="shared" si="1"/>
        <v>0</v>
      </c>
      <c r="S8" s="29" t="str">
        <f t="shared" si="4"/>
        <v>OK</v>
      </c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</row>
    <row r="9" spans="1:33" ht="30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1</v>
      </c>
      <c r="K9" s="58">
        <f t="shared" si="0"/>
        <v>0</v>
      </c>
      <c r="L9" s="59">
        <f t="shared" si="2"/>
        <v>0</v>
      </c>
      <c r="M9" s="60"/>
      <c r="N9" s="61">
        <f t="shared" si="3"/>
        <v>0</v>
      </c>
      <c r="O9" s="60"/>
      <c r="P9" s="60"/>
      <c r="Q9" s="60"/>
      <c r="R9" s="62">
        <f t="shared" si="1"/>
        <v>1</v>
      </c>
      <c r="S9" s="29" t="str">
        <f t="shared" si="4"/>
        <v>OK</v>
      </c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</row>
    <row r="10" spans="1:33" ht="30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1</v>
      </c>
      <c r="K10" s="58">
        <f t="shared" si="0"/>
        <v>0</v>
      </c>
      <c r="L10" s="59">
        <f t="shared" si="2"/>
        <v>0</v>
      </c>
      <c r="M10" s="60"/>
      <c r="N10" s="61">
        <f t="shared" si="3"/>
        <v>0</v>
      </c>
      <c r="O10" s="60"/>
      <c r="P10" s="60"/>
      <c r="Q10" s="60"/>
      <c r="R10" s="62">
        <f t="shared" si="1"/>
        <v>1</v>
      </c>
      <c r="S10" s="29" t="str">
        <f t="shared" si="4"/>
        <v>OK</v>
      </c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</row>
    <row r="11" spans="1:33" ht="30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0</v>
      </c>
      <c r="K11" s="58">
        <f t="shared" si="0"/>
        <v>0</v>
      </c>
      <c r="L11" s="59">
        <f t="shared" si="2"/>
        <v>0</v>
      </c>
      <c r="M11" s="60"/>
      <c r="N11" s="61">
        <f t="shared" si="3"/>
        <v>0</v>
      </c>
      <c r="O11" s="60"/>
      <c r="P11" s="60"/>
      <c r="Q11" s="60"/>
      <c r="R11" s="62">
        <f t="shared" si="1"/>
        <v>0</v>
      </c>
      <c r="S11" s="29" t="str">
        <f t="shared" si="4"/>
        <v>OK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45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1</v>
      </c>
      <c r="K12" s="58">
        <f t="shared" si="0"/>
        <v>0</v>
      </c>
      <c r="L12" s="59">
        <f t="shared" si="2"/>
        <v>0</v>
      </c>
      <c r="M12" s="60"/>
      <c r="N12" s="61">
        <f t="shared" si="3"/>
        <v>0</v>
      </c>
      <c r="O12" s="60"/>
      <c r="P12" s="60"/>
      <c r="Q12" s="60"/>
      <c r="R12" s="62">
        <f t="shared" si="1"/>
        <v>1</v>
      </c>
      <c r="S12" s="29" t="str">
        <f t="shared" si="4"/>
        <v>OK</v>
      </c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</row>
    <row r="13" spans="1:33" s="22" customFormat="1" ht="30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2</v>
      </c>
      <c r="K13" s="58">
        <f t="shared" si="0"/>
        <v>0</v>
      </c>
      <c r="L13" s="59">
        <f t="shared" si="2"/>
        <v>0</v>
      </c>
      <c r="M13" s="60"/>
      <c r="N13" s="61">
        <f t="shared" si="3"/>
        <v>0</v>
      </c>
      <c r="O13" s="60"/>
      <c r="P13" s="60"/>
      <c r="Q13" s="60"/>
      <c r="R13" s="62">
        <f t="shared" si="1"/>
        <v>2</v>
      </c>
      <c r="S13" s="29" t="str">
        <f t="shared" si="4"/>
        <v>OK</v>
      </c>
      <c r="T13" s="38"/>
      <c r="U13" s="39"/>
      <c r="V13" s="39"/>
      <c r="W13" s="38"/>
      <c r="X13" s="39"/>
      <c r="Y13" s="38"/>
      <c r="Z13" s="39"/>
      <c r="AA13" s="38"/>
      <c r="AB13" s="38"/>
      <c r="AC13" s="38"/>
      <c r="AD13" s="38"/>
      <c r="AE13" s="38"/>
      <c r="AF13" s="38"/>
      <c r="AG13" s="38"/>
    </row>
    <row r="14" spans="1:33" ht="30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4</v>
      </c>
      <c r="K14" s="58">
        <f t="shared" si="0"/>
        <v>2</v>
      </c>
      <c r="L14" s="59">
        <f t="shared" si="2"/>
        <v>2</v>
      </c>
      <c r="M14" s="60"/>
      <c r="N14" s="61">
        <f t="shared" si="3"/>
        <v>1</v>
      </c>
      <c r="O14" s="60"/>
      <c r="P14" s="60"/>
      <c r="Q14" s="60"/>
      <c r="R14" s="62">
        <f t="shared" si="1"/>
        <v>2</v>
      </c>
      <c r="S14" s="29" t="str">
        <f t="shared" si="4"/>
        <v>OK</v>
      </c>
      <c r="T14" s="38">
        <v>2</v>
      </c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</row>
    <row r="15" spans="1:33" s="22" customForma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4</v>
      </c>
      <c r="K15" s="58">
        <f t="shared" si="0"/>
        <v>2</v>
      </c>
      <c r="L15" s="59">
        <f t="shared" si="2"/>
        <v>2</v>
      </c>
      <c r="M15" s="60"/>
      <c r="N15" s="61">
        <f t="shared" si="3"/>
        <v>1</v>
      </c>
      <c r="O15" s="60"/>
      <c r="P15" s="60"/>
      <c r="Q15" s="60"/>
      <c r="R15" s="62">
        <f t="shared" si="1"/>
        <v>2</v>
      </c>
      <c r="S15" s="29" t="str">
        <f t="shared" si="4"/>
        <v>OK</v>
      </c>
      <c r="T15" s="38"/>
      <c r="U15" s="39"/>
      <c r="V15" s="39">
        <v>2</v>
      </c>
      <c r="W15" s="38"/>
      <c r="X15" s="39"/>
      <c r="Y15" s="38"/>
      <c r="Z15" s="39"/>
      <c r="AA15" s="38"/>
      <c r="AB15" s="38"/>
      <c r="AC15" s="38"/>
      <c r="AD15" s="38"/>
      <c r="AE15" s="38"/>
      <c r="AF15" s="38"/>
      <c r="AG15" s="38"/>
    </row>
    <row r="16" spans="1:33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4</v>
      </c>
      <c r="K16" s="58">
        <f t="shared" si="0"/>
        <v>8</v>
      </c>
      <c r="L16" s="59">
        <f t="shared" si="2"/>
        <v>8</v>
      </c>
      <c r="M16" s="60">
        <v>4</v>
      </c>
      <c r="N16" s="61">
        <f t="shared" si="3"/>
        <v>1</v>
      </c>
      <c r="O16" s="60"/>
      <c r="P16" s="60"/>
      <c r="Q16" s="60"/>
      <c r="R16" s="62">
        <f t="shared" si="1"/>
        <v>0</v>
      </c>
      <c r="S16" s="29" t="str">
        <f t="shared" si="4"/>
        <v>OK</v>
      </c>
      <c r="T16" s="38"/>
      <c r="U16" s="38"/>
      <c r="V16" s="38"/>
      <c r="W16" s="38">
        <v>8</v>
      </c>
      <c r="X16" s="38"/>
      <c r="Y16" s="38"/>
      <c r="Z16" s="38"/>
      <c r="AA16" s="38"/>
      <c r="AB16" s="38"/>
      <c r="AC16" s="38"/>
      <c r="AD16" s="38"/>
      <c r="AE16" s="38"/>
      <c r="AF16" s="38"/>
      <c r="AG16" s="38"/>
    </row>
    <row r="17" spans="1:33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0</v>
      </c>
      <c r="K17" s="58">
        <f t="shared" si="0"/>
        <v>0</v>
      </c>
      <c r="L17" s="59">
        <f t="shared" si="2"/>
        <v>0</v>
      </c>
      <c r="M17" s="60"/>
      <c r="N17" s="61">
        <f t="shared" si="3"/>
        <v>0</v>
      </c>
      <c r="O17" s="60"/>
      <c r="P17" s="60"/>
      <c r="Q17" s="60"/>
      <c r="R17" s="62">
        <f t="shared" si="1"/>
        <v>0</v>
      </c>
      <c r="S17" s="29" t="str">
        <f t="shared" si="4"/>
        <v>OK</v>
      </c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</row>
    <row r="18" spans="1:33" ht="30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0</v>
      </c>
      <c r="K18" s="58">
        <f t="shared" si="0"/>
        <v>0</v>
      </c>
      <c r="L18" s="59">
        <f t="shared" si="2"/>
        <v>0</v>
      </c>
      <c r="M18" s="60"/>
      <c r="N18" s="61">
        <f t="shared" si="3"/>
        <v>0</v>
      </c>
      <c r="O18" s="60"/>
      <c r="P18" s="60"/>
      <c r="Q18" s="60"/>
      <c r="R18" s="62">
        <f t="shared" si="1"/>
        <v>0</v>
      </c>
      <c r="S18" s="29" t="str">
        <f t="shared" si="4"/>
        <v>OK</v>
      </c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</row>
    <row r="19" spans="1:33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4</v>
      </c>
      <c r="K19" s="58">
        <f t="shared" si="0"/>
        <v>2</v>
      </c>
      <c r="L19" s="59">
        <f t="shared" si="2"/>
        <v>2</v>
      </c>
      <c r="M19" s="60"/>
      <c r="N19" s="61">
        <f t="shared" si="3"/>
        <v>1</v>
      </c>
      <c r="O19" s="60"/>
      <c r="P19" s="60"/>
      <c r="Q19" s="60"/>
      <c r="R19" s="62">
        <f t="shared" si="1"/>
        <v>2</v>
      </c>
      <c r="S19" s="29" t="str">
        <f t="shared" si="4"/>
        <v>OK</v>
      </c>
      <c r="T19" s="38"/>
      <c r="U19" s="38"/>
      <c r="V19" s="38"/>
      <c r="W19" s="38">
        <v>2</v>
      </c>
      <c r="X19" s="38"/>
      <c r="Y19" s="38"/>
      <c r="Z19" s="38"/>
      <c r="AA19" s="38"/>
      <c r="AB19" s="38"/>
      <c r="AC19" s="38"/>
      <c r="AD19" s="38"/>
      <c r="AE19" s="38"/>
      <c r="AF19" s="38"/>
      <c r="AG19" s="38"/>
    </row>
    <row r="20" spans="1:33" s="22" customFormat="1" ht="45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2"/>
        <v>0</v>
      </c>
      <c r="M20" s="60"/>
      <c r="N20" s="61">
        <f t="shared" si="3"/>
        <v>0</v>
      </c>
      <c r="O20" s="60"/>
      <c r="P20" s="60"/>
      <c r="Q20" s="60"/>
      <c r="R20" s="62">
        <f t="shared" si="1"/>
        <v>0</v>
      </c>
      <c r="S20" s="29" t="str">
        <f t="shared" si="4"/>
        <v>OK</v>
      </c>
      <c r="T20" s="38"/>
      <c r="U20" s="39"/>
      <c r="V20" s="39"/>
      <c r="W20" s="38"/>
      <c r="X20" s="39"/>
      <c r="Y20" s="38"/>
      <c r="Z20" s="39"/>
      <c r="AA20" s="38"/>
      <c r="AB20" s="38"/>
      <c r="AC20" s="38"/>
      <c r="AD20" s="38"/>
      <c r="AE20" s="38"/>
      <c r="AF20" s="38"/>
      <c r="AG20" s="38"/>
    </row>
    <row r="21" spans="1:33" ht="30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4</v>
      </c>
      <c r="K21" s="58">
        <f t="shared" si="0"/>
        <v>1</v>
      </c>
      <c r="L21" s="59">
        <f t="shared" si="2"/>
        <v>1</v>
      </c>
      <c r="M21" s="60"/>
      <c r="N21" s="61">
        <f t="shared" si="3"/>
        <v>1</v>
      </c>
      <c r="O21" s="60"/>
      <c r="P21" s="60"/>
      <c r="Q21" s="60"/>
      <c r="R21" s="62">
        <f t="shared" si="1"/>
        <v>3</v>
      </c>
      <c r="S21" s="29" t="str">
        <f t="shared" si="4"/>
        <v>OK</v>
      </c>
      <c r="T21" s="38"/>
      <c r="U21" s="38"/>
      <c r="V21" s="39">
        <v>1</v>
      </c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</row>
    <row r="22" spans="1:33" ht="30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0</v>
      </c>
      <c r="K22" s="58">
        <f t="shared" si="0"/>
        <v>0</v>
      </c>
      <c r="L22" s="59">
        <f t="shared" si="2"/>
        <v>0</v>
      </c>
      <c r="M22" s="60"/>
      <c r="N22" s="61">
        <f t="shared" si="3"/>
        <v>0</v>
      </c>
      <c r="O22" s="60"/>
      <c r="P22" s="60"/>
      <c r="Q22" s="60"/>
      <c r="R22" s="62">
        <f t="shared" si="1"/>
        <v>0</v>
      </c>
      <c r="S22" s="29" t="str">
        <f t="shared" si="4"/>
        <v>OK</v>
      </c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33">
      <c r="A23" s="178"/>
      <c r="B23" s="30">
        <v>20</v>
      </c>
      <c r="C23" s="178"/>
      <c r="D23" s="30" t="s">
        <v>87</v>
      </c>
      <c r="E23" s="153" t="s">
        <v>64</v>
      </c>
      <c r="F23" s="153" t="s">
        <v>18</v>
      </c>
      <c r="G23" s="153" t="s">
        <v>22</v>
      </c>
      <c r="H23" s="153" t="s">
        <v>20</v>
      </c>
      <c r="I23" s="47">
        <v>500</v>
      </c>
      <c r="J23" s="28">
        <v>4</v>
      </c>
      <c r="K23" s="58">
        <f t="shared" si="0"/>
        <v>0</v>
      </c>
      <c r="L23" s="59">
        <f t="shared" si="2"/>
        <v>0</v>
      </c>
      <c r="M23" s="60">
        <v>-4</v>
      </c>
      <c r="N23" s="61">
        <f t="shared" si="3"/>
        <v>1</v>
      </c>
      <c r="O23" s="60"/>
      <c r="P23" s="60"/>
      <c r="Q23" s="60"/>
      <c r="R23" s="62">
        <f t="shared" si="1"/>
        <v>0</v>
      </c>
      <c r="S23" s="29" t="str">
        <f t="shared" si="4"/>
        <v>OK</v>
      </c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1:33">
      <c r="A24" s="178"/>
      <c r="B24" s="30">
        <v>21</v>
      </c>
      <c r="C24" s="178"/>
      <c r="D24" s="30" t="s">
        <v>88</v>
      </c>
      <c r="E24" s="153" t="s">
        <v>64</v>
      </c>
      <c r="F24" s="153" t="s">
        <v>18</v>
      </c>
      <c r="G24" s="153" t="s">
        <v>22</v>
      </c>
      <c r="H24" s="153" t="s">
        <v>20</v>
      </c>
      <c r="I24" s="19">
        <v>500</v>
      </c>
      <c r="J24" s="28">
        <v>4</v>
      </c>
      <c r="K24" s="58">
        <f t="shared" si="0"/>
        <v>0</v>
      </c>
      <c r="L24" s="59">
        <f t="shared" si="2"/>
        <v>0</v>
      </c>
      <c r="M24" s="60">
        <v>-4</v>
      </c>
      <c r="N24" s="61">
        <f t="shared" si="3"/>
        <v>1</v>
      </c>
      <c r="O24" s="60"/>
      <c r="P24" s="60"/>
      <c r="Q24" s="60"/>
      <c r="R24" s="62">
        <f t="shared" si="1"/>
        <v>0</v>
      </c>
      <c r="S24" s="29" t="str">
        <f t="shared" si="4"/>
        <v>OK</v>
      </c>
      <c r="T24" s="38"/>
      <c r="U24" s="40"/>
      <c r="V24" s="40"/>
      <c r="W24" s="38"/>
      <c r="X24" s="40"/>
      <c r="Y24" s="38"/>
      <c r="Z24" s="38"/>
      <c r="AA24" s="38"/>
      <c r="AB24" s="38"/>
      <c r="AC24" s="38"/>
      <c r="AD24" s="38"/>
      <c r="AE24" s="38"/>
      <c r="AF24" s="38"/>
      <c r="AG24" s="38"/>
    </row>
    <row r="25" spans="1:33" s="22" customFormat="1" ht="30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0</v>
      </c>
      <c r="K25" s="58">
        <f t="shared" si="0"/>
        <v>0</v>
      </c>
      <c r="L25" s="59">
        <f t="shared" si="2"/>
        <v>0</v>
      </c>
      <c r="M25" s="60"/>
      <c r="N25" s="61">
        <f t="shared" si="3"/>
        <v>0</v>
      </c>
      <c r="O25" s="60"/>
      <c r="P25" s="60"/>
      <c r="Q25" s="60"/>
      <c r="R25" s="62">
        <f t="shared" si="1"/>
        <v>0</v>
      </c>
      <c r="S25" s="29" t="str">
        <f t="shared" si="4"/>
        <v>OK</v>
      </c>
      <c r="T25" s="38"/>
      <c r="U25" s="41"/>
      <c r="V25" s="41"/>
      <c r="W25" s="38"/>
      <c r="X25" s="41"/>
      <c r="Y25" s="38"/>
      <c r="Z25" s="39"/>
      <c r="AA25" s="38"/>
      <c r="AB25" s="38"/>
      <c r="AC25" s="38"/>
      <c r="AD25" s="38"/>
      <c r="AE25" s="38"/>
      <c r="AF25" s="38"/>
      <c r="AG25" s="38"/>
    </row>
    <row r="26" spans="1:33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1</v>
      </c>
      <c r="K26" s="58">
        <f t="shared" si="0"/>
        <v>0</v>
      </c>
      <c r="L26" s="59">
        <f t="shared" si="2"/>
        <v>0</v>
      </c>
      <c r="M26" s="60"/>
      <c r="N26" s="61">
        <f t="shared" si="3"/>
        <v>0</v>
      </c>
      <c r="O26" s="60"/>
      <c r="P26" s="60"/>
      <c r="Q26" s="60"/>
      <c r="R26" s="62">
        <f t="shared" si="1"/>
        <v>1</v>
      </c>
      <c r="S26" s="29" t="str">
        <f t="shared" si="4"/>
        <v>OK</v>
      </c>
      <c r="T26" s="38"/>
      <c r="U26" s="40"/>
      <c r="V26" s="40"/>
      <c r="W26" s="38"/>
      <c r="X26" s="40"/>
      <c r="Y26" s="38"/>
      <c r="Z26" s="38"/>
      <c r="AA26" s="38"/>
      <c r="AB26" s="38"/>
      <c r="AC26" s="38"/>
      <c r="AD26" s="38"/>
      <c r="AE26" s="38"/>
      <c r="AF26" s="38"/>
      <c r="AG26" s="38"/>
    </row>
    <row r="27" spans="1:33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3</v>
      </c>
      <c r="K27" s="58">
        <f t="shared" si="0"/>
        <v>0</v>
      </c>
      <c r="L27" s="59">
        <f t="shared" si="2"/>
        <v>0</v>
      </c>
      <c r="M27" s="60"/>
      <c r="N27" s="61">
        <f t="shared" si="3"/>
        <v>0</v>
      </c>
      <c r="O27" s="60"/>
      <c r="P27" s="60"/>
      <c r="Q27" s="60"/>
      <c r="R27" s="62">
        <f t="shared" si="1"/>
        <v>3</v>
      </c>
      <c r="S27" s="29" t="str">
        <f t="shared" si="4"/>
        <v>OK</v>
      </c>
      <c r="T27" s="38"/>
      <c r="U27" s="40"/>
      <c r="V27" s="40"/>
      <c r="W27" s="38"/>
      <c r="X27" s="40"/>
      <c r="Y27" s="38"/>
      <c r="Z27" s="38"/>
      <c r="AA27" s="38"/>
      <c r="AB27" s="38"/>
      <c r="AC27" s="38"/>
      <c r="AD27" s="38"/>
      <c r="AE27" s="38"/>
      <c r="AF27" s="38"/>
      <c r="AG27" s="38"/>
    </row>
    <row r="28" spans="1:33" s="22" customForma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/>
      <c r="K28" s="58">
        <f t="shared" si="0"/>
        <v>0</v>
      </c>
      <c r="L28" s="59">
        <f t="shared" si="2"/>
        <v>0</v>
      </c>
      <c r="M28" s="60"/>
      <c r="N28" s="61">
        <f t="shared" si="3"/>
        <v>0</v>
      </c>
      <c r="O28" s="60"/>
      <c r="P28" s="60"/>
      <c r="Q28" s="60"/>
      <c r="R28" s="62">
        <f t="shared" si="1"/>
        <v>0</v>
      </c>
      <c r="S28" s="29" t="str">
        <f t="shared" si="4"/>
        <v>OK</v>
      </c>
      <c r="T28" s="38"/>
      <c r="U28" s="41"/>
      <c r="V28" s="41"/>
      <c r="W28" s="38"/>
      <c r="X28" s="41"/>
      <c r="Y28" s="38"/>
      <c r="Z28" s="39"/>
      <c r="AA28" s="38"/>
      <c r="AB28" s="38"/>
      <c r="AC28" s="38"/>
      <c r="AD28" s="38"/>
      <c r="AE28" s="38"/>
      <c r="AF28" s="38"/>
      <c r="AG28" s="38"/>
    </row>
    <row r="29" spans="1:33" s="22" customForma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0</v>
      </c>
      <c r="K29" s="58">
        <f t="shared" si="0"/>
        <v>0</v>
      </c>
      <c r="L29" s="59">
        <f t="shared" si="2"/>
        <v>0</v>
      </c>
      <c r="M29" s="60"/>
      <c r="N29" s="61">
        <f t="shared" si="3"/>
        <v>0</v>
      </c>
      <c r="O29" s="60"/>
      <c r="P29" s="60"/>
      <c r="Q29" s="60"/>
      <c r="R29" s="62">
        <f t="shared" si="1"/>
        <v>0</v>
      </c>
      <c r="S29" s="29" t="str">
        <f t="shared" si="4"/>
        <v>OK</v>
      </c>
      <c r="T29" s="38"/>
      <c r="U29" s="41"/>
      <c r="V29" s="41"/>
      <c r="W29" s="38"/>
      <c r="X29" s="41"/>
      <c r="Y29" s="38"/>
      <c r="Z29" s="39"/>
      <c r="AA29" s="38"/>
      <c r="AB29" s="38"/>
      <c r="AC29" s="38"/>
      <c r="AD29" s="38"/>
      <c r="AE29" s="38"/>
      <c r="AF29" s="38"/>
      <c r="AG29" s="38"/>
    </row>
    <row r="30" spans="1:33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3</v>
      </c>
      <c r="K30" s="58">
        <f t="shared" si="0"/>
        <v>3</v>
      </c>
      <c r="L30" s="59">
        <f t="shared" si="2"/>
        <v>3</v>
      </c>
      <c r="M30" s="60"/>
      <c r="N30" s="61">
        <f t="shared" si="3"/>
        <v>0</v>
      </c>
      <c r="O30" s="60"/>
      <c r="P30" s="60"/>
      <c r="Q30" s="60"/>
      <c r="R30" s="62">
        <f t="shared" si="1"/>
        <v>0</v>
      </c>
      <c r="S30" s="29" t="str">
        <f t="shared" si="4"/>
        <v>OK</v>
      </c>
      <c r="T30" s="38"/>
      <c r="U30" s="40">
        <v>2</v>
      </c>
      <c r="V30" s="41">
        <v>1</v>
      </c>
      <c r="W30" s="38"/>
      <c r="X30" s="40"/>
      <c r="Y30" s="38"/>
      <c r="Z30" s="38"/>
      <c r="AA30" s="38"/>
      <c r="AB30" s="38"/>
      <c r="AC30" s="38"/>
      <c r="AD30" s="38"/>
      <c r="AE30" s="38"/>
      <c r="AF30" s="38"/>
      <c r="AG30" s="38"/>
    </row>
    <row r="31" spans="1:33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0</v>
      </c>
      <c r="K31" s="58">
        <f t="shared" si="0"/>
        <v>0</v>
      </c>
      <c r="L31" s="59">
        <f t="shared" si="2"/>
        <v>0</v>
      </c>
      <c r="M31" s="60"/>
      <c r="N31" s="61">
        <f t="shared" si="3"/>
        <v>0</v>
      </c>
      <c r="O31" s="60"/>
      <c r="P31" s="60"/>
      <c r="Q31" s="60"/>
      <c r="R31" s="62">
        <f t="shared" si="1"/>
        <v>0</v>
      </c>
      <c r="S31" s="29" t="str">
        <f t="shared" si="4"/>
        <v>OK</v>
      </c>
      <c r="T31" s="38"/>
      <c r="U31" s="43"/>
      <c r="V31" s="40"/>
      <c r="W31" s="38"/>
      <c r="X31" s="43"/>
      <c r="Y31" s="38"/>
      <c r="Z31" s="38"/>
      <c r="AA31" s="38"/>
      <c r="AB31" s="38"/>
      <c r="AC31" s="38"/>
      <c r="AD31" s="38"/>
      <c r="AE31" s="38"/>
      <c r="AF31" s="38"/>
      <c r="AG31" s="38"/>
    </row>
    <row r="32" spans="1:33" ht="30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2"/>
        <v>0</v>
      </c>
      <c r="M32" s="60"/>
      <c r="N32" s="61">
        <f t="shared" si="3"/>
        <v>0</v>
      </c>
      <c r="O32" s="60"/>
      <c r="P32" s="60"/>
      <c r="Q32" s="60"/>
      <c r="R32" s="62">
        <f t="shared" si="1"/>
        <v>0</v>
      </c>
      <c r="S32" s="29" t="str">
        <f t="shared" si="4"/>
        <v>OK</v>
      </c>
      <c r="T32" s="38"/>
      <c r="U32" s="42"/>
      <c r="V32" s="38"/>
      <c r="W32" s="38"/>
      <c r="X32" s="42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3" ht="45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2"/>
        <v>0</v>
      </c>
      <c r="M33" s="60"/>
      <c r="N33" s="61">
        <f t="shared" si="3"/>
        <v>0</v>
      </c>
      <c r="O33" s="60"/>
      <c r="P33" s="60"/>
      <c r="Q33" s="60"/>
      <c r="R33" s="62">
        <f t="shared" si="1"/>
        <v>0</v>
      </c>
      <c r="S33" s="29" t="str">
        <f t="shared" si="4"/>
        <v>OK</v>
      </c>
      <c r="T33" s="38"/>
      <c r="U33" s="42"/>
      <c r="V33" s="38"/>
      <c r="W33" s="38"/>
      <c r="X33" s="42"/>
      <c r="Y33" s="38"/>
      <c r="Z33" s="38"/>
      <c r="AA33" s="38"/>
      <c r="AB33" s="38"/>
      <c r="AC33" s="38"/>
      <c r="AD33" s="38"/>
      <c r="AE33" s="38"/>
      <c r="AF33" s="38"/>
      <c r="AG33" s="38"/>
    </row>
    <row r="34" spans="1:33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2"/>
        <v>0</v>
      </c>
      <c r="M34" s="60"/>
      <c r="N34" s="61">
        <f t="shared" si="3"/>
        <v>0</v>
      </c>
      <c r="O34" s="60"/>
      <c r="P34" s="60"/>
      <c r="Q34" s="60"/>
      <c r="R34" s="62">
        <f t="shared" si="1"/>
        <v>0</v>
      </c>
      <c r="S34" s="29" t="str">
        <f t="shared" si="4"/>
        <v>OK</v>
      </c>
      <c r="T34" s="38"/>
      <c r="U34" s="42"/>
      <c r="V34" s="42"/>
      <c r="W34" s="38"/>
      <c r="X34" s="42"/>
      <c r="Y34" s="38"/>
      <c r="Z34" s="38"/>
      <c r="AA34" s="38"/>
      <c r="AB34" s="38"/>
      <c r="AC34" s="38"/>
      <c r="AD34" s="38"/>
      <c r="AE34" s="38"/>
      <c r="AF34" s="38"/>
      <c r="AG34" s="38"/>
    </row>
    <row r="35" spans="1:33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2"/>
        <v>0</v>
      </c>
      <c r="M35" s="60"/>
      <c r="N35" s="61">
        <f t="shared" si="3"/>
        <v>0</v>
      </c>
      <c r="O35" s="60"/>
      <c r="P35" s="60"/>
      <c r="Q35" s="60"/>
      <c r="R35" s="62">
        <f t="shared" si="1"/>
        <v>0</v>
      </c>
      <c r="S35" s="29" t="str">
        <f t="shared" si="4"/>
        <v>OK</v>
      </c>
      <c r="T35" s="38"/>
      <c r="U35" s="42"/>
      <c r="V35" s="42"/>
      <c r="W35" s="38"/>
      <c r="X35" s="42"/>
      <c r="Y35" s="38"/>
      <c r="Z35" s="38"/>
      <c r="AA35" s="38"/>
      <c r="AB35" s="38"/>
      <c r="AC35" s="38"/>
      <c r="AD35" s="38"/>
      <c r="AE35" s="38"/>
      <c r="AF35" s="38"/>
      <c r="AG35" s="38"/>
    </row>
    <row r="36" spans="1:33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2"/>
        <v>0</v>
      </c>
      <c r="M36" s="60"/>
      <c r="N36" s="61">
        <f t="shared" si="3"/>
        <v>0</v>
      </c>
      <c r="O36" s="60"/>
      <c r="P36" s="60"/>
      <c r="Q36" s="60"/>
      <c r="R36" s="62">
        <f t="shared" si="1"/>
        <v>0</v>
      </c>
      <c r="S36" s="29" t="str">
        <f t="shared" si="4"/>
        <v>OK</v>
      </c>
      <c r="T36" s="38"/>
      <c r="U36" s="42"/>
      <c r="V36" s="42"/>
      <c r="W36" s="38"/>
      <c r="X36" s="42"/>
      <c r="Y36" s="38"/>
      <c r="Z36" s="38"/>
      <c r="AA36" s="38"/>
      <c r="AB36" s="38"/>
      <c r="AC36" s="38"/>
      <c r="AD36" s="38"/>
      <c r="AE36" s="38"/>
      <c r="AF36" s="38"/>
      <c r="AG36" s="38"/>
    </row>
    <row r="37" spans="1:33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2"/>
        <v>0</v>
      </c>
      <c r="M37" s="60"/>
      <c r="N37" s="61">
        <f t="shared" si="3"/>
        <v>0</v>
      </c>
      <c r="O37" s="60"/>
      <c r="P37" s="60"/>
      <c r="Q37" s="60"/>
      <c r="R37" s="62">
        <f t="shared" si="1"/>
        <v>0</v>
      </c>
      <c r="S37" s="29" t="str">
        <f t="shared" si="4"/>
        <v>OK</v>
      </c>
      <c r="T37" s="38"/>
      <c r="U37" s="42"/>
      <c r="V37" s="42"/>
      <c r="W37" s="38"/>
      <c r="X37" s="42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45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2"/>
        <v>0</v>
      </c>
      <c r="M38" s="60"/>
      <c r="N38" s="61">
        <f t="shared" si="3"/>
        <v>0</v>
      </c>
      <c r="O38" s="60"/>
      <c r="P38" s="60"/>
      <c r="Q38" s="60"/>
      <c r="R38" s="62">
        <f t="shared" si="1"/>
        <v>0</v>
      </c>
      <c r="S38" s="29" t="str">
        <f t="shared" si="4"/>
        <v>OK</v>
      </c>
      <c r="T38" s="38"/>
      <c r="U38" s="42"/>
      <c r="V38" s="42"/>
      <c r="W38" s="38"/>
      <c r="X38" s="42"/>
      <c r="Y38" s="38"/>
      <c r="Z38" s="38"/>
      <c r="AA38" s="38"/>
      <c r="AB38" s="38"/>
      <c r="AC38" s="38"/>
      <c r="AD38" s="38"/>
      <c r="AE38" s="38"/>
      <c r="AF38" s="38"/>
      <c r="AG38" s="38"/>
    </row>
    <row r="39" spans="1:33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2"/>
        <v>0</v>
      </c>
      <c r="M39" s="60"/>
      <c r="N39" s="61">
        <f t="shared" si="3"/>
        <v>0</v>
      </c>
      <c r="O39" s="60"/>
      <c r="P39" s="60"/>
      <c r="Q39" s="60"/>
      <c r="R39" s="62">
        <f t="shared" si="1"/>
        <v>0</v>
      </c>
      <c r="S39" s="29" t="str">
        <f t="shared" si="4"/>
        <v>OK</v>
      </c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33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2"/>
        <v>0</v>
      </c>
      <c r="M40" s="60"/>
      <c r="N40" s="61">
        <f t="shared" si="3"/>
        <v>0</v>
      </c>
      <c r="O40" s="60"/>
      <c r="P40" s="60"/>
      <c r="Q40" s="60"/>
      <c r="R40" s="62">
        <f t="shared" si="1"/>
        <v>0</v>
      </c>
      <c r="S40" s="29" t="str">
        <f t="shared" si="4"/>
        <v>OK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</row>
    <row r="41" spans="1:33" ht="30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2"/>
        <v>0</v>
      </c>
      <c r="M41" s="60"/>
      <c r="N41" s="61">
        <f t="shared" si="3"/>
        <v>0</v>
      </c>
      <c r="O41" s="60"/>
      <c r="P41" s="60"/>
      <c r="Q41" s="60"/>
      <c r="R41" s="62">
        <f t="shared" si="1"/>
        <v>0</v>
      </c>
      <c r="S41" s="29" t="str">
        <f t="shared" si="4"/>
        <v>OK</v>
      </c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</row>
    <row r="42" spans="1:33" ht="45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2"/>
        <v>0</v>
      </c>
      <c r="M42" s="60"/>
      <c r="N42" s="61">
        <f t="shared" si="3"/>
        <v>0</v>
      </c>
      <c r="O42" s="60"/>
      <c r="P42" s="60"/>
      <c r="Q42" s="60"/>
      <c r="R42" s="62">
        <f t="shared" si="1"/>
        <v>0</v>
      </c>
      <c r="S42" s="29" t="str">
        <f t="shared" si="4"/>
        <v>OK</v>
      </c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</row>
    <row r="43" spans="1:33" ht="30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2"/>
        <v>0</v>
      </c>
      <c r="M43" s="60"/>
      <c r="N43" s="61">
        <f t="shared" si="3"/>
        <v>0</v>
      </c>
      <c r="O43" s="60"/>
      <c r="P43" s="60"/>
      <c r="Q43" s="60"/>
      <c r="R43" s="62">
        <f t="shared" si="1"/>
        <v>0</v>
      </c>
      <c r="S43" s="29" t="str">
        <f t="shared" si="4"/>
        <v>OK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</row>
    <row r="44" spans="1:33" s="22" customFormat="1" ht="30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2"/>
        <v>0</v>
      </c>
      <c r="M44" s="60"/>
      <c r="N44" s="61">
        <f t="shared" si="3"/>
        <v>0</v>
      </c>
      <c r="O44" s="60"/>
      <c r="P44" s="60"/>
      <c r="Q44" s="60"/>
      <c r="R44" s="62">
        <f t="shared" si="1"/>
        <v>0</v>
      </c>
      <c r="S44" s="29" t="str">
        <f t="shared" si="4"/>
        <v>OK</v>
      </c>
      <c r="T44" s="38"/>
      <c r="U44" s="39"/>
      <c r="V44" s="39"/>
      <c r="W44" s="38"/>
      <c r="X44" s="39"/>
      <c r="Y44" s="38"/>
      <c r="Z44" s="39"/>
      <c r="AA44" s="38"/>
      <c r="AB44" s="38"/>
      <c r="AC44" s="38"/>
      <c r="AD44" s="38"/>
      <c r="AE44" s="38"/>
      <c r="AF44" s="38"/>
      <c r="AG44" s="38"/>
    </row>
    <row r="45" spans="1:33" ht="45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2"/>
        <v>0</v>
      </c>
      <c r="M45" s="60"/>
      <c r="N45" s="61">
        <f t="shared" si="3"/>
        <v>0</v>
      </c>
      <c r="O45" s="60"/>
      <c r="P45" s="60"/>
      <c r="Q45" s="60"/>
      <c r="R45" s="62">
        <f t="shared" si="1"/>
        <v>0</v>
      </c>
      <c r="S45" s="29" t="str">
        <f t="shared" si="4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</row>
    <row r="46" spans="1:33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2"/>
        <v>0</v>
      </c>
      <c r="M46" s="60"/>
      <c r="N46" s="61">
        <f t="shared" si="3"/>
        <v>0</v>
      </c>
      <c r="O46" s="60"/>
      <c r="P46" s="60"/>
      <c r="Q46" s="60"/>
      <c r="R46" s="62">
        <f t="shared" si="1"/>
        <v>0</v>
      </c>
      <c r="S46" s="29" t="str">
        <f t="shared" si="4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</row>
    <row r="47" spans="1:33" ht="30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2"/>
        <v>0</v>
      </c>
      <c r="M47" s="60"/>
      <c r="N47" s="61">
        <f t="shared" si="3"/>
        <v>0</v>
      </c>
      <c r="O47" s="60"/>
      <c r="P47" s="60"/>
      <c r="Q47" s="60"/>
      <c r="R47" s="62">
        <f t="shared" si="1"/>
        <v>0</v>
      </c>
      <c r="S47" s="29" t="str">
        <f t="shared" si="4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</row>
    <row r="48" spans="1:33" ht="45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2"/>
        <v>0</v>
      </c>
      <c r="M48" s="60"/>
      <c r="N48" s="61">
        <f t="shared" si="3"/>
        <v>0</v>
      </c>
      <c r="O48" s="60"/>
      <c r="P48" s="60"/>
      <c r="Q48" s="60"/>
      <c r="R48" s="62">
        <f t="shared" si="1"/>
        <v>0</v>
      </c>
      <c r="S48" s="29" t="str">
        <f t="shared" si="4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30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2"/>
        <v>0</v>
      </c>
      <c r="M49" s="60"/>
      <c r="N49" s="61">
        <f t="shared" si="3"/>
        <v>0</v>
      </c>
      <c r="O49" s="60"/>
      <c r="P49" s="60"/>
      <c r="Q49" s="60"/>
      <c r="R49" s="62">
        <f t="shared" si="1"/>
        <v>0</v>
      </c>
      <c r="S49" s="29" t="str">
        <f t="shared" si="4"/>
        <v>OK</v>
      </c>
      <c r="T49" s="38"/>
      <c r="U49" s="39"/>
      <c r="V49" s="39"/>
      <c r="W49" s="38"/>
      <c r="X49" s="39"/>
      <c r="Y49" s="38"/>
      <c r="Z49" s="39"/>
      <c r="AA49" s="38"/>
      <c r="AB49" s="38"/>
      <c r="AC49" s="38"/>
      <c r="AD49" s="38"/>
      <c r="AE49" s="38"/>
      <c r="AF49" s="38"/>
      <c r="AG49" s="38"/>
    </row>
    <row r="50" spans="1:33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2"/>
        <v>0</v>
      </c>
      <c r="M50" s="60"/>
      <c r="N50" s="61">
        <f t="shared" si="3"/>
        <v>0</v>
      </c>
      <c r="O50" s="60"/>
      <c r="P50" s="60"/>
      <c r="Q50" s="60"/>
      <c r="R50" s="62">
        <f t="shared" si="1"/>
        <v>0</v>
      </c>
      <c r="S50" s="29" t="str">
        <f t="shared" si="4"/>
        <v>OK</v>
      </c>
      <c r="T50" s="38"/>
      <c r="U50" s="42"/>
      <c r="V50" s="42"/>
      <c r="W50" s="38"/>
      <c r="X50" s="42"/>
      <c r="Y50" s="38"/>
      <c r="Z50" s="38"/>
      <c r="AA50" s="38"/>
      <c r="AB50" s="38"/>
      <c r="AC50" s="38"/>
      <c r="AD50" s="38"/>
      <c r="AE50" s="38"/>
      <c r="AF50" s="38"/>
      <c r="AG50" s="38"/>
    </row>
    <row r="51" spans="1:33">
      <c r="I51" s="31"/>
      <c r="J51" s="34">
        <f>SUM(J4:J50)</f>
        <v>52</v>
      </c>
      <c r="M51" s="46"/>
      <c r="N51" s="46"/>
      <c r="O51" s="46"/>
      <c r="P51" s="46"/>
      <c r="Q51" s="46"/>
      <c r="R51" s="46">
        <f>SUM(R4:R50)</f>
        <v>28</v>
      </c>
      <c r="T51" s="36" cm="1">
        <f t="array" ref="T51">SUMPRODUCT($I$4:$I$50*T4:T50)</f>
        <v>1000</v>
      </c>
      <c r="U51" s="36" cm="1">
        <f t="array" ref="U51">SUMPRODUCT($I$4:$I$50*U4:U50)</f>
        <v>1800</v>
      </c>
      <c r="V51" s="36" cm="1">
        <f t="array" ref="V51">SUMPRODUCT($I$4:$I$50*V4:V50)</f>
        <v>5400</v>
      </c>
      <c r="W51" s="36" cm="1">
        <f t="array" ref="W51">SUMPRODUCT($I$4:$I$50*W4:W50)</f>
        <v>14400</v>
      </c>
      <c r="X51" s="36" cm="1">
        <f t="array" ref="X51">SUMPRODUCT($I$4:$I$50*X4:X50)</f>
        <v>0</v>
      </c>
      <c r="Y51" s="36" cm="1">
        <f t="array" ref="Y51">SUMPRODUCT($I$4:$I$50*Y4:Y50)</f>
        <v>0</v>
      </c>
      <c r="Z51" s="36" cm="1">
        <f t="array" ref="Z51">SUMPRODUCT($I$4:$I$50*Z4:Z50)</f>
        <v>0</v>
      </c>
      <c r="AA51" s="36" cm="1">
        <f t="array" ref="AA51">SUMPRODUCT($I$4:$I$50*AA4:AA50)</f>
        <v>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</row>
    <row r="52" spans="1:33">
      <c r="J52" s="63">
        <f>SUMPRODUCT($I$4:$I$50,J4:J50)</f>
        <v>64750</v>
      </c>
      <c r="K52" s="63">
        <f t="shared" ref="K52:Q52" si="5">SUMPRODUCT($I$4:$I$50,K4:K50)</f>
        <v>22600</v>
      </c>
      <c r="L52" s="63">
        <f t="shared" si="5"/>
        <v>22600</v>
      </c>
      <c r="M52" s="63">
        <f t="shared" si="5"/>
        <v>800</v>
      </c>
      <c r="N52" s="63">
        <f t="shared" si="5"/>
        <v>12400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42950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5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61C14-BCC8-4430-9CE5-FB00A0850CFD}">
  <sheetPr codeName="Planilha10"/>
  <dimension ref="A1:AH52"/>
  <sheetViews>
    <sheetView topLeftCell="A28" zoomScale="90" zoomScaleNormal="90" workbookViewId="0">
      <selection activeCell="X9" sqref="X9"/>
    </sheetView>
  </sheetViews>
  <sheetFormatPr defaultColWidth="9.85546875" defaultRowHeight="15"/>
  <cols>
    <col min="1" max="2" width="6.42578125" style="3" customWidth="1"/>
    <col min="3" max="3" width="16" style="45" customWidth="1"/>
    <col min="4" max="4" width="27.42578125" style="1" customWidth="1"/>
    <col min="5" max="5" width="10.85546875" style="1" customWidth="1"/>
    <col min="6" max="6" width="7.140625" style="1" customWidth="1"/>
    <col min="7" max="7" width="10.85546875" style="1" customWidth="1"/>
    <col min="8" max="8" width="13.85546875" style="1" customWidth="1"/>
    <col min="9" max="9" width="14.140625" style="1" customWidth="1"/>
    <col min="10" max="17" width="6" style="34" customWidth="1"/>
    <col min="18" max="18" width="6" style="11" customWidth="1"/>
    <col min="19" max="19" width="6" style="35" customWidth="1"/>
    <col min="20" max="21" width="15.140625" style="37" customWidth="1"/>
    <col min="22" max="34" width="13.85546875" style="37" customWidth="1"/>
    <col min="35" max="16384" width="9.85546875" style="3"/>
  </cols>
  <sheetData>
    <row r="1" spans="1:34" ht="42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94" t="s">
        <v>151</v>
      </c>
      <c r="U1" s="196" t="s">
        <v>152</v>
      </c>
      <c r="V1" s="196" t="s">
        <v>153</v>
      </c>
      <c r="W1" s="183" t="s">
        <v>253</v>
      </c>
      <c r="X1" s="197" t="s">
        <v>254</v>
      </c>
      <c r="Y1" s="183" t="s">
        <v>213</v>
      </c>
      <c r="Z1" s="183" t="s">
        <v>214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  <c r="AH1" s="190" t="s">
        <v>98</v>
      </c>
    </row>
    <row r="2" spans="1:34" ht="18" customHeight="1">
      <c r="A2" s="185" t="s">
        <v>75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95"/>
      <c r="U2" s="195"/>
      <c r="V2" s="195"/>
      <c r="W2" s="183"/>
      <c r="X2" s="198"/>
      <c r="Y2" s="183"/>
      <c r="Z2" s="183"/>
      <c r="AA2" s="190"/>
      <c r="AB2" s="190"/>
      <c r="AC2" s="190"/>
      <c r="AD2" s="190"/>
      <c r="AE2" s="190"/>
      <c r="AF2" s="190"/>
      <c r="AG2" s="190"/>
      <c r="AH2" s="190"/>
    </row>
    <row r="3" spans="1:34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45568</v>
      </c>
      <c r="U3" s="53">
        <v>45573</v>
      </c>
      <c r="V3" s="53">
        <v>45582</v>
      </c>
      <c r="W3" s="53">
        <v>45776</v>
      </c>
      <c r="X3" s="175">
        <v>45782</v>
      </c>
      <c r="Y3" s="53">
        <v>45819</v>
      </c>
      <c r="Z3" s="53">
        <v>45873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  <c r="AH3" s="21" t="s">
        <v>56</v>
      </c>
    </row>
    <row r="4" spans="1:34" ht="29.1" customHeight="1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5</v>
      </c>
      <c r="K4" s="58">
        <f t="shared" ref="K4:K50" si="0">IF(SUM(T4:AL4)&gt;J4+M4,J4+M4,SUM(T4:AL4))</f>
        <v>3</v>
      </c>
      <c r="L4" s="59">
        <f>(SUM(T4:AL4))</f>
        <v>3</v>
      </c>
      <c r="M4" s="60"/>
      <c r="N4" s="61">
        <f>ROUND(IF(J4*0.25-0.5&lt;0,0,J4*0.25-0.5),0)-Q4-O4</f>
        <v>1</v>
      </c>
      <c r="O4" s="60"/>
      <c r="P4" s="60"/>
      <c r="Q4" s="60"/>
      <c r="R4" s="62">
        <f t="shared" ref="R4:R50" si="1">J4-(SUM(T4:AD4))+M4</f>
        <v>2</v>
      </c>
      <c r="S4" s="29" t="str">
        <f>IF(R4&lt;0,"ATENÇÃO","OK")</f>
        <v>OK</v>
      </c>
      <c r="T4" s="38">
        <v>1</v>
      </c>
      <c r="U4" s="38"/>
      <c r="V4" s="38"/>
      <c r="W4" s="38">
        <v>1</v>
      </c>
      <c r="X4" s="170"/>
      <c r="Y4" s="38">
        <v>1</v>
      </c>
      <c r="Z4" s="38"/>
      <c r="AA4" s="38"/>
      <c r="AB4" s="38"/>
      <c r="AC4" s="38"/>
      <c r="AD4" s="38"/>
      <c r="AE4" s="38"/>
      <c r="AF4" s="38"/>
      <c r="AG4" s="38"/>
      <c r="AH4" s="38"/>
    </row>
    <row r="5" spans="1:34" ht="30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4</v>
      </c>
      <c r="K5" s="58">
        <f t="shared" si="0"/>
        <v>2</v>
      </c>
      <c r="L5" s="59">
        <f t="shared" ref="L5:L50" si="2">(SUM(T5:AL5))</f>
        <v>2</v>
      </c>
      <c r="M5" s="60"/>
      <c r="N5" s="61">
        <f t="shared" ref="N5:N50" si="3">ROUND(IF(J5*0.25-0.5&lt;0,0,J5*0.25-0.5),0)-Q5-O5</f>
        <v>1</v>
      </c>
      <c r="O5" s="60"/>
      <c r="P5" s="60"/>
      <c r="Q5" s="60"/>
      <c r="R5" s="62">
        <f t="shared" si="1"/>
        <v>2</v>
      </c>
      <c r="S5" s="29" t="str">
        <f t="shared" ref="S5:S50" si="4">IF(R5&lt;0,"ATENÇÃO","OK")</f>
        <v>OK</v>
      </c>
      <c r="T5" s="38">
        <v>1</v>
      </c>
      <c r="U5" s="38"/>
      <c r="V5" s="38"/>
      <c r="W5" s="38">
        <v>1</v>
      </c>
      <c r="X5" s="170"/>
      <c r="Y5" s="38"/>
      <c r="Z5" s="38"/>
      <c r="AA5" s="38"/>
      <c r="AB5" s="38"/>
      <c r="AC5" s="38"/>
      <c r="AD5" s="38"/>
      <c r="AE5" s="38"/>
      <c r="AF5" s="38"/>
      <c r="AG5" s="38"/>
      <c r="AH5" s="38"/>
    </row>
    <row r="6" spans="1:34" ht="14.45" customHeight="1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3</v>
      </c>
      <c r="K6" s="58">
        <f t="shared" si="0"/>
        <v>2</v>
      </c>
      <c r="L6" s="59">
        <f t="shared" si="2"/>
        <v>2</v>
      </c>
      <c r="M6" s="60"/>
      <c r="N6" s="61">
        <f t="shared" si="3"/>
        <v>0</v>
      </c>
      <c r="O6" s="60"/>
      <c r="P6" s="60"/>
      <c r="Q6" s="60"/>
      <c r="R6" s="62">
        <f t="shared" si="1"/>
        <v>1</v>
      </c>
      <c r="S6" s="29" t="str">
        <f t="shared" si="4"/>
        <v>OK</v>
      </c>
      <c r="T6" s="38">
        <v>1</v>
      </c>
      <c r="U6" s="38"/>
      <c r="V6" s="38"/>
      <c r="W6" s="38">
        <v>1</v>
      </c>
      <c r="X6" s="170"/>
      <c r="Y6" s="38"/>
      <c r="Z6" s="38"/>
      <c r="AA6" s="38"/>
      <c r="AB6" s="38"/>
      <c r="AC6" s="38"/>
      <c r="AD6" s="38"/>
      <c r="AE6" s="38"/>
      <c r="AF6" s="38"/>
      <c r="AG6" s="38"/>
      <c r="AH6" s="38"/>
    </row>
    <row r="7" spans="1:34" ht="14.45" customHeight="1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1</v>
      </c>
      <c r="L7" s="59">
        <f t="shared" si="2"/>
        <v>1</v>
      </c>
      <c r="M7" s="60">
        <f>1</f>
        <v>1</v>
      </c>
      <c r="N7" s="61">
        <f t="shared" si="3"/>
        <v>0</v>
      </c>
      <c r="O7" s="60"/>
      <c r="P7" s="60"/>
      <c r="Q7" s="60"/>
      <c r="R7" s="62">
        <f t="shared" si="1"/>
        <v>0</v>
      </c>
      <c r="S7" s="29" t="str">
        <f t="shared" si="4"/>
        <v>OK</v>
      </c>
      <c r="T7" s="38"/>
      <c r="U7" s="38"/>
      <c r="V7" s="38"/>
      <c r="W7" s="38"/>
      <c r="X7" s="170"/>
      <c r="Y7" s="38"/>
      <c r="Z7" s="38">
        <v>1</v>
      </c>
      <c r="AA7" s="38"/>
      <c r="AB7" s="38"/>
      <c r="AC7" s="38"/>
      <c r="AD7" s="38"/>
      <c r="AE7" s="38"/>
      <c r="AF7" s="38"/>
      <c r="AG7" s="38"/>
      <c r="AH7" s="38"/>
    </row>
    <row r="8" spans="1:34" ht="45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0</v>
      </c>
      <c r="K8" s="58">
        <f t="shared" si="0"/>
        <v>0</v>
      </c>
      <c r="L8" s="59">
        <f t="shared" si="2"/>
        <v>0</v>
      </c>
      <c r="M8" s="60"/>
      <c r="N8" s="61">
        <f t="shared" si="3"/>
        <v>0</v>
      </c>
      <c r="O8" s="60"/>
      <c r="P8" s="60"/>
      <c r="Q8" s="60"/>
      <c r="R8" s="62">
        <f t="shared" si="1"/>
        <v>0</v>
      </c>
      <c r="S8" s="29" t="str">
        <f t="shared" si="4"/>
        <v>OK</v>
      </c>
      <c r="T8" s="38"/>
      <c r="U8" s="38"/>
      <c r="V8" s="38"/>
      <c r="W8" s="38"/>
      <c r="X8" s="170"/>
      <c r="Y8" s="38"/>
      <c r="Z8" s="38"/>
      <c r="AA8" s="38"/>
      <c r="AB8" s="38"/>
      <c r="AC8" s="38"/>
      <c r="AD8" s="38"/>
      <c r="AE8" s="38"/>
      <c r="AF8" s="38"/>
      <c r="AG8" s="38"/>
      <c r="AH8" s="38"/>
    </row>
    <row r="9" spans="1:34" ht="29.1" customHeight="1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1</v>
      </c>
      <c r="K9" s="58">
        <f t="shared" si="0"/>
        <v>0</v>
      </c>
      <c r="L9" s="59">
        <f t="shared" si="2"/>
        <v>0</v>
      </c>
      <c r="M9" s="60"/>
      <c r="N9" s="61">
        <f t="shared" si="3"/>
        <v>0</v>
      </c>
      <c r="O9" s="60"/>
      <c r="P9" s="60"/>
      <c r="Q9" s="60"/>
      <c r="R9" s="62">
        <f t="shared" si="1"/>
        <v>1</v>
      </c>
      <c r="S9" s="29" t="str">
        <f t="shared" si="4"/>
        <v>OK</v>
      </c>
      <c r="T9" s="38"/>
      <c r="U9" s="38"/>
      <c r="V9" s="38"/>
      <c r="W9" s="38"/>
      <c r="X9" s="170"/>
      <c r="Y9" s="38"/>
      <c r="Z9" s="38"/>
      <c r="AA9" s="38"/>
      <c r="AB9" s="38"/>
      <c r="AC9" s="38"/>
      <c r="AD9" s="38"/>
      <c r="AE9" s="38"/>
      <c r="AF9" s="38"/>
      <c r="AG9" s="38"/>
      <c r="AH9" s="38"/>
    </row>
    <row r="10" spans="1:34" ht="29.1" customHeight="1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/>
      <c r="K10" s="58">
        <f t="shared" si="0"/>
        <v>0</v>
      </c>
      <c r="L10" s="59">
        <f t="shared" si="2"/>
        <v>0</v>
      </c>
      <c r="M10" s="60"/>
      <c r="N10" s="61">
        <f t="shared" si="3"/>
        <v>0</v>
      </c>
      <c r="O10" s="60"/>
      <c r="P10" s="60"/>
      <c r="Q10" s="60"/>
      <c r="R10" s="62">
        <f t="shared" si="1"/>
        <v>0</v>
      </c>
      <c r="S10" s="29" t="str">
        <f t="shared" si="4"/>
        <v>OK</v>
      </c>
      <c r="T10" s="38"/>
      <c r="U10" s="38"/>
      <c r="V10" s="38"/>
      <c r="W10" s="38"/>
      <c r="X10" s="170"/>
      <c r="Y10" s="38"/>
      <c r="Z10" s="38"/>
      <c r="AA10" s="38"/>
      <c r="AB10" s="38"/>
      <c r="AC10" s="38"/>
      <c r="AD10" s="38"/>
      <c r="AE10" s="38"/>
      <c r="AF10" s="38"/>
      <c r="AG10" s="38"/>
      <c r="AH10" s="38"/>
    </row>
    <row r="11" spans="1:34" ht="29.1" customHeight="1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0</v>
      </c>
      <c r="K11" s="58">
        <f t="shared" si="0"/>
        <v>0</v>
      </c>
      <c r="L11" s="59">
        <f t="shared" si="2"/>
        <v>0</v>
      </c>
      <c r="M11" s="60"/>
      <c r="N11" s="61">
        <f t="shared" si="3"/>
        <v>0</v>
      </c>
      <c r="O11" s="60"/>
      <c r="P11" s="60"/>
      <c r="Q11" s="60"/>
      <c r="R11" s="62">
        <f t="shared" si="1"/>
        <v>0</v>
      </c>
      <c r="S11" s="29" t="str">
        <f t="shared" si="4"/>
        <v>OK</v>
      </c>
      <c r="T11" s="38"/>
      <c r="U11" s="38"/>
      <c r="V11" s="38"/>
      <c r="W11" s="38"/>
      <c r="X11" s="170"/>
      <c r="Y11" s="38"/>
      <c r="Z11" s="38"/>
      <c r="AA11" s="38"/>
      <c r="AB11" s="38"/>
      <c r="AC11" s="38"/>
      <c r="AD11" s="38"/>
      <c r="AE11" s="38"/>
      <c r="AF11" s="38"/>
      <c r="AG11" s="38"/>
      <c r="AH11" s="38"/>
    </row>
    <row r="12" spans="1:34" ht="29.1" customHeight="1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0</v>
      </c>
      <c r="K12" s="58">
        <f t="shared" si="0"/>
        <v>0</v>
      </c>
      <c r="L12" s="59">
        <f t="shared" si="2"/>
        <v>0</v>
      </c>
      <c r="M12" s="60"/>
      <c r="N12" s="61">
        <f t="shared" si="3"/>
        <v>0</v>
      </c>
      <c r="O12" s="60"/>
      <c r="P12" s="60"/>
      <c r="Q12" s="60"/>
      <c r="R12" s="62">
        <f t="shared" si="1"/>
        <v>0</v>
      </c>
      <c r="S12" s="29" t="str">
        <f t="shared" si="4"/>
        <v>OK</v>
      </c>
      <c r="T12" s="38"/>
      <c r="U12" s="38"/>
      <c r="V12" s="38"/>
      <c r="W12" s="38"/>
      <c r="X12" s="170"/>
      <c r="Y12" s="38"/>
      <c r="Z12" s="38"/>
      <c r="AA12" s="38"/>
      <c r="AB12" s="38"/>
      <c r="AC12" s="38"/>
      <c r="AD12" s="38"/>
      <c r="AE12" s="38"/>
      <c r="AF12" s="38"/>
      <c r="AG12" s="38"/>
      <c r="AH12" s="38"/>
    </row>
    <row r="13" spans="1:34" s="22" customFormat="1" ht="14.45" customHeight="1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0</v>
      </c>
      <c r="K13" s="58">
        <f t="shared" si="0"/>
        <v>0</v>
      </c>
      <c r="L13" s="59">
        <f t="shared" si="2"/>
        <v>0</v>
      </c>
      <c r="M13" s="60"/>
      <c r="N13" s="61">
        <f t="shared" si="3"/>
        <v>0</v>
      </c>
      <c r="O13" s="60"/>
      <c r="P13" s="60"/>
      <c r="Q13" s="60"/>
      <c r="R13" s="62">
        <f t="shared" si="1"/>
        <v>0</v>
      </c>
      <c r="S13" s="29" t="str">
        <f t="shared" si="4"/>
        <v>OK</v>
      </c>
      <c r="T13" s="39"/>
      <c r="U13" s="39"/>
      <c r="V13" s="39"/>
      <c r="W13" s="38"/>
      <c r="X13" s="171"/>
      <c r="Y13" s="38"/>
      <c r="Z13" s="38"/>
      <c r="AA13" s="39"/>
      <c r="AB13" s="38"/>
      <c r="AC13" s="38"/>
      <c r="AD13" s="38"/>
      <c r="AE13" s="38"/>
      <c r="AF13" s="38"/>
      <c r="AG13" s="38"/>
      <c r="AH13" s="38"/>
    </row>
    <row r="14" spans="1:34" ht="30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0</v>
      </c>
      <c r="K14" s="58">
        <f t="shared" si="0"/>
        <v>0</v>
      </c>
      <c r="L14" s="59">
        <f t="shared" si="2"/>
        <v>0</v>
      </c>
      <c r="M14" s="60"/>
      <c r="N14" s="61">
        <f t="shared" si="3"/>
        <v>0</v>
      </c>
      <c r="O14" s="60"/>
      <c r="P14" s="60"/>
      <c r="Q14" s="60"/>
      <c r="R14" s="62">
        <f t="shared" si="1"/>
        <v>0</v>
      </c>
      <c r="S14" s="29" t="str">
        <f t="shared" si="4"/>
        <v>OK</v>
      </c>
      <c r="T14" s="38"/>
      <c r="U14" s="38"/>
      <c r="V14" s="38"/>
      <c r="W14" s="38"/>
      <c r="X14" s="170"/>
      <c r="Y14" s="38"/>
      <c r="Z14" s="38"/>
      <c r="AA14" s="38"/>
      <c r="AB14" s="38"/>
      <c r="AC14" s="38"/>
      <c r="AD14" s="38"/>
      <c r="AE14" s="38"/>
      <c r="AF14" s="38"/>
      <c r="AG14" s="38"/>
      <c r="AH14" s="38"/>
    </row>
    <row r="15" spans="1:34" s="22" customForma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4</v>
      </c>
      <c r="K15" s="58">
        <f t="shared" si="0"/>
        <v>2</v>
      </c>
      <c r="L15" s="59">
        <f t="shared" si="2"/>
        <v>2</v>
      </c>
      <c r="M15" s="60"/>
      <c r="N15" s="61">
        <f t="shared" si="3"/>
        <v>1</v>
      </c>
      <c r="O15" s="60"/>
      <c r="P15" s="60"/>
      <c r="Q15" s="60"/>
      <c r="R15" s="62">
        <f t="shared" si="1"/>
        <v>2</v>
      </c>
      <c r="S15" s="29" t="str">
        <f t="shared" si="4"/>
        <v>OK</v>
      </c>
      <c r="T15" s="39"/>
      <c r="U15" s="39"/>
      <c r="V15" s="39"/>
      <c r="W15" s="38"/>
      <c r="X15" s="171"/>
      <c r="Y15" s="38"/>
      <c r="Z15" s="38">
        <v>2</v>
      </c>
      <c r="AA15" s="39"/>
      <c r="AB15" s="38"/>
      <c r="AC15" s="38"/>
      <c r="AD15" s="38"/>
      <c r="AE15" s="38"/>
      <c r="AF15" s="38"/>
      <c r="AG15" s="38"/>
      <c r="AH15" s="38"/>
    </row>
    <row r="16" spans="1:34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0</v>
      </c>
      <c r="K16" s="58">
        <f t="shared" si="0"/>
        <v>0</v>
      </c>
      <c r="L16" s="59">
        <f t="shared" si="2"/>
        <v>0</v>
      </c>
      <c r="M16" s="60"/>
      <c r="N16" s="61">
        <f t="shared" si="3"/>
        <v>0</v>
      </c>
      <c r="O16" s="60"/>
      <c r="P16" s="60"/>
      <c r="Q16" s="60"/>
      <c r="R16" s="62">
        <f t="shared" si="1"/>
        <v>0</v>
      </c>
      <c r="S16" s="29" t="str">
        <f t="shared" si="4"/>
        <v>OK</v>
      </c>
      <c r="T16" s="38"/>
      <c r="U16" s="38"/>
      <c r="V16" s="38"/>
      <c r="W16" s="38"/>
      <c r="X16" s="170"/>
      <c r="Y16" s="38"/>
      <c r="Z16" s="38"/>
      <c r="AA16" s="38"/>
      <c r="AB16" s="38"/>
      <c r="AC16" s="38"/>
      <c r="AD16" s="38"/>
      <c r="AE16" s="38"/>
      <c r="AF16" s="38"/>
      <c r="AG16" s="38"/>
      <c r="AH16" s="38"/>
    </row>
    <row r="17" spans="1:34" ht="30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0</v>
      </c>
      <c r="K17" s="58">
        <f t="shared" si="0"/>
        <v>0</v>
      </c>
      <c r="L17" s="59">
        <f t="shared" si="2"/>
        <v>0</v>
      </c>
      <c r="M17" s="60"/>
      <c r="N17" s="61">
        <f t="shared" si="3"/>
        <v>0</v>
      </c>
      <c r="O17" s="60"/>
      <c r="P17" s="60"/>
      <c r="Q17" s="60"/>
      <c r="R17" s="62">
        <f t="shared" si="1"/>
        <v>0</v>
      </c>
      <c r="S17" s="29" t="str">
        <f t="shared" si="4"/>
        <v>OK</v>
      </c>
      <c r="T17" s="38"/>
      <c r="U17" s="38"/>
      <c r="V17" s="38"/>
      <c r="W17" s="38"/>
      <c r="X17" s="170"/>
      <c r="Y17" s="38"/>
      <c r="Z17" s="38"/>
      <c r="AA17" s="38"/>
      <c r="AB17" s="38"/>
      <c r="AC17" s="38"/>
      <c r="AD17" s="38"/>
      <c r="AE17" s="38"/>
      <c r="AF17" s="38"/>
      <c r="AG17" s="38"/>
      <c r="AH17" s="38"/>
    </row>
    <row r="18" spans="1:34" ht="14.45" customHeight="1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0</v>
      </c>
      <c r="K18" s="58">
        <f t="shared" si="0"/>
        <v>0</v>
      </c>
      <c r="L18" s="59">
        <f t="shared" si="2"/>
        <v>0</v>
      </c>
      <c r="M18" s="60"/>
      <c r="N18" s="61">
        <f t="shared" si="3"/>
        <v>0</v>
      </c>
      <c r="O18" s="60"/>
      <c r="P18" s="60"/>
      <c r="Q18" s="60"/>
      <c r="R18" s="62">
        <f t="shared" si="1"/>
        <v>0</v>
      </c>
      <c r="S18" s="29" t="str">
        <f t="shared" si="4"/>
        <v>OK</v>
      </c>
      <c r="T18" s="38"/>
      <c r="U18" s="38"/>
      <c r="V18" s="38"/>
      <c r="W18" s="38"/>
      <c r="X18" s="170"/>
      <c r="Y18" s="38"/>
      <c r="Z18" s="38"/>
      <c r="AA18" s="38"/>
      <c r="AB18" s="38"/>
      <c r="AC18" s="38"/>
      <c r="AD18" s="38"/>
      <c r="AE18" s="38"/>
      <c r="AF18" s="38"/>
      <c r="AG18" s="38"/>
      <c r="AH18" s="38"/>
    </row>
    <row r="19" spans="1:34" ht="30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0</v>
      </c>
      <c r="K19" s="58">
        <f t="shared" si="0"/>
        <v>1</v>
      </c>
      <c r="L19" s="59">
        <f t="shared" si="2"/>
        <v>1</v>
      </c>
      <c r="M19" s="60">
        <v>1</v>
      </c>
      <c r="N19" s="61">
        <f t="shared" si="3"/>
        <v>0</v>
      </c>
      <c r="O19" s="60"/>
      <c r="P19" s="60"/>
      <c r="Q19" s="60"/>
      <c r="R19" s="62">
        <f t="shared" si="1"/>
        <v>0</v>
      </c>
      <c r="S19" s="29" t="str">
        <f t="shared" si="4"/>
        <v>OK</v>
      </c>
      <c r="T19" s="38"/>
      <c r="U19" s="38">
        <v>1</v>
      </c>
      <c r="V19" s="38"/>
      <c r="W19" s="38"/>
      <c r="X19" s="170"/>
      <c r="Y19" s="38"/>
      <c r="Z19" s="38"/>
      <c r="AA19" s="38"/>
      <c r="AB19" s="38"/>
      <c r="AC19" s="38"/>
      <c r="AD19" s="38"/>
      <c r="AE19" s="38"/>
      <c r="AF19" s="38"/>
      <c r="AG19" s="38"/>
      <c r="AH19" s="38"/>
    </row>
    <row r="20" spans="1:34" s="22" customFormat="1" ht="29.1" customHeight="1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2"/>
        <v>0</v>
      </c>
      <c r="M20" s="60"/>
      <c r="N20" s="61">
        <f t="shared" si="3"/>
        <v>0</v>
      </c>
      <c r="O20" s="60"/>
      <c r="P20" s="60"/>
      <c r="Q20" s="60"/>
      <c r="R20" s="62">
        <f t="shared" si="1"/>
        <v>0</v>
      </c>
      <c r="S20" s="29" t="str">
        <f t="shared" si="4"/>
        <v>OK</v>
      </c>
      <c r="T20" s="39"/>
      <c r="U20" s="39"/>
      <c r="V20" s="39"/>
      <c r="W20" s="38"/>
      <c r="X20" s="171"/>
      <c r="Y20" s="38"/>
      <c r="Z20" s="38"/>
      <c r="AA20" s="39"/>
      <c r="AB20" s="38"/>
      <c r="AC20" s="38"/>
      <c r="AD20" s="38"/>
      <c r="AE20" s="38"/>
      <c r="AF20" s="38"/>
      <c r="AG20" s="38"/>
      <c r="AH20" s="38"/>
    </row>
    <row r="21" spans="1:34" ht="29.1" customHeight="1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1</v>
      </c>
      <c r="K21" s="58">
        <f t="shared" si="0"/>
        <v>0</v>
      </c>
      <c r="L21" s="59">
        <f t="shared" si="2"/>
        <v>0</v>
      </c>
      <c r="M21" s="60">
        <v>-1</v>
      </c>
      <c r="N21" s="61">
        <f t="shared" si="3"/>
        <v>0</v>
      </c>
      <c r="O21" s="60"/>
      <c r="P21" s="60"/>
      <c r="Q21" s="60"/>
      <c r="R21" s="62">
        <f t="shared" si="1"/>
        <v>0</v>
      </c>
      <c r="S21" s="29" t="str">
        <f t="shared" si="4"/>
        <v>OK</v>
      </c>
      <c r="T21" s="38"/>
      <c r="U21" s="38"/>
      <c r="V21" s="38"/>
      <c r="W21" s="38"/>
      <c r="X21" s="170"/>
      <c r="Y21" s="38"/>
      <c r="Z21" s="38"/>
      <c r="AA21" s="38"/>
      <c r="AB21" s="38"/>
      <c r="AC21" s="38"/>
      <c r="AD21" s="38"/>
      <c r="AE21" s="38"/>
      <c r="AF21" s="38"/>
      <c r="AG21" s="38"/>
      <c r="AH21" s="38"/>
    </row>
    <row r="22" spans="1:34" ht="30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0</v>
      </c>
      <c r="K22" s="58">
        <f t="shared" si="0"/>
        <v>0</v>
      </c>
      <c r="L22" s="59">
        <f t="shared" si="2"/>
        <v>0</v>
      </c>
      <c r="M22" s="60"/>
      <c r="N22" s="61">
        <f t="shared" si="3"/>
        <v>0</v>
      </c>
      <c r="O22" s="60"/>
      <c r="P22" s="60"/>
      <c r="Q22" s="60"/>
      <c r="R22" s="62">
        <f t="shared" si="1"/>
        <v>0</v>
      </c>
      <c r="S22" s="29" t="str">
        <f t="shared" si="4"/>
        <v>OK</v>
      </c>
      <c r="T22" s="38"/>
      <c r="U22" s="38"/>
      <c r="V22" s="38"/>
      <c r="W22" s="38"/>
      <c r="X22" s="170"/>
      <c r="Y22" s="38"/>
      <c r="Z22" s="38"/>
      <c r="AA22" s="38"/>
      <c r="AB22" s="38"/>
      <c r="AC22" s="38"/>
      <c r="AD22" s="38"/>
      <c r="AE22" s="38"/>
      <c r="AF22" s="38"/>
      <c r="AG22" s="38"/>
      <c r="AH22" s="38"/>
    </row>
    <row r="23" spans="1:34" ht="14.45" customHeight="1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0</v>
      </c>
      <c r="K23" s="58">
        <f t="shared" si="0"/>
        <v>0</v>
      </c>
      <c r="L23" s="59">
        <f t="shared" si="2"/>
        <v>0</v>
      </c>
      <c r="M23" s="60"/>
      <c r="N23" s="61">
        <f t="shared" si="3"/>
        <v>0</v>
      </c>
      <c r="O23" s="60"/>
      <c r="P23" s="60"/>
      <c r="Q23" s="60"/>
      <c r="R23" s="62">
        <f t="shared" si="1"/>
        <v>0</v>
      </c>
      <c r="S23" s="29" t="str">
        <f t="shared" si="4"/>
        <v>OK</v>
      </c>
      <c r="T23" s="38"/>
      <c r="U23" s="38"/>
      <c r="V23" s="38"/>
      <c r="W23" s="38"/>
      <c r="X23" s="170"/>
      <c r="Y23" s="38"/>
      <c r="Z23" s="38"/>
      <c r="AA23" s="38"/>
      <c r="AB23" s="38"/>
      <c r="AC23" s="38"/>
      <c r="AD23" s="38"/>
      <c r="AE23" s="38"/>
      <c r="AF23" s="38"/>
      <c r="AG23" s="38"/>
      <c r="AH23" s="38"/>
    </row>
    <row r="24" spans="1:34" ht="14.45" customHeight="1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0</v>
      </c>
      <c r="K24" s="58">
        <f t="shared" si="0"/>
        <v>0</v>
      </c>
      <c r="L24" s="59">
        <f t="shared" si="2"/>
        <v>0</v>
      </c>
      <c r="M24" s="60"/>
      <c r="N24" s="61">
        <f t="shared" si="3"/>
        <v>0</v>
      </c>
      <c r="O24" s="60"/>
      <c r="P24" s="60"/>
      <c r="Q24" s="60"/>
      <c r="R24" s="62">
        <f t="shared" si="1"/>
        <v>0</v>
      </c>
      <c r="S24" s="29" t="str">
        <f t="shared" si="4"/>
        <v>OK</v>
      </c>
      <c r="T24" s="38"/>
      <c r="U24" s="40"/>
      <c r="V24" s="40"/>
      <c r="W24" s="38"/>
      <c r="X24" s="170"/>
      <c r="Y24" s="38"/>
      <c r="Z24" s="38"/>
      <c r="AA24" s="38"/>
      <c r="AB24" s="38"/>
      <c r="AC24" s="38"/>
      <c r="AD24" s="38"/>
      <c r="AE24" s="38"/>
      <c r="AF24" s="38"/>
      <c r="AG24" s="38"/>
      <c r="AH24" s="38"/>
    </row>
    <row r="25" spans="1:34" s="22" customFormat="1" ht="14.45" customHeight="1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0</v>
      </c>
      <c r="K25" s="58">
        <f t="shared" si="0"/>
        <v>0</v>
      </c>
      <c r="L25" s="59">
        <f t="shared" si="2"/>
        <v>0</v>
      </c>
      <c r="M25" s="60"/>
      <c r="N25" s="61">
        <f t="shared" si="3"/>
        <v>0</v>
      </c>
      <c r="O25" s="60"/>
      <c r="P25" s="60"/>
      <c r="Q25" s="60"/>
      <c r="R25" s="62">
        <f t="shared" si="1"/>
        <v>0</v>
      </c>
      <c r="S25" s="29" t="str">
        <f t="shared" si="4"/>
        <v>OK</v>
      </c>
      <c r="T25" s="39"/>
      <c r="U25" s="41"/>
      <c r="V25" s="41"/>
      <c r="W25" s="38"/>
      <c r="X25" s="171"/>
      <c r="Y25" s="38"/>
      <c r="Z25" s="38"/>
      <c r="AA25" s="39"/>
      <c r="AB25" s="38"/>
      <c r="AC25" s="38"/>
      <c r="AD25" s="38"/>
      <c r="AE25" s="38"/>
      <c r="AF25" s="38"/>
      <c r="AG25" s="38"/>
      <c r="AH25" s="38"/>
    </row>
    <row r="26" spans="1:34" ht="14.45" customHeight="1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2</v>
      </c>
      <c r="K26" s="58">
        <f t="shared" si="0"/>
        <v>2</v>
      </c>
      <c r="L26" s="59">
        <f t="shared" si="2"/>
        <v>2</v>
      </c>
      <c r="M26" s="60"/>
      <c r="N26" s="61">
        <f t="shared" si="3"/>
        <v>0</v>
      </c>
      <c r="O26" s="60"/>
      <c r="P26" s="60"/>
      <c r="Q26" s="60"/>
      <c r="R26" s="62">
        <f t="shared" si="1"/>
        <v>0</v>
      </c>
      <c r="S26" s="29" t="str">
        <f t="shared" si="4"/>
        <v>OK</v>
      </c>
      <c r="T26" s="38">
        <v>1</v>
      </c>
      <c r="U26" s="40"/>
      <c r="V26" s="40"/>
      <c r="W26" s="38">
        <v>1</v>
      </c>
      <c r="X26" s="170"/>
      <c r="Y26" s="38"/>
      <c r="Z26" s="38"/>
      <c r="AA26" s="38"/>
      <c r="AB26" s="38"/>
      <c r="AC26" s="38"/>
      <c r="AD26" s="38"/>
      <c r="AE26" s="38"/>
      <c r="AF26" s="38"/>
      <c r="AG26" s="38"/>
      <c r="AH26" s="38"/>
    </row>
    <row r="27" spans="1:34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0</v>
      </c>
      <c r="K27" s="58">
        <f t="shared" si="0"/>
        <v>0</v>
      </c>
      <c r="L27" s="59">
        <f t="shared" si="2"/>
        <v>0</v>
      </c>
      <c r="M27" s="60"/>
      <c r="N27" s="61">
        <f t="shared" si="3"/>
        <v>0</v>
      </c>
      <c r="O27" s="60"/>
      <c r="P27" s="60"/>
      <c r="Q27" s="60"/>
      <c r="R27" s="62">
        <f t="shared" si="1"/>
        <v>0</v>
      </c>
      <c r="S27" s="29" t="str">
        <f t="shared" si="4"/>
        <v>OK</v>
      </c>
      <c r="T27" s="38"/>
      <c r="U27" s="40"/>
      <c r="V27" s="40"/>
      <c r="W27" s="38"/>
      <c r="X27" s="170"/>
      <c r="Y27" s="38"/>
      <c r="Z27" s="38"/>
      <c r="AA27" s="38"/>
      <c r="AB27" s="38"/>
      <c r="AC27" s="38"/>
      <c r="AD27" s="38"/>
      <c r="AE27" s="38"/>
      <c r="AF27" s="38"/>
      <c r="AG27" s="38"/>
      <c r="AH27" s="38"/>
    </row>
    <row r="28" spans="1:34">
      <c r="A28" s="178"/>
      <c r="B28" s="43">
        <v>25</v>
      </c>
      <c r="C28" s="178"/>
      <c r="D28" s="43" t="s">
        <v>33</v>
      </c>
      <c r="E28" s="40" t="s">
        <v>64</v>
      </c>
      <c r="F28" s="40" t="s">
        <v>18</v>
      </c>
      <c r="G28" s="40" t="s">
        <v>25</v>
      </c>
      <c r="H28" s="40" t="s">
        <v>20</v>
      </c>
      <c r="I28" s="72">
        <v>8</v>
      </c>
      <c r="J28" s="28">
        <v>0</v>
      </c>
      <c r="K28" s="58">
        <f t="shared" si="0"/>
        <v>700</v>
      </c>
      <c r="L28" s="59">
        <f t="shared" si="2"/>
        <v>700</v>
      </c>
      <c r="M28" s="60">
        <f>400+300</f>
        <v>700</v>
      </c>
      <c r="N28" s="61">
        <f t="shared" si="3"/>
        <v>0</v>
      </c>
      <c r="O28" s="60"/>
      <c r="P28" s="60"/>
      <c r="Q28" s="60"/>
      <c r="R28" s="62">
        <f t="shared" si="1"/>
        <v>0</v>
      </c>
      <c r="S28" s="29" t="str">
        <f t="shared" si="4"/>
        <v>OK</v>
      </c>
      <c r="T28" s="42"/>
      <c r="U28" s="40"/>
      <c r="V28" s="40">
        <v>400</v>
      </c>
      <c r="W28" s="38"/>
      <c r="X28" s="174">
        <v>300</v>
      </c>
      <c r="Y28" s="38"/>
      <c r="Z28" s="38"/>
      <c r="AA28" s="38"/>
      <c r="AB28" s="38"/>
      <c r="AC28" s="38"/>
      <c r="AD28" s="38"/>
      <c r="AE28" s="38"/>
      <c r="AF28" s="38"/>
      <c r="AG28" s="38"/>
      <c r="AH28" s="38"/>
    </row>
    <row r="29" spans="1:34" s="22" customForma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0</v>
      </c>
      <c r="K29" s="58">
        <f t="shared" si="0"/>
        <v>0</v>
      </c>
      <c r="L29" s="59">
        <f t="shared" si="2"/>
        <v>0</v>
      </c>
      <c r="M29" s="60"/>
      <c r="N29" s="61">
        <f t="shared" si="3"/>
        <v>0</v>
      </c>
      <c r="O29" s="60"/>
      <c r="P29" s="60"/>
      <c r="Q29" s="60"/>
      <c r="R29" s="62">
        <f t="shared" si="1"/>
        <v>0</v>
      </c>
      <c r="S29" s="29" t="str">
        <f t="shared" si="4"/>
        <v>OK</v>
      </c>
      <c r="T29" s="42"/>
      <c r="U29" s="40"/>
      <c r="V29" s="40"/>
      <c r="W29" s="38"/>
      <c r="X29" s="171"/>
      <c r="Y29" s="38"/>
      <c r="Z29" s="38"/>
      <c r="AA29" s="39"/>
      <c r="AB29" s="38"/>
      <c r="AC29" s="38"/>
      <c r="AD29" s="38"/>
      <c r="AE29" s="38"/>
      <c r="AF29" s="38"/>
      <c r="AG29" s="38"/>
      <c r="AH29" s="38"/>
    </row>
    <row r="30" spans="1:34" ht="30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0</v>
      </c>
      <c r="K30" s="58">
        <f t="shared" si="0"/>
        <v>0</v>
      </c>
      <c r="L30" s="59">
        <f t="shared" si="2"/>
        <v>0</v>
      </c>
      <c r="M30" s="60"/>
      <c r="N30" s="61">
        <f t="shared" si="3"/>
        <v>0</v>
      </c>
      <c r="O30" s="60"/>
      <c r="P30" s="60"/>
      <c r="Q30" s="60"/>
      <c r="R30" s="62">
        <f t="shared" si="1"/>
        <v>0</v>
      </c>
      <c r="S30" s="29" t="str">
        <f t="shared" si="4"/>
        <v>OK</v>
      </c>
      <c r="T30" s="39"/>
      <c r="U30" s="41"/>
      <c r="V30" s="41"/>
      <c r="W30" s="38"/>
      <c r="X30" s="170"/>
      <c r="Y30" s="38"/>
      <c r="Z30" s="38"/>
      <c r="AA30" s="38"/>
      <c r="AB30" s="38"/>
      <c r="AC30" s="38"/>
      <c r="AD30" s="38"/>
      <c r="AE30" s="38"/>
      <c r="AF30" s="38"/>
      <c r="AG30" s="38"/>
      <c r="AH30" s="38"/>
    </row>
    <row r="31" spans="1:34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0</v>
      </c>
      <c r="K31" s="58">
        <f t="shared" si="0"/>
        <v>0</v>
      </c>
      <c r="L31" s="59">
        <f t="shared" si="2"/>
        <v>0</v>
      </c>
      <c r="M31" s="60"/>
      <c r="N31" s="61">
        <f t="shared" si="3"/>
        <v>0</v>
      </c>
      <c r="O31" s="60"/>
      <c r="P31" s="60"/>
      <c r="Q31" s="60"/>
      <c r="R31" s="62">
        <f t="shared" si="1"/>
        <v>0</v>
      </c>
      <c r="S31" s="29" t="str">
        <f t="shared" si="4"/>
        <v>OK</v>
      </c>
      <c r="T31" s="42"/>
      <c r="U31" s="40"/>
      <c r="V31" s="40"/>
      <c r="W31" s="38"/>
      <c r="X31" s="172"/>
      <c r="Y31" s="38"/>
      <c r="Z31" s="38"/>
      <c r="AA31" s="38"/>
      <c r="AB31" s="38"/>
      <c r="AC31" s="38"/>
      <c r="AD31" s="38"/>
      <c r="AE31" s="38"/>
      <c r="AF31" s="38"/>
      <c r="AG31" s="38"/>
      <c r="AH31" s="38"/>
    </row>
    <row r="32" spans="1:34" ht="29.1" customHeight="1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2"/>
        <v>0</v>
      </c>
      <c r="M32" s="60"/>
      <c r="N32" s="61">
        <f t="shared" si="3"/>
        <v>0</v>
      </c>
      <c r="O32" s="60"/>
      <c r="P32" s="60"/>
      <c r="Q32" s="60"/>
      <c r="R32" s="62">
        <f t="shared" si="1"/>
        <v>0</v>
      </c>
      <c r="S32" s="29" t="str">
        <f t="shared" si="4"/>
        <v>OK</v>
      </c>
      <c r="T32" s="38"/>
      <c r="U32" s="43"/>
      <c r="V32" s="40"/>
      <c r="W32" s="38"/>
      <c r="X32" s="172"/>
      <c r="Y32" s="38"/>
      <c r="Z32" s="38"/>
      <c r="AA32" s="38"/>
      <c r="AB32" s="38"/>
      <c r="AC32" s="38"/>
      <c r="AD32" s="38"/>
      <c r="AE32" s="38"/>
      <c r="AF32" s="38"/>
      <c r="AG32" s="38"/>
      <c r="AH32" s="38"/>
    </row>
    <row r="33" spans="1:34" ht="29.1" customHeight="1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2"/>
        <v>0</v>
      </c>
      <c r="M33" s="60"/>
      <c r="N33" s="61">
        <f t="shared" si="3"/>
        <v>0</v>
      </c>
      <c r="O33" s="60"/>
      <c r="P33" s="60"/>
      <c r="Q33" s="60"/>
      <c r="R33" s="62">
        <f t="shared" si="1"/>
        <v>0</v>
      </c>
      <c r="S33" s="29" t="str">
        <f t="shared" si="4"/>
        <v>OK</v>
      </c>
      <c r="T33" s="38"/>
      <c r="U33" s="42"/>
      <c r="V33" s="38"/>
      <c r="W33" s="38"/>
      <c r="X33" s="172"/>
      <c r="Y33" s="38"/>
      <c r="Z33" s="38"/>
      <c r="AA33" s="38"/>
      <c r="AB33" s="38"/>
      <c r="AC33" s="38"/>
      <c r="AD33" s="38"/>
      <c r="AE33" s="38"/>
      <c r="AF33" s="38"/>
      <c r="AG33" s="38"/>
      <c r="AH33" s="38"/>
    </row>
    <row r="34" spans="1:34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2"/>
        <v>0</v>
      </c>
      <c r="M34" s="60"/>
      <c r="N34" s="61">
        <f t="shared" si="3"/>
        <v>0</v>
      </c>
      <c r="O34" s="60"/>
      <c r="P34" s="60"/>
      <c r="Q34" s="60"/>
      <c r="R34" s="62">
        <f t="shared" si="1"/>
        <v>0</v>
      </c>
      <c r="S34" s="29" t="str">
        <f t="shared" si="4"/>
        <v>OK</v>
      </c>
      <c r="T34" s="38"/>
      <c r="U34" s="42"/>
      <c r="V34" s="38"/>
      <c r="W34" s="38"/>
      <c r="X34" s="172"/>
      <c r="Y34" s="38"/>
      <c r="Z34" s="38"/>
      <c r="AA34" s="38"/>
      <c r="AB34" s="38"/>
      <c r="AC34" s="38"/>
      <c r="AD34" s="38"/>
      <c r="AE34" s="38"/>
      <c r="AF34" s="38"/>
      <c r="AG34" s="38"/>
      <c r="AH34" s="38"/>
    </row>
    <row r="35" spans="1:34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2"/>
        <v>0</v>
      </c>
      <c r="M35" s="60"/>
      <c r="N35" s="61">
        <f t="shared" si="3"/>
        <v>0</v>
      </c>
      <c r="O35" s="60"/>
      <c r="P35" s="60"/>
      <c r="Q35" s="60"/>
      <c r="R35" s="62">
        <f t="shared" si="1"/>
        <v>0</v>
      </c>
      <c r="S35" s="29" t="str">
        <f t="shared" si="4"/>
        <v>OK</v>
      </c>
      <c r="T35" s="38"/>
      <c r="U35" s="42"/>
      <c r="V35" s="42"/>
      <c r="W35" s="38"/>
      <c r="X35" s="172"/>
      <c r="Y35" s="38"/>
      <c r="Z35" s="38"/>
      <c r="AA35" s="38"/>
      <c r="AB35" s="38"/>
      <c r="AC35" s="38"/>
      <c r="AD35" s="38"/>
      <c r="AE35" s="38"/>
      <c r="AF35" s="38"/>
      <c r="AG35" s="38"/>
      <c r="AH35" s="38"/>
    </row>
    <row r="36" spans="1:34" ht="30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2"/>
        <v>0</v>
      </c>
      <c r="M36" s="60"/>
      <c r="N36" s="61">
        <f t="shared" si="3"/>
        <v>0</v>
      </c>
      <c r="O36" s="60"/>
      <c r="P36" s="60"/>
      <c r="Q36" s="60"/>
      <c r="R36" s="62">
        <f t="shared" si="1"/>
        <v>0</v>
      </c>
      <c r="S36" s="29" t="str">
        <f t="shared" si="4"/>
        <v>OK</v>
      </c>
      <c r="T36" s="38"/>
      <c r="U36" s="42"/>
      <c r="V36" s="42"/>
      <c r="W36" s="38"/>
      <c r="X36" s="172"/>
      <c r="Y36" s="38"/>
      <c r="Z36" s="38"/>
      <c r="AA36" s="38"/>
      <c r="AB36" s="38"/>
      <c r="AC36" s="38"/>
      <c r="AD36" s="38"/>
      <c r="AE36" s="38"/>
      <c r="AF36" s="38"/>
      <c r="AG36" s="38"/>
      <c r="AH36" s="38"/>
    </row>
    <row r="37" spans="1:34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2"/>
        <v>0</v>
      </c>
      <c r="M37" s="60"/>
      <c r="N37" s="61">
        <f t="shared" si="3"/>
        <v>0</v>
      </c>
      <c r="O37" s="60"/>
      <c r="P37" s="60"/>
      <c r="Q37" s="60"/>
      <c r="R37" s="62">
        <f t="shared" si="1"/>
        <v>0</v>
      </c>
      <c r="S37" s="29" t="str">
        <f t="shared" si="4"/>
        <v>OK</v>
      </c>
      <c r="T37" s="38"/>
      <c r="U37" s="42"/>
      <c r="V37" s="42"/>
      <c r="W37" s="38"/>
      <c r="X37" s="172"/>
      <c r="Y37" s="38"/>
      <c r="Z37" s="38"/>
      <c r="AA37" s="38"/>
      <c r="AB37" s="38"/>
      <c r="AC37" s="38"/>
      <c r="AD37" s="38"/>
      <c r="AE37" s="38"/>
      <c r="AF37" s="38"/>
      <c r="AG37" s="38"/>
      <c r="AH37" s="38"/>
    </row>
    <row r="38" spans="1:34" ht="43.5" customHeight="1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2"/>
        <v>0</v>
      </c>
      <c r="M38" s="60"/>
      <c r="N38" s="61">
        <f t="shared" si="3"/>
        <v>0</v>
      </c>
      <c r="O38" s="60"/>
      <c r="P38" s="60"/>
      <c r="Q38" s="60"/>
      <c r="R38" s="62">
        <f t="shared" si="1"/>
        <v>0</v>
      </c>
      <c r="S38" s="29" t="str">
        <f t="shared" si="4"/>
        <v>OK</v>
      </c>
      <c r="T38" s="38"/>
      <c r="U38" s="42"/>
      <c r="V38" s="42"/>
      <c r="W38" s="38"/>
      <c r="X38" s="172"/>
      <c r="Y38" s="38"/>
      <c r="Z38" s="38"/>
      <c r="AA38" s="38"/>
      <c r="AB38" s="38"/>
      <c r="AC38" s="38"/>
      <c r="AD38" s="38"/>
      <c r="AE38" s="38"/>
      <c r="AF38" s="38"/>
      <c r="AG38" s="38"/>
      <c r="AH38" s="38"/>
    </row>
    <row r="39" spans="1:34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2"/>
        <v>0</v>
      </c>
      <c r="M39" s="60"/>
      <c r="N39" s="61">
        <f t="shared" si="3"/>
        <v>0</v>
      </c>
      <c r="O39" s="60"/>
      <c r="P39" s="60"/>
      <c r="Q39" s="60"/>
      <c r="R39" s="62">
        <f t="shared" si="1"/>
        <v>0</v>
      </c>
      <c r="S39" s="29" t="str">
        <f t="shared" si="4"/>
        <v>OK</v>
      </c>
      <c r="T39" s="38"/>
      <c r="U39" s="42"/>
      <c r="V39" s="42"/>
      <c r="W39" s="38"/>
      <c r="X39" s="170"/>
      <c r="Y39" s="38"/>
      <c r="Z39" s="38"/>
      <c r="AA39" s="38"/>
      <c r="AB39" s="38"/>
      <c r="AC39" s="38"/>
      <c r="AD39" s="38"/>
      <c r="AE39" s="38"/>
      <c r="AF39" s="38"/>
      <c r="AG39" s="38"/>
      <c r="AH39" s="38"/>
    </row>
    <row r="40" spans="1:34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2"/>
        <v>0</v>
      </c>
      <c r="M40" s="60"/>
      <c r="N40" s="61">
        <f t="shared" si="3"/>
        <v>0</v>
      </c>
      <c r="O40" s="60"/>
      <c r="P40" s="60"/>
      <c r="Q40" s="60"/>
      <c r="R40" s="62">
        <f t="shared" si="1"/>
        <v>0</v>
      </c>
      <c r="S40" s="29" t="str">
        <f t="shared" si="4"/>
        <v>OK</v>
      </c>
      <c r="T40" s="38"/>
      <c r="U40" s="38"/>
      <c r="V40" s="38"/>
      <c r="W40" s="38"/>
      <c r="X40" s="170"/>
      <c r="Y40" s="38"/>
      <c r="Z40" s="38"/>
      <c r="AA40" s="38"/>
      <c r="AB40" s="38"/>
      <c r="AC40" s="38"/>
      <c r="AD40" s="38"/>
      <c r="AE40" s="38"/>
      <c r="AF40" s="38"/>
      <c r="AG40" s="38"/>
      <c r="AH40" s="38"/>
    </row>
    <row r="41" spans="1:34" ht="45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2"/>
        <v>0</v>
      </c>
      <c r="M41" s="60"/>
      <c r="N41" s="61">
        <f t="shared" si="3"/>
        <v>0</v>
      </c>
      <c r="O41" s="60"/>
      <c r="P41" s="60"/>
      <c r="Q41" s="60"/>
      <c r="R41" s="62">
        <f t="shared" si="1"/>
        <v>0</v>
      </c>
      <c r="S41" s="29" t="str">
        <f t="shared" si="4"/>
        <v>OK</v>
      </c>
      <c r="T41" s="38"/>
      <c r="U41" s="38"/>
      <c r="V41" s="38"/>
      <c r="W41" s="38"/>
      <c r="X41" s="170"/>
      <c r="Y41" s="38"/>
      <c r="Z41" s="38"/>
      <c r="AA41" s="38"/>
      <c r="AB41" s="38"/>
      <c r="AC41" s="38"/>
      <c r="AD41" s="38"/>
      <c r="AE41" s="38"/>
      <c r="AF41" s="38"/>
      <c r="AG41" s="38"/>
      <c r="AH41" s="38"/>
    </row>
    <row r="42" spans="1:34" ht="43.5" customHeight="1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2"/>
        <v>0</v>
      </c>
      <c r="M42" s="60"/>
      <c r="N42" s="61">
        <f t="shared" si="3"/>
        <v>0</v>
      </c>
      <c r="O42" s="60"/>
      <c r="P42" s="60"/>
      <c r="Q42" s="60"/>
      <c r="R42" s="62">
        <f t="shared" si="1"/>
        <v>0</v>
      </c>
      <c r="S42" s="29" t="str">
        <f t="shared" si="4"/>
        <v>OK</v>
      </c>
      <c r="T42" s="38"/>
      <c r="U42" s="38"/>
      <c r="V42" s="38"/>
      <c r="W42" s="38"/>
      <c r="X42" s="170"/>
      <c r="Y42" s="38"/>
      <c r="Z42" s="38"/>
      <c r="AA42" s="38"/>
      <c r="AB42" s="38"/>
      <c r="AC42" s="38"/>
      <c r="AD42" s="38"/>
      <c r="AE42" s="38"/>
      <c r="AF42" s="38"/>
      <c r="AG42" s="38"/>
      <c r="AH42" s="38"/>
    </row>
    <row r="43" spans="1:34" ht="30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2"/>
        <v>0</v>
      </c>
      <c r="M43" s="60"/>
      <c r="N43" s="61">
        <f t="shared" si="3"/>
        <v>0</v>
      </c>
      <c r="O43" s="60"/>
      <c r="P43" s="60"/>
      <c r="Q43" s="60"/>
      <c r="R43" s="62">
        <f t="shared" si="1"/>
        <v>0</v>
      </c>
      <c r="S43" s="29" t="str">
        <f t="shared" si="4"/>
        <v>OK</v>
      </c>
      <c r="T43" s="38"/>
      <c r="U43" s="38"/>
      <c r="V43" s="38"/>
      <c r="W43" s="38"/>
      <c r="X43" s="170"/>
      <c r="Y43" s="38"/>
      <c r="Z43" s="38"/>
      <c r="AA43" s="38"/>
      <c r="AB43" s="38"/>
      <c r="AC43" s="38"/>
      <c r="AD43" s="38"/>
      <c r="AE43" s="38"/>
      <c r="AF43" s="38"/>
      <c r="AG43" s="38"/>
      <c r="AH43" s="38"/>
    </row>
    <row r="44" spans="1:34" s="22" customFormat="1" ht="14.45" customHeight="1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2"/>
        <v>0</v>
      </c>
      <c r="M44" s="60"/>
      <c r="N44" s="61">
        <f t="shared" si="3"/>
        <v>0</v>
      </c>
      <c r="O44" s="60"/>
      <c r="P44" s="60"/>
      <c r="Q44" s="60"/>
      <c r="R44" s="62">
        <f t="shared" si="1"/>
        <v>0</v>
      </c>
      <c r="S44" s="29" t="str">
        <f t="shared" si="4"/>
        <v>OK</v>
      </c>
      <c r="T44" s="38"/>
      <c r="U44" s="38"/>
      <c r="V44" s="38"/>
      <c r="W44" s="38"/>
      <c r="X44" s="171"/>
      <c r="Y44" s="38"/>
      <c r="Z44" s="38"/>
      <c r="AA44" s="39"/>
      <c r="AB44" s="38"/>
      <c r="AC44" s="38"/>
      <c r="AD44" s="38"/>
      <c r="AE44" s="38"/>
      <c r="AF44" s="38"/>
      <c r="AG44" s="38"/>
      <c r="AH44" s="38"/>
    </row>
    <row r="45" spans="1:34" ht="29.1" customHeight="1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2"/>
        <v>0</v>
      </c>
      <c r="M45" s="60"/>
      <c r="N45" s="61">
        <f t="shared" si="3"/>
        <v>0</v>
      </c>
      <c r="O45" s="60"/>
      <c r="P45" s="60"/>
      <c r="Q45" s="60"/>
      <c r="R45" s="62">
        <f t="shared" si="1"/>
        <v>0</v>
      </c>
      <c r="S45" s="29" t="str">
        <f t="shared" si="4"/>
        <v>OK</v>
      </c>
      <c r="T45" s="39"/>
      <c r="U45" s="39"/>
      <c r="V45" s="39"/>
      <c r="W45" s="38"/>
      <c r="X45" s="170"/>
      <c r="Y45" s="38"/>
      <c r="Z45" s="38"/>
      <c r="AA45" s="38"/>
      <c r="AB45" s="38"/>
      <c r="AC45" s="38"/>
      <c r="AD45" s="38"/>
      <c r="AE45" s="38"/>
      <c r="AF45" s="38"/>
      <c r="AG45" s="38"/>
      <c r="AH45" s="38"/>
    </row>
    <row r="46" spans="1:34" ht="30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2"/>
        <v>0</v>
      </c>
      <c r="M46" s="60"/>
      <c r="N46" s="61">
        <f t="shared" si="3"/>
        <v>0</v>
      </c>
      <c r="O46" s="60"/>
      <c r="P46" s="60"/>
      <c r="Q46" s="60"/>
      <c r="R46" s="62">
        <f t="shared" si="1"/>
        <v>0</v>
      </c>
      <c r="S46" s="29" t="str">
        <f t="shared" si="4"/>
        <v>OK</v>
      </c>
      <c r="T46" s="38"/>
      <c r="U46" s="38"/>
      <c r="V46" s="38"/>
      <c r="W46" s="38"/>
      <c r="X46" s="170"/>
      <c r="Y46" s="38"/>
      <c r="Z46" s="38"/>
      <c r="AA46" s="38"/>
      <c r="AB46" s="38"/>
      <c r="AC46" s="38"/>
      <c r="AD46" s="38"/>
      <c r="AE46" s="38"/>
      <c r="AF46" s="38"/>
      <c r="AG46" s="38"/>
      <c r="AH46" s="38"/>
    </row>
    <row r="47" spans="1:34" ht="14.45" customHeight="1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2"/>
        <v>0</v>
      </c>
      <c r="M47" s="60"/>
      <c r="N47" s="61">
        <f t="shared" si="3"/>
        <v>0</v>
      </c>
      <c r="O47" s="60"/>
      <c r="P47" s="60"/>
      <c r="Q47" s="60"/>
      <c r="R47" s="62">
        <f t="shared" si="1"/>
        <v>0</v>
      </c>
      <c r="S47" s="29" t="str">
        <f t="shared" si="4"/>
        <v>OK</v>
      </c>
      <c r="T47" s="38"/>
      <c r="U47" s="38"/>
      <c r="V47" s="38"/>
      <c r="W47" s="38"/>
      <c r="X47" s="170"/>
      <c r="Y47" s="38"/>
      <c r="Z47" s="38"/>
      <c r="AA47" s="38"/>
      <c r="AB47" s="38"/>
      <c r="AC47" s="38"/>
      <c r="AD47" s="38"/>
      <c r="AE47" s="38"/>
      <c r="AF47" s="38"/>
      <c r="AG47" s="38"/>
      <c r="AH47" s="38"/>
    </row>
    <row r="48" spans="1:34" ht="29.1" customHeight="1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2"/>
        <v>0</v>
      </c>
      <c r="M48" s="60"/>
      <c r="N48" s="61">
        <f t="shared" si="3"/>
        <v>0</v>
      </c>
      <c r="O48" s="60"/>
      <c r="P48" s="60"/>
      <c r="Q48" s="60"/>
      <c r="R48" s="62">
        <f t="shared" si="1"/>
        <v>0</v>
      </c>
      <c r="S48" s="29" t="str">
        <f t="shared" si="4"/>
        <v>OK</v>
      </c>
      <c r="T48" s="38"/>
      <c r="U48" s="38"/>
      <c r="V48" s="38"/>
      <c r="W48" s="38"/>
      <c r="X48" s="170"/>
      <c r="Y48" s="38"/>
      <c r="Z48" s="38"/>
      <c r="AA48" s="38"/>
      <c r="AB48" s="38"/>
      <c r="AC48" s="38"/>
      <c r="AD48" s="38"/>
      <c r="AE48" s="38"/>
      <c r="AF48" s="38"/>
      <c r="AG48" s="38"/>
      <c r="AH48" s="38"/>
    </row>
    <row r="49" spans="1:34" s="22" customFormat="1" ht="14.45" customHeight="1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2"/>
        <v>0</v>
      </c>
      <c r="M49" s="60"/>
      <c r="N49" s="61">
        <f t="shared" si="3"/>
        <v>0</v>
      </c>
      <c r="O49" s="60"/>
      <c r="P49" s="60"/>
      <c r="Q49" s="60"/>
      <c r="R49" s="62">
        <f t="shared" si="1"/>
        <v>0</v>
      </c>
      <c r="S49" s="29" t="str">
        <f t="shared" si="4"/>
        <v>OK</v>
      </c>
      <c r="T49" s="38"/>
      <c r="U49" s="38"/>
      <c r="V49" s="38"/>
      <c r="W49" s="38"/>
      <c r="X49" s="171"/>
      <c r="Y49" s="38"/>
      <c r="Z49" s="38"/>
      <c r="AA49" s="39"/>
      <c r="AB49" s="38"/>
      <c r="AC49" s="38"/>
      <c r="AD49" s="38"/>
      <c r="AE49" s="38"/>
      <c r="AF49" s="38"/>
      <c r="AG49" s="38"/>
      <c r="AH49" s="38"/>
    </row>
    <row r="50" spans="1:34" ht="14.45" customHeight="1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2"/>
        <v>0</v>
      </c>
      <c r="M50" s="60"/>
      <c r="N50" s="61">
        <f t="shared" si="3"/>
        <v>0</v>
      </c>
      <c r="O50" s="60"/>
      <c r="P50" s="60"/>
      <c r="Q50" s="60"/>
      <c r="R50" s="62">
        <f t="shared" si="1"/>
        <v>0</v>
      </c>
      <c r="S50" s="29" t="str">
        <f t="shared" si="4"/>
        <v>OK</v>
      </c>
      <c r="T50" s="39"/>
      <c r="U50" s="39"/>
      <c r="V50" s="39"/>
      <c r="W50" s="38"/>
      <c r="X50" s="172"/>
      <c r="Y50" s="38"/>
      <c r="Z50" s="38"/>
      <c r="AA50" s="38"/>
      <c r="AB50" s="38"/>
      <c r="AC50" s="38"/>
      <c r="AD50" s="38"/>
      <c r="AE50" s="38"/>
      <c r="AF50" s="38"/>
      <c r="AG50" s="38"/>
      <c r="AH50" s="38"/>
    </row>
    <row r="51" spans="1:34">
      <c r="I51" s="31"/>
      <c r="J51" s="34">
        <f>SUM(J4:J50)</f>
        <v>20</v>
      </c>
      <c r="M51" s="46"/>
      <c r="N51" s="46"/>
      <c r="O51" s="46"/>
      <c r="P51" s="46"/>
      <c r="Q51" s="46"/>
      <c r="R51" s="46">
        <f>SUM(R4:R50)</f>
        <v>8</v>
      </c>
      <c r="T51" s="36" cm="1">
        <f t="array" ref="T51">SUMPRODUCT($I$4:$I$50*T4:T50)</f>
        <v>8650</v>
      </c>
      <c r="U51" s="36" cm="1">
        <f t="array" ref="U51">SUMPRODUCT($I$4:$I$50*U4:U50)</f>
        <v>500</v>
      </c>
      <c r="V51" s="36" cm="1">
        <f t="array" ref="V51">SUMPRODUCT($I$4:$I$50*V4:V50)</f>
        <v>3200</v>
      </c>
      <c r="W51" s="36" cm="1">
        <f t="array" ref="W51">SUMPRODUCT($I$4:$I$50*W4:W50)</f>
        <v>8650</v>
      </c>
      <c r="X51" s="173">
        <v>2400</v>
      </c>
      <c r="Y51" s="36" cm="1">
        <f t="array" ref="Y51">SUMPRODUCT($I$4:$I$50*Y4:Y50)</f>
        <v>1900</v>
      </c>
      <c r="Z51" s="36" cm="1">
        <f t="array" ref="Z51">SUMPRODUCT($I$4:$I$50*Z4:Z50)</f>
        <v>4500</v>
      </c>
      <c r="AA51" s="36" cm="1">
        <f t="array" ref="AA51">SUMPRODUCT($I$4:$I$50*AA4:AA50)</f>
        <v>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  <c r="AH51" s="36" cm="1">
        <f t="array" ref="AH51">SUMPRODUCT($I$4:$I$50*AH4:AH50)</f>
        <v>0</v>
      </c>
    </row>
    <row r="52" spans="1:34">
      <c r="J52" s="63">
        <f>SUMPRODUCT($I$4:$I$50,J4:J50)</f>
        <v>37100</v>
      </c>
      <c r="K52" s="63">
        <f t="shared" ref="K52:Q52" si="5">SUMPRODUCT($I$4:$I$50,K4:K50)</f>
        <v>29800</v>
      </c>
      <c r="L52" s="63">
        <f t="shared" si="5"/>
        <v>29800</v>
      </c>
      <c r="M52" s="63">
        <f t="shared" si="5"/>
        <v>6100</v>
      </c>
      <c r="N52" s="63">
        <f t="shared" si="5"/>
        <v>4800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13400</v>
      </c>
    </row>
  </sheetData>
  <mergeCells count="21">
    <mergeCell ref="A4:A50"/>
    <mergeCell ref="C4:C50"/>
    <mergeCell ref="AD1:AD2"/>
    <mergeCell ref="AE1:AE2"/>
    <mergeCell ref="AF1:AF2"/>
    <mergeCell ref="X1:X2"/>
    <mergeCell ref="AG1:AG2"/>
    <mergeCell ref="AH1:AH2"/>
    <mergeCell ref="A2:S2"/>
    <mergeCell ref="W1:W2"/>
    <mergeCell ref="Y1:Y2"/>
    <mergeCell ref="Z1:Z2"/>
    <mergeCell ref="AA1:AA2"/>
    <mergeCell ref="AB1:AB2"/>
    <mergeCell ref="AC1:AC2"/>
    <mergeCell ref="A1:C1"/>
    <mergeCell ref="D1:I1"/>
    <mergeCell ref="J1:S1"/>
    <mergeCell ref="T1:T2"/>
    <mergeCell ref="U1:U2"/>
    <mergeCell ref="V1:V2"/>
  </mergeCells>
  <conditionalFormatting sqref="T4:W50 Y4:AH50">
    <cfRule type="cellIs" dxfId="4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E19F8-FEBE-4272-A092-3D5516FA4DD8}">
  <sheetPr codeName="Planilha11"/>
  <dimension ref="A1:AG52"/>
  <sheetViews>
    <sheetView topLeftCell="D1" zoomScale="80" zoomScaleNormal="80" workbookViewId="0">
      <selection activeCell="M23" sqref="M23"/>
    </sheetView>
  </sheetViews>
  <sheetFormatPr defaultColWidth="9.85546875" defaultRowHeight="15"/>
  <cols>
    <col min="1" max="2" width="6.42578125" style="3" customWidth="1"/>
    <col min="3" max="3" width="16" style="45" customWidth="1"/>
    <col min="4" max="4" width="31.85546875" style="1" customWidth="1"/>
    <col min="5" max="5" width="10.85546875" style="1" customWidth="1"/>
    <col min="6" max="6" width="7.140625" style="1" customWidth="1"/>
    <col min="7" max="7" width="10.85546875" style="1" customWidth="1"/>
    <col min="8" max="8" width="13.85546875" style="1" customWidth="1"/>
    <col min="9" max="9" width="14.140625" style="1" customWidth="1"/>
    <col min="10" max="10" width="12.5703125" style="34" bestFit="1" customWidth="1"/>
    <col min="11" max="11" width="13.5703125" style="34" customWidth="1"/>
    <col min="12" max="12" width="12.42578125" style="34" customWidth="1"/>
    <col min="13" max="17" width="10" style="34" customWidth="1"/>
    <col min="18" max="18" width="11" style="11" bestFit="1" customWidth="1"/>
    <col min="19" max="19" width="9" style="35" customWidth="1"/>
    <col min="20" max="21" width="15.140625" style="37" customWidth="1"/>
    <col min="22" max="33" width="13.85546875" style="37" customWidth="1"/>
    <col min="34" max="16384" width="9.85546875" style="3"/>
  </cols>
  <sheetData>
    <row r="1" spans="1:33" ht="39.7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221</v>
      </c>
      <c r="U1" s="190" t="s">
        <v>98</v>
      </c>
      <c r="V1" s="190" t="s">
        <v>98</v>
      </c>
      <c r="W1" s="190" t="s">
        <v>98</v>
      </c>
      <c r="X1" s="190" t="s">
        <v>98</v>
      </c>
      <c r="Y1" s="190" t="s">
        <v>98</v>
      </c>
      <c r="Z1" s="190" t="s">
        <v>98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18" customHeight="1">
      <c r="A2" s="185" t="s">
        <v>76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0"/>
      <c r="AG2" s="190"/>
    </row>
    <row r="3" spans="1:33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45919</v>
      </c>
      <c r="U3" s="21" t="s">
        <v>56</v>
      </c>
      <c r="V3" s="21" t="s">
        <v>56</v>
      </c>
      <c r="W3" s="21" t="s">
        <v>56</v>
      </c>
      <c r="X3" s="21" t="s">
        <v>56</v>
      </c>
      <c r="Y3" s="21" t="s">
        <v>56</v>
      </c>
      <c r="Z3" s="21" t="s">
        <v>56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45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2</v>
      </c>
      <c r="K4" s="58">
        <f t="shared" ref="K4:K50" si="0">IF(SUM(T4:AK4)&gt;J4+M4,J4+M4,SUM(T4:AK4))</f>
        <v>0</v>
      </c>
      <c r="L4" s="59">
        <f>(SUM(T4:AK4))</f>
        <v>0</v>
      </c>
      <c r="M4" s="60"/>
      <c r="N4" s="61">
        <f>ROUND(IF(J4*0.25-0.5&lt;0,0,J4*0.25-0.5),0)-Q4-O4</f>
        <v>0</v>
      </c>
      <c r="O4" s="60"/>
      <c r="P4" s="60"/>
      <c r="Q4" s="60"/>
      <c r="R4" s="62">
        <f t="shared" ref="R4:R50" si="1">J4-(SUM(T4:AC4))+M4</f>
        <v>2</v>
      </c>
      <c r="S4" s="29" t="str">
        <f>IF(R4&lt;0,"ATENÇÃO","OK")</f>
        <v>OK</v>
      </c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</row>
    <row r="5" spans="1:33" ht="30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1</v>
      </c>
      <c r="K5" s="58">
        <f t="shared" si="0"/>
        <v>1</v>
      </c>
      <c r="L5" s="59">
        <f t="shared" ref="L5:L50" si="2">(SUM(T5:AK5))</f>
        <v>1</v>
      </c>
      <c r="M5" s="60"/>
      <c r="N5" s="61">
        <f t="shared" ref="N5:N50" si="3">ROUND(IF(J5*0.25-0.5&lt;0,0,J5*0.25-0.5),0)-Q5-O5</f>
        <v>0</v>
      </c>
      <c r="O5" s="60"/>
      <c r="P5" s="60"/>
      <c r="Q5" s="60"/>
      <c r="R5" s="62">
        <f t="shared" si="1"/>
        <v>0</v>
      </c>
      <c r="S5" s="29" t="str">
        <f t="shared" ref="S5:S50" si="4">IF(R5&lt;0,"ATENÇÃO","OK")</f>
        <v>OK</v>
      </c>
      <c r="T5" s="38">
        <v>1</v>
      </c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</row>
    <row r="6" spans="1:33" ht="30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2</v>
      </c>
      <c r="K6" s="58">
        <f t="shared" si="0"/>
        <v>1</v>
      </c>
      <c r="L6" s="59">
        <f t="shared" si="2"/>
        <v>1</v>
      </c>
      <c r="M6" s="60"/>
      <c r="N6" s="61">
        <f t="shared" si="3"/>
        <v>0</v>
      </c>
      <c r="O6" s="60"/>
      <c r="P6" s="60"/>
      <c r="Q6" s="60"/>
      <c r="R6" s="62">
        <f t="shared" si="1"/>
        <v>1</v>
      </c>
      <c r="S6" s="29" t="str">
        <f t="shared" si="4"/>
        <v>OK</v>
      </c>
      <c r="T6" s="38">
        <v>1</v>
      </c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</row>
    <row r="7" spans="1:33" ht="30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0</v>
      </c>
      <c r="L7" s="59">
        <f t="shared" si="2"/>
        <v>0</v>
      </c>
      <c r="M7" s="60"/>
      <c r="N7" s="61">
        <f t="shared" si="3"/>
        <v>0</v>
      </c>
      <c r="O7" s="60"/>
      <c r="P7" s="60"/>
      <c r="Q7" s="60"/>
      <c r="R7" s="62">
        <f t="shared" si="1"/>
        <v>0</v>
      </c>
      <c r="S7" s="29" t="str">
        <f t="shared" si="4"/>
        <v>OK</v>
      </c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</row>
    <row r="8" spans="1:33" ht="30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2</v>
      </c>
      <c r="K8" s="58">
        <f t="shared" si="0"/>
        <v>1</v>
      </c>
      <c r="L8" s="59">
        <f t="shared" si="2"/>
        <v>1</v>
      </c>
      <c r="M8" s="60"/>
      <c r="N8" s="61">
        <f t="shared" si="3"/>
        <v>0</v>
      </c>
      <c r="O8" s="60"/>
      <c r="P8" s="60"/>
      <c r="Q8" s="60"/>
      <c r="R8" s="62">
        <f t="shared" si="1"/>
        <v>1</v>
      </c>
      <c r="S8" s="29" t="str">
        <f t="shared" si="4"/>
        <v>OK</v>
      </c>
      <c r="T8" s="38">
        <v>1</v>
      </c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</row>
    <row r="9" spans="1:33" ht="45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1</v>
      </c>
      <c r="K9" s="58">
        <f t="shared" si="0"/>
        <v>0</v>
      </c>
      <c r="L9" s="59">
        <f t="shared" si="2"/>
        <v>0</v>
      </c>
      <c r="M9" s="60"/>
      <c r="N9" s="61">
        <f t="shared" si="3"/>
        <v>0</v>
      </c>
      <c r="O9" s="60"/>
      <c r="P9" s="60"/>
      <c r="Q9" s="60"/>
      <c r="R9" s="62">
        <f t="shared" si="1"/>
        <v>1</v>
      </c>
      <c r="S9" s="29" t="str">
        <f t="shared" si="4"/>
        <v>OK</v>
      </c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</row>
    <row r="10" spans="1:33" ht="45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1</v>
      </c>
      <c r="K10" s="58">
        <f t="shared" si="0"/>
        <v>0</v>
      </c>
      <c r="L10" s="59">
        <f t="shared" si="2"/>
        <v>0</v>
      </c>
      <c r="M10" s="60"/>
      <c r="N10" s="61">
        <f t="shared" si="3"/>
        <v>0</v>
      </c>
      <c r="O10" s="60"/>
      <c r="P10" s="60"/>
      <c r="Q10" s="60"/>
      <c r="R10" s="62">
        <f t="shared" si="1"/>
        <v>1</v>
      </c>
      <c r="S10" s="29" t="str">
        <f t="shared" si="4"/>
        <v>OK</v>
      </c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</row>
    <row r="11" spans="1:33" ht="45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1</v>
      </c>
      <c r="K11" s="58">
        <f t="shared" si="0"/>
        <v>0</v>
      </c>
      <c r="L11" s="59">
        <f t="shared" si="2"/>
        <v>0</v>
      </c>
      <c r="M11" s="60"/>
      <c r="N11" s="61">
        <f t="shared" si="3"/>
        <v>0</v>
      </c>
      <c r="O11" s="60"/>
      <c r="P11" s="60"/>
      <c r="Q11" s="60"/>
      <c r="R11" s="62">
        <f t="shared" si="1"/>
        <v>1</v>
      </c>
      <c r="S11" s="29" t="str">
        <f t="shared" si="4"/>
        <v>OK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45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2</v>
      </c>
      <c r="K12" s="58">
        <f t="shared" si="0"/>
        <v>1</v>
      </c>
      <c r="L12" s="59">
        <f t="shared" si="2"/>
        <v>1</v>
      </c>
      <c r="M12" s="60"/>
      <c r="N12" s="61">
        <f t="shared" si="3"/>
        <v>0</v>
      </c>
      <c r="O12" s="60"/>
      <c r="P12" s="60"/>
      <c r="Q12" s="60"/>
      <c r="R12" s="62">
        <f t="shared" si="1"/>
        <v>1</v>
      </c>
      <c r="S12" s="29" t="str">
        <f t="shared" si="4"/>
        <v>OK</v>
      </c>
      <c r="T12" s="38">
        <v>1</v>
      </c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</row>
    <row r="13" spans="1:33" s="22" customFormat="1" ht="30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4</v>
      </c>
      <c r="K13" s="58">
        <f t="shared" si="0"/>
        <v>2</v>
      </c>
      <c r="L13" s="59">
        <f t="shared" si="2"/>
        <v>2</v>
      </c>
      <c r="M13" s="60"/>
      <c r="N13" s="61">
        <f t="shared" si="3"/>
        <v>1</v>
      </c>
      <c r="O13" s="60"/>
      <c r="P13" s="60"/>
      <c r="Q13" s="60"/>
      <c r="R13" s="62">
        <f t="shared" si="1"/>
        <v>2</v>
      </c>
      <c r="S13" s="29" t="str">
        <f t="shared" si="4"/>
        <v>OK</v>
      </c>
      <c r="T13" s="39">
        <v>2</v>
      </c>
      <c r="U13" s="39"/>
      <c r="V13" s="39"/>
      <c r="W13" s="38"/>
      <c r="X13" s="39"/>
      <c r="Y13" s="38"/>
      <c r="Z13" s="39"/>
      <c r="AA13" s="38"/>
      <c r="AB13" s="38"/>
      <c r="AC13" s="38"/>
      <c r="AD13" s="38"/>
      <c r="AE13" s="38"/>
      <c r="AF13" s="38"/>
      <c r="AG13" s="38"/>
    </row>
    <row r="14" spans="1:33" ht="30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0</v>
      </c>
      <c r="K14" s="58">
        <f t="shared" si="0"/>
        <v>0</v>
      </c>
      <c r="L14" s="59">
        <f t="shared" si="2"/>
        <v>0</v>
      </c>
      <c r="M14" s="60"/>
      <c r="N14" s="61">
        <f t="shared" si="3"/>
        <v>0</v>
      </c>
      <c r="O14" s="60"/>
      <c r="P14" s="60"/>
      <c r="Q14" s="60"/>
      <c r="R14" s="62">
        <f t="shared" si="1"/>
        <v>0</v>
      </c>
      <c r="S14" s="29" t="str">
        <f t="shared" si="4"/>
        <v>OK</v>
      </c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</row>
    <row r="15" spans="1:33" s="22" customForma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5</v>
      </c>
      <c r="K15" s="58">
        <f t="shared" si="0"/>
        <v>0</v>
      </c>
      <c r="L15" s="59">
        <f t="shared" si="2"/>
        <v>0</v>
      </c>
      <c r="M15" s="60"/>
      <c r="N15" s="61">
        <f t="shared" si="3"/>
        <v>1</v>
      </c>
      <c r="O15" s="60"/>
      <c r="P15" s="60"/>
      <c r="Q15" s="60"/>
      <c r="R15" s="62">
        <f t="shared" si="1"/>
        <v>5</v>
      </c>
      <c r="S15" s="29" t="str">
        <f t="shared" si="4"/>
        <v>OK</v>
      </c>
      <c r="T15" s="39"/>
      <c r="U15" s="39"/>
      <c r="V15" s="39"/>
      <c r="W15" s="38"/>
      <c r="X15" s="39"/>
      <c r="Y15" s="38"/>
      <c r="Z15" s="39"/>
      <c r="AA15" s="38"/>
      <c r="AB15" s="38"/>
      <c r="AC15" s="38"/>
      <c r="AD15" s="38"/>
      <c r="AE15" s="38"/>
      <c r="AF15" s="38"/>
      <c r="AG15" s="38"/>
    </row>
    <row r="16" spans="1:33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2</v>
      </c>
      <c r="K16" s="58">
        <f t="shared" si="0"/>
        <v>0</v>
      </c>
      <c r="L16" s="59">
        <f t="shared" si="2"/>
        <v>0</v>
      </c>
      <c r="M16" s="60"/>
      <c r="N16" s="61">
        <f t="shared" si="3"/>
        <v>0</v>
      </c>
      <c r="O16" s="60"/>
      <c r="P16" s="60"/>
      <c r="Q16" s="60"/>
      <c r="R16" s="62">
        <f t="shared" si="1"/>
        <v>2</v>
      </c>
      <c r="S16" s="29" t="str">
        <f t="shared" si="4"/>
        <v>OK</v>
      </c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</row>
    <row r="17" spans="1:33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0</v>
      </c>
      <c r="K17" s="58">
        <f t="shared" si="0"/>
        <v>0</v>
      </c>
      <c r="L17" s="59">
        <f t="shared" si="2"/>
        <v>0</v>
      </c>
      <c r="M17" s="60"/>
      <c r="N17" s="61">
        <f t="shared" si="3"/>
        <v>0</v>
      </c>
      <c r="O17" s="60"/>
      <c r="P17" s="60"/>
      <c r="Q17" s="60"/>
      <c r="R17" s="62">
        <f t="shared" si="1"/>
        <v>0</v>
      </c>
      <c r="S17" s="29" t="str">
        <f t="shared" si="4"/>
        <v>OK</v>
      </c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</row>
    <row r="18" spans="1:33" ht="30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6</v>
      </c>
      <c r="K18" s="58">
        <f t="shared" si="0"/>
        <v>0</v>
      </c>
      <c r="L18" s="59">
        <f t="shared" si="2"/>
        <v>0</v>
      </c>
      <c r="M18" s="60"/>
      <c r="N18" s="61">
        <f t="shared" si="3"/>
        <v>1</v>
      </c>
      <c r="O18" s="60"/>
      <c r="P18" s="60"/>
      <c r="Q18" s="60"/>
      <c r="R18" s="62">
        <f t="shared" si="1"/>
        <v>6</v>
      </c>
      <c r="S18" s="29" t="str">
        <f t="shared" si="4"/>
        <v>OK</v>
      </c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</row>
    <row r="19" spans="1:33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2</v>
      </c>
      <c r="K19" s="58">
        <f t="shared" si="0"/>
        <v>0</v>
      </c>
      <c r="L19" s="59">
        <f t="shared" si="2"/>
        <v>0</v>
      </c>
      <c r="M19" s="60"/>
      <c r="N19" s="61">
        <f t="shared" si="3"/>
        <v>0</v>
      </c>
      <c r="O19" s="60"/>
      <c r="P19" s="60"/>
      <c r="Q19" s="60"/>
      <c r="R19" s="62">
        <f t="shared" si="1"/>
        <v>2</v>
      </c>
      <c r="S19" s="29" t="str">
        <f t="shared" si="4"/>
        <v>OK</v>
      </c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</row>
    <row r="20" spans="1:33" s="22" customFormat="1" ht="45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2"/>
        <v>0</v>
      </c>
      <c r="M20" s="60"/>
      <c r="N20" s="61">
        <f t="shared" si="3"/>
        <v>0</v>
      </c>
      <c r="O20" s="60"/>
      <c r="P20" s="60"/>
      <c r="Q20" s="60"/>
      <c r="R20" s="62">
        <f t="shared" si="1"/>
        <v>0</v>
      </c>
      <c r="S20" s="29" t="str">
        <f t="shared" si="4"/>
        <v>OK</v>
      </c>
      <c r="T20" s="39"/>
      <c r="U20" s="39"/>
      <c r="V20" s="39"/>
      <c r="W20" s="38"/>
      <c r="X20" s="39"/>
      <c r="Y20" s="38"/>
      <c r="Z20" s="39"/>
      <c r="AA20" s="38"/>
      <c r="AB20" s="38"/>
      <c r="AC20" s="38"/>
      <c r="AD20" s="38"/>
      <c r="AE20" s="38"/>
      <c r="AF20" s="38"/>
      <c r="AG20" s="38"/>
    </row>
    <row r="21" spans="1:33" ht="45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0</v>
      </c>
      <c r="K21" s="58">
        <f t="shared" si="0"/>
        <v>0</v>
      </c>
      <c r="L21" s="59">
        <f t="shared" si="2"/>
        <v>0</v>
      </c>
      <c r="M21" s="60"/>
      <c r="N21" s="61">
        <f t="shared" si="3"/>
        <v>0</v>
      </c>
      <c r="O21" s="60"/>
      <c r="P21" s="60"/>
      <c r="Q21" s="60"/>
      <c r="R21" s="62">
        <f t="shared" si="1"/>
        <v>0</v>
      </c>
      <c r="S21" s="29" t="str">
        <f t="shared" si="4"/>
        <v>OK</v>
      </c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</row>
    <row r="22" spans="1:33" ht="30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0</v>
      </c>
      <c r="K22" s="58">
        <f t="shared" si="0"/>
        <v>0</v>
      </c>
      <c r="L22" s="59">
        <f t="shared" si="2"/>
        <v>0</v>
      </c>
      <c r="M22" s="60"/>
      <c r="N22" s="61">
        <f t="shared" si="3"/>
        <v>0</v>
      </c>
      <c r="O22" s="60"/>
      <c r="P22" s="60"/>
      <c r="Q22" s="60"/>
      <c r="R22" s="62">
        <f t="shared" si="1"/>
        <v>0</v>
      </c>
      <c r="S22" s="29" t="str">
        <f t="shared" si="4"/>
        <v>OK</v>
      </c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33" ht="30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5</v>
      </c>
      <c r="K23" s="58">
        <f t="shared" si="0"/>
        <v>0</v>
      </c>
      <c r="L23" s="59">
        <f t="shared" si="2"/>
        <v>0</v>
      </c>
      <c r="M23" s="60">
        <v>-5</v>
      </c>
      <c r="N23" s="61">
        <f t="shared" si="3"/>
        <v>1</v>
      </c>
      <c r="O23" s="60"/>
      <c r="P23" s="60"/>
      <c r="Q23" s="60"/>
      <c r="R23" s="62">
        <f t="shared" si="1"/>
        <v>0</v>
      </c>
      <c r="S23" s="29" t="str">
        <f t="shared" si="4"/>
        <v>OK</v>
      </c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1:33" ht="30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0</v>
      </c>
      <c r="K24" s="58">
        <f t="shared" si="0"/>
        <v>0</v>
      </c>
      <c r="L24" s="59">
        <f t="shared" si="2"/>
        <v>0</v>
      </c>
      <c r="M24" s="60"/>
      <c r="N24" s="61">
        <f t="shared" si="3"/>
        <v>0</v>
      </c>
      <c r="O24" s="60"/>
      <c r="P24" s="60"/>
      <c r="Q24" s="60"/>
      <c r="R24" s="62">
        <f t="shared" si="1"/>
        <v>0</v>
      </c>
      <c r="S24" s="29" t="str">
        <f t="shared" si="4"/>
        <v>OK</v>
      </c>
      <c r="T24" s="40"/>
      <c r="U24" s="40"/>
      <c r="V24" s="40"/>
      <c r="W24" s="38"/>
      <c r="X24" s="40"/>
      <c r="Y24" s="38"/>
      <c r="Z24" s="38"/>
      <c r="AA24" s="38"/>
      <c r="AB24" s="38"/>
      <c r="AC24" s="38"/>
      <c r="AD24" s="38"/>
      <c r="AE24" s="38"/>
      <c r="AF24" s="38"/>
      <c r="AG24" s="38"/>
    </row>
    <row r="25" spans="1:33" s="22" customFormat="1" ht="30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5</v>
      </c>
      <c r="K25" s="58">
        <f t="shared" si="0"/>
        <v>0</v>
      </c>
      <c r="L25" s="59">
        <f t="shared" si="2"/>
        <v>0</v>
      </c>
      <c r="M25" s="60"/>
      <c r="N25" s="61">
        <f t="shared" si="3"/>
        <v>1</v>
      </c>
      <c r="O25" s="60"/>
      <c r="P25" s="60"/>
      <c r="Q25" s="60"/>
      <c r="R25" s="62">
        <f t="shared" si="1"/>
        <v>5</v>
      </c>
      <c r="S25" s="29" t="str">
        <f t="shared" si="4"/>
        <v>OK</v>
      </c>
      <c r="T25" s="41"/>
      <c r="U25" s="41"/>
      <c r="V25" s="41"/>
      <c r="W25" s="38"/>
      <c r="X25" s="41"/>
      <c r="Y25" s="38"/>
      <c r="Z25" s="39"/>
      <c r="AA25" s="38"/>
      <c r="AB25" s="38"/>
      <c r="AC25" s="38"/>
      <c r="AD25" s="38"/>
      <c r="AE25" s="38"/>
      <c r="AF25" s="38"/>
      <c r="AG25" s="38"/>
    </row>
    <row r="26" spans="1:33" ht="30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4</v>
      </c>
      <c r="K26" s="58">
        <f t="shared" si="0"/>
        <v>0</v>
      </c>
      <c r="L26" s="59">
        <f t="shared" si="2"/>
        <v>0</v>
      </c>
      <c r="M26" s="60"/>
      <c r="N26" s="61">
        <f t="shared" si="3"/>
        <v>1</v>
      </c>
      <c r="O26" s="60"/>
      <c r="P26" s="60"/>
      <c r="Q26" s="60"/>
      <c r="R26" s="62">
        <f t="shared" si="1"/>
        <v>4</v>
      </c>
      <c r="S26" s="29" t="str">
        <f t="shared" si="4"/>
        <v>OK</v>
      </c>
      <c r="T26" s="40"/>
      <c r="U26" s="40"/>
      <c r="V26" s="40"/>
      <c r="W26" s="38"/>
      <c r="X26" s="40"/>
      <c r="Y26" s="38"/>
      <c r="Z26" s="38"/>
      <c r="AA26" s="38"/>
      <c r="AB26" s="38"/>
      <c r="AC26" s="38"/>
      <c r="AD26" s="38"/>
      <c r="AE26" s="38"/>
      <c r="AF26" s="38"/>
      <c r="AG26" s="38"/>
    </row>
    <row r="27" spans="1:33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3</v>
      </c>
      <c r="K27" s="58">
        <f t="shared" si="0"/>
        <v>0</v>
      </c>
      <c r="L27" s="59">
        <f t="shared" si="2"/>
        <v>0</v>
      </c>
      <c r="M27" s="60"/>
      <c r="N27" s="61">
        <f t="shared" si="3"/>
        <v>0</v>
      </c>
      <c r="O27" s="60"/>
      <c r="P27" s="60"/>
      <c r="Q27" s="60"/>
      <c r="R27" s="62">
        <f t="shared" si="1"/>
        <v>3</v>
      </c>
      <c r="S27" s="29" t="str">
        <f t="shared" si="4"/>
        <v>OK</v>
      </c>
      <c r="T27" s="40"/>
      <c r="U27" s="40"/>
      <c r="V27" s="40"/>
      <c r="W27" s="38"/>
      <c r="X27" s="40"/>
      <c r="Y27" s="38"/>
      <c r="Z27" s="38"/>
      <c r="AA27" s="38"/>
      <c r="AB27" s="38"/>
      <c r="AC27" s="38"/>
      <c r="AD27" s="38"/>
      <c r="AE27" s="38"/>
      <c r="AF27" s="38"/>
      <c r="AG27" s="38"/>
    </row>
    <row r="28" spans="1:33" s="22" customForma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>
        <v>5</v>
      </c>
      <c r="K28" s="58">
        <f t="shared" si="0"/>
        <v>0</v>
      </c>
      <c r="L28" s="59">
        <f t="shared" si="2"/>
        <v>0</v>
      </c>
      <c r="M28" s="60"/>
      <c r="N28" s="61">
        <f t="shared" si="3"/>
        <v>1</v>
      </c>
      <c r="O28" s="60"/>
      <c r="P28" s="60"/>
      <c r="Q28" s="60"/>
      <c r="R28" s="62">
        <f t="shared" si="1"/>
        <v>5</v>
      </c>
      <c r="S28" s="29" t="str">
        <f t="shared" si="4"/>
        <v>OK</v>
      </c>
      <c r="T28" s="41"/>
      <c r="U28" s="41"/>
      <c r="V28" s="41"/>
      <c r="W28" s="38"/>
      <c r="X28" s="41"/>
      <c r="Y28" s="38"/>
      <c r="Z28" s="39"/>
      <c r="AA28" s="38"/>
      <c r="AB28" s="38"/>
      <c r="AC28" s="38"/>
      <c r="AD28" s="38"/>
      <c r="AE28" s="38"/>
      <c r="AF28" s="38"/>
      <c r="AG28" s="38"/>
    </row>
    <row r="29" spans="1:33" s="22" customForma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10</v>
      </c>
      <c r="K29" s="58">
        <f t="shared" si="0"/>
        <v>0</v>
      </c>
      <c r="L29" s="59">
        <f t="shared" si="2"/>
        <v>0</v>
      </c>
      <c r="M29" s="60"/>
      <c r="N29" s="61">
        <f t="shared" si="3"/>
        <v>2</v>
      </c>
      <c r="O29" s="60"/>
      <c r="P29" s="60"/>
      <c r="Q29" s="60"/>
      <c r="R29" s="62">
        <f t="shared" si="1"/>
        <v>10</v>
      </c>
      <c r="S29" s="29" t="str">
        <f t="shared" si="4"/>
        <v>OK</v>
      </c>
      <c r="T29" s="41"/>
      <c r="U29" s="41"/>
      <c r="V29" s="41"/>
      <c r="W29" s="38"/>
      <c r="X29" s="41"/>
      <c r="Y29" s="38"/>
      <c r="Z29" s="39"/>
      <c r="AA29" s="38"/>
      <c r="AB29" s="38"/>
      <c r="AC29" s="38"/>
      <c r="AD29" s="38"/>
      <c r="AE29" s="38"/>
      <c r="AF29" s="38"/>
      <c r="AG29" s="38"/>
    </row>
    <row r="30" spans="1:33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0</v>
      </c>
      <c r="K30" s="58">
        <f t="shared" si="0"/>
        <v>0</v>
      </c>
      <c r="L30" s="59">
        <f t="shared" si="2"/>
        <v>0</v>
      </c>
      <c r="M30" s="60"/>
      <c r="N30" s="61">
        <f t="shared" si="3"/>
        <v>0</v>
      </c>
      <c r="O30" s="60"/>
      <c r="P30" s="60"/>
      <c r="Q30" s="60"/>
      <c r="R30" s="62">
        <f t="shared" si="1"/>
        <v>0</v>
      </c>
      <c r="S30" s="29" t="str">
        <f t="shared" si="4"/>
        <v>OK</v>
      </c>
      <c r="T30" s="40"/>
      <c r="U30" s="40"/>
      <c r="V30" s="40"/>
      <c r="W30" s="38"/>
      <c r="X30" s="40"/>
      <c r="Y30" s="38"/>
      <c r="Z30" s="38"/>
      <c r="AA30" s="38"/>
      <c r="AB30" s="38"/>
      <c r="AC30" s="38"/>
      <c r="AD30" s="38"/>
      <c r="AE30" s="38"/>
      <c r="AF30" s="38"/>
      <c r="AG30" s="38"/>
    </row>
    <row r="31" spans="1:33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0</v>
      </c>
      <c r="K31" s="58">
        <f t="shared" si="0"/>
        <v>0</v>
      </c>
      <c r="L31" s="59">
        <f t="shared" si="2"/>
        <v>0</v>
      </c>
      <c r="M31" s="60"/>
      <c r="N31" s="61">
        <f t="shared" si="3"/>
        <v>0</v>
      </c>
      <c r="O31" s="60"/>
      <c r="P31" s="60"/>
      <c r="Q31" s="60"/>
      <c r="R31" s="62">
        <f t="shared" si="1"/>
        <v>0</v>
      </c>
      <c r="S31" s="29" t="str">
        <f t="shared" si="4"/>
        <v>OK</v>
      </c>
      <c r="T31" s="43"/>
      <c r="U31" s="43"/>
      <c r="V31" s="40"/>
      <c r="W31" s="38"/>
      <c r="X31" s="43"/>
      <c r="Y31" s="38"/>
      <c r="Z31" s="38"/>
      <c r="AA31" s="38"/>
      <c r="AB31" s="38"/>
      <c r="AC31" s="38"/>
      <c r="AD31" s="38"/>
      <c r="AE31" s="38"/>
      <c r="AF31" s="38"/>
      <c r="AG31" s="38"/>
    </row>
    <row r="32" spans="1:33" ht="30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2"/>
        <v>0</v>
      </c>
      <c r="M32" s="60"/>
      <c r="N32" s="61">
        <f t="shared" si="3"/>
        <v>0</v>
      </c>
      <c r="O32" s="60"/>
      <c r="P32" s="60"/>
      <c r="Q32" s="60"/>
      <c r="R32" s="62">
        <f t="shared" si="1"/>
        <v>0</v>
      </c>
      <c r="S32" s="29" t="str">
        <f t="shared" si="4"/>
        <v>OK</v>
      </c>
      <c r="T32" s="42"/>
      <c r="U32" s="42"/>
      <c r="V32" s="38"/>
      <c r="W32" s="38"/>
      <c r="X32" s="42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3" ht="45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2"/>
        <v>0</v>
      </c>
      <c r="M33" s="60"/>
      <c r="N33" s="61">
        <f t="shared" si="3"/>
        <v>0</v>
      </c>
      <c r="O33" s="60"/>
      <c r="P33" s="60"/>
      <c r="Q33" s="60"/>
      <c r="R33" s="62">
        <f t="shared" si="1"/>
        <v>0</v>
      </c>
      <c r="S33" s="29" t="str">
        <f t="shared" si="4"/>
        <v>OK</v>
      </c>
      <c r="T33" s="42"/>
      <c r="U33" s="42"/>
      <c r="V33" s="38"/>
      <c r="W33" s="38"/>
      <c r="X33" s="42"/>
      <c r="Y33" s="38"/>
      <c r="Z33" s="38"/>
      <c r="AA33" s="38"/>
      <c r="AB33" s="38"/>
      <c r="AC33" s="38"/>
      <c r="AD33" s="38"/>
      <c r="AE33" s="38"/>
      <c r="AF33" s="38"/>
      <c r="AG33" s="38"/>
    </row>
    <row r="34" spans="1:33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2"/>
        <v>0</v>
      </c>
      <c r="M34" s="60"/>
      <c r="N34" s="61">
        <f t="shared" si="3"/>
        <v>0</v>
      </c>
      <c r="O34" s="60"/>
      <c r="P34" s="60"/>
      <c r="Q34" s="60"/>
      <c r="R34" s="62">
        <f t="shared" si="1"/>
        <v>0</v>
      </c>
      <c r="S34" s="29" t="str">
        <f t="shared" si="4"/>
        <v>OK</v>
      </c>
      <c r="T34" s="42"/>
      <c r="U34" s="42"/>
      <c r="V34" s="42"/>
      <c r="W34" s="38"/>
      <c r="X34" s="42"/>
      <c r="Y34" s="38"/>
      <c r="Z34" s="38"/>
      <c r="AA34" s="38"/>
      <c r="AB34" s="38"/>
      <c r="AC34" s="38"/>
      <c r="AD34" s="38"/>
      <c r="AE34" s="38"/>
      <c r="AF34" s="38"/>
      <c r="AG34" s="38"/>
    </row>
    <row r="35" spans="1:33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2"/>
        <v>0</v>
      </c>
      <c r="M35" s="60"/>
      <c r="N35" s="61">
        <f t="shared" si="3"/>
        <v>0</v>
      </c>
      <c r="O35" s="60"/>
      <c r="P35" s="60"/>
      <c r="Q35" s="60"/>
      <c r="R35" s="62">
        <f t="shared" si="1"/>
        <v>0</v>
      </c>
      <c r="S35" s="29" t="str">
        <f t="shared" si="4"/>
        <v>OK</v>
      </c>
      <c r="T35" s="42"/>
      <c r="U35" s="42"/>
      <c r="V35" s="42"/>
      <c r="W35" s="38"/>
      <c r="X35" s="42"/>
      <c r="Y35" s="38"/>
      <c r="Z35" s="38"/>
      <c r="AA35" s="38"/>
      <c r="AB35" s="38"/>
      <c r="AC35" s="38"/>
      <c r="AD35" s="38"/>
      <c r="AE35" s="38"/>
      <c r="AF35" s="38"/>
      <c r="AG35" s="38"/>
    </row>
    <row r="36" spans="1:33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2"/>
        <v>0</v>
      </c>
      <c r="M36" s="60"/>
      <c r="N36" s="61">
        <f t="shared" si="3"/>
        <v>0</v>
      </c>
      <c r="O36" s="60"/>
      <c r="P36" s="60"/>
      <c r="Q36" s="60"/>
      <c r="R36" s="62">
        <f t="shared" si="1"/>
        <v>0</v>
      </c>
      <c r="S36" s="29" t="str">
        <f t="shared" si="4"/>
        <v>OK</v>
      </c>
      <c r="T36" s="42"/>
      <c r="U36" s="42"/>
      <c r="V36" s="42"/>
      <c r="W36" s="38"/>
      <c r="X36" s="42"/>
      <c r="Y36" s="38"/>
      <c r="Z36" s="38"/>
      <c r="AA36" s="38"/>
      <c r="AB36" s="38"/>
      <c r="AC36" s="38"/>
      <c r="AD36" s="38"/>
      <c r="AE36" s="38"/>
      <c r="AF36" s="38"/>
      <c r="AG36" s="38"/>
    </row>
    <row r="37" spans="1:33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2"/>
        <v>0</v>
      </c>
      <c r="M37" s="60"/>
      <c r="N37" s="61">
        <f t="shared" si="3"/>
        <v>0</v>
      </c>
      <c r="O37" s="60"/>
      <c r="P37" s="60"/>
      <c r="Q37" s="60"/>
      <c r="R37" s="62">
        <f t="shared" si="1"/>
        <v>0</v>
      </c>
      <c r="S37" s="29" t="str">
        <f t="shared" si="4"/>
        <v>OK</v>
      </c>
      <c r="T37" s="42"/>
      <c r="U37" s="42"/>
      <c r="V37" s="42"/>
      <c r="W37" s="38"/>
      <c r="X37" s="42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60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2"/>
        <v>0</v>
      </c>
      <c r="M38" s="60"/>
      <c r="N38" s="61">
        <f t="shared" si="3"/>
        <v>0</v>
      </c>
      <c r="O38" s="60"/>
      <c r="P38" s="60"/>
      <c r="Q38" s="60"/>
      <c r="R38" s="62">
        <f t="shared" si="1"/>
        <v>0</v>
      </c>
      <c r="S38" s="29" t="str">
        <f t="shared" si="4"/>
        <v>OK</v>
      </c>
      <c r="T38" s="42"/>
      <c r="U38" s="42"/>
      <c r="V38" s="42"/>
      <c r="W38" s="38"/>
      <c r="X38" s="42"/>
      <c r="Y38" s="38"/>
      <c r="Z38" s="38"/>
      <c r="AA38" s="38"/>
      <c r="AB38" s="38"/>
      <c r="AC38" s="38"/>
      <c r="AD38" s="38"/>
      <c r="AE38" s="38"/>
      <c r="AF38" s="38"/>
      <c r="AG38" s="38"/>
    </row>
    <row r="39" spans="1:33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2"/>
        <v>0</v>
      </c>
      <c r="M39" s="60"/>
      <c r="N39" s="61">
        <f t="shared" si="3"/>
        <v>0</v>
      </c>
      <c r="O39" s="60"/>
      <c r="P39" s="60"/>
      <c r="Q39" s="60"/>
      <c r="R39" s="62">
        <f t="shared" si="1"/>
        <v>0</v>
      </c>
      <c r="S39" s="29" t="str">
        <f t="shared" si="4"/>
        <v>OK</v>
      </c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33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2"/>
        <v>0</v>
      </c>
      <c r="M40" s="60"/>
      <c r="N40" s="61">
        <f t="shared" si="3"/>
        <v>0</v>
      </c>
      <c r="O40" s="60"/>
      <c r="P40" s="60"/>
      <c r="Q40" s="60"/>
      <c r="R40" s="62">
        <f t="shared" si="1"/>
        <v>0</v>
      </c>
      <c r="S40" s="29" t="str">
        <f t="shared" si="4"/>
        <v>OK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</row>
    <row r="41" spans="1:33" ht="30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2"/>
        <v>0</v>
      </c>
      <c r="M41" s="60"/>
      <c r="N41" s="61">
        <f t="shared" si="3"/>
        <v>0</v>
      </c>
      <c r="O41" s="60"/>
      <c r="P41" s="60"/>
      <c r="Q41" s="60"/>
      <c r="R41" s="62">
        <f t="shared" si="1"/>
        <v>0</v>
      </c>
      <c r="S41" s="29" t="str">
        <f t="shared" si="4"/>
        <v>OK</v>
      </c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</row>
    <row r="42" spans="1:33" ht="60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2"/>
        <v>0</v>
      </c>
      <c r="M42" s="60"/>
      <c r="N42" s="61">
        <f t="shared" si="3"/>
        <v>0</v>
      </c>
      <c r="O42" s="60"/>
      <c r="P42" s="60"/>
      <c r="Q42" s="60"/>
      <c r="R42" s="62">
        <f t="shared" si="1"/>
        <v>0</v>
      </c>
      <c r="S42" s="29" t="str">
        <f t="shared" si="4"/>
        <v>OK</v>
      </c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</row>
    <row r="43" spans="1:33" ht="30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2"/>
        <v>0</v>
      </c>
      <c r="M43" s="60"/>
      <c r="N43" s="61">
        <f t="shared" si="3"/>
        <v>0</v>
      </c>
      <c r="O43" s="60"/>
      <c r="P43" s="60"/>
      <c r="Q43" s="60"/>
      <c r="R43" s="62">
        <f t="shared" si="1"/>
        <v>0</v>
      </c>
      <c r="S43" s="29" t="str">
        <f t="shared" si="4"/>
        <v>OK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</row>
    <row r="44" spans="1:33" s="22" customFormat="1" ht="30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2"/>
        <v>0</v>
      </c>
      <c r="M44" s="60"/>
      <c r="N44" s="61">
        <f t="shared" si="3"/>
        <v>0</v>
      </c>
      <c r="O44" s="60"/>
      <c r="P44" s="60"/>
      <c r="Q44" s="60"/>
      <c r="R44" s="62">
        <f t="shared" si="1"/>
        <v>0</v>
      </c>
      <c r="S44" s="29" t="str">
        <f t="shared" si="4"/>
        <v>OK</v>
      </c>
      <c r="T44" s="39"/>
      <c r="U44" s="39"/>
      <c r="V44" s="39"/>
      <c r="W44" s="38"/>
      <c r="X44" s="39"/>
      <c r="Y44" s="38"/>
      <c r="Z44" s="39"/>
      <c r="AA44" s="38"/>
      <c r="AB44" s="38"/>
      <c r="AC44" s="38"/>
      <c r="AD44" s="38"/>
      <c r="AE44" s="38"/>
      <c r="AF44" s="38"/>
      <c r="AG44" s="38"/>
    </row>
    <row r="45" spans="1:33" ht="45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2"/>
        <v>0</v>
      </c>
      <c r="M45" s="60"/>
      <c r="N45" s="61">
        <f t="shared" si="3"/>
        <v>0</v>
      </c>
      <c r="O45" s="60"/>
      <c r="P45" s="60"/>
      <c r="Q45" s="60"/>
      <c r="R45" s="62">
        <f t="shared" si="1"/>
        <v>0</v>
      </c>
      <c r="S45" s="29" t="str">
        <f t="shared" si="4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</row>
    <row r="46" spans="1:33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2"/>
        <v>0</v>
      </c>
      <c r="M46" s="60"/>
      <c r="N46" s="61">
        <f t="shared" si="3"/>
        <v>0</v>
      </c>
      <c r="O46" s="60"/>
      <c r="P46" s="60"/>
      <c r="Q46" s="60"/>
      <c r="R46" s="62">
        <f t="shared" si="1"/>
        <v>0</v>
      </c>
      <c r="S46" s="29" t="str">
        <f t="shared" si="4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</row>
    <row r="47" spans="1:33" ht="30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2"/>
        <v>0</v>
      </c>
      <c r="M47" s="60"/>
      <c r="N47" s="61">
        <f t="shared" si="3"/>
        <v>0</v>
      </c>
      <c r="O47" s="60"/>
      <c r="P47" s="60"/>
      <c r="Q47" s="60"/>
      <c r="R47" s="62">
        <f t="shared" si="1"/>
        <v>0</v>
      </c>
      <c r="S47" s="29" t="str">
        <f t="shared" si="4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</row>
    <row r="48" spans="1:33" ht="45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2"/>
        <v>0</v>
      </c>
      <c r="M48" s="60"/>
      <c r="N48" s="61">
        <f t="shared" si="3"/>
        <v>0</v>
      </c>
      <c r="O48" s="60"/>
      <c r="P48" s="60"/>
      <c r="Q48" s="60"/>
      <c r="R48" s="62">
        <f t="shared" si="1"/>
        <v>0</v>
      </c>
      <c r="S48" s="29" t="str">
        <f t="shared" si="4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30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2"/>
        <v>0</v>
      </c>
      <c r="M49" s="60"/>
      <c r="N49" s="61">
        <f t="shared" si="3"/>
        <v>0</v>
      </c>
      <c r="O49" s="60"/>
      <c r="P49" s="60"/>
      <c r="Q49" s="60"/>
      <c r="R49" s="62">
        <f t="shared" si="1"/>
        <v>0</v>
      </c>
      <c r="S49" s="29" t="str">
        <f t="shared" si="4"/>
        <v>OK</v>
      </c>
      <c r="T49" s="39"/>
      <c r="U49" s="39"/>
      <c r="V49" s="39"/>
      <c r="W49" s="38"/>
      <c r="X49" s="39"/>
      <c r="Y49" s="38"/>
      <c r="Z49" s="39"/>
      <c r="AA49" s="38"/>
      <c r="AB49" s="38"/>
      <c r="AC49" s="38"/>
      <c r="AD49" s="38"/>
      <c r="AE49" s="38"/>
      <c r="AF49" s="38"/>
      <c r="AG49" s="38"/>
    </row>
    <row r="50" spans="1:33" ht="30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2"/>
        <v>0</v>
      </c>
      <c r="M50" s="60"/>
      <c r="N50" s="61">
        <f t="shared" si="3"/>
        <v>0</v>
      </c>
      <c r="O50" s="60"/>
      <c r="P50" s="60"/>
      <c r="Q50" s="60"/>
      <c r="R50" s="62">
        <f t="shared" si="1"/>
        <v>0</v>
      </c>
      <c r="S50" s="29" t="str">
        <f t="shared" si="4"/>
        <v>OK</v>
      </c>
      <c r="T50" s="42"/>
      <c r="U50" s="42"/>
      <c r="V50" s="42"/>
      <c r="W50" s="38"/>
      <c r="X50" s="42"/>
      <c r="Y50" s="38"/>
      <c r="Z50" s="38"/>
      <c r="AA50" s="38"/>
      <c r="AB50" s="38"/>
      <c r="AC50" s="38"/>
      <c r="AD50" s="38"/>
      <c r="AE50" s="38"/>
      <c r="AF50" s="38"/>
      <c r="AG50" s="38"/>
    </row>
    <row r="51" spans="1:33">
      <c r="I51" s="31"/>
      <c r="J51" s="34">
        <f>SUM(J4:J50)</f>
        <v>63</v>
      </c>
      <c r="M51" s="46"/>
      <c r="N51" s="46"/>
      <c r="O51" s="46"/>
      <c r="P51" s="46"/>
      <c r="Q51" s="46"/>
      <c r="R51" s="46">
        <f>SUM(R4:R50)</f>
        <v>52</v>
      </c>
      <c r="T51" s="36" cm="1">
        <f t="array" ref="T51">SUMPRODUCT($I$4:$I$50*T4:T50)</f>
        <v>8600</v>
      </c>
      <c r="U51" s="36" cm="1">
        <f t="array" ref="U51">SUMPRODUCT($I$4:$I$50*U4:U50)</f>
        <v>0</v>
      </c>
      <c r="V51" s="36" cm="1">
        <f t="array" ref="V51">SUMPRODUCT($I$4:$I$50*V4:V50)</f>
        <v>0</v>
      </c>
      <c r="W51" s="36" cm="1">
        <f t="array" ref="W51">SUMPRODUCT($I$4:$I$50*W4:W50)</f>
        <v>0</v>
      </c>
      <c r="X51" s="36" cm="1">
        <f t="array" ref="X51">SUMPRODUCT($I$4:$I$50*X4:X50)</f>
        <v>0</v>
      </c>
      <c r="Y51" s="36" cm="1">
        <f t="array" ref="Y51">SUMPRODUCT($I$4:$I$50*Y4:Y50)</f>
        <v>0</v>
      </c>
      <c r="Z51" s="36" cm="1">
        <f t="array" ref="Z51">SUMPRODUCT($I$4:$I$50*Z4:Z50)</f>
        <v>0</v>
      </c>
      <c r="AA51" s="36" cm="1">
        <f t="array" ref="AA51">SUMPRODUCT($I$4:$I$50*AA4:AA50)</f>
        <v>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</row>
    <row r="52" spans="1:33">
      <c r="J52" s="63">
        <f>SUMPRODUCT($I$4:$I$50,J4:J50)</f>
        <v>68290</v>
      </c>
      <c r="K52" s="63">
        <f t="shared" ref="K52:Q52" si="5">SUMPRODUCT($I$4:$I$50,K4:K50)</f>
        <v>8600</v>
      </c>
      <c r="L52" s="63">
        <f t="shared" si="5"/>
        <v>8600</v>
      </c>
      <c r="M52" s="63">
        <f t="shared" si="5"/>
        <v>-2500</v>
      </c>
      <c r="N52" s="63">
        <f t="shared" si="5"/>
        <v>8428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57190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3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7E0FB-F0C2-425F-B016-B2F3EAB01885}">
  <sheetPr codeName="Planilha12"/>
  <dimension ref="A1:AG61"/>
  <sheetViews>
    <sheetView zoomScale="80" zoomScaleNormal="80" workbookViewId="0">
      <pane xSplit="19" ySplit="3" topLeftCell="T46" activePane="bottomRight" state="frozen"/>
      <selection pane="topRight" activeCell="T1" sqref="T1"/>
      <selection pane="bottomLeft" activeCell="A4" sqref="A4"/>
      <selection pane="bottomRight" activeCell="P10" sqref="P10"/>
    </sheetView>
  </sheetViews>
  <sheetFormatPr defaultColWidth="9.85546875" defaultRowHeight="15"/>
  <cols>
    <col min="1" max="2" width="6.42578125" style="3" customWidth="1"/>
    <col min="3" max="3" width="8.85546875" style="45" customWidth="1"/>
    <col min="4" max="4" width="35" style="1" customWidth="1"/>
    <col min="5" max="5" width="9.5703125" style="1" customWidth="1"/>
    <col min="6" max="6" width="2.42578125" style="1" customWidth="1"/>
    <col min="7" max="7" width="1.85546875" style="1" customWidth="1"/>
    <col min="8" max="8" width="2.140625" style="1" customWidth="1"/>
    <col min="9" max="9" width="14.140625" style="1" customWidth="1"/>
    <col min="10" max="17" width="5.28515625" style="34" customWidth="1"/>
    <col min="18" max="18" width="5.28515625" style="11" customWidth="1"/>
    <col min="19" max="19" width="5.28515625" style="35" customWidth="1"/>
    <col min="20" max="21" width="15.140625" style="37" customWidth="1"/>
    <col min="22" max="22" width="15" style="37" customWidth="1"/>
    <col min="23" max="33" width="13.85546875" style="37" customWidth="1"/>
    <col min="34" max="16384" width="9.85546875" style="3"/>
  </cols>
  <sheetData>
    <row r="1" spans="1:33" ht="39.7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154</v>
      </c>
      <c r="U1" s="183" t="s">
        <v>155</v>
      </c>
      <c r="V1" s="183" t="s">
        <v>156</v>
      </c>
      <c r="W1" s="183" t="s">
        <v>157</v>
      </c>
      <c r="X1" s="183" t="s">
        <v>158</v>
      </c>
      <c r="Y1" s="183" t="s">
        <v>159</v>
      </c>
      <c r="Z1" s="183" t="s">
        <v>215</v>
      </c>
      <c r="AA1" s="183" t="s">
        <v>216</v>
      </c>
      <c r="AB1" s="183" t="s">
        <v>217</v>
      </c>
      <c r="AC1" s="183" t="s">
        <v>218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18" customHeight="1">
      <c r="A2" s="185" t="s">
        <v>77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90"/>
      <c r="AE2" s="190"/>
      <c r="AF2" s="190"/>
      <c r="AG2" s="190"/>
    </row>
    <row r="3" spans="1:33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45576</v>
      </c>
      <c r="U3" s="53">
        <v>45580</v>
      </c>
      <c r="V3" s="53">
        <v>45587</v>
      </c>
      <c r="W3" s="53">
        <v>45712</v>
      </c>
      <c r="X3" s="53">
        <v>45709</v>
      </c>
      <c r="Y3" s="53">
        <v>45712</v>
      </c>
      <c r="Z3" s="53" t="s">
        <v>219</v>
      </c>
      <c r="AA3" s="53" t="s">
        <v>220</v>
      </c>
      <c r="AB3" s="53">
        <v>45916</v>
      </c>
      <c r="AC3" s="53">
        <v>45918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43.35" customHeight="1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16</v>
      </c>
      <c r="K4" s="58">
        <f t="shared" ref="K4:K50" si="0">IF(SUM(T4:AK4)&gt;J4+M4,J4+M4,SUM(T4:AK4))</f>
        <v>9</v>
      </c>
      <c r="L4" s="59">
        <f>(SUM(T4:AK4))</f>
        <v>9</v>
      </c>
      <c r="M4" s="60"/>
      <c r="N4" s="61">
        <f>ROUND(IF(J4*0.25-0.5&lt;0,0,J4*0.25-0.5),0)-Q4-O4</f>
        <v>4</v>
      </c>
      <c r="O4" s="60"/>
      <c r="P4" s="60"/>
      <c r="Q4" s="60"/>
      <c r="R4" s="62">
        <f t="shared" ref="R4:R50" si="1">J4-(SUM(T4:AC4))+M4</f>
        <v>7</v>
      </c>
      <c r="S4" s="29" t="str">
        <f t="shared" ref="S4:S50" si="2">IF(R4&lt;0,"ATENÇÃO","OK")</f>
        <v>OK</v>
      </c>
      <c r="T4" s="38"/>
      <c r="U4" s="38">
        <v>1</v>
      </c>
      <c r="V4" s="38"/>
      <c r="W4" s="38"/>
      <c r="X4" s="38">
        <v>1</v>
      </c>
      <c r="Y4" s="38">
        <v>1</v>
      </c>
      <c r="Z4" s="38">
        <v>6</v>
      </c>
      <c r="AA4" s="38"/>
      <c r="AB4" s="38"/>
      <c r="AC4" s="38"/>
      <c r="AD4" s="38"/>
      <c r="AE4" s="38"/>
      <c r="AF4" s="38"/>
      <c r="AG4" s="38"/>
    </row>
    <row r="5" spans="1:33" ht="43.35" customHeight="1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7</v>
      </c>
      <c r="K5" s="58">
        <f t="shared" si="0"/>
        <v>0</v>
      </c>
      <c r="L5" s="59">
        <f t="shared" ref="L5:L50" si="3">(SUM(T5:AK5))</f>
        <v>0</v>
      </c>
      <c r="M5" s="60"/>
      <c r="N5" s="61">
        <f t="shared" ref="N5:N50" si="4">ROUND(IF(J5*0.25-0.5&lt;0,0,J5*0.25-0.5),0)-Q5-O5</f>
        <v>1</v>
      </c>
      <c r="O5" s="60"/>
      <c r="P5" s="60"/>
      <c r="Q5" s="60"/>
      <c r="R5" s="62">
        <f t="shared" si="1"/>
        <v>7</v>
      </c>
      <c r="S5" s="29" t="str">
        <f t="shared" si="2"/>
        <v>OK</v>
      </c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</row>
    <row r="6" spans="1:33" ht="43.35" customHeight="1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5</v>
      </c>
      <c r="K6" s="58">
        <f t="shared" si="0"/>
        <v>0</v>
      </c>
      <c r="L6" s="59">
        <f t="shared" si="3"/>
        <v>0</v>
      </c>
      <c r="M6" s="60"/>
      <c r="N6" s="61">
        <f t="shared" si="4"/>
        <v>1</v>
      </c>
      <c r="O6" s="60"/>
      <c r="P6" s="60"/>
      <c r="Q6" s="60"/>
      <c r="R6" s="62">
        <f t="shared" si="1"/>
        <v>5</v>
      </c>
      <c r="S6" s="29" t="str">
        <f t="shared" si="2"/>
        <v>OK</v>
      </c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</row>
    <row r="7" spans="1:33" ht="43.35" customHeight="1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0</v>
      </c>
      <c r="L7" s="59">
        <f t="shared" si="3"/>
        <v>0</v>
      </c>
      <c r="M7" s="60"/>
      <c r="N7" s="61">
        <f t="shared" si="4"/>
        <v>0</v>
      </c>
      <c r="O7" s="60"/>
      <c r="P7" s="60"/>
      <c r="Q7" s="60"/>
      <c r="R7" s="62">
        <f t="shared" si="1"/>
        <v>0</v>
      </c>
      <c r="S7" s="29" t="str">
        <f t="shared" si="2"/>
        <v>OK</v>
      </c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</row>
    <row r="8" spans="1:33" ht="43.35" customHeight="1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5</v>
      </c>
      <c r="K8" s="58">
        <f t="shared" si="0"/>
        <v>0</v>
      </c>
      <c r="L8" s="59">
        <f t="shared" si="3"/>
        <v>0</v>
      </c>
      <c r="M8" s="60"/>
      <c r="N8" s="61">
        <f t="shared" si="4"/>
        <v>1</v>
      </c>
      <c r="O8" s="60"/>
      <c r="P8" s="60"/>
      <c r="Q8" s="60"/>
      <c r="R8" s="62">
        <f t="shared" si="1"/>
        <v>5</v>
      </c>
      <c r="S8" s="29" t="str">
        <f t="shared" si="2"/>
        <v>OK</v>
      </c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</row>
    <row r="9" spans="1:33" ht="43.35" customHeight="1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1</v>
      </c>
      <c r="K9" s="58">
        <f t="shared" si="0"/>
        <v>1</v>
      </c>
      <c r="L9" s="59">
        <f t="shared" si="3"/>
        <v>1</v>
      </c>
      <c r="M9" s="60"/>
      <c r="N9" s="61">
        <f t="shared" si="4"/>
        <v>0</v>
      </c>
      <c r="O9" s="60"/>
      <c r="P9" s="60"/>
      <c r="Q9" s="60"/>
      <c r="R9" s="62">
        <f t="shared" si="1"/>
        <v>0</v>
      </c>
      <c r="S9" s="29" t="str">
        <f t="shared" si="2"/>
        <v>OK</v>
      </c>
      <c r="T9" s="38"/>
      <c r="U9" s="38"/>
      <c r="V9" s="38"/>
      <c r="W9" s="38"/>
      <c r="X9" s="38"/>
      <c r="Y9" s="38"/>
      <c r="Z9" s="38"/>
      <c r="AA9" s="38"/>
      <c r="AB9" s="38">
        <v>1</v>
      </c>
      <c r="AC9" s="38"/>
      <c r="AD9" s="38"/>
      <c r="AE9" s="38"/>
      <c r="AF9" s="38"/>
      <c r="AG9" s="38"/>
    </row>
    <row r="10" spans="1:33" ht="43.35" customHeight="1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3</v>
      </c>
      <c r="K10" s="58">
        <f t="shared" si="0"/>
        <v>0</v>
      </c>
      <c r="L10" s="59">
        <f t="shared" si="3"/>
        <v>0</v>
      </c>
      <c r="M10" s="60"/>
      <c r="N10" s="61">
        <f t="shared" si="4"/>
        <v>0</v>
      </c>
      <c r="O10" s="60"/>
      <c r="P10" s="60"/>
      <c r="Q10" s="60"/>
      <c r="R10" s="62">
        <f t="shared" si="1"/>
        <v>3</v>
      </c>
      <c r="S10" s="29" t="str">
        <f t="shared" si="2"/>
        <v>OK</v>
      </c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</row>
    <row r="11" spans="1:33" ht="43.35" customHeight="1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3</v>
      </c>
      <c r="K11" s="58">
        <f t="shared" si="0"/>
        <v>0</v>
      </c>
      <c r="L11" s="59">
        <f t="shared" si="3"/>
        <v>0</v>
      </c>
      <c r="M11" s="60"/>
      <c r="N11" s="61">
        <f t="shared" si="4"/>
        <v>0</v>
      </c>
      <c r="O11" s="60"/>
      <c r="P11" s="60"/>
      <c r="Q11" s="60"/>
      <c r="R11" s="62">
        <f t="shared" si="1"/>
        <v>3</v>
      </c>
      <c r="S11" s="29" t="str">
        <f t="shared" si="2"/>
        <v>OK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43.35" customHeight="1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5</v>
      </c>
      <c r="K12" s="58">
        <f t="shared" si="0"/>
        <v>0</v>
      </c>
      <c r="L12" s="59">
        <f t="shared" si="3"/>
        <v>0</v>
      </c>
      <c r="M12" s="60"/>
      <c r="N12" s="61">
        <f t="shared" si="4"/>
        <v>1</v>
      </c>
      <c r="O12" s="60"/>
      <c r="P12" s="60"/>
      <c r="Q12" s="60"/>
      <c r="R12" s="62">
        <f t="shared" si="1"/>
        <v>5</v>
      </c>
      <c r="S12" s="29" t="str">
        <f t="shared" si="2"/>
        <v>OK</v>
      </c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</row>
    <row r="13" spans="1:33" s="22" customFormat="1" ht="43.35" customHeight="1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8</v>
      </c>
      <c r="K13" s="58">
        <f t="shared" si="0"/>
        <v>0</v>
      </c>
      <c r="L13" s="59">
        <f t="shared" si="3"/>
        <v>0</v>
      </c>
      <c r="M13" s="60"/>
      <c r="N13" s="61">
        <f t="shared" si="4"/>
        <v>2</v>
      </c>
      <c r="O13" s="60"/>
      <c r="P13" s="60"/>
      <c r="Q13" s="60"/>
      <c r="R13" s="62">
        <f t="shared" si="1"/>
        <v>8</v>
      </c>
      <c r="S13" s="29" t="str">
        <f t="shared" si="2"/>
        <v>OK</v>
      </c>
      <c r="T13" s="38"/>
      <c r="U13" s="39"/>
      <c r="V13" s="39"/>
      <c r="W13" s="38"/>
      <c r="X13" s="39"/>
      <c r="Y13" s="38"/>
      <c r="Z13" s="38"/>
      <c r="AA13" s="38"/>
      <c r="AB13" s="38"/>
      <c r="AC13" s="38"/>
      <c r="AD13" s="38"/>
      <c r="AE13" s="38"/>
      <c r="AF13" s="38"/>
      <c r="AG13" s="38"/>
    </row>
    <row r="14" spans="1:33" ht="43.35" customHeight="1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4</v>
      </c>
      <c r="K14" s="58">
        <f t="shared" si="0"/>
        <v>4</v>
      </c>
      <c r="L14" s="59">
        <f t="shared" si="3"/>
        <v>4</v>
      </c>
      <c r="M14" s="60"/>
      <c r="N14" s="61">
        <f t="shared" si="4"/>
        <v>1</v>
      </c>
      <c r="O14" s="60"/>
      <c r="P14" s="60"/>
      <c r="Q14" s="60"/>
      <c r="R14" s="62">
        <f t="shared" si="1"/>
        <v>0</v>
      </c>
      <c r="S14" s="29" t="str">
        <f t="shared" si="2"/>
        <v>OK</v>
      </c>
      <c r="T14" s="38">
        <v>3</v>
      </c>
      <c r="U14" s="38">
        <v>1</v>
      </c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</row>
    <row r="15" spans="1:33" s="22" customFormat="1" ht="43.35" customHeigh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10</v>
      </c>
      <c r="K15" s="58">
        <f t="shared" si="0"/>
        <v>3</v>
      </c>
      <c r="L15" s="59">
        <f t="shared" si="3"/>
        <v>3</v>
      </c>
      <c r="M15" s="60"/>
      <c r="N15" s="61">
        <f t="shared" si="4"/>
        <v>2</v>
      </c>
      <c r="O15" s="60"/>
      <c r="P15" s="60"/>
      <c r="Q15" s="60"/>
      <c r="R15" s="62">
        <f t="shared" si="1"/>
        <v>7</v>
      </c>
      <c r="S15" s="29" t="str">
        <f t="shared" si="2"/>
        <v>OK</v>
      </c>
      <c r="T15" s="38"/>
      <c r="U15" s="39">
        <v>1</v>
      </c>
      <c r="V15" s="39"/>
      <c r="W15" s="38">
        <v>1</v>
      </c>
      <c r="X15" s="39"/>
      <c r="Y15" s="38"/>
      <c r="Z15" s="38"/>
      <c r="AA15" s="38"/>
      <c r="AB15" s="38">
        <v>1</v>
      </c>
      <c r="AC15" s="38"/>
      <c r="AD15" s="38"/>
      <c r="AE15" s="38"/>
      <c r="AF15" s="38"/>
      <c r="AG15" s="38"/>
    </row>
    <row r="16" spans="1:33" ht="43.35" customHeight="1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10</v>
      </c>
      <c r="K16" s="58">
        <f t="shared" si="0"/>
        <v>2</v>
      </c>
      <c r="L16" s="59">
        <f t="shared" si="3"/>
        <v>2</v>
      </c>
      <c r="M16" s="60"/>
      <c r="N16" s="61">
        <f t="shared" si="4"/>
        <v>2</v>
      </c>
      <c r="O16" s="60"/>
      <c r="P16" s="60"/>
      <c r="Q16" s="60"/>
      <c r="R16" s="62">
        <f t="shared" si="1"/>
        <v>8</v>
      </c>
      <c r="S16" s="29" t="str">
        <f t="shared" si="2"/>
        <v>OK</v>
      </c>
      <c r="T16" s="38"/>
      <c r="U16" s="38">
        <v>1</v>
      </c>
      <c r="V16" s="38"/>
      <c r="W16" s="38"/>
      <c r="X16" s="38">
        <v>1</v>
      </c>
      <c r="Y16" s="38"/>
      <c r="Z16" s="38"/>
      <c r="AA16" s="38"/>
      <c r="AB16" s="38"/>
      <c r="AC16" s="38"/>
      <c r="AD16" s="38"/>
      <c r="AE16" s="38"/>
      <c r="AF16" s="38"/>
      <c r="AG16" s="38"/>
    </row>
    <row r="17" spans="1:33" ht="43.35" customHeight="1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0</v>
      </c>
      <c r="K17" s="58">
        <f t="shared" si="0"/>
        <v>0</v>
      </c>
      <c r="L17" s="59">
        <f t="shared" si="3"/>
        <v>0</v>
      </c>
      <c r="M17" s="60"/>
      <c r="N17" s="61">
        <f t="shared" si="4"/>
        <v>0</v>
      </c>
      <c r="O17" s="60"/>
      <c r="P17" s="60"/>
      <c r="Q17" s="60"/>
      <c r="R17" s="62">
        <f t="shared" si="1"/>
        <v>0</v>
      </c>
      <c r="S17" s="29" t="str">
        <f t="shared" si="2"/>
        <v>OK</v>
      </c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</row>
    <row r="18" spans="1:33" ht="43.35" customHeight="1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2</v>
      </c>
      <c r="K18" s="58">
        <f t="shared" si="0"/>
        <v>0</v>
      </c>
      <c r="L18" s="59">
        <f t="shared" si="3"/>
        <v>0</v>
      </c>
      <c r="M18" s="60"/>
      <c r="N18" s="61">
        <f t="shared" si="4"/>
        <v>0</v>
      </c>
      <c r="O18" s="60"/>
      <c r="P18" s="60"/>
      <c r="Q18" s="60"/>
      <c r="R18" s="62">
        <f t="shared" si="1"/>
        <v>2</v>
      </c>
      <c r="S18" s="29" t="str">
        <f t="shared" si="2"/>
        <v>OK</v>
      </c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</row>
    <row r="19" spans="1:33" ht="43.35" customHeight="1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3</v>
      </c>
      <c r="K19" s="58">
        <f t="shared" si="0"/>
        <v>7</v>
      </c>
      <c r="L19" s="59">
        <f t="shared" si="3"/>
        <v>7</v>
      </c>
      <c r="M19" s="60">
        <v>4</v>
      </c>
      <c r="N19" s="61">
        <f t="shared" si="4"/>
        <v>0</v>
      </c>
      <c r="O19" s="60"/>
      <c r="P19" s="60"/>
      <c r="Q19" s="60"/>
      <c r="R19" s="62">
        <f t="shared" si="1"/>
        <v>0</v>
      </c>
      <c r="S19" s="29" t="str">
        <f t="shared" si="2"/>
        <v>OK</v>
      </c>
      <c r="T19" s="38"/>
      <c r="U19" s="38"/>
      <c r="V19" s="38"/>
      <c r="W19" s="38"/>
      <c r="X19" s="38"/>
      <c r="Y19" s="38">
        <v>1</v>
      </c>
      <c r="Z19" s="38">
        <v>6</v>
      </c>
      <c r="AA19" s="38"/>
      <c r="AB19" s="38"/>
      <c r="AC19" s="38"/>
      <c r="AD19" s="38"/>
      <c r="AE19" s="38"/>
      <c r="AF19" s="38"/>
      <c r="AG19" s="38"/>
    </row>
    <row r="20" spans="1:33" s="22" customFormat="1" ht="43.35" customHeight="1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3"/>
        <v>0</v>
      </c>
      <c r="M20" s="60"/>
      <c r="N20" s="61">
        <f t="shared" si="4"/>
        <v>0</v>
      </c>
      <c r="O20" s="60"/>
      <c r="P20" s="60"/>
      <c r="Q20" s="60"/>
      <c r="R20" s="62">
        <f t="shared" si="1"/>
        <v>0</v>
      </c>
      <c r="S20" s="29" t="str">
        <f t="shared" si="2"/>
        <v>OK</v>
      </c>
      <c r="T20" s="38"/>
      <c r="U20" s="39"/>
      <c r="V20" s="39"/>
      <c r="W20" s="38"/>
      <c r="X20" s="39"/>
      <c r="Y20" s="38"/>
      <c r="Z20" s="38"/>
      <c r="AA20" s="38"/>
      <c r="AB20" s="38"/>
      <c r="AC20" s="38"/>
      <c r="AD20" s="38"/>
      <c r="AE20" s="38"/>
      <c r="AF20" s="38"/>
      <c r="AG20" s="38"/>
    </row>
    <row r="21" spans="1:33" ht="43.35" customHeight="1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6</v>
      </c>
      <c r="K21" s="58">
        <f t="shared" si="0"/>
        <v>5</v>
      </c>
      <c r="L21" s="59">
        <f t="shared" si="3"/>
        <v>5</v>
      </c>
      <c r="M21" s="60"/>
      <c r="N21" s="61">
        <f t="shared" si="4"/>
        <v>1</v>
      </c>
      <c r="O21" s="60"/>
      <c r="P21" s="60"/>
      <c r="Q21" s="60"/>
      <c r="R21" s="62">
        <f t="shared" si="1"/>
        <v>1</v>
      </c>
      <c r="S21" s="29" t="str">
        <f t="shared" si="2"/>
        <v>OK</v>
      </c>
      <c r="T21" s="38"/>
      <c r="U21" s="38"/>
      <c r="V21" s="38">
        <v>3</v>
      </c>
      <c r="W21" s="38"/>
      <c r="X21" s="38"/>
      <c r="Y21" s="38"/>
      <c r="Z21" s="38"/>
      <c r="AA21" s="38"/>
      <c r="AB21" s="38"/>
      <c r="AC21" s="38">
        <v>2</v>
      </c>
      <c r="AD21" s="38"/>
      <c r="AE21" s="38"/>
      <c r="AF21" s="38"/>
      <c r="AG21" s="38"/>
    </row>
    <row r="22" spans="1:33" ht="43.35" customHeight="1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7</v>
      </c>
      <c r="K22" s="58">
        <f t="shared" si="0"/>
        <v>0</v>
      </c>
      <c r="L22" s="59">
        <f t="shared" si="3"/>
        <v>0</v>
      </c>
      <c r="M22" s="60">
        <v>-3</v>
      </c>
      <c r="N22" s="61">
        <f t="shared" si="4"/>
        <v>1</v>
      </c>
      <c r="O22" s="60"/>
      <c r="P22" s="60"/>
      <c r="Q22" s="60"/>
      <c r="R22" s="62">
        <f t="shared" si="1"/>
        <v>4</v>
      </c>
      <c r="S22" s="29" t="str">
        <f t="shared" si="2"/>
        <v>OK</v>
      </c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33" ht="43.35" customHeight="1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8</v>
      </c>
      <c r="K23" s="58">
        <f t="shared" si="0"/>
        <v>5</v>
      </c>
      <c r="L23" s="59">
        <f t="shared" si="3"/>
        <v>5</v>
      </c>
      <c r="M23" s="60"/>
      <c r="N23" s="61">
        <f t="shared" si="4"/>
        <v>2</v>
      </c>
      <c r="O23" s="60"/>
      <c r="P23" s="60"/>
      <c r="Q23" s="60"/>
      <c r="R23" s="62">
        <f t="shared" si="1"/>
        <v>3</v>
      </c>
      <c r="S23" s="29" t="str">
        <f t="shared" si="2"/>
        <v>OK</v>
      </c>
      <c r="T23" s="38"/>
      <c r="U23" s="38">
        <v>4</v>
      </c>
      <c r="V23" s="38"/>
      <c r="W23" s="38">
        <v>1</v>
      </c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1:33" ht="43.35" customHeight="1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0</v>
      </c>
      <c r="K24" s="58">
        <f t="shared" si="0"/>
        <v>0</v>
      </c>
      <c r="L24" s="59">
        <f t="shared" si="3"/>
        <v>0</v>
      </c>
      <c r="M24" s="60"/>
      <c r="N24" s="61">
        <f t="shared" si="4"/>
        <v>0</v>
      </c>
      <c r="O24" s="60"/>
      <c r="P24" s="60"/>
      <c r="Q24" s="60"/>
      <c r="R24" s="62">
        <f t="shared" si="1"/>
        <v>0</v>
      </c>
      <c r="S24" s="29" t="str">
        <f t="shared" si="2"/>
        <v>OK</v>
      </c>
      <c r="T24" s="38"/>
      <c r="U24" s="40"/>
      <c r="V24" s="40"/>
      <c r="W24" s="38"/>
      <c r="X24" s="40"/>
      <c r="Y24" s="38"/>
      <c r="Z24" s="38"/>
      <c r="AA24" s="38"/>
      <c r="AB24" s="38"/>
      <c r="AC24" s="38"/>
      <c r="AD24" s="38"/>
      <c r="AE24" s="38"/>
      <c r="AF24" s="38"/>
      <c r="AG24" s="38"/>
    </row>
    <row r="25" spans="1:33" s="22" customFormat="1" ht="43.35" customHeight="1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16</v>
      </c>
      <c r="K25" s="58">
        <f t="shared" si="0"/>
        <v>8</v>
      </c>
      <c r="L25" s="59">
        <f t="shared" si="3"/>
        <v>8</v>
      </c>
      <c r="M25" s="60">
        <v>-3</v>
      </c>
      <c r="N25" s="61">
        <f t="shared" si="4"/>
        <v>4</v>
      </c>
      <c r="O25" s="60"/>
      <c r="P25" s="60"/>
      <c r="Q25" s="60"/>
      <c r="R25" s="62">
        <f t="shared" si="1"/>
        <v>5</v>
      </c>
      <c r="S25" s="29" t="str">
        <f t="shared" si="2"/>
        <v>OK</v>
      </c>
      <c r="T25" s="38">
        <v>1</v>
      </c>
      <c r="U25" s="41"/>
      <c r="V25" s="41"/>
      <c r="W25" s="38"/>
      <c r="X25" s="41"/>
      <c r="Y25" s="38"/>
      <c r="Z25" s="38"/>
      <c r="AA25" s="38">
        <v>6</v>
      </c>
      <c r="AB25" s="38"/>
      <c r="AC25" s="38">
        <v>1</v>
      </c>
      <c r="AD25" s="38"/>
      <c r="AE25" s="38"/>
      <c r="AF25" s="38"/>
      <c r="AG25" s="38"/>
    </row>
    <row r="26" spans="1:33" ht="43.35" customHeight="1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6</v>
      </c>
      <c r="K26" s="58">
        <f t="shared" si="0"/>
        <v>6</v>
      </c>
      <c r="L26" s="59">
        <f t="shared" si="3"/>
        <v>6</v>
      </c>
      <c r="M26" s="60"/>
      <c r="N26" s="61">
        <f t="shared" si="4"/>
        <v>1</v>
      </c>
      <c r="O26" s="60"/>
      <c r="P26" s="60"/>
      <c r="Q26" s="60"/>
      <c r="R26" s="62">
        <f t="shared" si="1"/>
        <v>0</v>
      </c>
      <c r="S26" s="29" t="str">
        <f t="shared" si="2"/>
        <v>OK</v>
      </c>
      <c r="T26" s="38"/>
      <c r="U26" s="40">
        <v>1</v>
      </c>
      <c r="V26" s="40">
        <v>3</v>
      </c>
      <c r="W26" s="38"/>
      <c r="X26" s="40"/>
      <c r="Y26" s="38">
        <v>1</v>
      </c>
      <c r="Z26" s="38">
        <v>1</v>
      </c>
      <c r="AA26" s="38"/>
      <c r="AB26" s="38"/>
      <c r="AC26" s="38"/>
      <c r="AD26" s="38"/>
      <c r="AE26" s="38"/>
      <c r="AF26" s="38"/>
      <c r="AG26" s="38"/>
    </row>
    <row r="27" spans="1:33" ht="43.35" customHeight="1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10</v>
      </c>
      <c r="K27" s="58">
        <f t="shared" si="0"/>
        <v>1</v>
      </c>
      <c r="L27" s="59">
        <f t="shared" si="3"/>
        <v>1</v>
      </c>
      <c r="M27" s="60"/>
      <c r="N27" s="61">
        <f t="shared" si="4"/>
        <v>2</v>
      </c>
      <c r="O27" s="60"/>
      <c r="P27" s="60"/>
      <c r="Q27" s="60"/>
      <c r="R27" s="62">
        <f t="shared" si="1"/>
        <v>9</v>
      </c>
      <c r="S27" s="29" t="str">
        <f t="shared" si="2"/>
        <v>OK</v>
      </c>
      <c r="T27" s="38"/>
      <c r="U27" s="40"/>
      <c r="V27" s="40"/>
      <c r="W27" s="38"/>
      <c r="X27" s="40"/>
      <c r="Y27" s="38">
        <v>1</v>
      </c>
      <c r="Z27" s="38"/>
      <c r="AA27" s="38"/>
      <c r="AB27" s="38"/>
      <c r="AC27" s="38"/>
      <c r="AD27" s="38"/>
      <c r="AE27" s="38"/>
      <c r="AF27" s="38"/>
      <c r="AG27" s="38"/>
    </row>
    <row r="28" spans="1:33" s="22" customFormat="1" ht="43.35" customHeigh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>
        <v>300</v>
      </c>
      <c r="K28" s="58">
        <f t="shared" si="0"/>
        <v>80</v>
      </c>
      <c r="L28" s="59">
        <f t="shared" si="3"/>
        <v>80</v>
      </c>
      <c r="M28" s="60"/>
      <c r="N28" s="61">
        <f t="shared" si="4"/>
        <v>75</v>
      </c>
      <c r="O28" s="60"/>
      <c r="P28" s="60"/>
      <c r="Q28" s="60"/>
      <c r="R28" s="62">
        <f t="shared" si="1"/>
        <v>220</v>
      </c>
      <c r="S28" s="29" t="str">
        <f t="shared" si="2"/>
        <v>OK</v>
      </c>
      <c r="T28" s="38"/>
      <c r="U28" s="41">
        <v>50</v>
      </c>
      <c r="V28" s="41"/>
      <c r="W28" s="38"/>
      <c r="X28" s="41">
        <v>30</v>
      </c>
      <c r="Y28" s="38"/>
      <c r="Z28" s="38"/>
      <c r="AA28" s="38"/>
      <c r="AB28" s="38"/>
      <c r="AC28" s="38"/>
      <c r="AD28" s="38"/>
      <c r="AE28" s="38"/>
      <c r="AF28" s="38"/>
      <c r="AG28" s="38"/>
    </row>
    <row r="29" spans="1:33" s="22" customFormat="1" ht="43.35" customHeigh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60</v>
      </c>
      <c r="K29" s="58">
        <f t="shared" si="0"/>
        <v>10</v>
      </c>
      <c r="L29" s="59">
        <f t="shared" si="3"/>
        <v>10</v>
      </c>
      <c r="M29" s="60"/>
      <c r="N29" s="61">
        <f t="shared" si="4"/>
        <v>15</v>
      </c>
      <c r="O29" s="60"/>
      <c r="P29" s="60"/>
      <c r="Q29" s="60"/>
      <c r="R29" s="62">
        <f t="shared" si="1"/>
        <v>50</v>
      </c>
      <c r="S29" s="29" t="str">
        <f t="shared" si="2"/>
        <v>OK</v>
      </c>
      <c r="T29" s="38"/>
      <c r="U29" s="41">
        <v>5</v>
      </c>
      <c r="V29" s="41"/>
      <c r="W29" s="38"/>
      <c r="X29" s="41">
        <v>5</v>
      </c>
      <c r="Y29" s="38"/>
      <c r="Z29" s="38"/>
      <c r="AA29" s="38"/>
      <c r="AB29" s="38"/>
      <c r="AC29" s="38"/>
      <c r="AD29" s="38"/>
      <c r="AE29" s="38"/>
      <c r="AF29" s="38"/>
      <c r="AG29" s="38"/>
    </row>
    <row r="30" spans="1:33" ht="43.35" customHeight="1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1</v>
      </c>
      <c r="K30" s="58">
        <f t="shared" si="0"/>
        <v>0</v>
      </c>
      <c r="L30" s="59">
        <f t="shared" si="3"/>
        <v>0</v>
      </c>
      <c r="M30" s="60"/>
      <c r="N30" s="61">
        <f t="shared" si="4"/>
        <v>0</v>
      </c>
      <c r="O30" s="60"/>
      <c r="P30" s="60"/>
      <c r="Q30" s="60"/>
      <c r="R30" s="62">
        <f t="shared" si="1"/>
        <v>1</v>
      </c>
      <c r="S30" s="29" t="str">
        <f t="shared" si="2"/>
        <v>OK</v>
      </c>
      <c r="T30" s="38"/>
      <c r="U30" s="40"/>
      <c r="V30" s="40"/>
      <c r="W30" s="38"/>
      <c r="X30" s="40"/>
      <c r="Y30" s="38"/>
      <c r="Z30" s="38"/>
      <c r="AA30" s="38"/>
      <c r="AB30" s="38"/>
      <c r="AC30" s="38"/>
      <c r="AD30" s="38"/>
      <c r="AE30" s="38"/>
      <c r="AF30" s="38"/>
      <c r="AG30" s="38"/>
    </row>
    <row r="31" spans="1:33" ht="43.35" customHeight="1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2</v>
      </c>
      <c r="K31" s="58">
        <f t="shared" si="0"/>
        <v>0</v>
      </c>
      <c r="L31" s="59">
        <f t="shared" si="3"/>
        <v>0</v>
      </c>
      <c r="M31" s="60"/>
      <c r="N31" s="61">
        <f t="shared" si="4"/>
        <v>0</v>
      </c>
      <c r="O31" s="60"/>
      <c r="P31" s="60"/>
      <c r="Q31" s="60"/>
      <c r="R31" s="62">
        <f t="shared" si="1"/>
        <v>2</v>
      </c>
      <c r="S31" s="29" t="str">
        <f t="shared" si="2"/>
        <v>OK</v>
      </c>
      <c r="T31" s="38"/>
      <c r="U31" s="43"/>
      <c r="V31" s="40"/>
      <c r="W31" s="38"/>
      <c r="X31" s="43"/>
      <c r="Y31" s="38"/>
      <c r="Z31" s="38"/>
      <c r="AA31" s="38"/>
      <c r="AB31" s="38"/>
      <c r="AC31" s="38"/>
      <c r="AD31" s="38"/>
      <c r="AE31" s="38"/>
      <c r="AF31" s="38"/>
      <c r="AG31" s="38"/>
    </row>
    <row r="32" spans="1:33" ht="43.35" customHeight="1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3"/>
        <v>0</v>
      </c>
      <c r="M32" s="60"/>
      <c r="N32" s="61">
        <f t="shared" si="4"/>
        <v>0</v>
      </c>
      <c r="O32" s="60"/>
      <c r="P32" s="60"/>
      <c r="Q32" s="60"/>
      <c r="R32" s="62">
        <f t="shared" si="1"/>
        <v>0</v>
      </c>
      <c r="S32" s="29" t="str">
        <f t="shared" si="2"/>
        <v>OK</v>
      </c>
      <c r="T32" s="38"/>
      <c r="U32" s="42"/>
      <c r="V32" s="38"/>
      <c r="W32" s="38"/>
      <c r="X32" s="42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3" ht="43.35" customHeight="1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3"/>
        <v>0</v>
      </c>
      <c r="M33" s="60"/>
      <c r="N33" s="61">
        <f t="shared" si="4"/>
        <v>0</v>
      </c>
      <c r="O33" s="60"/>
      <c r="P33" s="60"/>
      <c r="Q33" s="60"/>
      <c r="R33" s="62">
        <f t="shared" si="1"/>
        <v>0</v>
      </c>
      <c r="S33" s="29" t="str">
        <f t="shared" si="2"/>
        <v>OK</v>
      </c>
      <c r="T33" s="38"/>
      <c r="U33" s="42"/>
      <c r="V33" s="38"/>
      <c r="W33" s="38"/>
      <c r="X33" s="42"/>
      <c r="Y33" s="38"/>
      <c r="Z33" s="38"/>
      <c r="AA33" s="38"/>
      <c r="AB33" s="38"/>
      <c r="AC33" s="38"/>
      <c r="AD33" s="38"/>
      <c r="AE33" s="38"/>
      <c r="AF33" s="38"/>
      <c r="AG33" s="38"/>
    </row>
    <row r="34" spans="1:33" ht="43.35" customHeight="1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3"/>
        <v>0</v>
      </c>
      <c r="M34" s="60"/>
      <c r="N34" s="61">
        <f t="shared" si="4"/>
        <v>0</v>
      </c>
      <c r="O34" s="60"/>
      <c r="P34" s="60"/>
      <c r="Q34" s="60"/>
      <c r="R34" s="62">
        <f t="shared" si="1"/>
        <v>0</v>
      </c>
      <c r="S34" s="29" t="str">
        <f t="shared" si="2"/>
        <v>OK</v>
      </c>
      <c r="T34" s="38"/>
      <c r="U34" s="42"/>
      <c r="V34" s="42"/>
      <c r="W34" s="38"/>
      <c r="X34" s="42"/>
      <c r="Y34" s="38"/>
      <c r="Z34" s="38"/>
      <c r="AA34" s="38"/>
      <c r="AB34" s="38"/>
      <c r="AC34" s="38"/>
      <c r="AD34" s="38"/>
      <c r="AE34" s="38"/>
      <c r="AF34" s="38"/>
      <c r="AG34" s="38"/>
    </row>
    <row r="35" spans="1:33" ht="43.35" customHeight="1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3"/>
        <v>0</v>
      </c>
      <c r="M35" s="60"/>
      <c r="N35" s="61">
        <f t="shared" si="4"/>
        <v>0</v>
      </c>
      <c r="O35" s="60"/>
      <c r="P35" s="60"/>
      <c r="Q35" s="60"/>
      <c r="R35" s="62">
        <f t="shared" si="1"/>
        <v>0</v>
      </c>
      <c r="S35" s="29" t="str">
        <f t="shared" si="2"/>
        <v>OK</v>
      </c>
      <c r="T35" s="38"/>
      <c r="U35" s="42"/>
      <c r="V35" s="42"/>
      <c r="W35" s="38"/>
      <c r="X35" s="42"/>
      <c r="Y35" s="38"/>
      <c r="Z35" s="38"/>
      <c r="AA35" s="38"/>
      <c r="AB35" s="38"/>
      <c r="AC35" s="38"/>
      <c r="AD35" s="38"/>
      <c r="AE35" s="38"/>
      <c r="AF35" s="38"/>
      <c r="AG35" s="38"/>
    </row>
    <row r="36" spans="1:33" ht="43.35" customHeight="1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3"/>
        <v>0</v>
      </c>
      <c r="M36" s="60"/>
      <c r="N36" s="61">
        <f t="shared" si="4"/>
        <v>0</v>
      </c>
      <c r="O36" s="60"/>
      <c r="P36" s="60"/>
      <c r="Q36" s="60"/>
      <c r="R36" s="62">
        <f t="shared" si="1"/>
        <v>0</v>
      </c>
      <c r="S36" s="29" t="str">
        <f t="shared" si="2"/>
        <v>OK</v>
      </c>
      <c r="T36" s="38"/>
      <c r="U36" s="42"/>
      <c r="V36" s="42"/>
      <c r="W36" s="38"/>
      <c r="X36" s="42"/>
      <c r="Y36" s="38"/>
      <c r="Z36" s="38"/>
      <c r="AA36" s="38"/>
      <c r="AB36" s="38"/>
      <c r="AC36" s="38"/>
      <c r="AD36" s="38"/>
      <c r="AE36" s="38"/>
      <c r="AF36" s="38"/>
      <c r="AG36" s="38"/>
    </row>
    <row r="37" spans="1:33" ht="43.35" customHeight="1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3"/>
        <v>0</v>
      </c>
      <c r="M37" s="60"/>
      <c r="N37" s="61">
        <f t="shared" si="4"/>
        <v>0</v>
      </c>
      <c r="O37" s="60"/>
      <c r="P37" s="60"/>
      <c r="Q37" s="60"/>
      <c r="R37" s="62">
        <f t="shared" si="1"/>
        <v>0</v>
      </c>
      <c r="S37" s="29" t="str">
        <f t="shared" si="2"/>
        <v>OK</v>
      </c>
      <c r="T37" s="38"/>
      <c r="U37" s="42"/>
      <c r="V37" s="42"/>
      <c r="W37" s="38"/>
      <c r="X37" s="42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43.35" customHeight="1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3"/>
        <v>0</v>
      </c>
      <c r="M38" s="60"/>
      <c r="N38" s="61">
        <f t="shared" si="4"/>
        <v>0</v>
      </c>
      <c r="O38" s="60"/>
      <c r="P38" s="60"/>
      <c r="Q38" s="60"/>
      <c r="R38" s="62">
        <f t="shared" si="1"/>
        <v>0</v>
      </c>
      <c r="S38" s="29" t="str">
        <f t="shared" si="2"/>
        <v>OK</v>
      </c>
      <c r="T38" s="38"/>
      <c r="U38" s="42"/>
      <c r="V38" s="42"/>
      <c r="W38" s="38"/>
      <c r="X38" s="42"/>
      <c r="Y38" s="38"/>
      <c r="Z38" s="38"/>
      <c r="AA38" s="38"/>
      <c r="AB38" s="38"/>
      <c r="AC38" s="38"/>
      <c r="AD38" s="38"/>
      <c r="AE38" s="38"/>
      <c r="AF38" s="38"/>
      <c r="AG38" s="38"/>
    </row>
    <row r="39" spans="1:33" ht="43.35" customHeight="1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3"/>
        <v>0</v>
      </c>
      <c r="M39" s="60"/>
      <c r="N39" s="61">
        <f t="shared" si="4"/>
        <v>0</v>
      </c>
      <c r="O39" s="60"/>
      <c r="P39" s="60"/>
      <c r="Q39" s="60"/>
      <c r="R39" s="62">
        <f t="shared" si="1"/>
        <v>0</v>
      </c>
      <c r="S39" s="29" t="str">
        <f t="shared" si="2"/>
        <v>OK</v>
      </c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33" ht="43.35" customHeight="1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3"/>
        <v>0</v>
      </c>
      <c r="M40" s="60"/>
      <c r="N40" s="61">
        <f t="shared" si="4"/>
        <v>0</v>
      </c>
      <c r="O40" s="60"/>
      <c r="P40" s="60"/>
      <c r="Q40" s="60"/>
      <c r="R40" s="62">
        <f t="shared" si="1"/>
        <v>0</v>
      </c>
      <c r="S40" s="29" t="str">
        <f t="shared" si="2"/>
        <v>OK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</row>
    <row r="41" spans="1:33" ht="43.35" customHeight="1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3"/>
        <v>0</v>
      </c>
      <c r="M41" s="60"/>
      <c r="N41" s="61">
        <f t="shared" si="4"/>
        <v>0</v>
      </c>
      <c r="O41" s="60"/>
      <c r="P41" s="60"/>
      <c r="Q41" s="60"/>
      <c r="R41" s="62">
        <f t="shared" si="1"/>
        <v>0</v>
      </c>
      <c r="S41" s="29" t="str">
        <f t="shared" si="2"/>
        <v>OK</v>
      </c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</row>
    <row r="42" spans="1:33" ht="43.35" customHeight="1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3"/>
        <v>0</v>
      </c>
      <c r="M42" s="60"/>
      <c r="N42" s="61">
        <f t="shared" si="4"/>
        <v>0</v>
      </c>
      <c r="O42" s="60"/>
      <c r="P42" s="60"/>
      <c r="Q42" s="60"/>
      <c r="R42" s="62">
        <f t="shared" si="1"/>
        <v>0</v>
      </c>
      <c r="S42" s="29" t="str">
        <f t="shared" si="2"/>
        <v>OK</v>
      </c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</row>
    <row r="43" spans="1:33" ht="43.35" customHeight="1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3"/>
        <v>0</v>
      </c>
      <c r="M43" s="60"/>
      <c r="N43" s="61">
        <f t="shared" si="4"/>
        <v>0</v>
      </c>
      <c r="O43" s="60"/>
      <c r="P43" s="60"/>
      <c r="Q43" s="60"/>
      <c r="R43" s="62">
        <f t="shared" si="1"/>
        <v>0</v>
      </c>
      <c r="S43" s="29" t="str">
        <f t="shared" si="2"/>
        <v>OK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</row>
    <row r="44" spans="1:33" s="22" customFormat="1" ht="43.35" customHeight="1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3"/>
        <v>0</v>
      </c>
      <c r="M44" s="60"/>
      <c r="N44" s="61">
        <f t="shared" si="4"/>
        <v>0</v>
      </c>
      <c r="O44" s="60"/>
      <c r="P44" s="60"/>
      <c r="Q44" s="60"/>
      <c r="R44" s="62">
        <f t="shared" si="1"/>
        <v>0</v>
      </c>
      <c r="S44" s="29" t="str">
        <f t="shared" si="2"/>
        <v>OK</v>
      </c>
      <c r="T44" s="38"/>
      <c r="U44" s="39"/>
      <c r="V44" s="39"/>
      <c r="W44" s="38"/>
      <c r="X44" s="39"/>
      <c r="Y44" s="38"/>
      <c r="Z44" s="38"/>
      <c r="AA44" s="38"/>
      <c r="AB44" s="38"/>
      <c r="AC44" s="38"/>
      <c r="AD44" s="38"/>
      <c r="AE44" s="38"/>
      <c r="AF44" s="38"/>
      <c r="AG44" s="38"/>
    </row>
    <row r="45" spans="1:33" ht="43.35" customHeight="1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3"/>
        <v>0</v>
      </c>
      <c r="M45" s="60"/>
      <c r="N45" s="61">
        <f t="shared" si="4"/>
        <v>0</v>
      </c>
      <c r="O45" s="60"/>
      <c r="P45" s="60"/>
      <c r="Q45" s="60"/>
      <c r="R45" s="62">
        <f t="shared" si="1"/>
        <v>0</v>
      </c>
      <c r="S45" s="29" t="str">
        <f t="shared" si="2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</row>
    <row r="46" spans="1:33" ht="43.35" customHeight="1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3"/>
        <v>0</v>
      </c>
      <c r="M46" s="60"/>
      <c r="N46" s="61">
        <f t="shared" si="4"/>
        <v>0</v>
      </c>
      <c r="O46" s="60"/>
      <c r="P46" s="60"/>
      <c r="Q46" s="60"/>
      <c r="R46" s="62">
        <f t="shared" si="1"/>
        <v>0</v>
      </c>
      <c r="S46" s="29" t="str">
        <f t="shared" si="2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</row>
    <row r="47" spans="1:33" ht="43.35" customHeight="1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3"/>
        <v>0</v>
      </c>
      <c r="M47" s="60"/>
      <c r="N47" s="61">
        <f t="shared" si="4"/>
        <v>0</v>
      </c>
      <c r="O47" s="60"/>
      <c r="P47" s="60"/>
      <c r="Q47" s="60"/>
      <c r="R47" s="62">
        <f t="shared" si="1"/>
        <v>0</v>
      </c>
      <c r="S47" s="29" t="str">
        <f t="shared" si="2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</row>
    <row r="48" spans="1:33" ht="43.35" customHeight="1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3"/>
        <v>0</v>
      </c>
      <c r="M48" s="60"/>
      <c r="N48" s="61">
        <f t="shared" si="4"/>
        <v>0</v>
      </c>
      <c r="O48" s="60"/>
      <c r="P48" s="60"/>
      <c r="Q48" s="60"/>
      <c r="R48" s="62">
        <f t="shared" si="1"/>
        <v>0</v>
      </c>
      <c r="S48" s="29" t="str">
        <f t="shared" si="2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43.35" customHeight="1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3"/>
        <v>0</v>
      </c>
      <c r="M49" s="60"/>
      <c r="N49" s="61">
        <f t="shared" si="4"/>
        <v>0</v>
      </c>
      <c r="O49" s="60"/>
      <c r="P49" s="60"/>
      <c r="Q49" s="60"/>
      <c r="R49" s="62">
        <f t="shared" si="1"/>
        <v>0</v>
      </c>
      <c r="S49" s="29" t="str">
        <f t="shared" si="2"/>
        <v>OK</v>
      </c>
      <c r="T49" s="38"/>
      <c r="U49" s="39"/>
      <c r="V49" s="39"/>
      <c r="W49" s="38"/>
      <c r="X49" s="39"/>
      <c r="Y49" s="38"/>
      <c r="Z49" s="38"/>
      <c r="AA49" s="38"/>
      <c r="AB49" s="38"/>
      <c r="AC49" s="38"/>
      <c r="AD49" s="38"/>
      <c r="AE49" s="38"/>
      <c r="AF49" s="38"/>
      <c r="AG49" s="38"/>
    </row>
    <row r="50" spans="1:33" ht="43.35" customHeight="1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3"/>
        <v>0</v>
      </c>
      <c r="M50" s="60"/>
      <c r="N50" s="61">
        <f t="shared" si="4"/>
        <v>0</v>
      </c>
      <c r="O50" s="60"/>
      <c r="P50" s="60"/>
      <c r="Q50" s="60"/>
      <c r="R50" s="62">
        <f t="shared" si="1"/>
        <v>0</v>
      </c>
      <c r="S50" s="29" t="str">
        <f t="shared" si="2"/>
        <v>OK</v>
      </c>
      <c r="T50" s="38"/>
      <c r="U50" s="42"/>
      <c r="V50" s="42"/>
      <c r="W50" s="38"/>
      <c r="X50" s="42"/>
      <c r="Y50" s="38"/>
      <c r="Z50" s="38"/>
      <c r="AA50" s="38"/>
      <c r="AB50" s="38"/>
      <c r="AC50" s="38"/>
      <c r="AD50" s="38"/>
      <c r="AE50" s="38"/>
      <c r="AF50" s="38"/>
      <c r="AG50" s="38"/>
    </row>
    <row r="51" spans="1:33">
      <c r="I51" s="31"/>
      <c r="J51" s="34">
        <f>SUM(J4:J50)</f>
        <v>498</v>
      </c>
      <c r="M51" s="46"/>
      <c r="N51" s="46"/>
      <c r="O51" s="46"/>
      <c r="P51" s="46"/>
      <c r="Q51" s="46"/>
      <c r="R51" s="46">
        <f>SUM(R4:R50)</f>
        <v>355</v>
      </c>
      <c r="T51" s="73">
        <f>SUMPRODUCT($I$4:$I$50,T4:T50)</f>
        <v>4450</v>
      </c>
      <c r="U51" s="73">
        <f t="shared" ref="U51:AG51" si="5">SUMPRODUCT($I$4:$I$50,U4:U50)</f>
        <v>10000</v>
      </c>
      <c r="V51" s="73">
        <f t="shared" si="5"/>
        <v>16350</v>
      </c>
      <c r="W51" s="73">
        <f t="shared" si="5"/>
        <v>1500</v>
      </c>
      <c r="X51" s="73">
        <f t="shared" si="5"/>
        <v>3390</v>
      </c>
      <c r="Y51" s="73">
        <f t="shared" si="5"/>
        <v>6250</v>
      </c>
      <c r="Z51" s="73">
        <f t="shared" si="5"/>
        <v>17350</v>
      </c>
      <c r="AA51" s="73">
        <f t="shared" si="5"/>
        <v>17700</v>
      </c>
      <c r="AB51" s="73">
        <f t="shared" si="5"/>
        <v>2900</v>
      </c>
      <c r="AC51" s="73">
        <f t="shared" si="5"/>
        <v>7950</v>
      </c>
      <c r="AD51" s="73">
        <f t="shared" si="5"/>
        <v>0</v>
      </c>
      <c r="AE51" s="73">
        <f t="shared" si="5"/>
        <v>0</v>
      </c>
      <c r="AF51" s="73">
        <f t="shared" si="5"/>
        <v>0</v>
      </c>
      <c r="AG51" s="73">
        <f t="shared" si="5"/>
        <v>0</v>
      </c>
    </row>
    <row r="52" spans="1:33">
      <c r="J52" s="63">
        <f>SUMPRODUCT($I$4:$I$50,J4:J50)</f>
        <v>227900</v>
      </c>
      <c r="K52" s="63">
        <f t="shared" ref="K52:Q52" si="6">SUMPRODUCT($I$4:$I$50,K4:K50)</f>
        <v>87840</v>
      </c>
      <c r="L52" s="63">
        <f t="shared" si="6"/>
        <v>87840</v>
      </c>
      <c r="M52" s="63">
        <f t="shared" si="6"/>
        <v>-11350</v>
      </c>
      <c r="N52" s="63">
        <f t="shared" si="6"/>
        <v>43400</v>
      </c>
      <c r="O52" s="63">
        <f t="shared" si="6"/>
        <v>0</v>
      </c>
      <c r="P52" s="63">
        <f t="shared" si="6"/>
        <v>0</v>
      </c>
      <c r="Q52" s="63">
        <f t="shared" si="6"/>
        <v>0</v>
      </c>
      <c r="R52" s="63">
        <f>SUMPRODUCT($I$4:$I$50,R4:R50)</f>
        <v>128710</v>
      </c>
      <c r="T52" s="83"/>
      <c r="U52" s="83"/>
      <c r="V52" s="83"/>
      <c r="W52" s="83"/>
      <c r="X52" s="83"/>
      <c r="Y52" s="83"/>
    </row>
    <row r="53" spans="1:33">
      <c r="T53" s="83"/>
      <c r="U53" s="83"/>
      <c r="V53" s="83"/>
      <c r="W53" s="83"/>
      <c r="X53" s="83"/>
      <c r="Y53" s="83"/>
    </row>
    <row r="54" spans="1:33">
      <c r="U54" s="83"/>
      <c r="X54" s="83"/>
      <c r="Y54" s="83"/>
    </row>
    <row r="55" spans="1:33">
      <c r="U55" s="83"/>
      <c r="X55" s="83"/>
      <c r="Y55" s="83"/>
    </row>
    <row r="56" spans="1:33">
      <c r="U56" s="83"/>
    </row>
    <row r="57" spans="1:33">
      <c r="U57" s="83"/>
    </row>
    <row r="58" spans="1:33">
      <c r="U58" s="83"/>
    </row>
    <row r="59" spans="1:33">
      <c r="U59" s="83"/>
    </row>
    <row r="60" spans="1:33">
      <c r="U60" s="83"/>
    </row>
    <row r="61" spans="1:33">
      <c r="U61" s="83"/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18E6F-52E9-452E-AC78-8093A09B549A}">
  <sheetPr codeName="Planilha13"/>
  <dimension ref="A1:AG52"/>
  <sheetViews>
    <sheetView zoomScale="80" zoomScaleNormal="80" workbookViewId="0">
      <pane xSplit="19" ySplit="3" topLeftCell="T28" activePane="bottomRight" state="frozen"/>
      <selection pane="topRight" activeCell="T1" sqref="T1"/>
      <selection pane="bottomLeft" activeCell="A4" sqref="A4"/>
      <selection pane="bottomRight" activeCell="H54" sqref="H54"/>
    </sheetView>
  </sheetViews>
  <sheetFormatPr defaultColWidth="9.85546875" defaultRowHeight="15"/>
  <cols>
    <col min="1" max="2" width="6.42578125" style="3" customWidth="1"/>
    <col min="3" max="3" width="16" style="45" customWidth="1"/>
    <col min="4" max="4" width="36.85546875" style="1" customWidth="1"/>
    <col min="5" max="5" width="10.85546875" style="1" customWidth="1"/>
    <col min="6" max="6" width="7.140625" style="1" customWidth="1"/>
    <col min="7" max="7" width="10.85546875" style="1" customWidth="1"/>
    <col min="8" max="8" width="13.85546875" style="1" customWidth="1"/>
    <col min="9" max="9" width="15.5703125" style="1" customWidth="1"/>
    <col min="10" max="10" width="13.5703125" style="34" bestFit="1" customWidth="1"/>
    <col min="11" max="11" width="12" style="34" customWidth="1"/>
    <col min="12" max="12" width="14.5703125" style="34" customWidth="1"/>
    <col min="13" max="17" width="10" style="34" customWidth="1"/>
    <col min="18" max="18" width="11" style="11" bestFit="1" customWidth="1"/>
    <col min="19" max="19" width="9" style="35" customWidth="1"/>
    <col min="20" max="21" width="15.140625" style="37" customWidth="1"/>
    <col min="22" max="33" width="13.85546875" style="37" customWidth="1"/>
    <col min="34" max="16384" width="9.85546875" style="3"/>
  </cols>
  <sheetData>
    <row r="1" spans="1:33" ht="39.7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90" t="s">
        <v>222</v>
      </c>
      <c r="U1" s="190" t="s">
        <v>223</v>
      </c>
      <c r="V1" s="190" t="s">
        <v>224</v>
      </c>
      <c r="W1" s="190" t="s">
        <v>225</v>
      </c>
      <c r="X1" s="190" t="s">
        <v>98</v>
      </c>
      <c r="Y1" s="190" t="s">
        <v>98</v>
      </c>
      <c r="Z1" s="190" t="s">
        <v>98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18" customHeight="1">
      <c r="A2" s="185" t="s">
        <v>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0"/>
      <c r="AG2" s="190"/>
    </row>
    <row r="3" spans="1:33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21">
        <v>45797</v>
      </c>
      <c r="U3" s="21">
        <v>45814</v>
      </c>
      <c r="V3" s="21">
        <v>45807</v>
      </c>
      <c r="W3" s="21">
        <v>45918</v>
      </c>
      <c r="X3" s="21" t="s">
        <v>56</v>
      </c>
      <c r="Y3" s="21" t="s">
        <v>56</v>
      </c>
      <c r="Z3" s="21" t="s">
        <v>56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30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5</v>
      </c>
      <c r="K4" s="58">
        <f t="shared" ref="K4:K50" si="0">IF(SUM(T4:AK4)&gt;J4+M4,J4+M4,SUM(T4:AK4))</f>
        <v>5</v>
      </c>
      <c r="L4" s="59">
        <f>(SUM(T4:AK4))</f>
        <v>5</v>
      </c>
      <c r="M4" s="60"/>
      <c r="N4" s="61">
        <f>ROUND(IF(J4*0.25-0.5&lt;0,0,J4*0.25-0.5),0)-Q4-O4</f>
        <v>1</v>
      </c>
      <c r="O4" s="60"/>
      <c r="P4" s="60"/>
      <c r="Q4" s="60"/>
      <c r="R4" s="62">
        <f t="shared" ref="R4:R50" si="1">J4-(SUM(T4:AC4))+M4</f>
        <v>0</v>
      </c>
      <c r="S4" s="29" t="str">
        <f>IF(R4&lt;0,"ATENÇÃO","OK")</f>
        <v>OK</v>
      </c>
      <c r="T4" s="38">
        <v>3</v>
      </c>
      <c r="U4" s="38">
        <v>1</v>
      </c>
      <c r="V4" s="38"/>
      <c r="W4" s="38">
        <v>1</v>
      </c>
      <c r="X4" s="38"/>
      <c r="Y4" s="38"/>
      <c r="Z4" s="38"/>
      <c r="AA4" s="38"/>
      <c r="AB4" s="38"/>
      <c r="AC4" s="38"/>
      <c r="AD4" s="38"/>
      <c r="AE4" s="38"/>
      <c r="AF4" s="38"/>
      <c r="AG4" s="38"/>
    </row>
    <row r="5" spans="1:33" ht="30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5</v>
      </c>
      <c r="K5" s="58">
        <f t="shared" si="0"/>
        <v>2</v>
      </c>
      <c r="L5" s="59">
        <f t="shared" ref="L5:L50" si="2">(SUM(T5:AK5))</f>
        <v>2</v>
      </c>
      <c r="M5" s="60">
        <v>-3</v>
      </c>
      <c r="N5" s="61">
        <f t="shared" ref="N5:N50" si="3">ROUND(IF(J5*0.25-0.5&lt;0,0,J5*0.25-0.5),0)-Q5-O5</f>
        <v>1</v>
      </c>
      <c r="O5" s="60"/>
      <c r="P5" s="60"/>
      <c r="Q5" s="60"/>
      <c r="R5" s="62">
        <f t="shared" si="1"/>
        <v>0</v>
      </c>
      <c r="S5" s="29" t="str">
        <f t="shared" ref="S5:S50" si="4">IF(R5&lt;0,"ATENÇÃO","OK")</f>
        <v>OK</v>
      </c>
      <c r="T5" s="38"/>
      <c r="U5" s="38"/>
      <c r="V5" s="38"/>
      <c r="W5" s="38">
        <v>2</v>
      </c>
      <c r="X5" s="38"/>
      <c r="Y5" s="38"/>
      <c r="Z5" s="38"/>
      <c r="AA5" s="38"/>
      <c r="AB5" s="38"/>
      <c r="AC5" s="38"/>
      <c r="AD5" s="38"/>
      <c r="AE5" s="38"/>
      <c r="AF5" s="38"/>
      <c r="AG5" s="38"/>
    </row>
    <row r="6" spans="1:33" ht="30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5</v>
      </c>
      <c r="K6" s="58">
        <f t="shared" si="0"/>
        <v>2</v>
      </c>
      <c r="L6" s="59">
        <f t="shared" si="2"/>
        <v>2</v>
      </c>
      <c r="M6" s="60"/>
      <c r="N6" s="61">
        <f t="shared" si="3"/>
        <v>1</v>
      </c>
      <c r="O6" s="60"/>
      <c r="P6" s="60"/>
      <c r="Q6" s="60"/>
      <c r="R6" s="62">
        <f t="shared" si="1"/>
        <v>3</v>
      </c>
      <c r="S6" s="29" t="str">
        <f t="shared" si="4"/>
        <v>OK</v>
      </c>
      <c r="T6" s="38"/>
      <c r="U6" s="38"/>
      <c r="V6" s="38"/>
      <c r="W6" s="38">
        <v>2</v>
      </c>
      <c r="X6" s="38"/>
      <c r="Y6" s="38"/>
      <c r="Z6" s="38"/>
      <c r="AA6" s="38"/>
      <c r="AB6" s="38"/>
      <c r="AC6" s="38"/>
      <c r="AD6" s="38"/>
      <c r="AE6" s="38"/>
      <c r="AF6" s="38"/>
      <c r="AG6" s="38"/>
    </row>
    <row r="7" spans="1:33" ht="30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0</v>
      </c>
      <c r="L7" s="59">
        <f t="shared" si="2"/>
        <v>0</v>
      </c>
      <c r="M7" s="60"/>
      <c r="N7" s="61">
        <f t="shared" si="3"/>
        <v>0</v>
      </c>
      <c r="O7" s="60"/>
      <c r="P7" s="60"/>
      <c r="Q7" s="60"/>
      <c r="R7" s="62">
        <f t="shared" si="1"/>
        <v>0</v>
      </c>
      <c r="S7" s="29" t="str">
        <f t="shared" si="4"/>
        <v>OK</v>
      </c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</row>
    <row r="8" spans="1:33" ht="30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5</v>
      </c>
      <c r="K8" s="58">
        <f t="shared" si="0"/>
        <v>2</v>
      </c>
      <c r="L8" s="59">
        <f t="shared" si="2"/>
        <v>2</v>
      </c>
      <c r="M8" s="60"/>
      <c r="N8" s="61">
        <f t="shared" si="3"/>
        <v>1</v>
      </c>
      <c r="O8" s="60"/>
      <c r="P8" s="60"/>
      <c r="Q8" s="60"/>
      <c r="R8" s="62">
        <f t="shared" si="1"/>
        <v>3</v>
      </c>
      <c r="S8" s="29" t="str">
        <f t="shared" si="4"/>
        <v>OK</v>
      </c>
      <c r="T8" s="38"/>
      <c r="U8" s="38"/>
      <c r="V8" s="38"/>
      <c r="W8" s="38">
        <v>2</v>
      </c>
      <c r="X8" s="38"/>
      <c r="Y8" s="38"/>
      <c r="Z8" s="38"/>
      <c r="AA8" s="38"/>
      <c r="AB8" s="38"/>
      <c r="AC8" s="38"/>
      <c r="AD8" s="38"/>
      <c r="AE8" s="38"/>
      <c r="AF8" s="38"/>
      <c r="AG8" s="38"/>
    </row>
    <row r="9" spans="1:33" ht="30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5</v>
      </c>
      <c r="K9" s="58">
        <f t="shared" si="0"/>
        <v>2</v>
      </c>
      <c r="L9" s="59">
        <f t="shared" si="2"/>
        <v>2</v>
      </c>
      <c r="M9" s="60"/>
      <c r="N9" s="61">
        <f t="shared" si="3"/>
        <v>1</v>
      </c>
      <c r="O9" s="60"/>
      <c r="P9" s="60"/>
      <c r="Q9" s="60"/>
      <c r="R9" s="62">
        <f t="shared" si="1"/>
        <v>3</v>
      </c>
      <c r="S9" s="29" t="str">
        <f t="shared" si="4"/>
        <v>OK</v>
      </c>
      <c r="T9" s="38"/>
      <c r="U9" s="38"/>
      <c r="V9" s="38"/>
      <c r="W9" s="38">
        <v>2</v>
      </c>
      <c r="X9" s="38"/>
      <c r="Y9" s="38"/>
      <c r="Z9" s="38"/>
      <c r="AA9" s="38"/>
      <c r="AB9" s="38"/>
      <c r="AC9" s="38"/>
      <c r="AD9" s="38"/>
      <c r="AE9" s="38"/>
      <c r="AF9" s="38"/>
      <c r="AG9" s="38"/>
    </row>
    <row r="10" spans="1:33" ht="30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5</v>
      </c>
      <c r="K10" s="58">
        <f t="shared" si="0"/>
        <v>2</v>
      </c>
      <c r="L10" s="59">
        <f t="shared" si="2"/>
        <v>2</v>
      </c>
      <c r="M10" s="60">
        <v>-1</v>
      </c>
      <c r="N10" s="61">
        <f t="shared" si="3"/>
        <v>1</v>
      </c>
      <c r="O10" s="60"/>
      <c r="P10" s="60"/>
      <c r="Q10" s="60"/>
      <c r="R10" s="62">
        <f t="shared" si="1"/>
        <v>2</v>
      </c>
      <c r="S10" s="29" t="str">
        <f t="shared" si="4"/>
        <v>OK</v>
      </c>
      <c r="T10" s="38"/>
      <c r="U10" s="38"/>
      <c r="V10" s="38"/>
      <c r="W10" s="38">
        <v>2</v>
      </c>
      <c r="X10" s="38"/>
      <c r="Y10" s="38"/>
      <c r="Z10" s="38"/>
      <c r="AA10" s="38"/>
      <c r="AB10" s="38"/>
      <c r="AC10" s="38"/>
      <c r="AD10" s="38"/>
      <c r="AE10" s="38"/>
      <c r="AF10" s="38"/>
      <c r="AG10" s="38"/>
    </row>
    <row r="11" spans="1:33" ht="30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0</v>
      </c>
      <c r="K11" s="58">
        <f t="shared" si="0"/>
        <v>0</v>
      </c>
      <c r="L11" s="59">
        <f t="shared" si="2"/>
        <v>0</v>
      </c>
      <c r="M11" s="60"/>
      <c r="N11" s="61">
        <f t="shared" si="3"/>
        <v>0</v>
      </c>
      <c r="O11" s="60"/>
      <c r="P11" s="60"/>
      <c r="Q11" s="60"/>
      <c r="R11" s="62">
        <f t="shared" si="1"/>
        <v>0</v>
      </c>
      <c r="S11" s="29" t="str">
        <f t="shared" si="4"/>
        <v>OK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30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5</v>
      </c>
      <c r="K12" s="58">
        <f t="shared" si="0"/>
        <v>2</v>
      </c>
      <c r="L12" s="59">
        <f t="shared" si="2"/>
        <v>2</v>
      </c>
      <c r="M12" s="60"/>
      <c r="N12" s="61">
        <f t="shared" si="3"/>
        <v>1</v>
      </c>
      <c r="O12" s="60"/>
      <c r="P12" s="60"/>
      <c r="Q12" s="60"/>
      <c r="R12" s="62">
        <f t="shared" si="1"/>
        <v>3</v>
      </c>
      <c r="S12" s="29" t="str">
        <f t="shared" si="4"/>
        <v>OK</v>
      </c>
      <c r="T12" s="38"/>
      <c r="U12" s="38"/>
      <c r="V12" s="38"/>
      <c r="W12" s="38">
        <v>2</v>
      </c>
      <c r="X12" s="38"/>
      <c r="Y12" s="38"/>
      <c r="Z12" s="38"/>
      <c r="AA12" s="38"/>
      <c r="AB12" s="38"/>
      <c r="AC12" s="38"/>
      <c r="AD12" s="38"/>
      <c r="AE12" s="38"/>
      <c r="AF12" s="38"/>
      <c r="AG12" s="38"/>
    </row>
    <row r="13" spans="1:33" s="22" customFormat="1" ht="30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5</v>
      </c>
      <c r="K13" s="58">
        <f t="shared" si="0"/>
        <v>2</v>
      </c>
      <c r="L13" s="59">
        <f t="shared" si="2"/>
        <v>2</v>
      </c>
      <c r="M13" s="60">
        <v>-2</v>
      </c>
      <c r="N13" s="61">
        <f t="shared" si="3"/>
        <v>1</v>
      </c>
      <c r="O13" s="60"/>
      <c r="P13" s="60"/>
      <c r="Q13" s="60"/>
      <c r="R13" s="62">
        <f t="shared" si="1"/>
        <v>1</v>
      </c>
      <c r="S13" s="29" t="str">
        <f t="shared" si="4"/>
        <v>OK</v>
      </c>
      <c r="T13" s="39"/>
      <c r="U13" s="39"/>
      <c r="V13" s="38"/>
      <c r="W13" s="38">
        <v>2</v>
      </c>
      <c r="X13" s="39"/>
      <c r="Y13" s="38"/>
      <c r="Z13" s="39"/>
      <c r="AA13" s="38"/>
      <c r="AB13" s="38"/>
      <c r="AC13" s="38"/>
      <c r="AD13" s="38"/>
      <c r="AE13" s="38"/>
      <c r="AF13" s="38"/>
      <c r="AG13" s="38"/>
    </row>
    <row r="14" spans="1:33" ht="30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5</v>
      </c>
      <c r="K14" s="58">
        <f t="shared" si="0"/>
        <v>2</v>
      </c>
      <c r="L14" s="59">
        <f t="shared" si="2"/>
        <v>2</v>
      </c>
      <c r="M14" s="60"/>
      <c r="N14" s="61">
        <f t="shared" si="3"/>
        <v>1</v>
      </c>
      <c r="O14" s="60"/>
      <c r="P14" s="60"/>
      <c r="Q14" s="60"/>
      <c r="R14" s="62">
        <f t="shared" si="1"/>
        <v>3</v>
      </c>
      <c r="S14" s="29" t="str">
        <f t="shared" si="4"/>
        <v>OK</v>
      </c>
      <c r="T14" s="38"/>
      <c r="U14" s="38"/>
      <c r="V14" s="38"/>
      <c r="W14" s="38">
        <v>2</v>
      </c>
      <c r="X14" s="38"/>
      <c r="Y14" s="38"/>
      <c r="Z14" s="38"/>
      <c r="AA14" s="38"/>
      <c r="AB14" s="38"/>
      <c r="AC14" s="38"/>
      <c r="AD14" s="38"/>
      <c r="AE14" s="38"/>
      <c r="AF14" s="38"/>
      <c r="AG14" s="38"/>
    </row>
    <row r="15" spans="1:33" s="22" customForma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5</v>
      </c>
      <c r="K15" s="58">
        <f t="shared" si="0"/>
        <v>3</v>
      </c>
      <c r="L15" s="59">
        <f t="shared" si="2"/>
        <v>3</v>
      </c>
      <c r="M15" s="60"/>
      <c r="N15" s="61">
        <f t="shared" si="3"/>
        <v>1</v>
      </c>
      <c r="O15" s="60"/>
      <c r="P15" s="60"/>
      <c r="Q15" s="60"/>
      <c r="R15" s="62">
        <f t="shared" si="1"/>
        <v>2</v>
      </c>
      <c r="S15" s="29" t="str">
        <f t="shared" si="4"/>
        <v>OK</v>
      </c>
      <c r="T15" s="39"/>
      <c r="U15" s="39"/>
      <c r="V15" s="38">
        <v>1</v>
      </c>
      <c r="W15" s="38">
        <v>2</v>
      </c>
      <c r="X15" s="39"/>
      <c r="Y15" s="38"/>
      <c r="Z15" s="39"/>
      <c r="AA15" s="38"/>
      <c r="AB15" s="38"/>
      <c r="AC15" s="38"/>
      <c r="AD15" s="38"/>
      <c r="AE15" s="38"/>
      <c r="AF15" s="38"/>
      <c r="AG15" s="38"/>
    </row>
    <row r="16" spans="1:33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5</v>
      </c>
      <c r="K16" s="58">
        <f t="shared" si="0"/>
        <v>2</v>
      </c>
      <c r="L16" s="59">
        <f t="shared" si="2"/>
        <v>2</v>
      </c>
      <c r="M16" s="60"/>
      <c r="N16" s="61">
        <f t="shared" si="3"/>
        <v>1</v>
      </c>
      <c r="O16" s="60"/>
      <c r="P16" s="60"/>
      <c r="Q16" s="60"/>
      <c r="R16" s="62">
        <f t="shared" si="1"/>
        <v>3</v>
      </c>
      <c r="S16" s="29" t="str">
        <f t="shared" si="4"/>
        <v>OK</v>
      </c>
      <c r="T16" s="38"/>
      <c r="U16" s="38"/>
      <c r="V16" s="38"/>
      <c r="W16" s="38">
        <v>2</v>
      </c>
      <c r="X16" s="38"/>
      <c r="Y16" s="38"/>
      <c r="Z16" s="38"/>
      <c r="AA16" s="38"/>
      <c r="AB16" s="38"/>
      <c r="AC16" s="38"/>
      <c r="AD16" s="38"/>
      <c r="AE16" s="38"/>
      <c r="AF16" s="38"/>
      <c r="AG16" s="38"/>
    </row>
    <row r="17" spans="1:33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0</v>
      </c>
      <c r="K17" s="58">
        <f t="shared" si="0"/>
        <v>0</v>
      </c>
      <c r="L17" s="59">
        <f t="shared" si="2"/>
        <v>0</v>
      </c>
      <c r="M17" s="60"/>
      <c r="N17" s="61">
        <f t="shared" si="3"/>
        <v>0</v>
      </c>
      <c r="O17" s="60"/>
      <c r="P17" s="60"/>
      <c r="Q17" s="60"/>
      <c r="R17" s="62">
        <f t="shared" si="1"/>
        <v>0</v>
      </c>
      <c r="S17" s="29" t="str">
        <f t="shared" si="4"/>
        <v>OK</v>
      </c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</row>
    <row r="18" spans="1:33" ht="30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0</v>
      </c>
      <c r="K18" s="58">
        <f t="shared" si="0"/>
        <v>0</v>
      </c>
      <c r="L18" s="59">
        <f t="shared" si="2"/>
        <v>0</v>
      </c>
      <c r="M18" s="60"/>
      <c r="N18" s="61">
        <f t="shared" si="3"/>
        <v>0</v>
      </c>
      <c r="O18" s="60"/>
      <c r="P18" s="60"/>
      <c r="Q18" s="60"/>
      <c r="R18" s="62">
        <f t="shared" si="1"/>
        <v>0</v>
      </c>
      <c r="S18" s="29" t="str">
        <f t="shared" si="4"/>
        <v>OK</v>
      </c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</row>
    <row r="19" spans="1:33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5</v>
      </c>
      <c r="K19" s="58">
        <f t="shared" si="0"/>
        <v>0</v>
      </c>
      <c r="L19" s="59">
        <f t="shared" si="2"/>
        <v>0</v>
      </c>
      <c r="M19" s="60">
        <f>-1-4</f>
        <v>-5</v>
      </c>
      <c r="N19" s="61">
        <f t="shared" si="3"/>
        <v>1</v>
      </c>
      <c r="O19" s="60"/>
      <c r="P19" s="60"/>
      <c r="Q19" s="60"/>
      <c r="R19" s="62">
        <f t="shared" si="1"/>
        <v>0</v>
      </c>
      <c r="S19" s="29" t="str">
        <f t="shared" si="4"/>
        <v>OK</v>
      </c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</row>
    <row r="20" spans="1:33" s="22" customFormat="1" ht="45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2"/>
        <v>0</v>
      </c>
      <c r="M20" s="60"/>
      <c r="N20" s="61">
        <f t="shared" si="3"/>
        <v>0</v>
      </c>
      <c r="O20" s="60"/>
      <c r="P20" s="60"/>
      <c r="Q20" s="60"/>
      <c r="R20" s="62">
        <f t="shared" si="1"/>
        <v>0</v>
      </c>
      <c r="S20" s="29" t="str">
        <f t="shared" si="4"/>
        <v>OK</v>
      </c>
      <c r="T20" s="39"/>
      <c r="U20" s="39"/>
      <c r="V20" s="38"/>
      <c r="W20" s="38"/>
      <c r="X20" s="39"/>
      <c r="Y20" s="38"/>
      <c r="Z20" s="39"/>
      <c r="AA20" s="38"/>
      <c r="AB20" s="38"/>
      <c r="AC20" s="38"/>
      <c r="AD20" s="38"/>
      <c r="AE20" s="38"/>
      <c r="AF20" s="38"/>
      <c r="AG20" s="38"/>
    </row>
    <row r="21" spans="1:33" ht="30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0</v>
      </c>
      <c r="K21" s="58">
        <f t="shared" si="0"/>
        <v>0</v>
      </c>
      <c r="L21" s="59">
        <f t="shared" si="2"/>
        <v>0</v>
      </c>
      <c r="M21" s="60"/>
      <c r="N21" s="61">
        <f t="shared" si="3"/>
        <v>0</v>
      </c>
      <c r="O21" s="60"/>
      <c r="P21" s="60"/>
      <c r="Q21" s="60"/>
      <c r="R21" s="62">
        <f t="shared" si="1"/>
        <v>0</v>
      </c>
      <c r="S21" s="29" t="str">
        <f t="shared" si="4"/>
        <v>OK</v>
      </c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</row>
    <row r="22" spans="1:33" ht="30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0</v>
      </c>
      <c r="K22" s="58">
        <f t="shared" si="0"/>
        <v>0</v>
      </c>
      <c r="L22" s="59">
        <f t="shared" si="2"/>
        <v>0</v>
      </c>
      <c r="M22" s="60"/>
      <c r="N22" s="61">
        <f t="shared" si="3"/>
        <v>0</v>
      </c>
      <c r="O22" s="60"/>
      <c r="P22" s="60"/>
      <c r="Q22" s="60"/>
      <c r="R22" s="62">
        <f t="shared" si="1"/>
        <v>0</v>
      </c>
      <c r="S22" s="29" t="str">
        <f t="shared" si="4"/>
        <v>OK</v>
      </c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33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5</v>
      </c>
      <c r="K23" s="58">
        <f t="shared" si="0"/>
        <v>0</v>
      </c>
      <c r="L23" s="59">
        <f t="shared" si="2"/>
        <v>0</v>
      </c>
      <c r="M23" s="60">
        <v>-5</v>
      </c>
      <c r="N23" s="61">
        <f t="shared" si="3"/>
        <v>1</v>
      </c>
      <c r="O23" s="60"/>
      <c r="P23" s="60"/>
      <c r="Q23" s="60"/>
      <c r="R23" s="62">
        <f t="shared" si="1"/>
        <v>0</v>
      </c>
      <c r="S23" s="29" t="str">
        <f t="shared" si="4"/>
        <v>OK</v>
      </c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1:33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0</v>
      </c>
      <c r="K24" s="58">
        <f t="shared" si="0"/>
        <v>0</v>
      </c>
      <c r="L24" s="59">
        <f t="shared" si="2"/>
        <v>0</v>
      </c>
      <c r="M24" s="60"/>
      <c r="N24" s="61">
        <f t="shared" si="3"/>
        <v>0</v>
      </c>
      <c r="O24" s="60"/>
      <c r="P24" s="60"/>
      <c r="Q24" s="60"/>
      <c r="R24" s="62">
        <f t="shared" si="1"/>
        <v>0</v>
      </c>
      <c r="S24" s="29" t="str">
        <f t="shared" si="4"/>
        <v>OK</v>
      </c>
      <c r="T24" s="40"/>
      <c r="U24" s="40"/>
      <c r="V24" s="38"/>
      <c r="W24" s="38"/>
      <c r="X24" s="40"/>
      <c r="Y24" s="38"/>
      <c r="Z24" s="38"/>
      <c r="AA24" s="38"/>
      <c r="AB24" s="38"/>
      <c r="AC24" s="38"/>
      <c r="AD24" s="38"/>
      <c r="AE24" s="38"/>
      <c r="AF24" s="38"/>
      <c r="AG24" s="38"/>
    </row>
    <row r="25" spans="1:33" s="22" customFormat="1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5</v>
      </c>
      <c r="K25" s="58">
        <f t="shared" si="0"/>
        <v>2</v>
      </c>
      <c r="L25" s="59">
        <f t="shared" si="2"/>
        <v>2</v>
      </c>
      <c r="M25" s="60"/>
      <c r="N25" s="61">
        <f t="shared" si="3"/>
        <v>1</v>
      </c>
      <c r="O25" s="60"/>
      <c r="P25" s="60"/>
      <c r="Q25" s="60"/>
      <c r="R25" s="62">
        <f t="shared" si="1"/>
        <v>3</v>
      </c>
      <c r="S25" s="29" t="str">
        <f t="shared" si="4"/>
        <v>OK</v>
      </c>
      <c r="T25" s="41"/>
      <c r="U25" s="41"/>
      <c r="V25" s="38"/>
      <c r="W25" s="38">
        <v>2</v>
      </c>
      <c r="X25" s="41"/>
      <c r="Y25" s="38"/>
      <c r="Z25" s="39"/>
      <c r="AA25" s="38"/>
      <c r="AB25" s="38"/>
      <c r="AC25" s="38"/>
      <c r="AD25" s="38"/>
      <c r="AE25" s="38"/>
      <c r="AF25" s="38"/>
      <c r="AG25" s="38"/>
    </row>
    <row r="26" spans="1:33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5</v>
      </c>
      <c r="K26" s="58">
        <f t="shared" si="0"/>
        <v>2</v>
      </c>
      <c r="L26" s="59">
        <f t="shared" si="2"/>
        <v>2</v>
      </c>
      <c r="M26" s="60"/>
      <c r="N26" s="61">
        <f t="shared" si="3"/>
        <v>1</v>
      </c>
      <c r="O26" s="60"/>
      <c r="P26" s="60"/>
      <c r="Q26" s="60"/>
      <c r="R26" s="62">
        <f t="shared" si="1"/>
        <v>3</v>
      </c>
      <c r="S26" s="29" t="str">
        <f t="shared" si="4"/>
        <v>OK</v>
      </c>
      <c r="T26" s="40"/>
      <c r="U26" s="40"/>
      <c r="V26" s="38"/>
      <c r="W26" s="38">
        <v>2</v>
      </c>
      <c r="X26" s="40"/>
      <c r="Y26" s="38"/>
      <c r="Z26" s="38"/>
      <c r="AA26" s="38"/>
      <c r="AB26" s="38"/>
      <c r="AC26" s="38"/>
      <c r="AD26" s="38"/>
      <c r="AE26" s="38"/>
      <c r="AF26" s="38"/>
      <c r="AG26" s="38"/>
    </row>
    <row r="27" spans="1:33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0</v>
      </c>
      <c r="K27" s="58">
        <f t="shared" si="0"/>
        <v>0</v>
      </c>
      <c r="L27" s="59">
        <f t="shared" si="2"/>
        <v>0</v>
      </c>
      <c r="M27" s="60"/>
      <c r="N27" s="61">
        <f t="shared" si="3"/>
        <v>0</v>
      </c>
      <c r="O27" s="60"/>
      <c r="P27" s="60"/>
      <c r="Q27" s="60"/>
      <c r="R27" s="62">
        <f t="shared" si="1"/>
        <v>0</v>
      </c>
      <c r="S27" s="29" t="str">
        <f t="shared" si="4"/>
        <v>OK</v>
      </c>
      <c r="T27" s="40"/>
      <c r="U27" s="40"/>
      <c r="V27" s="38"/>
      <c r="W27" s="38"/>
      <c r="X27" s="40"/>
      <c r="Y27" s="38"/>
      <c r="Z27" s="38"/>
      <c r="AA27" s="38"/>
      <c r="AB27" s="38"/>
      <c r="AC27" s="38"/>
      <c r="AD27" s="38"/>
      <c r="AE27" s="38"/>
      <c r="AF27" s="38"/>
      <c r="AG27" s="38"/>
    </row>
    <row r="28" spans="1:33" s="22" customForma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>
        <v>0</v>
      </c>
      <c r="K28" s="58">
        <f t="shared" si="0"/>
        <v>0</v>
      </c>
      <c r="L28" s="59">
        <f t="shared" si="2"/>
        <v>0</v>
      </c>
      <c r="M28" s="60"/>
      <c r="N28" s="61">
        <f t="shared" si="3"/>
        <v>0</v>
      </c>
      <c r="O28" s="60"/>
      <c r="P28" s="60"/>
      <c r="Q28" s="60"/>
      <c r="R28" s="62">
        <f t="shared" si="1"/>
        <v>0</v>
      </c>
      <c r="S28" s="29" t="str">
        <f t="shared" si="4"/>
        <v>OK</v>
      </c>
      <c r="T28" s="41"/>
      <c r="U28" s="41"/>
      <c r="V28" s="38"/>
      <c r="W28" s="38"/>
      <c r="X28" s="41"/>
      <c r="Y28" s="38"/>
      <c r="Z28" s="39"/>
      <c r="AA28" s="38"/>
      <c r="AB28" s="38"/>
      <c r="AC28" s="38"/>
      <c r="AD28" s="38"/>
      <c r="AE28" s="38"/>
      <c r="AF28" s="38"/>
      <c r="AG28" s="38"/>
    </row>
    <row r="29" spans="1:33" s="22" customForma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0</v>
      </c>
      <c r="K29" s="58">
        <f t="shared" si="0"/>
        <v>0</v>
      </c>
      <c r="L29" s="59">
        <f t="shared" si="2"/>
        <v>0</v>
      </c>
      <c r="M29" s="60"/>
      <c r="N29" s="61">
        <f t="shared" si="3"/>
        <v>0</v>
      </c>
      <c r="O29" s="60"/>
      <c r="P29" s="60"/>
      <c r="Q29" s="60"/>
      <c r="R29" s="62">
        <f t="shared" si="1"/>
        <v>0</v>
      </c>
      <c r="S29" s="29" t="str">
        <f t="shared" si="4"/>
        <v>OK</v>
      </c>
      <c r="T29" s="41"/>
      <c r="U29" s="41"/>
      <c r="V29" s="38"/>
      <c r="W29" s="38"/>
      <c r="X29" s="41"/>
      <c r="Y29" s="38"/>
      <c r="Z29" s="39"/>
      <c r="AA29" s="38"/>
      <c r="AB29" s="38"/>
      <c r="AC29" s="38"/>
      <c r="AD29" s="38"/>
      <c r="AE29" s="38"/>
      <c r="AF29" s="38"/>
      <c r="AG29" s="38"/>
    </row>
    <row r="30" spans="1:33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0</v>
      </c>
      <c r="K30" s="58">
        <f t="shared" si="0"/>
        <v>0</v>
      </c>
      <c r="L30" s="59">
        <f t="shared" si="2"/>
        <v>0</v>
      </c>
      <c r="M30" s="60"/>
      <c r="N30" s="61">
        <f t="shared" si="3"/>
        <v>0</v>
      </c>
      <c r="O30" s="60"/>
      <c r="P30" s="60"/>
      <c r="Q30" s="60"/>
      <c r="R30" s="62">
        <f t="shared" si="1"/>
        <v>0</v>
      </c>
      <c r="S30" s="29" t="str">
        <f t="shared" si="4"/>
        <v>OK</v>
      </c>
      <c r="T30" s="40"/>
      <c r="U30" s="40"/>
      <c r="V30" s="38"/>
      <c r="W30" s="38"/>
      <c r="X30" s="40"/>
      <c r="Y30" s="38"/>
      <c r="Z30" s="38"/>
      <c r="AA30" s="38"/>
      <c r="AB30" s="38"/>
      <c r="AC30" s="38"/>
      <c r="AD30" s="38"/>
      <c r="AE30" s="38"/>
      <c r="AF30" s="38"/>
      <c r="AG30" s="38"/>
    </row>
    <row r="31" spans="1:33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0</v>
      </c>
      <c r="K31" s="58">
        <f t="shared" si="0"/>
        <v>0</v>
      </c>
      <c r="L31" s="59">
        <f t="shared" si="2"/>
        <v>0</v>
      </c>
      <c r="M31" s="60"/>
      <c r="N31" s="61">
        <f t="shared" si="3"/>
        <v>0</v>
      </c>
      <c r="O31" s="60"/>
      <c r="P31" s="60"/>
      <c r="Q31" s="60"/>
      <c r="R31" s="62">
        <f t="shared" si="1"/>
        <v>0</v>
      </c>
      <c r="S31" s="29" t="str">
        <f t="shared" si="4"/>
        <v>OK</v>
      </c>
      <c r="T31" s="40"/>
      <c r="U31" s="43"/>
      <c r="V31" s="38"/>
      <c r="W31" s="38"/>
      <c r="X31" s="43"/>
      <c r="Y31" s="38"/>
      <c r="Z31" s="38"/>
      <c r="AA31" s="38"/>
      <c r="AB31" s="38"/>
      <c r="AC31" s="38"/>
      <c r="AD31" s="38"/>
      <c r="AE31" s="38"/>
      <c r="AF31" s="38"/>
      <c r="AG31" s="38"/>
    </row>
    <row r="32" spans="1:33" ht="30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2"/>
        <v>0</v>
      </c>
      <c r="M32" s="60"/>
      <c r="N32" s="61">
        <f t="shared" si="3"/>
        <v>0</v>
      </c>
      <c r="O32" s="60"/>
      <c r="P32" s="60"/>
      <c r="Q32" s="60"/>
      <c r="R32" s="62">
        <f t="shared" si="1"/>
        <v>0</v>
      </c>
      <c r="S32" s="29" t="str">
        <f t="shared" si="4"/>
        <v>OK</v>
      </c>
      <c r="T32" s="38"/>
      <c r="U32" s="42"/>
      <c r="V32" s="38"/>
      <c r="W32" s="38"/>
      <c r="X32" s="42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3" ht="45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2"/>
        <v>0</v>
      </c>
      <c r="M33" s="60"/>
      <c r="N33" s="61">
        <f t="shared" si="3"/>
        <v>0</v>
      </c>
      <c r="O33" s="60"/>
      <c r="P33" s="60"/>
      <c r="Q33" s="60"/>
      <c r="R33" s="62">
        <f t="shared" si="1"/>
        <v>0</v>
      </c>
      <c r="S33" s="29" t="str">
        <f t="shared" si="4"/>
        <v>OK</v>
      </c>
      <c r="T33" s="38"/>
      <c r="U33" s="42"/>
      <c r="V33" s="38"/>
      <c r="W33" s="38"/>
      <c r="X33" s="42"/>
      <c r="Y33" s="38"/>
      <c r="Z33" s="38"/>
      <c r="AA33" s="38"/>
      <c r="AB33" s="38"/>
      <c r="AC33" s="38"/>
      <c r="AD33" s="38"/>
      <c r="AE33" s="38"/>
      <c r="AF33" s="38"/>
      <c r="AG33" s="38"/>
    </row>
    <row r="34" spans="1:33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2"/>
        <v>0</v>
      </c>
      <c r="M34" s="60"/>
      <c r="N34" s="61">
        <f t="shared" si="3"/>
        <v>0</v>
      </c>
      <c r="O34" s="60"/>
      <c r="P34" s="60"/>
      <c r="Q34" s="60"/>
      <c r="R34" s="62">
        <f t="shared" si="1"/>
        <v>0</v>
      </c>
      <c r="S34" s="29" t="str">
        <f t="shared" si="4"/>
        <v>OK</v>
      </c>
      <c r="T34" s="42"/>
      <c r="U34" s="42"/>
      <c r="V34" s="38"/>
      <c r="W34" s="38"/>
      <c r="X34" s="42"/>
      <c r="Y34" s="38"/>
      <c r="Z34" s="38"/>
      <c r="AA34" s="38"/>
      <c r="AB34" s="38"/>
      <c r="AC34" s="38"/>
      <c r="AD34" s="38"/>
      <c r="AE34" s="38"/>
      <c r="AF34" s="38"/>
      <c r="AG34" s="38"/>
    </row>
    <row r="35" spans="1:33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2"/>
        <v>0</v>
      </c>
      <c r="M35" s="60"/>
      <c r="N35" s="61">
        <f t="shared" si="3"/>
        <v>0</v>
      </c>
      <c r="O35" s="60"/>
      <c r="P35" s="60"/>
      <c r="Q35" s="60"/>
      <c r="R35" s="62">
        <f t="shared" si="1"/>
        <v>0</v>
      </c>
      <c r="S35" s="29" t="str">
        <f t="shared" si="4"/>
        <v>OK</v>
      </c>
      <c r="T35" s="42"/>
      <c r="U35" s="42"/>
      <c r="V35" s="38"/>
      <c r="W35" s="38"/>
      <c r="X35" s="42"/>
      <c r="Y35" s="38"/>
      <c r="Z35" s="38"/>
      <c r="AA35" s="38"/>
      <c r="AB35" s="38"/>
      <c r="AC35" s="38"/>
      <c r="AD35" s="38"/>
      <c r="AE35" s="38"/>
      <c r="AF35" s="38"/>
      <c r="AG35" s="38"/>
    </row>
    <row r="36" spans="1:33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2"/>
        <v>0</v>
      </c>
      <c r="M36" s="60"/>
      <c r="N36" s="61">
        <f t="shared" si="3"/>
        <v>0</v>
      </c>
      <c r="O36" s="60"/>
      <c r="P36" s="60"/>
      <c r="Q36" s="60"/>
      <c r="R36" s="62">
        <f t="shared" si="1"/>
        <v>0</v>
      </c>
      <c r="S36" s="29" t="str">
        <f t="shared" si="4"/>
        <v>OK</v>
      </c>
      <c r="T36" s="42"/>
      <c r="U36" s="42"/>
      <c r="V36" s="38"/>
      <c r="W36" s="38"/>
      <c r="X36" s="42"/>
      <c r="Y36" s="38"/>
      <c r="Z36" s="38"/>
      <c r="AA36" s="38"/>
      <c r="AB36" s="38"/>
      <c r="AC36" s="38"/>
      <c r="AD36" s="38"/>
      <c r="AE36" s="38"/>
      <c r="AF36" s="38"/>
      <c r="AG36" s="38"/>
    </row>
    <row r="37" spans="1:33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2"/>
        <v>0</v>
      </c>
      <c r="M37" s="60"/>
      <c r="N37" s="61">
        <f t="shared" si="3"/>
        <v>0</v>
      </c>
      <c r="O37" s="60"/>
      <c r="P37" s="60"/>
      <c r="Q37" s="60"/>
      <c r="R37" s="62">
        <f t="shared" si="1"/>
        <v>0</v>
      </c>
      <c r="S37" s="29" t="str">
        <f t="shared" si="4"/>
        <v>OK</v>
      </c>
      <c r="T37" s="42"/>
      <c r="U37" s="42"/>
      <c r="V37" s="38"/>
      <c r="W37" s="38"/>
      <c r="X37" s="42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45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2"/>
        <v>0</v>
      </c>
      <c r="M38" s="60"/>
      <c r="N38" s="61">
        <f t="shared" si="3"/>
        <v>0</v>
      </c>
      <c r="O38" s="60"/>
      <c r="P38" s="60"/>
      <c r="Q38" s="60"/>
      <c r="R38" s="62">
        <f t="shared" si="1"/>
        <v>0</v>
      </c>
      <c r="S38" s="29" t="str">
        <f t="shared" si="4"/>
        <v>OK</v>
      </c>
      <c r="T38" s="42"/>
      <c r="U38" s="42"/>
      <c r="V38" s="38"/>
      <c r="W38" s="38"/>
      <c r="X38" s="42"/>
      <c r="Y38" s="38"/>
      <c r="Z38" s="38"/>
      <c r="AA38" s="38"/>
      <c r="AB38" s="38"/>
      <c r="AC38" s="38"/>
      <c r="AD38" s="38"/>
      <c r="AE38" s="38"/>
      <c r="AF38" s="38"/>
      <c r="AG38" s="38"/>
    </row>
    <row r="39" spans="1:33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2"/>
        <v>0</v>
      </c>
      <c r="M39" s="60"/>
      <c r="N39" s="61">
        <f t="shared" si="3"/>
        <v>0</v>
      </c>
      <c r="O39" s="60"/>
      <c r="P39" s="60"/>
      <c r="Q39" s="60"/>
      <c r="R39" s="62">
        <f t="shared" si="1"/>
        <v>0</v>
      </c>
      <c r="S39" s="29" t="str">
        <f t="shared" si="4"/>
        <v>OK</v>
      </c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33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2"/>
        <v>0</v>
      </c>
      <c r="M40" s="60"/>
      <c r="N40" s="61">
        <f t="shared" si="3"/>
        <v>0</v>
      </c>
      <c r="O40" s="60"/>
      <c r="P40" s="60"/>
      <c r="Q40" s="60"/>
      <c r="R40" s="62">
        <f t="shared" si="1"/>
        <v>0</v>
      </c>
      <c r="S40" s="29" t="str">
        <f t="shared" si="4"/>
        <v>OK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</row>
    <row r="41" spans="1:33" ht="30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2"/>
        <v>0</v>
      </c>
      <c r="M41" s="60"/>
      <c r="N41" s="61">
        <f t="shared" si="3"/>
        <v>0</v>
      </c>
      <c r="O41" s="60"/>
      <c r="P41" s="60"/>
      <c r="Q41" s="60"/>
      <c r="R41" s="62">
        <f t="shared" si="1"/>
        <v>0</v>
      </c>
      <c r="S41" s="29" t="str">
        <f t="shared" si="4"/>
        <v>OK</v>
      </c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</row>
    <row r="42" spans="1:33" ht="45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2"/>
        <v>0</v>
      </c>
      <c r="M42" s="60"/>
      <c r="N42" s="61">
        <f t="shared" si="3"/>
        <v>0</v>
      </c>
      <c r="O42" s="60"/>
      <c r="P42" s="60"/>
      <c r="Q42" s="60"/>
      <c r="R42" s="62">
        <f t="shared" si="1"/>
        <v>0</v>
      </c>
      <c r="S42" s="29" t="str">
        <f t="shared" si="4"/>
        <v>OK</v>
      </c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</row>
    <row r="43" spans="1:33" ht="30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2"/>
        <v>0</v>
      </c>
      <c r="M43" s="60"/>
      <c r="N43" s="61">
        <f t="shared" si="3"/>
        <v>0</v>
      </c>
      <c r="O43" s="60"/>
      <c r="P43" s="60"/>
      <c r="Q43" s="60"/>
      <c r="R43" s="62">
        <f t="shared" si="1"/>
        <v>0</v>
      </c>
      <c r="S43" s="29" t="str">
        <f t="shared" si="4"/>
        <v>OK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</row>
    <row r="44" spans="1:33" s="22" customFormat="1" ht="30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2"/>
        <v>0</v>
      </c>
      <c r="M44" s="60"/>
      <c r="N44" s="61">
        <f t="shared" si="3"/>
        <v>0</v>
      </c>
      <c r="O44" s="60"/>
      <c r="P44" s="60"/>
      <c r="Q44" s="60"/>
      <c r="R44" s="62">
        <f t="shared" si="1"/>
        <v>0</v>
      </c>
      <c r="S44" s="29" t="str">
        <f t="shared" si="4"/>
        <v>OK</v>
      </c>
      <c r="T44" s="39"/>
      <c r="U44" s="39"/>
      <c r="V44" s="38"/>
      <c r="W44" s="38"/>
      <c r="X44" s="39"/>
      <c r="Y44" s="38"/>
      <c r="Z44" s="39"/>
      <c r="AA44" s="38"/>
      <c r="AB44" s="38"/>
      <c r="AC44" s="38"/>
      <c r="AD44" s="38"/>
      <c r="AE44" s="38"/>
      <c r="AF44" s="38"/>
      <c r="AG44" s="38"/>
    </row>
    <row r="45" spans="1:33" ht="45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2"/>
        <v>0</v>
      </c>
      <c r="M45" s="60"/>
      <c r="N45" s="61">
        <f t="shared" si="3"/>
        <v>0</v>
      </c>
      <c r="O45" s="60"/>
      <c r="P45" s="60"/>
      <c r="Q45" s="60"/>
      <c r="R45" s="62">
        <f t="shared" si="1"/>
        <v>0</v>
      </c>
      <c r="S45" s="29" t="str">
        <f t="shared" si="4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</row>
    <row r="46" spans="1:33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2"/>
        <v>0</v>
      </c>
      <c r="M46" s="60"/>
      <c r="N46" s="61">
        <f t="shared" si="3"/>
        <v>0</v>
      </c>
      <c r="O46" s="60"/>
      <c r="P46" s="60"/>
      <c r="Q46" s="60"/>
      <c r="R46" s="62">
        <f t="shared" si="1"/>
        <v>0</v>
      </c>
      <c r="S46" s="29" t="str">
        <f t="shared" si="4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</row>
    <row r="47" spans="1:33" ht="30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2"/>
        <v>0</v>
      </c>
      <c r="M47" s="60"/>
      <c r="N47" s="61">
        <f t="shared" si="3"/>
        <v>0</v>
      </c>
      <c r="O47" s="60"/>
      <c r="P47" s="60"/>
      <c r="Q47" s="60"/>
      <c r="R47" s="62">
        <f t="shared" si="1"/>
        <v>0</v>
      </c>
      <c r="S47" s="29" t="str">
        <f t="shared" si="4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</row>
    <row r="48" spans="1:33" ht="45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2"/>
        <v>0</v>
      </c>
      <c r="M48" s="60"/>
      <c r="N48" s="61">
        <f t="shared" si="3"/>
        <v>0</v>
      </c>
      <c r="O48" s="60"/>
      <c r="P48" s="60"/>
      <c r="Q48" s="60"/>
      <c r="R48" s="62">
        <f t="shared" si="1"/>
        <v>0</v>
      </c>
      <c r="S48" s="29" t="str">
        <f t="shared" si="4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30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2"/>
        <v>0</v>
      </c>
      <c r="M49" s="60"/>
      <c r="N49" s="61">
        <f t="shared" si="3"/>
        <v>0</v>
      </c>
      <c r="O49" s="60"/>
      <c r="P49" s="60"/>
      <c r="Q49" s="60"/>
      <c r="R49" s="62">
        <f t="shared" si="1"/>
        <v>0</v>
      </c>
      <c r="S49" s="29" t="str">
        <f t="shared" si="4"/>
        <v>OK</v>
      </c>
      <c r="T49" s="39"/>
      <c r="U49" s="39"/>
      <c r="V49" s="38"/>
      <c r="W49" s="38"/>
      <c r="X49" s="39"/>
      <c r="Y49" s="38"/>
      <c r="Z49" s="39"/>
      <c r="AA49" s="38"/>
      <c r="AB49" s="38"/>
      <c r="AC49" s="38"/>
      <c r="AD49" s="38"/>
      <c r="AE49" s="38"/>
      <c r="AF49" s="38"/>
      <c r="AG49" s="38"/>
    </row>
    <row r="50" spans="1:33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2"/>
        <v>0</v>
      </c>
      <c r="M50" s="60"/>
      <c r="N50" s="61">
        <f t="shared" si="3"/>
        <v>0</v>
      </c>
      <c r="O50" s="60"/>
      <c r="P50" s="60"/>
      <c r="Q50" s="60"/>
      <c r="R50" s="62">
        <f t="shared" si="1"/>
        <v>0</v>
      </c>
      <c r="S50" s="29" t="str">
        <f t="shared" si="4"/>
        <v>OK</v>
      </c>
      <c r="T50" s="42"/>
      <c r="U50" s="42"/>
      <c r="V50" s="38"/>
      <c r="W50" s="38"/>
      <c r="X50" s="42"/>
      <c r="Y50" s="38"/>
      <c r="Z50" s="38"/>
      <c r="AA50" s="38"/>
      <c r="AB50" s="38"/>
      <c r="AC50" s="38"/>
      <c r="AD50" s="38"/>
      <c r="AE50" s="38"/>
      <c r="AF50" s="38"/>
      <c r="AG50" s="38"/>
    </row>
    <row r="51" spans="1:33">
      <c r="I51" s="31"/>
      <c r="J51" s="34">
        <f>SUM(J4:J50)</f>
        <v>75</v>
      </c>
      <c r="M51" s="46"/>
      <c r="N51" s="46"/>
      <c r="O51" s="46"/>
      <c r="P51" s="46"/>
      <c r="Q51" s="46"/>
      <c r="R51" s="46">
        <f>SUM(R4:R50)</f>
        <v>29</v>
      </c>
      <c r="T51" s="36" cm="1">
        <f t="array" ref="T51">SUMPRODUCT($I$4:$I$50*T4:T50)</f>
        <v>5700</v>
      </c>
      <c r="U51" s="36" cm="1">
        <f t="array" ref="U51">SUMPRODUCT($I$4:$I$50*U4:U50)</f>
        <v>1900</v>
      </c>
      <c r="V51" s="36" cm="1">
        <f t="array" ref="V51">SUMPRODUCT($I$4:$I$50*V4:V50)</f>
        <v>1000</v>
      </c>
      <c r="W51" s="36" cm="1">
        <f t="array" ref="W51">SUMPRODUCT($I$4:$I$50*W4:W50)</f>
        <v>43100</v>
      </c>
      <c r="X51" s="36" cm="1">
        <f t="array" ref="X51">SUMPRODUCT($I$4:$I$50*X4:X50)</f>
        <v>0</v>
      </c>
      <c r="Y51" s="36" cm="1">
        <f t="array" ref="Y51">SUMPRODUCT($I$4:$I$50*Y4:Y50)</f>
        <v>0</v>
      </c>
      <c r="Z51" s="36" cm="1">
        <f t="array" ref="Z51">SUMPRODUCT($I$4:$I$50*Z4:Z50)</f>
        <v>0</v>
      </c>
      <c r="AA51" s="36" cm="1">
        <f t="array" ref="AA51">SUMPRODUCT($I$4:$I$50*AA4:AA50)</f>
        <v>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</row>
    <row r="52" spans="1:33">
      <c r="J52" s="63">
        <f>SUMPRODUCT($I$4:$I$50,J4:J50)</f>
        <v>117500</v>
      </c>
      <c r="K52" s="63">
        <f t="shared" ref="K52:Q52" si="5">SUMPRODUCT($I$4:$I$50,K4:K50)</f>
        <v>51700</v>
      </c>
      <c r="L52" s="63">
        <f t="shared" si="5"/>
        <v>51700</v>
      </c>
      <c r="M52" s="63">
        <f t="shared" si="5"/>
        <v>-13700</v>
      </c>
      <c r="N52" s="63">
        <f t="shared" si="5"/>
        <v>23500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52100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4">
    <tabColor rgb="FFFFC000"/>
  </sheetPr>
  <dimension ref="A1:R94"/>
  <sheetViews>
    <sheetView tabSelected="1" zoomScale="70" zoomScaleNormal="70" workbookViewId="0">
      <pane xSplit="5" ySplit="3" topLeftCell="F46" activePane="bottomRight" state="frozen"/>
      <selection pane="topRight" activeCell="F1" sqref="F1"/>
      <selection pane="bottomLeft" activeCell="A4" sqref="A4"/>
      <selection pane="bottomRight" activeCell="D57" sqref="D57"/>
    </sheetView>
  </sheetViews>
  <sheetFormatPr defaultColWidth="9.85546875" defaultRowHeight="15"/>
  <cols>
    <col min="1" max="1" width="5.5703125" style="1" customWidth="1"/>
    <col min="2" max="2" width="7.5703125" style="1" customWidth="1"/>
    <col min="3" max="3" width="18.140625" style="10" customWidth="1"/>
    <col min="4" max="4" width="22.42578125" style="1" customWidth="1"/>
    <col min="5" max="5" width="19.42578125" style="1" customWidth="1"/>
    <col min="6" max="6" width="20.85546875" style="5" customWidth="1"/>
    <col min="7" max="7" width="21" style="5" bestFit="1" customWidth="1"/>
    <col min="8" max="8" width="21" style="11" bestFit="1" customWidth="1"/>
    <col min="9" max="9" width="13.140625" style="11" customWidth="1"/>
    <col min="10" max="10" width="17.5703125" style="11" bestFit="1" customWidth="1"/>
    <col min="11" max="11" width="19" style="4" bestFit="1" customWidth="1"/>
    <col min="12" max="12" width="18.5703125" style="2" bestFit="1" customWidth="1"/>
    <col min="13" max="13" width="28.85546875" style="2" bestFit="1" customWidth="1"/>
    <col min="14" max="14" width="18.140625" style="2" customWidth="1"/>
    <col min="15" max="15" width="21" style="2" bestFit="1" customWidth="1"/>
    <col min="16" max="16" width="14" style="2" bestFit="1" customWidth="1"/>
    <col min="17" max="17" width="9.85546875" style="2"/>
    <col min="18" max="18" width="18.140625" style="2" bestFit="1" customWidth="1"/>
    <col min="19" max="16384" width="9.85546875" style="2"/>
  </cols>
  <sheetData>
    <row r="1" spans="1:18" ht="42.75" customHeight="1">
      <c r="A1" s="206" t="s">
        <v>99</v>
      </c>
      <c r="B1" s="207"/>
      <c r="C1" s="208"/>
      <c r="D1" s="212" t="s">
        <v>100</v>
      </c>
      <c r="E1" s="213"/>
      <c r="F1" s="214"/>
      <c r="G1" s="54"/>
      <c r="H1" s="206" t="s">
        <v>101</v>
      </c>
      <c r="I1" s="207"/>
      <c r="J1" s="207"/>
      <c r="K1" s="207"/>
      <c r="L1" s="207"/>
      <c r="M1" s="207"/>
      <c r="N1" s="208"/>
      <c r="O1" s="205" t="s">
        <v>167</v>
      </c>
      <c r="P1" s="205"/>
      <c r="Q1" s="205"/>
      <c r="R1" s="205"/>
    </row>
    <row r="2" spans="1:18" ht="18" customHeight="1">
      <c r="A2" s="209" t="s">
        <v>102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1"/>
      <c r="O2" s="205"/>
      <c r="P2" s="205"/>
      <c r="Q2" s="205"/>
      <c r="R2" s="205"/>
    </row>
    <row r="3" spans="1:18" s="3" customFormat="1" ht="45">
      <c r="A3" s="52" t="s">
        <v>57</v>
      </c>
      <c r="B3" s="52" t="s">
        <v>58</v>
      </c>
      <c r="C3" s="52" t="s">
        <v>59</v>
      </c>
      <c r="D3" s="52" t="s">
        <v>60</v>
      </c>
      <c r="E3" s="8" t="s">
        <v>61</v>
      </c>
      <c r="F3" s="12" t="s">
        <v>2</v>
      </c>
      <c r="G3" s="64" t="s">
        <v>117</v>
      </c>
      <c r="H3" s="65" t="s">
        <v>3</v>
      </c>
      <c r="I3" s="65" t="s">
        <v>118</v>
      </c>
      <c r="J3" s="65" t="s">
        <v>119</v>
      </c>
      <c r="K3" s="66" t="s">
        <v>4</v>
      </c>
      <c r="L3" s="13" t="s">
        <v>5</v>
      </c>
      <c r="M3" s="9" t="s">
        <v>120</v>
      </c>
      <c r="N3" s="13" t="s">
        <v>6</v>
      </c>
      <c r="O3" s="97" t="s">
        <v>163</v>
      </c>
      <c r="P3" s="97" t="s">
        <v>164</v>
      </c>
      <c r="Q3" s="97" t="s">
        <v>165</v>
      </c>
      <c r="R3" s="97" t="s">
        <v>166</v>
      </c>
    </row>
    <row r="4" spans="1:18" s="3" customFormat="1" ht="60">
      <c r="A4" s="182">
        <v>1</v>
      </c>
      <c r="B4" s="18">
        <v>1</v>
      </c>
      <c r="C4" s="182" t="s">
        <v>82</v>
      </c>
      <c r="D4" s="30" t="s">
        <v>7</v>
      </c>
      <c r="E4" s="47">
        <v>1900</v>
      </c>
      <c r="F4" s="6">
        <f>'REITORIA-PROEX'!K4+ESAG!J4+CEART!J4+FAED!J4+CEAD!J4+CEFID!J4+CERES!J4+CESFI!J4+CCT!J4+CEPLAN!J4+CEAVI!J4+CAV!J4+CEO!J4+CESMO!J4</f>
        <v>91</v>
      </c>
      <c r="G4" s="67">
        <f>'REITORIA-PROEX'!L4+ESAG!K4+CEART!K4+FAED!K4+CEAD!K4+CEFID!K4+CERES!K4+CESFI!K4+CCT!K4+CEPLAN!K4+CEAVI!K4+CAV!K4+CEO!K4+CESMO!K4</f>
        <v>44</v>
      </c>
      <c r="H4" s="67">
        <f>'REITORIA-PROEX'!M4+ESAG!L4+CEART!L4+FAED!L4+CEAD!L4+CEFID!L4+CERES!L4+CESFI!L4+CCT!L4+CEPLAN!L4+CEAVI!L4+CAV!L4+CEO!L4+CESMO!L4</f>
        <v>44</v>
      </c>
      <c r="I4" s="68">
        <f>'REITORIA-PROEX'!O4+ESAG!N4+CEART!N4+FAED!N4+CEAD!N4+CEFID!N4+CERES!N4+CESFI!N4+CCT!N4+CEPLAN!N4+CEAVI!N4+CAV!N4+CEO!N4+CESMO!N4</f>
        <v>18</v>
      </c>
      <c r="J4" s="69">
        <f>'REITORIA-PROEX'!P4+'REITORIA-PROEX'!R4+ESAG!O4+ESAG!Q4+CEART!O4+CEART!Q4+FAED!O4+FAED!Q4+CEAD!O4+CEAD!Q4+CEFID!O4+CEFID!Q4+CERES!O4+CERES!Q4+CESFI!O4+CESFI!Q4+CCT!O4+CCT!Q4+CEPLAN!O4+CEPLAN!Q4+CEAVI!O4+CEAVI!Q4+CAV!O4+CAV!Q4+CEO!O4+CEO!Q4+CESMO!O4+CESMO!Q4</f>
        <v>0</v>
      </c>
      <c r="K4" s="70">
        <f t="shared" ref="K4:K50" si="0">F4-H4+J4</f>
        <v>47</v>
      </c>
      <c r="L4" s="7">
        <f t="shared" ref="L4:L50" si="1">F4*E4</f>
        <v>172900</v>
      </c>
      <c r="M4" s="7">
        <f t="shared" ref="M4:M50" si="2">J4*E4</f>
        <v>0</v>
      </c>
      <c r="N4" s="7">
        <f t="shared" ref="N4:N50" si="3">H4*E4</f>
        <v>83600</v>
      </c>
      <c r="O4" s="98"/>
      <c r="P4" s="98"/>
      <c r="Q4" s="98"/>
      <c r="R4" s="98"/>
    </row>
    <row r="5" spans="1:18" s="3" customFormat="1" ht="45">
      <c r="A5" s="178"/>
      <c r="B5" s="18">
        <v>2</v>
      </c>
      <c r="C5" s="178"/>
      <c r="D5" s="30" t="s">
        <v>8</v>
      </c>
      <c r="E5" s="47">
        <v>1900</v>
      </c>
      <c r="F5" s="6">
        <f>'REITORIA-PROEX'!K5+ESAG!J5+CEART!J5+FAED!J5+CEAD!J5+CEFID!J5+CERES!J5+CESFI!J5+CCT!J5+CEPLAN!J5+CEAVI!J5+CAV!J5+CEO!J5+CESMO!J5</f>
        <v>104</v>
      </c>
      <c r="G5" s="67">
        <f>'REITORIA-PROEX'!L5+ESAG!K5+CEART!K5+FAED!K5+CEAD!K5+CEFID!K5+CERES!K5+CESFI!K5+CCT!K5+CEPLAN!K5+CEAVI!K5+CAV!K5+CEO!K5+CESMO!K5</f>
        <v>52</v>
      </c>
      <c r="H5" s="67">
        <f>'REITORIA-PROEX'!M5+ESAG!L5+CEART!L5+FAED!L5+CEAD!L5+CEFID!L5+CERES!L5+CESFI!L5+CCT!L5+CEPLAN!L5+CEAVI!L5+CAV!L5+CEO!L5+CESMO!L5</f>
        <v>52</v>
      </c>
      <c r="I5" s="68">
        <f>'REITORIA-PROEX'!O5+ESAG!N5+CEART!N5+FAED!N5+CEAD!N5+CEFID!N5+CERES!N5+CESFI!N5+CCT!N5+CEPLAN!N5+CEAVI!N5+CAV!N5+CEO!N5+CESMO!N5</f>
        <v>21</v>
      </c>
      <c r="J5" s="69">
        <f>'REITORIA-PROEX'!P5+'REITORIA-PROEX'!R5+ESAG!O5+ESAG!Q5+CEART!O5+CEART!Q5+FAED!O5+FAED!Q5+CEAD!O5+CEAD!Q5+CEFID!O5+CEFID!Q5+CERES!O5+CERES!Q5+CESFI!O5+CESFI!Q5+CCT!O5+CCT!Q5+CEPLAN!O5+CEPLAN!Q5+CEAVI!O5+CEAVI!Q5+CAV!O5+CAV!Q5+CEO!O5+CEO!Q5+CESMO!O5+CESMO!Q5</f>
        <v>0</v>
      </c>
      <c r="K5" s="70">
        <f t="shared" si="0"/>
        <v>52</v>
      </c>
      <c r="L5" s="7">
        <f t="shared" si="1"/>
        <v>197600</v>
      </c>
      <c r="M5" s="7">
        <f t="shared" si="2"/>
        <v>0</v>
      </c>
      <c r="N5" s="7">
        <f t="shared" si="3"/>
        <v>98800</v>
      </c>
      <c r="O5" s="98"/>
      <c r="P5" s="98"/>
      <c r="Q5" s="98"/>
      <c r="R5" s="98"/>
    </row>
    <row r="6" spans="1:18" s="3" customFormat="1" ht="45">
      <c r="A6" s="178"/>
      <c r="B6" s="18">
        <v>3</v>
      </c>
      <c r="C6" s="178"/>
      <c r="D6" s="30" t="s">
        <v>9</v>
      </c>
      <c r="E6" s="47">
        <v>1900</v>
      </c>
      <c r="F6" s="6">
        <f>'REITORIA-PROEX'!K6+ESAG!J6+CEART!J6+FAED!J6+CEAD!J6+CEFID!J6+CERES!J6+CESFI!J6+CCT!J6+CEPLAN!J6+CEAVI!J6+CAV!J6+CEO!J6+CESMO!J6</f>
        <v>92</v>
      </c>
      <c r="G6" s="67">
        <f>'REITORIA-PROEX'!L6+ESAG!K6+CEART!K6+FAED!K6+CEAD!K6+CEFID!K6+CERES!K6+CESFI!K6+CCT!K6+CEPLAN!K6+CEAVI!K6+CAV!K6+CEO!K6+CESMO!K6</f>
        <v>34</v>
      </c>
      <c r="H6" s="67">
        <f>'REITORIA-PROEX'!M6+ESAG!L6+CEART!L6+FAED!L6+CEAD!L6+CEFID!L6+CERES!L6+CESFI!L6+CCT!L6+CEPLAN!L6+CEAVI!L6+CAV!L6+CEO!L6+CESMO!L6</f>
        <v>34</v>
      </c>
      <c r="I6" s="68">
        <f>'REITORIA-PROEX'!O6+ESAG!N6+CEART!N6+FAED!N6+CEAD!N6+CEFID!N6+CERES!N6+CESFI!N6+CCT!N6+CEPLAN!N6+CEAVI!N6+CAV!N6+CEO!N6+CESMO!N6</f>
        <v>18</v>
      </c>
      <c r="J6" s="69">
        <f>'REITORIA-PROEX'!P6+'REITORIA-PROEX'!R6+ESAG!O6+ESAG!Q6+CEART!O6+CEART!Q6+FAED!O6+FAED!Q6+CEAD!O6+CEAD!Q6+CEFID!O6+CEFID!Q6+CERES!O6+CERES!Q6+CESFI!O6+CESFI!Q6+CCT!O6+CCT!Q6+CEPLAN!O6+CEPLAN!Q6+CEAVI!O6+CEAVI!Q6+CAV!O6+CAV!Q6+CEO!O6+CEO!Q6+CESMO!O6+CESMO!Q6</f>
        <v>0</v>
      </c>
      <c r="K6" s="70">
        <f t="shared" si="0"/>
        <v>58</v>
      </c>
      <c r="L6" s="7">
        <f t="shared" si="1"/>
        <v>174800</v>
      </c>
      <c r="M6" s="7">
        <f t="shared" si="2"/>
        <v>0</v>
      </c>
      <c r="N6" s="7">
        <f t="shared" si="3"/>
        <v>64600</v>
      </c>
      <c r="O6" s="98"/>
      <c r="P6" s="98"/>
      <c r="Q6" s="98"/>
      <c r="R6" s="98"/>
    </row>
    <row r="7" spans="1:18" s="3" customFormat="1" ht="30">
      <c r="A7" s="178"/>
      <c r="B7" s="18">
        <v>4</v>
      </c>
      <c r="C7" s="178"/>
      <c r="D7" s="30" t="s">
        <v>65</v>
      </c>
      <c r="E7" s="47">
        <v>2500</v>
      </c>
      <c r="F7" s="6">
        <f>'REITORIA-PROEX'!K7+ESAG!J7+CEART!J7+FAED!J7+CEAD!J7+CEFID!J7+CERES!J7+CESFI!J7+CCT!J7+CEPLAN!J7+CEAVI!J7+CAV!J7+CEO!J7+CESMO!J7</f>
        <v>20</v>
      </c>
      <c r="G7" s="67">
        <f>'REITORIA-PROEX'!L7+ESAG!K7+CEART!K7+FAED!K7+CEAD!K7+CEFID!K7+CERES!K7+CESFI!K7+CCT!K7+CEPLAN!K7+CEAVI!K7+CAV!K7+CEO!K7+CESMO!K7</f>
        <v>10</v>
      </c>
      <c r="H7" s="67">
        <f>'REITORIA-PROEX'!M7+ESAG!L7+CEART!L7+FAED!L7+CEAD!L7+CEFID!L7+CERES!L7+CESFI!L7+CCT!L7+CEPLAN!L7+CEAVI!L7+CAV!L7+CEO!L7+CESMO!L7</f>
        <v>10</v>
      </c>
      <c r="I7" s="68">
        <f>'REITORIA-PROEX'!O7+ESAG!N7+CEART!N7+FAED!N7+CEAD!N7+CEFID!N7+CERES!N7+CESFI!N7+CCT!N7+CEPLAN!N7+CEAVI!N7+CAV!N7+CEO!N7+CESMO!N7</f>
        <v>4</v>
      </c>
      <c r="J7" s="69">
        <f>'REITORIA-PROEX'!P7+'REITORIA-PROEX'!R7+ESAG!O7+ESAG!Q7+CEART!O7+CEART!Q7+FAED!O7+FAED!Q7+CEAD!O7+CEAD!Q7+CEFID!O7+CEFID!Q7+CERES!O7+CERES!Q7+CESFI!O7+CESFI!Q7+CCT!O7+CCT!Q7+CEPLAN!O7+CEPLAN!Q7+CEAVI!O7+CEAVI!Q7+CAV!O7+CAV!Q7+CEO!O7+CEO!Q7+CESMO!O7+CESMO!Q7</f>
        <v>0</v>
      </c>
      <c r="K7" s="70">
        <f t="shared" si="0"/>
        <v>10</v>
      </c>
      <c r="L7" s="7">
        <f t="shared" si="1"/>
        <v>50000</v>
      </c>
      <c r="M7" s="7">
        <f t="shared" si="2"/>
        <v>0</v>
      </c>
      <c r="N7" s="7">
        <f t="shared" si="3"/>
        <v>25000</v>
      </c>
      <c r="O7" s="98"/>
      <c r="P7" s="98"/>
      <c r="Q7" s="98"/>
      <c r="R7" s="98"/>
    </row>
    <row r="8" spans="1:18" s="3" customFormat="1" ht="60">
      <c r="A8" s="178"/>
      <c r="B8" s="18">
        <v>5</v>
      </c>
      <c r="C8" s="178"/>
      <c r="D8" s="30" t="s">
        <v>10</v>
      </c>
      <c r="E8" s="47">
        <v>1900</v>
      </c>
      <c r="F8" s="6">
        <f>'REITORIA-PROEX'!K8+ESAG!J8+CEART!J8+FAED!J8+CEAD!J8+CEFID!J8+CERES!J8+CESFI!J8+CCT!J8+CEPLAN!J8+CEAVI!J8+CAV!J8+CEO!J8+CESMO!J8</f>
        <v>94</v>
      </c>
      <c r="G8" s="67">
        <f>'REITORIA-PROEX'!L8+ESAG!K8+CEART!K8+FAED!K8+CEAD!K8+CEFID!K8+CERES!K8+CESFI!K8+CCT!K8+CEPLAN!K8+CEAVI!K8+CAV!K8+CEO!K8+CESMO!K8</f>
        <v>34</v>
      </c>
      <c r="H8" s="67">
        <f>'REITORIA-PROEX'!M8+ESAG!L8+CEART!L8+FAED!L8+CEAD!L8+CEFID!L8+CERES!L8+CESFI!L8+CCT!L8+CEPLAN!L8+CEAVI!L8+CAV!L8+CEO!L8+CESMO!L8</f>
        <v>34</v>
      </c>
      <c r="I8" s="68">
        <f>'REITORIA-PROEX'!O8+ESAG!N8+CEART!N8+FAED!N8+CEAD!N8+CEFID!N8+CERES!N8+CESFI!N8+CCT!N8+CEPLAN!N8+CEAVI!N8+CAV!N8+CEO!N8+CESMO!N8</f>
        <v>19</v>
      </c>
      <c r="J8" s="69">
        <f>'REITORIA-PROEX'!P8+'REITORIA-PROEX'!R8+ESAG!O8+ESAG!Q8+CEART!O8+CEART!Q8+FAED!O8+FAED!Q8+CEAD!O8+CEAD!Q8+CEFID!O8+CEFID!Q8+CERES!O8+CERES!Q8+CESFI!O8+CESFI!Q8+CCT!O8+CCT!Q8+CEPLAN!O8+CEPLAN!Q8+CEAVI!O8+CEAVI!Q8+CAV!O8+CAV!Q8+CEO!O8+CEO!Q8+CESMO!O8+CESMO!Q8</f>
        <v>0</v>
      </c>
      <c r="K8" s="70">
        <f t="shared" si="0"/>
        <v>60</v>
      </c>
      <c r="L8" s="7">
        <f t="shared" si="1"/>
        <v>178600</v>
      </c>
      <c r="M8" s="7">
        <f t="shared" si="2"/>
        <v>0</v>
      </c>
      <c r="N8" s="7">
        <f t="shared" si="3"/>
        <v>64600</v>
      </c>
      <c r="O8" s="98"/>
      <c r="P8" s="98"/>
      <c r="Q8" s="98"/>
      <c r="R8" s="98"/>
    </row>
    <row r="9" spans="1:18" s="3" customFormat="1" ht="60">
      <c r="A9" s="178"/>
      <c r="B9" s="18">
        <v>6</v>
      </c>
      <c r="C9" s="178"/>
      <c r="D9" s="30" t="s">
        <v>11</v>
      </c>
      <c r="E9" s="47">
        <v>1900</v>
      </c>
      <c r="F9" s="6">
        <f>'REITORIA-PROEX'!K9+ESAG!J9+CEART!J9+FAED!J9+CEAD!J9+CEFID!J9+CERES!J9+CESFI!J9+CCT!J9+CEPLAN!J9+CEAVI!J9+CAV!J9+CEO!J9+CESMO!J9</f>
        <v>64</v>
      </c>
      <c r="G9" s="67">
        <f>'REITORIA-PROEX'!L9+ESAG!K9+CEART!K9+FAED!K9+CEAD!K9+CEFID!K9+CERES!K9+CESFI!K9+CCT!K9+CEPLAN!K9+CEAVI!K9+CAV!K9+CEO!K9+CESMO!K9</f>
        <v>23</v>
      </c>
      <c r="H9" s="67">
        <f>'REITORIA-PROEX'!M9+ESAG!L9+CEART!L9+FAED!L9+CEAD!L9+CEFID!L9+CERES!L9+CESFI!L9+CCT!L9+CEPLAN!L9+CEAVI!L9+CAV!L9+CEO!L9+CESMO!L9</f>
        <v>23</v>
      </c>
      <c r="I9" s="68">
        <f>'REITORIA-PROEX'!O9+ESAG!N9+CEART!N9+FAED!N9+CEAD!N9+CEFID!N9+CERES!N9+CESFI!N9+CCT!N9+CEPLAN!N9+CEAVI!N9+CAV!N9+CEO!N9+CESMO!N9</f>
        <v>12</v>
      </c>
      <c r="J9" s="69">
        <f>'REITORIA-PROEX'!P9+'REITORIA-PROEX'!R9+ESAG!O9+ESAG!Q9+CEART!O9+CEART!Q9+FAED!O9+FAED!Q9+CEAD!O9+CEAD!Q9+CEFID!O9+CEFID!Q9+CERES!O9+CERES!Q9+CESFI!O9+CESFI!Q9+CCT!O9+CCT!Q9+CEPLAN!O9+CEPLAN!Q9+CEAVI!O9+CEAVI!Q9+CAV!O9+CAV!Q9+CEO!O9+CEO!Q9+CESMO!O9+CESMO!Q9</f>
        <v>0</v>
      </c>
      <c r="K9" s="70">
        <f t="shared" si="0"/>
        <v>41</v>
      </c>
      <c r="L9" s="7">
        <f t="shared" si="1"/>
        <v>121600</v>
      </c>
      <c r="M9" s="7">
        <f t="shared" si="2"/>
        <v>0</v>
      </c>
      <c r="N9" s="7">
        <f t="shared" si="3"/>
        <v>43700</v>
      </c>
      <c r="O9" s="98"/>
      <c r="P9" s="98"/>
      <c r="Q9" s="98"/>
      <c r="R9" s="98"/>
    </row>
    <row r="10" spans="1:18" s="3" customFormat="1" ht="60">
      <c r="A10" s="178"/>
      <c r="B10" s="18">
        <v>7</v>
      </c>
      <c r="C10" s="178"/>
      <c r="D10" s="30" t="s">
        <v>12</v>
      </c>
      <c r="E10" s="47">
        <v>2000</v>
      </c>
      <c r="F10" s="6">
        <f>'REITORIA-PROEX'!K10+ESAG!J10+CEART!J10+FAED!J10+CEAD!J10+CEFID!J10+CERES!J10+CESFI!J10+CCT!J10+CEPLAN!J10+CEAVI!J10+CAV!J10+CEO!J10+CESMO!J10</f>
        <v>52</v>
      </c>
      <c r="G10" s="67">
        <f>'REITORIA-PROEX'!L10+ESAG!K10+CEART!K10+FAED!K10+CEAD!K10+CEFID!K10+CERES!K10+CESFI!K10+CCT!K10+CEPLAN!K10+CEAVI!K10+CAV!K10+CEO!K10+CESMO!K10</f>
        <v>12</v>
      </c>
      <c r="H10" s="67">
        <f>'REITORIA-PROEX'!M10+ESAG!L10+CEART!L10+FAED!L10+CEAD!L10+CEFID!L10+CERES!L10+CESFI!L10+CCT!L10+CEPLAN!L10+CEAVI!L10+CAV!L10+CEO!L10+CESMO!L10</f>
        <v>12</v>
      </c>
      <c r="I10" s="68">
        <f>'REITORIA-PROEX'!O10+ESAG!N10+CEART!N10+FAED!N10+CEAD!N10+CEFID!N10+CERES!N10+CESFI!N10+CCT!N10+CEPLAN!N10+CEAVI!N10+CAV!N10+CEO!N10+CESMO!N10</f>
        <v>8</v>
      </c>
      <c r="J10" s="69">
        <f>'REITORIA-PROEX'!P10+'REITORIA-PROEX'!R10+ESAG!O10+ESAG!Q10+CEART!O10+CEART!Q10+FAED!O10+FAED!Q10+CEAD!O10+CEAD!Q10+CEFID!O10+CEFID!Q10+CERES!O10+CERES!Q10+CESFI!O10+CESFI!Q10+CCT!O10+CCT!Q10+CEPLAN!O10+CEPLAN!Q10+CEAVI!O10+CEAVI!Q10+CAV!O10+CAV!Q10+CEO!O10+CEO!Q10+CESMO!O10+CESMO!Q10</f>
        <v>0</v>
      </c>
      <c r="K10" s="70">
        <f t="shared" si="0"/>
        <v>40</v>
      </c>
      <c r="L10" s="7">
        <f t="shared" si="1"/>
        <v>104000</v>
      </c>
      <c r="M10" s="7">
        <f t="shared" si="2"/>
        <v>0</v>
      </c>
      <c r="N10" s="7">
        <f t="shared" si="3"/>
        <v>24000</v>
      </c>
      <c r="O10" s="98"/>
      <c r="P10" s="98"/>
      <c r="Q10" s="98"/>
      <c r="R10" s="98"/>
    </row>
    <row r="11" spans="1:18" s="3" customFormat="1" ht="45">
      <c r="A11" s="178"/>
      <c r="B11" s="18">
        <v>8</v>
      </c>
      <c r="C11" s="178"/>
      <c r="D11" s="30" t="s">
        <v>13</v>
      </c>
      <c r="E11" s="47">
        <v>2000</v>
      </c>
      <c r="F11" s="6">
        <f>'REITORIA-PROEX'!K11+ESAG!J11+CEART!J11+FAED!J11+CEAD!J11+CEFID!J11+CERES!J11+CESFI!J11+CCT!J11+CEPLAN!J11+CEAVI!J11+CAV!J11+CEO!J11+CESMO!J11</f>
        <v>38</v>
      </c>
      <c r="G11" s="67">
        <f>'REITORIA-PROEX'!L11+ESAG!K11+CEART!K11+FAED!K11+CEAD!K11+CEFID!K11+CERES!K11+CESFI!K11+CCT!K11+CEPLAN!K11+CEAVI!K11+CAV!K11+CEO!K11+CESMO!K11</f>
        <v>5</v>
      </c>
      <c r="H11" s="67">
        <f>'REITORIA-PROEX'!M11+ESAG!L11+CEART!L11+FAED!L11+CEAD!L11+CEFID!L11+CERES!L11+CESFI!L11+CCT!L11+CEPLAN!L11+CEAVI!L11+CAV!L11+CEO!L11+CESMO!L11</f>
        <v>5</v>
      </c>
      <c r="I11" s="68">
        <f>'REITORIA-PROEX'!O11+ESAG!N11+CEART!N11+FAED!N11+CEAD!N11+CEFID!N11+CERES!N11+CESFI!N11+CCT!N11+CEPLAN!N11+CEAVI!N11+CAV!N11+CEO!N11+CESMO!N11</f>
        <v>5</v>
      </c>
      <c r="J11" s="69">
        <f>'REITORIA-PROEX'!P11+'REITORIA-PROEX'!R11+ESAG!O11+ESAG!Q11+CEART!O11+CEART!Q11+FAED!O11+FAED!Q11+CEAD!O11+CEAD!Q11+CEFID!O11+CEFID!Q11+CERES!O11+CERES!Q11+CESFI!O11+CESFI!Q11+CCT!O11+CCT!Q11+CEPLAN!O11+CEPLAN!Q11+CEAVI!O11+CEAVI!Q11+CAV!O11+CAV!Q11+CEO!O11+CEO!Q11+CESMO!O11+CESMO!Q11</f>
        <v>0</v>
      </c>
      <c r="K11" s="70">
        <f t="shared" si="0"/>
        <v>33</v>
      </c>
      <c r="L11" s="7">
        <f t="shared" si="1"/>
        <v>76000</v>
      </c>
      <c r="M11" s="7">
        <f t="shared" si="2"/>
        <v>0</v>
      </c>
      <c r="N11" s="7">
        <f t="shared" si="3"/>
        <v>10000</v>
      </c>
      <c r="O11" s="98"/>
      <c r="P11" s="98"/>
      <c r="Q11" s="98"/>
      <c r="R11" s="98"/>
    </row>
    <row r="12" spans="1:18" s="3" customFormat="1" ht="60">
      <c r="A12" s="178"/>
      <c r="B12" s="18">
        <v>9</v>
      </c>
      <c r="C12" s="178"/>
      <c r="D12" s="30" t="s">
        <v>14</v>
      </c>
      <c r="E12" s="47">
        <v>1900</v>
      </c>
      <c r="F12" s="6">
        <f>'REITORIA-PROEX'!K12+ESAG!J12+CEART!J12+FAED!J12+CEAD!J12+CEFID!J12+CERES!J12+CESFI!J12+CCT!J12+CEPLAN!J12+CEAVI!J12+CAV!J12+CEO!J12+CESMO!J12</f>
        <v>87</v>
      </c>
      <c r="G12" s="67">
        <f>'REITORIA-PROEX'!L12+ESAG!K12+CEART!K12+FAED!K12+CEAD!K12+CEFID!K12+CERES!K12+CESFI!K12+CCT!K12+CEPLAN!K12+CEAVI!K12+CAV!K12+CEO!K12+CESMO!K12</f>
        <v>26</v>
      </c>
      <c r="H12" s="67">
        <f>'REITORIA-PROEX'!M12+ESAG!L12+CEART!L12+FAED!L12+CEAD!L12+CEFID!L12+CERES!L12+CESFI!L12+CCT!L12+CEPLAN!L12+CEAVI!L12+CAV!L12+CEO!L12+CESMO!L12</f>
        <v>26</v>
      </c>
      <c r="I12" s="68">
        <f>'REITORIA-PROEX'!O12+ESAG!N12+CEART!N12+FAED!N12+CEAD!N12+CEFID!N12+CERES!N12+CESFI!N12+CCT!N12+CEPLAN!N12+CEAVI!N12+CAV!N12+CEO!N12+CESMO!N12</f>
        <v>17</v>
      </c>
      <c r="J12" s="69">
        <f>'REITORIA-PROEX'!P12+'REITORIA-PROEX'!R12+ESAG!O12+ESAG!Q12+CEART!O12+CEART!Q12+FAED!O12+FAED!Q12+CEAD!O12+CEAD!Q12+CEFID!O12+CEFID!Q12+CERES!O12+CERES!Q12+CESFI!O12+CESFI!Q12+CCT!O12+CCT!Q12+CEPLAN!O12+CEPLAN!Q12+CEAVI!O12+CEAVI!Q12+CAV!O12+CAV!Q12+CEO!O12+CEO!Q12+CESMO!O12+CESMO!Q12</f>
        <v>0</v>
      </c>
      <c r="K12" s="70">
        <f t="shared" si="0"/>
        <v>61</v>
      </c>
      <c r="L12" s="7">
        <f t="shared" si="1"/>
        <v>165300</v>
      </c>
      <c r="M12" s="7">
        <f t="shared" si="2"/>
        <v>0</v>
      </c>
      <c r="N12" s="7">
        <f t="shared" si="3"/>
        <v>49400</v>
      </c>
      <c r="O12" s="98"/>
      <c r="P12" s="98"/>
      <c r="Q12" s="98"/>
      <c r="R12" s="98"/>
    </row>
    <row r="13" spans="1:18" s="3" customFormat="1" ht="30">
      <c r="A13" s="178"/>
      <c r="B13" s="18">
        <v>10</v>
      </c>
      <c r="C13" s="178"/>
      <c r="D13" s="30" t="s">
        <v>83</v>
      </c>
      <c r="E13" s="47">
        <v>500</v>
      </c>
      <c r="F13" s="6">
        <f>'REITORIA-PROEX'!K13+ESAG!J13+CEART!J13+FAED!J13+CEAD!J13+CEFID!J13+CERES!J13+CESFI!J13+CCT!J13+CEPLAN!J13+CEAVI!J13+CAV!J13+CEO!J13+CESMO!J13</f>
        <v>77</v>
      </c>
      <c r="G13" s="67">
        <f>'REITORIA-PROEX'!L13+ESAG!K13+CEART!K13+FAED!K13+CEAD!K13+CEFID!K13+CERES!K13+CESFI!K13+CCT!K13+CEPLAN!K13+CEAVI!K13+CAV!K13+CEO!K13+CESMO!K13</f>
        <v>10</v>
      </c>
      <c r="H13" s="67">
        <f>'REITORIA-PROEX'!M13+ESAG!L13+CEART!L13+FAED!L13+CEAD!L13+CEFID!L13+CERES!L13+CESFI!L13+CCT!L13+CEPLAN!L13+CEAVI!L13+CAV!L13+CEO!L13+CESMO!L13</f>
        <v>10</v>
      </c>
      <c r="I13" s="68">
        <f>'REITORIA-PROEX'!O13+ESAG!N13+CEART!N13+FAED!N13+CEAD!N13+CEFID!N13+CERES!N13+CESFI!N13+CCT!N13+CEPLAN!N13+CEAVI!N13+CAV!N13+CEO!N13+CESMO!N13</f>
        <v>16</v>
      </c>
      <c r="J13" s="69">
        <f>'REITORIA-PROEX'!P13+'REITORIA-PROEX'!R13+ESAG!O13+ESAG!Q13+CEART!O13+CEART!Q13+FAED!O13+FAED!Q13+CEAD!O13+CEAD!Q13+CEFID!O13+CEFID!Q13+CERES!O13+CERES!Q13+CESFI!O13+CESFI!Q13+CCT!O13+CCT!Q13+CEPLAN!O13+CEPLAN!Q13+CEAVI!O13+CEAVI!Q13+CAV!O13+CAV!Q13+CEO!O13+CEO!Q13+CESMO!O13+CESMO!Q13</f>
        <v>0</v>
      </c>
      <c r="K13" s="70">
        <f t="shared" si="0"/>
        <v>67</v>
      </c>
      <c r="L13" s="7">
        <f t="shared" si="1"/>
        <v>38500</v>
      </c>
      <c r="M13" s="7">
        <f t="shared" si="2"/>
        <v>0</v>
      </c>
      <c r="N13" s="7">
        <f t="shared" si="3"/>
        <v>5000</v>
      </c>
      <c r="O13" s="98"/>
      <c r="P13" s="98"/>
      <c r="Q13" s="98"/>
      <c r="R13" s="98"/>
    </row>
    <row r="14" spans="1:18" s="3" customFormat="1" ht="45">
      <c r="A14" s="178"/>
      <c r="B14" s="18">
        <v>11</v>
      </c>
      <c r="C14" s="178"/>
      <c r="D14" s="30" t="s">
        <v>48</v>
      </c>
      <c r="E14" s="47">
        <v>500</v>
      </c>
      <c r="F14" s="6">
        <f>'REITORIA-PROEX'!K14+ESAG!J14+CEART!J14+FAED!J14+CEAD!J14+CEFID!J14+CERES!J14+CESFI!J14+CCT!J14+CEPLAN!J14+CEAVI!J14+CAV!J14+CEO!J14+CESMO!J14</f>
        <v>88</v>
      </c>
      <c r="G14" s="67">
        <f>'REITORIA-PROEX'!L14+ESAG!K14+CEART!K14+FAED!K14+CEAD!K14+CEFID!K14+CERES!K14+CESFI!K14+CCT!K14+CEPLAN!K14+CEAVI!K14+CAV!K14+CEO!K14+CESMO!K14</f>
        <v>22</v>
      </c>
      <c r="H14" s="67">
        <f>'REITORIA-PROEX'!M14+ESAG!L14+CEART!L14+FAED!L14+CEAD!L14+CEFID!L14+CERES!L14+CESFI!L14+CCT!L14+CEPLAN!L14+CEAVI!L14+CAV!L14+CEO!L14+CESMO!L14</f>
        <v>22</v>
      </c>
      <c r="I14" s="68">
        <f>'REITORIA-PROEX'!O14+ESAG!N14+CEART!N14+FAED!N14+CEAD!N14+CEFID!N14+CERES!N14+CESFI!N14+CCT!N14+CEPLAN!N14+CEAVI!N14+CAV!N14+CEO!N14+CESMO!N14</f>
        <v>20</v>
      </c>
      <c r="J14" s="69">
        <f>'REITORIA-PROEX'!P14+'REITORIA-PROEX'!R14+ESAG!O14+ESAG!Q14+CEART!O14+CEART!Q14+FAED!O14+FAED!Q14+CEAD!O14+CEAD!Q14+CEFID!O14+CEFID!Q14+CERES!O14+CERES!Q14+CESFI!O14+CESFI!Q14+CCT!O14+CCT!Q14+CEPLAN!O14+CEPLAN!Q14+CEAVI!O14+CEAVI!Q14+CAV!O14+CAV!Q14+CEO!O14+CEO!Q14+CESMO!O14+CESMO!Q14</f>
        <v>0</v>
      </c>
      <c r="K14" s="70">
        <f t="shared" si="0"/>
        <v>66</v>
      </c>
      <c r="L14" s="7">
        <f t="shared" si="1"/>
        <v>44000</v>
      </c>
      <c r="M14" s="7">
        <f t="shared" si="2"/>
        <v>0</v>
      </c>
      <c r="N14" s="7">
        <f t="shared" si="3"/>
        <v>11000</v>
      </c>
      <c r="O14" s="98"/>
      <c r="P14" s="98"/>
      <c r="Q14" s="98"/>
      <c r="R14" s="98"/>
    </row>
    <row r="15" spans="1:18" s="3" customFormat="1" ht="30">
      <c r="A15" s="178"/>
      <c r="B15" s="18">
        <v>12</v>
      </c>
      <c r="C15" s="178"/>
      <c r="D15" s="30" t="s">
        <v>84</v>
      </c>
      <c r="E15" s="47">
        <v>1000</v>
      </c>
      <c r="F15" s="6">
        <f>'REITORIA-PROEX'!K15+ESAG!J15+CEART!J15+FAED!J15+CEAD!J15+CEFID!J15+CERES!J15+CESFI!J15+CCT!J15+CEPLAN!J15+CEAVI!J15+CAV!J15+CEO!J15+CESMO!J15</f>
        <v>153</v>
      </c>
      <c r="G15" s="67">
        <f>'REITORIA-PROEX'!L15+ESAG!K15+CEART!K15+FAED!K15+CEAD!K15+CEFID!K15+CERES!K15+CESFI!K15+CCT!K15+CEPLAN!K15+CEAVI!K15+CAV!K15+CEO!K15+CESMO!K15</f>
        <v>35</v>
      </c>
      <c r="H15" s="67">
        <f>'REITORIA-PROEX'!M15+ESAG!L15+CEART!L15+FAED!L15+CEAD!L15+CEFID!L15+CERES!L15+CESFI!L15+CCT!L15+CEPLAN!L15+CEAVI!L15+CAV!L15+CEO!L15+CESMO!L15</f>
        <v>35</v>
      </c>
      <c r="I15" s="68">
        <f>'REITORIA-PROEX'!O15+ESAG!N15+CEART!N15+FAED!N15+CEAD!N15+CEFID!N15+CERES!N15+CESFI!N15+CCT!N15+CEPLAN!N15+CEAVI!N15+CAV!N15+CEO!N15+CESMO!N15</f>
        <v>34</v>
      </c>
      <c r="J15" s="69">
        <f>'REITORIA-PROEX'!P15+'REITORIA-PROEX'!R15+ESAG!O15+ESAG!Q15+CEART!O15+CEART!Q15+FAED!O15+FAED!Q15+CEAD!O15+CEAD!Q15+CEFID!O15+CEFID!Q15+CERES!O15+CERES!Q15+CESFI!O15+CESFI!Q15+CCT!O15+CCT!Q15+CEPLAN!O15+CEPLAN!Q15+CEAVI!O15+CEAVI!Q15+CAV!O15+CAV!Q15+CEO!O15+CEO!Q15+CESMO!O15+CESMO!Q15</f>
        <v>0</v>
      </c>
      <c r="K15" s="70">
        <f t="shared" si="0"/>
        <v>118</v>
      </c>
      <c r="L15" s="7">
        <f t="shared" si="1"/>
        <v>153000</v>
      </c>
      <c r="M15" s="7">
        <f t="shared" si="2"/>
        <v>0</v>
      </c>
      <c r="N15" s="7">
        <f t="shared" si="3"/>
        <v>35000</v>
      </c>
      <c r="O15" s="98"/>
      <c r="P15" s="98"/>
      <c r="Q15" s="98"/>
      <c r="R15" s="98"/>
    </row>
    <row r="16" spans="1:18" s="3" customFormat="1" ht="30">
      <c r="A16" s="178"/>
      <c r="B16" s="18">
        <v>13</v>
      </c>
      <c r="C16" s="178"/>
      <c r="D16" s="30" t="s">
        <v>85</v>
      </c>
      <c r="E16" s="47">
        <v>1200</v>
      </c>
      <c r="F16" s="6">
        <f>'REITORIA-PROEX'!K16+ESAG!J16+CEART!J16+FAED!J16+CEAD!J16+CEFID!J16+CERES!J16+CESFI!J16+CCT!J16+CEPLAN!J16+CEAVI!J16+CAV!J16+CEO!J16+CESMO!J16</f>
        <v>123</v>
      </c>
      <c r="G16" s="67">
        <f>'REITORIA-PROEX'!L16+ESAG!K16+CEART!K16+FAED!K16+CEAD!K16+CEFID!K16+CERES!K16+CESFI!K16+CCT!K16+CEPLAN!K16+CEAVI!K16+CAV!K16+CEO!K16+CESMO!K16</f>
        <v>68</v>
      </c>
      <c r="H16" s="67">
        <f>'REITORIA-PROEX'!M16+ESAG!L16+CEART!L16+FAED!L16+CEAD!L16+CEFID!L16+CERES!L16+CESFI!L16+CCT!L16+CEPLAN!L16+CEAVI!L16+CAV!L16+CEO!L16+CESMO!L16</f>
        <v>68</v>
      </c>
      <c r="I16" s="68">
        <f>'REITORIA-PROEX'!O16+ESAG!N16+CEART!N16+FAED!N16+CEAD!N16+CEFID!N16+CERES!N16+CESFI!N16+CCT!N16+CEPLAN!N16+CEAVI!N16+CAV!N16+CEO!N16+CESMO!N16</f>
        <v>27</v>
      </c>
      <c r="J16" s="69">
        <f>'REITORIA-PROEX'!P16+'REITORIA-PROEX'!R16+ESAG!O16+ESAG!Q16+CEART!O16+CEART!Q16+FAED!O16+FAED!Q16+CEAD!O16+CEAD!Q16+CEFID!O16+CEFID!Q16+CERES!O16+CERES!Q16+CESFI!O16+CESFI!Q16+CCT!O16+CCT!Q16+CEPLAN!O16+CEPLAN!Q16+CEAVI!O16+CEAVI!Q16+CAV!O16+CAV!Q16+CEO!O16+CEO!Q16+CESMO!O16+CESMO!Q16</f>
        <v>0</v>
      </c>
      <c r="K16" s="70">
        <f t="shared" si="0"/>
        <v>55</v>
      </c>
      <c r="L16" s="7">
        <f t="shared" si="1"/>
        <v>147600</v>
      </c>
      <c r="M16" s="7">
        <f t="shared" si="2"/>
        <v>0</v>
      </c>
      <c r="N16" s="7">
        <f t="shared" si="3"/>
        <v>81600</v>
      </c>
      <c r="O16" s="98"/>
      <c r="P16" s="98"/>
      <c r="Q16" s="98"/>
      <c r="R16" s="98"/>
    </row>
    <row r="17" spans="1:18" s="3" customFormat="1" ht="30">
      <c r="A17" s="178"/>
      <c r="B17" s="18">
        <v>14</v>
      </c>
      <c r="C17" s="178"/>
      <c r="D17" s="30" t="s">
        <v>50</v>
      </c>
      <c r="E17" s="47">
        <v>10000</v>
      </c>
      <c r="F17" s="6">
        <f>'REITORIA-PROEX'!K17+ESAG!J17+CEART!J17+FAED!J17+CEAD!J17+CEFID!J17+CERES!J17+CESFI!J17+CCT!J17+CEPLAN!J17+CEAVI!J17+CAV!J17+CEO!J17+CESMO!J17</f>
        <v>37</v>
      </c>
      <c r="G17" s="67">
        <f>'REITORIA-PROEX'!L17+ESAG!K17+CEART!K17+FAED!K17+CEAD!K17+CEFID!K17+CERES!K17+CESFI!K17+CCT!K17+CEPLAN!K17+CEAVI!K17+CAV!K17+CEO!K17+CESMO!K17</f>
        <v>15</v>
      </c>
      <c r="H17" s="67">
        <f>'REITORIA-PROEX'!M17+ESAG!L17+CEART!L17+FAED!L17+CEAD!L17+CEFID!L17+CERES!L17+CESFI!L17+CCT!L17+CEPLAN!L17+CEAVI!L17+CAV!L17+CEO!L17+CESMO!L17</f>
        <v>15</v>
      </c>
      <c r="I17" s="68">
        <f>'REITORIA-PROEX'!O17+ESAG!N17+CEART!N17+FAED!N17+CEAD!N17+CEFID!N17+CERES!N17+CESFI!N17+CCT!N17+CEPLAN!N17+CEAVI!N17+CAV!N17+CEO!N17+CESMO!N17</f>
        <v>7</v>
      </c>
      <c r="J17" s="69">
        <f>'REITORIA-PROEX'!P17+'REITORIA-PROEX'!R17+ESAG!O17+ESAG!Q17+CEART!O17+CEART!Q17+FAED!O17+FAED!Q17+CEAD!O17+CEAD!Q17+CEFID!O17+CEFID!Q17+CERES!O17+CERES!Q17+CESFI!O17+CESFI!Q17+CCT!O17+CCT!Q17+CEPLAN!O17+CEPLAN!Q17+CEAVI!O17+CEAVI!Q17+CAV!O17+CAV!Q17+CEO!O17+CEO!Q17+CESMO!O17+CESMO!Q17</f>
        <v>0</v>
      </c>
      <c r="K17" s="70">
        <f t="shared" si="0"/>
        <v>22</v>
      </c>
      <c r="L17" s="7">
        <f t="shared" si="1"/>
        <v>370000</v>
      </c>
      <c r="M17" s="7">
        <f t="shared" si="2"/>
        <v>0</v>
      </c>
      <c r="N17" s="7">
        <f t="shared" si="3"/>
        <v>150000</v>
      </c>
      <c r="O17" s="98"/>
      <c r="P17" s="98"/>
      <c r="Q17" s="98"/>
      <c r="R17" s="98"/>
    </row>
    <row r="18" spans="1:18" s="3" customFormat="1" ht="45">
      <c r="A18" s="178"/>
      <c r="B18" s="18">
        <v>15</v>
      </c>
      <c r="C18" s="178"/>
      <c r="D18" s="30" t="s">
        <v>51</v>
      </c>
      <c r="E18" s="47">
        <v>500</v>
      </c>
      <c r="F18" s="6">
        <f>'REITORIA-PROEX'!K18+ESAG!J18+CEART!J18+FAED!J18+CEAD!J18+CEFID!J18+CERES!J18+CESFI!J18+CCT!J18+CEPLAN!J18+CEAVI!J18+CAV!J18+CEO!J18+CESMO!J18</f>
        <v>65</v>
      </c>
      <c r="G18" s="67">
        <f>'REITORIA-PROEX'!L18+ESAG!K18+CEART!K18+FAED!K18+CEAD!K18+CEFID!K18+CERES!K18+CESFI!K18+CCT!K18+CEPLAN!K18+CEAVI!K18+CAV!K18+CEO!K18+CESMO!K18</f>
        <v>2</v>
      </c>
      <c r="H18" s="67">
        <f>'REITORIA-PROEX'!M18+ESAG!L18+CEART!L18+FAED!L18+CEAD!L18+CEFID!L18+CERES!L18+CESFI!L18+CCT!L18+CEPLAN!L18+CEAVI!L18+CAV!L18+CEO!L18+CESMO!L18</f>
        <v>2</v>
      </c>
      <c r="I18" s="68">
        <f>'REITORIA-PROEX'!O18+ESAG!N18+CEART!N18+FAED!N18+CEAD!N18+CEFID!N18+CERES!N18+CESFI!N18+CCT!N18+CEPLAN!N18+CEAVI!N18+CAV!N18+CEO!N18+CESMO!N18</f>
        <v>12</v>
      </c>
      <c r="J18" s="69">
        <f>'REITORIA-PROEX'!P18+'REITORIA-PROEX'!R18+ESAG!O18+ESAG!Q18+CEART!O18+CEART!Q18+FAED!O18+FAED!Q18+CEAD!O18+CEAD!Q18+CEFID!O18+CEFID!Q18+CERES!O18+CERES!Q18+CESFI!O18+CESFI!Q18+CCT!O18+CCT!Q18+CEPLAN!O18+CEPLAN!Q18+CEAVI!O18+CEAVI!Q18+CAV!O18+CAV!Q18+CEO!O18+CEO!Q18+CESMO!O18+CESMO!Q18</f>
        <v>0</v>
      </c>
      <c r="K18" s="70">
        <f t="shared" si="0"/>
        <v>63</v>
      </c>
      <c r="L18" s="7">
        <f t="shared" si="1"/>
        <v>32500</v>
      </c>
      <c r="M18" s="7">
        <f t="shared" si="2"/>
        <v>0</v>
      </c>
      <c r="N18" s="7">
        <f t="shared" si="3"/>
        <v>1000</v>
      </c>
      <c r="O18" s="98"/>
      <c r="P18" s="98"/>
      <c r="Q18" s="98"/>
      <c r="R18" s="98"/>
    </row>
    <row r="19" spans="1:18" s="3" customFormat="1" ht="30">
      <c r="A19" s="178"/>
      <c r="B19" s="18">
        <v>16</v>
      </c>
      <c r="C19" s="178"/>
      <c r="D19" s="30" t="s">
        <v>52</v>
      </c>
      <c r="E19" s="47">
        <v>500</v>
      </c>
      <c r="F19" s="6">
        <f>'REITORIA-PROEX'!K19+ESAG!J19+CEART!J19+FAED!J19+CEAD!J19+CEFID!J19+CERES!J19+CESFI!J19+CCT!J19+CEPLAN!J19+CEAVI!J19+CAV!J19+CEO!J19+CESMO!J19</f>
        <v>72</v>
      </c>
      <c r="G19" s="67">
        <f>'REITORIA-PROEX'!L19+ESAG!K19+CEART!K19+FAED!K19+CEAD!K19+CEFID!K19+CERES!K19+CESFI!K19+CCT!K19+CEPLAN!K19+CEAVI!K19+CAV!K19+CEO!K19+CESMO!K19</f>
        <v>22</v>
      </c>
      <c r="H19" s="67">
        <f>'REITORIA-PROEX'!M19+ESAG!L19+CEART!L19+FAED!L19+CEAD!L19+CEFID!L19+CERES!L19+CESFI!L19+CCT!L19+CEPLAN!L19+CEAVI!L19+CAV!L19+CEO!L19+CESMO!L19</f>
        <v>22</v>
      </c>
      <c r="I19" s="68">
        <f>'REITORIA-PROEX'!O19+ESAG!N19+CEART!N19+FAED!N19+CEAD!N19+CEFID!N19+CERES!N19+CESFI!N19+CCT!N19+CEPLAN!N19+CEAVI!N19+CAV!N19+CEO!N19+CESMO!N19</f>
        <v>14</v>
      </c>
      <c r="J19" s="69">
        <f>'REITORIA-PROEX'!P19+'REITORIA-PROEX'!R19+ESAG!O19+ESAG!Q19+CEART!O19+CEART!Q19+FAED!O19+FAED!Q19+CEAD!O19+CEAD!Q19+CEFID!O19+CEFID!Q19+CERES!O19+CERES!Q19+CESFI!O19+CESFI!Q19+CCT!O19+CCT!Q19+CEPLAN!O19+CEPLAN!Q19+CEAVI!O19+CEAVI!Q19+CAV!O19+CAV!Q19+CEO!O19+CEO!Q19+CESMO!O19+CESMO!Q19</f>
        <v>0</v>
      </c>
      <c r="K19" s="70">
        <f t="shared" si="0"/>
        <v>50</v>
      </c>
      <c r="L19" s="7">
        <f t="shared" si="1"/>
        <v>36000</v>
      </c>
      <c r="M19" s="7">
        <f t="shared" si="2"/>
        <v>0</v>
      </c>
      <c r="N19" s="7">
        <f t="shared" si="3"/>
        <v>11000</v>
      </c>
      <c r="O19" s="98"/>
      <c r="P19" s="98"/>
      <c r="Q19" s="98"/>
      <c r="R19" s="98"/>
    </row>
    <row r="20" spans="1:18" s="3" customFormat="1" ht="60">
      <c r="A20" s="178"/>
      <c r="B20" s="18">
        <v>17</v>
      </c>
      <c r="C20" s="178"/>
      <c r="D20" s="30" t="s">
        <v>86</v>
      </c>
      <c r="E20" s="47">
        <v>2500</v>
      </c>
      <c r="F20" s="6">
        <f>'REITORIA-PROEX'!K20+ESAG!J20+CEART!J20+FAED!J20+CEAD!J20+CEFID!J20+CERES!J20+CESFI!J20+CCT!J20+CEPLAN!J20+CEAVI!J20+CAV!J20+CEO!J20+CESMO!J20</f>
        <v>60</v>
      </c>
      <c r="G20" s="67">
        <f>'REITORIA-PROEX'!L20+ESAG!K20+CEART!K20+FAED!K20+CEAD!K20+CEFID!K20+CERES!K20+CESFI!K20+CCT!K20+CEPLAN!K20+CEAVI!K20+CAV!K20+CEO!K20+CESMO!K20</f>
        <v>28</v>
      </c>
      <c r="H20" s="67">
        <f>'REITORIA-PROEX'!M20+ESAG!L20+CEART!L20+FAED!L20+CEAD!L20+CEFID!L20+CERES!L20+CESFI!L20+CCT!L20+CEPLAN!L20+CEAVI!L20+CAV!L20+CEO!L20+CESMO!L20</f>
        <v>28</v>
      </c>
      <c r="I20" s="68">
        <f>'REITORIA-PROEX'!O20+ESAG!N20+CEART!N20+FAED!N20+CEAD!N20+CEFID!N20+CERES!N20+CESFI!N20+CCT!N20+CEPLAN!N20+CEAVI!N20+CAV!N20+CEO!N20+CESMO!N20</f>
        <v>15</v>
      </c>
      <c r="J20" s="69">
        <f>'REITORIA-PROEX'!P20+'REITORIA-PROEX'!R20+ESAG!O20+ESAG!Q20+CEART!O20+CEART!Q20+FAED!O20+FAED!Q20+CEAD!O20+CEAD!Q20+CEFID!O20+CEFID!Q20+CERES!O20+CERES!Q20+CESFI!O20+CESFI!Q20+CCT!O20+CCT!Q20+CEPLAN!O20+CEPLAN!Q20+CEAVI!O20+CEAVI!Q20+CAV!O20+CAV!Q20+CEO!O20+CEO!Q20+CESMO!O20+CESMO!Q20</f>
        <v>0</v>
      </c>
      <c r="K20" s="70">
        <f t="shared" si="0"/>
        <v>32</v>
      </c>
      <c r="L20" s="7">
        <f t="shared" si="1"/>
        <v>150000</v>
      </c>
      <c r="M20" s="7">
        <f t="shared" si="2"/>
        <v>0</v>
      </c>
      <c r="N20" s="7">
        <f t="shared" si="3"/>
        <v>70000</v>
      </c>
      <c r="O20" s="98"/>
      <c r="P20" s="98"/>
      <c r="Q20" s="98"/>
      <c r="R20" s="98"/>
    </row>
    <row r="21" spans="1:18" s="3" customFormat="1" ht="60">
      <c r="A21" s="178"/>
      <c r="B21" s="18">
        <v>18</v>
      </c>
      <c r="C21" s="178"/>
      <c r="D21" s="30" t="s">
        <v>53</v>
      </c>
      <c r="E21" s="47">
        <v>2500</v>
      </c>
      <c r="F21" s="6">
        <f>'REITORIA-PROEX'!K21+ESAG!J21+CEART!J21+FAED!J21+CEAD!J21+CEFID!J21+CERES!J21+CESFI!J21+CCT!J21+CEPLAN!J21+CEAVI!J21+CAV!J21+CEO!J21+CESMO!J21</f>
        <v>46</v>
      </c>
      <c r="G21" s="67">
        <f>'REITORIA-PROEX'!L21+ESAG!K21+CEART!K21+FAED!K21+CEAD!K21+CEFID!K21+CERES!K21+CESFI!K21+CCT!K21+CEPLAN!K21+CEAVI!K21+CAV!K21+CEO!K21+CESMO!K21</f>
        <v>32</v>
      </c>
      <c r="H21" s="67">
        <f>'REITORIA-PROEX'!M21+ESAG!L21+CEART!L21+FAED!L21+CEAD!L21+CEFID!L21+CERES!L21+CESFI!L21+CCT!L21+CEPLAN!L21+CEAVI!L21+CAV!L21+CEO!L21+CESMO!L21</f>
        <v>32</v>
      </c>
      <c r="I21" s="68">
        <f>'REITORIA-PROEX'!O21+ESAG!N21+CEART!N21+FAED!N21+CEAD!N21+CEFID!N21+CERES!N21+CESFI!N21+CCT!N21+CEPLAN!N21+CEAVI!N21+CAV!N21+CEO!N21+CESMO!N21</f>
        <v>8</v>
      </c>
      <c r="J21" s="69">
        <f>'REITORIA-PROEX'!P21+'REITORIA-PROEX'!R21+ESAG!O21+ESAG!Q21+CEART!O21+CEART!Q21+FAED!O21+FAED!Q21+CEAD!O21+CEAD!Q21+CEFID!O21+CEFID!Q21+CERES!O21+CERES!Q21+CESFI!O21+CESFI!Q21+CCT!O21+CCT!Q21+CEPLAN!O21+CEPLAN!Q21+CEAVI!O21+CEAVI!Q21+CAV!O21+CAV!Q21+CEO!O21+CEO!Q21+CESMO!O21+CESMO!Q21</f>
        <v>0</v>
      </c>
      <c r="K21" s="70">
        <f t="shared" si="0"/>
        <v>14</v>
      </c>
      <c r="L21" s="7">
        <f t="shared" si="1"/>
        <v>115000</v>
      </c>
      <c r="M21" s="7">
        <f t="shared" si="2"/>
        <v>0</v>
      </c>
      <c r="N21" s="7">
        <f t="shared" si="3"/>
        <v>80000</v>
      </c>
      <c r="O21" s="98"/>
      <c r="P21" s="98"/>
      <c r="Q21" s="98"/>
      <c r="R21" s="98"/>
    </row>
    <row r="22" spans="1:18" ht="45">
      <c r="A22" s="178"/>
      <c r="B22" s="18">
        <v>19</v>
      </c>
      <c r="C22" s="178"/>
      <c r="D22" s="30" t="s">
        <v>54</v>
      </c>
      <c r="E22" s="50">
        <v>1500</v>
      </c>
      <c r="F22" s="6">
        <f>'REITORIA-PROEX'!K22+ESAG!J22+CEART!J22+FAED!J22+CEAD!J22+CEFID!J22+CERES!J22+CESFI!J22+CCT!J22+CEPLAN!J22+CEAVI!J22+CAV!J22+CEO!J22+CESMO!J22</f>
        <v>33</v>
      </c>
      <c r="G22" s="67">
        <f>'REITORIA-PROEX'!L22+ESAG!K22+CEART!K22+FAED!K22+CEAD!K22+CEFID!K22+CERES!K22+CESFI!K22+CCT!K22+CEPLAN!K22+CEAVI!K22+CAV!K22+CEO!K22+CESMO!K22</f>
        <v>19</v>
      </c>
      <c r="H22" s="67">
        <f>'REITORIA-PROEX'!M22+ESAG!L22+CEART!L22+FAED!L22+CEAD!L22+CEFID!L22+CERES!L22+CESFI!L22+CCT!L22+CEPLAN!L22+CEAVI!L22+CAV!L22+CEO!L22+CESMO!L22</f>
        <v>19</v>
      </c>
      <c r="I22" s="68">
        <f>'REITORIA-PROEX'!O22+ESAG!N22+CEART!N22+FAED!N22+CEAD!N22+CEFID!N22+CERES!N22+CESFI!N22+CCT!N22+CEPLAN!N22+CEAVI!N22+CAV!N22+CEO!N22+CESMO!N22</f>
        <v>5</v>
      </c>
      <c r="J22" s="69">
        <f>'REITORIA-PROEX'!P22+'REITORIA-PROEX'!R22+ESAG!O22+ESAG!Q22+CEART!O22+CEART!Q22+FAED!O22+FAED!Q22+CEAD!O22+CEAD!Q22+CEFID!O22+CEFID!Q22+CERES!O22+CERES!Q22+CESFI!O22+CESFI!Q22+CCT!O22+CCT!Q22+CEPLAN!O22+CEPLAN!Q22+CEAVI!O22+CEAVI!Q22+CAV!O22+CAV!Q22+CEO!O22+CEO!Q22+CESMO!O22+CESMO!Q22</f>
        <v>0</v>
      </c>
      <c r="K22" s="70">
        <f t="shared" si="0"/>
        <v>14</v>
      </c>
      <c r="L22" s="7">
        <f t="shared" si="1"/>
        <v>49500</v>
      </c>
      <c r="M22" s="7">
        <f t="shared" si="2"/>
        <v>0</v>
      </c>
      <c r="N22" s="7">
        <f t="shared" si="3"/>
        <v>28500</v>
      </c>
      <c r="O22" s="99"/>
      <c r="P22" s="99"/>
      <c r="Q22" s="99"/>
      <c r="R22" s="99"/>
    </row>
    <row r="23" spans="1:18" ht="30">
      <c r="A23" s="178"/>
      <c r="B23" s="18">
        <v>20</v>
      </c>
      <c r="C23" s="178"/>
      <c r="D23" s="30" t="s">
        <v>87</v>
      </c>
      <c r="E23" s="50">
        <v>500</v>
      </c>
      <c r="F23" s="6">
        <f>'REITORIA-PROEX'!K23+ESAG!J23+CEART!J23+FAED!J23+CEAD!J23+CEFID!J23+CERES!J23+CESFI!J23+CCT!J23+CEPLAN!J23+CEAVI!J23+CAV!J23+CEO!J23+CESMO!J23</f>
        <v>94</v>
      </c>
      <c r="G23" s="67">
        <f>'REITORIA-PROEX'!L23+ESAG!K23+CEART!K23+FAED!K23+CEAD!K23+CEFID!K23+CERES!K23+CESFI!K23+CCT!K23+CEPLAN!K23+CEAVI!K23+CAV!K23+CEO!K23+CESMO!K23</f>
        <v>87</v>
      </c>
      <c r="H23" s="67">
        <f>'REITORIA-PROEX'!M23+ESAG!L23+CEART!L23+FAED!L23+CEAD!L23+CEFID!L23+CERES!L23+CESFI!L23+CCT!L23+CEPLAN!L23+CEAVI!L23+CAV!L23+CEO!L23+CESMO!L23</f>
        <v>87</v>
      </c>
      <c r="I23" s="68">
        <f>'REITORIA-PROEX'!O23+ESAG!N23+CEART!N23+FAED!N23+CEAD!N23+CEFID!N23+CERES!N23+CESFI!N23+CCT!N23+CEPLAN!N23+CEAVI!N23+CAV!N23+CEO!N23+CESMO!N23</f>
        <v>20</v>
      </c>
      <c r="J23" s="69">
        <f>'REITORIA-PROEX'!P23+'REITORIA-PROEX'!R23+ESAG!O23+ESAG!Q23+CEART!O23+CEART!Q23+FAED!O23+FAED!Q23+CEAD!O23+CEAD!Q23+CEFID!O23+CEFID!Q23+CERES!O23+CERES!Q23+CESFI!O23+CESFI!Q23+CCT!O23+CCT!Q23+CEPLAN!O23+CEPLAN!Q23+CEAVI!O23+CEAVI!Q23+CAV!O23+CAV!Q23+CEO!O23+CEO!Q23+CESMO!O23+CESMO!Q23</f>
        <v>0</v>
      </c>
      <c r="K23" s="70">
        <f t="shared" si="0"/>
        <v>7</v>
      </c>
      <c r="L23" s="7">
        <f t="shared" si="1"/>
        <v>47000</v>
      </c>
      <c r="M23" s="7">
        <f t="shared" si="2"/>
        <v>0</v>
      </c>
      <c r="N23" s="7">
        <f t="shared" si="3"/>
        <v>43500</v>
      </c>
      <c r="O23" s="99"/>
      <c r="P23" s="99"/>
      <c r="Q23" s="99"/>
      <c r="R23" s="99"/>
    </row>
    <row r="24" spans="1:18" ht="30">
      <c r="A24" s="178"/>
      <c r="B24" s="18">
        <v>21</v>
      </c>
      <c r="C24" s="178"/>
      <c r="D24" s="30" t="s">
        <v>88</v>
      </c>
      <c r="E24" s="20">
        <v>500</v>
      </c>
      <c r="F24" s="6">
        <f>'REITORIA-PROEX'!K24+ESAG!J24+CEART!J24+FAED!J24+CEAD!J24+CEFID!J24+CERES!J24+CESFI!J24+CCT!J24+CEPLAN!J24+CEAVI!J24+CAV!J24+CEO!J24+CESMO!J24</f>
        <v>110</v>
      </c>
      <c r="G24" s="67">
        <f>'REITORIA-PROEX'!L24+ESAG!K24+CEART!K24+FAED!K24+CEAD!K24+CEFID!K24+CERES!K24+CESFI!K24+CCT!K24+CEPLAN!K24+CEAVI!K24+CAV!K24+CEO!K24+CESMO!K24</f>
        <v>110</v>
      </c>
      <c r="H24" s="67">
        <f>'REITORIA-PROEX'!M24+ESAG!L24+CEART!L24+FAED!L24+CEAD!L24+CEFID!L24+CERES!L24+CESFI!L24+CCT!L24+CEPLAN!L24+CEAVI!L24+CAV!L24+CEO!L24+CESMO!L24</f>
        <v>110</v>
      </c>
      <c r="I24" s="68">
        <f>'REITORIA-PROEX'!O24+ESAG!N24+CEART!N24+FAED!N24+CEAD!N24+CEFID!N24+CERES!N24+CESFI!N24+CCT!N24+CEPLAN!N24+CEAVI!N24+CAV!N24+CEO!N24+CESMO!N24</f>
        <v>27</v>
      </c>
      <c r="J24" s="69">
        <f>'REITORIA-PROEX'!P24+'REITORIA-PROEX'!R24+ESAG!O24+ESAG!Q24+CEART!O24+CEART!Q24+FAED!O24+FAED!Q24+CEAD!O24+CEAD!Q24+CEFID!O24+CEFID!Q24+CERES!O24+CERES!Q24+CESFI!O24+CESFI!Q24+CCT!O24+CCT!Q24+CEPLAN!O24+CEPLAN!Q24+CEAVI!O24+CEAVI!Q24+CAV!O24+CAV!Q24+CEO!O24+CEO!Q24+CESMO!O24+CESMO!Q24</f>
        <v>0</v>
      </c>
      <c r="K24" s="70">
        <f t="shared" si="0"/>
        <v>0</v>
      </c>
      <c r="L24" s="7">
        <f t="shared" si="1"/>
        <v>55000</v>
      </c>
      <c r="M24" s="7">
        <f t="shared" si="2"/>
        <v>0</v>
      </c>
      <c r="N24" s="7">
        <f t="shared" si="3"/>
        <v>55000</v>
      </c>
      <c r="O24" s="99"/>
      <c r="P24" s="99"/>
      <c r="Q24" s="99"/>
      <c r="R24" s="99"/>
    </row>
    <row r="25" spans="1:18" ht="30">
      <c r="A25" s="178"/>
      <c r="B25" s="18">
        <v>22</v>
      </c>
      <c r="C25" s="178"/>
      <c r="D25" s="30" t="s">
        <v>32</v>
      </c>
      <c r="E25" s="20">
        <v>2950</v>
      </c>
      <c r="F25" s="6">
        <f>'REITORIA-PROEX'!K25+ESAG!J25+CEART!J25+FAED!J25+CEAD!J25+CEFID!J25+CERES!J25+CESFI!J25+CCT!J25+CEPLAN!J25+CEAVI!J25+CAV!J25+CEO!J25+CESMO!J25</f>
        <v>88</v>
      </c>
      <c r="G25" s="67">
        <f>'REITORIA-PROEX'!L25+ESAG!K25+CEART!K25+FAED!K25+CEAD!K25+CEFID!K25+CERES!K25+CESFI!K25+CCT!K25+CEPLAN!K25+CEAVI!K25+CAV!K25+CEO!K25+CESMO!K25</f>
        <v>54</v>
      </c>
      <c r="H25" s="67">
        <f>'REITORIA-PROEX'!M25+ESAG!L25+CEART!L25+FAED!L25+CEAD!L25+CEFID!L25+CERES!L25+CESFI!L25+CCT!L25+CEPLAN!L25+CEAVI!L25+CAV!L25+CEO!L25+CESMO!L25</f>
        <v>54</v>
      </c>
      <c r="I25" s="68">
        <f>'REITORIA-PROEX'!O25+ESAG!N25+CEART!N25+FAED!N25+CEAD!N25+CEFID!N25+CERES!N25+CESFI!N25+CCT!N25+CEPLAN!N25+CEAVI!N25+CAV!N25+CEO!N25+CESMO!N25</f>
        <v>19</v>
      </c>
      <c r="J25" s="69">
        <f>'REITORIA-PROEX'!P25+'REITORIA-PROEX'!R25+ESAG!O25+ESAG!Q25+CEART!O25+CEART!Q25+FAED!O25+FAED!Q25+CEAD!O25+CEAD!Q25+CEFID!O25+CEFID!Q25+CERES!O25+CERES!Q25+CESFI!O25+CESFI!Q25+CCT!O25+CCT!Q25+CEPLAN!O25+CEPLAN!Q25+CEAVI!O25+CEAVI!Q25+CAV!O25+CAV!Q25+CEO!O25+CEO!Q25+CESMO!O25+CESMO!Q25</f>
        <v>0</v>
      </c>
      <c r="K25" s="70">
        <f t="shared" si="0"/>
        <v>34</v>
      </c>
      <c r="L25" s="7">
        <f t="shared" si="1"/>
        <v>259600</v>
      </c>
      <c r="M25" s="7">
        <f t="shared" si="2"/>
        <v>0</v>
      </c>
      <c r="N25" s="7">
        <f t="shared" si="3"/>
        <v>159300</v>
      </c>
      <c r="O25" s="99"/>
      <c r="P25" s="99"/>
      <c r="Q25" s="99"/>
      <c r="R25" s="99"/>
    </row>
    <row r="26" spans="1:18" ht="30">
      <c r="A26" s="178"/>
      <c r="B26" s="18">
        <v>23</v>
      </c>
      <c r="C26" s="178"/>
      <c r="D26" s="30" t="s">
        <v>15</v>
      </c>
      <c r="E26" s="20">
        <v>2950</v>
      </c>
      <c r="F26" s="6">
        <f>'REITORIA-PROEX'!K26+ESAG!J26+CEART!J26+FAED!J26+CEAD!J26+CEFID!J26+CERES!J26+CESFI!J26+CCT!J26+CEPLAN!J26+CEAVI!J26+CAV!J26+CEO!J26+CESMO!J26</f>
        <v>47</v>
      </c>
      <c r="G26" s="67">
        <f>'REITORIA-PROEX'!L26+ESAG!K26+CEART!K26+FAED!K26+CEAD!K26+CEFID!K26+CERES!K26+CESFI!K26+CCT!K26+CEPLAN!K26+CEAVI!K26+CAV!K26+CEO!K26+CESMO!K26</f>
        <v>25</v>
      </c>
      <c r="H26" s="67">
        <f>'REITORIA-PROEX'!M26+ESAG!L26+CEART!L26+FAED!L26+CEAD!L26+CEFID!L26+CERES!L26+CESFI!L26+CCT!L26+CEPLAN!L26+CEAVI!L26+CAV!L26+CEO!L26+CESMO!L26</f>
        <v>25</v>
      </c>
      <c r="I26" s="68">
        <f>'REITORIA-PROEX'!O26+ESAG!N26+CEART!N26+FAED!N26+CEAD!N26+CEFID!N26+CERES!N26+CESFI!N26+CCT!N26+CEPLAN!N26+CEAVI!N26+CAV!N26+CEO!N26+CESMO!N26</f>
        <v>8</v>
      </c>
      <c r="J26" s="69">
        <f>'REITORIA-PROEX'!P26+'REITORIA-PROEX'!R26+ESAG!O26+ESAG!Q26+CEART!O26+CEART!Q26+FAED!O26+FAED!Q26+CEAD!O26+CEAD!Q26+CEFID!O26+CEFID!Q26+CERES!O26+CERES!Q26+CESFI!O26+CESFI!Q26+CCT!O26+CCT!Q26+CEPLAN!O26+CEPLAN!Q26+CEAVI!O26+CEAVI!Q26+CAV!O26+CAV!Q26+CEO!O26+CEO!Q26+CESMO!O26+CESMO!Q26</f>
        <v>0</v>
      </c>
      <c r="K26" s="70">
        <f t="shared" si="0"/>
        <v>22</v>
      </c>
      <c r="L26" s="7">
        <f t="shared" si="1"/>
        <v>138650</v>
      </c>
      <c r="M26" s="7">
        <f t="shared" si="2"/>
        <v>0</v>
      </c>
      <c r="N26" s="7">
        <f t="shared" si="3"/>
        <v>73750</v>
      </c>
      <c r="O26" s="99"/>
      <c r="P26" s="99"/>
      <c r="Q26" s="99"/>
      <c r="R26" s="99"/>
    </row>
    <row r="27" spans="1:18">
      <c r="A27" s="178"/>
      <c r="B27" s="18">
        <v>24</v>
      </c>
      <c r="C27" s="178"/>
      <c r="D27" s="30" t="s">
        <v>27</v>
      </c>
      <c r="E27" s="20">
        <v>900</v>
      </c>
      <c r="F27" s="6">
        <f>'REITORIA-PROEX'!K27+ESAG!J27+CEART!J27+FAED!J27+CEAD!J27+CEFID!J27+CERES!J27+CESFI!J27+CCT!J27+CEPLAN!J27+CEAVI!J27+CAV!J27+CEO!J27+CESMO!J27</f>
        <v>70</v>
      </c>
      <c r="G27" s="67">
        <f>'REITORIA-PROEX'!L27+ESAG!K27+CEART!K27+FAED!K27+CEAD!K27+CEFID!K27+CERES!K27+CESFI!K27+CCT!K27+CEPLAN!K27+CEAVI!K27+CAV!K27+CEO!K27+CESMO!K27</f>
        <v>32</v>
      </c>
      <c r="H27" s="67">
        <f>'REITORIA-PROEX'!M27+ESAG!L27+CEART!L27+FAED!L27+CEAD!L27+CEFID!L27+CERES!L27+CESFI!L27+CCT!L27+CEPLAN!L27+CEAVI!L27+CAV!L27+CEO!L27+CESMO!L27</f>
        <v>32</v>
      </c>
      <c r="I27" s="68">
        <f>'REITORIA-PROEX'!O27+ESAG!N27+CEART!N27+FAED!N27+CEAD!N27+CEFID!N27+CERES!N27+CESFI!N27+CCT!N27+CEPLAN!N27+CEAVI!N27+CAV!N27+CEO!N27+CESMO!N27</f>
        <v>14</v>
      </c>
      <c r="J27" s="69">
        <f>'REITORIA-PROEX'!P27+'REITORIA-PROEX'!R27+ESAG!O27+ESAG!Q27+CEART!O27+CEART!Q27+FAED!O27+FAED!Q27+CEAD!O27+CEAD!Q27+CEFID!O27+CEFID!Q27+CERES!O27+CERES!Q27+CESFI!O27+CESFI!Q27+CCT!O27+CCT!Q27+CEPLAN!O27+CEPLAN!Q27+CEAVI!O27+CEAVI!Q27+CAV!O27+CAV!Q27+CEO!O27+CEO!Q27+CESMO!O27+CESMO!Q27</f>
        <v>0</v>
      </c>
      <c r="K27" s="70">
        <f t="shared" si="0"/>
        <v>38</v>
      </c>
      <c r="L27" s="7">
        <f t="shared" si="1"/>
        <v>63000</v>
      </c>
      <c r="M27" s="7">
        <f t="shared" si="2"/>
        <v>0</v>
      </c>
      <c r="N27" s="7">
        <f t="shared" si="3"/>
        <v>28800</v>
      </c>
      <c r="O27" s="99"/>
      <c r="P27" s="99"/>
      <c r="Q27" s="99"/>
      <c r="R27" s="99"/>
    </row>
    <row r="28" spans="1:18">
      <c r="A28" s="178"/>
      <c r="B28" s="18">
        <v>25</v>
      </c>
      <c r="C28" s="178"/>
      <c r="D28" s="30" t="s">
        <v>33</v>
      </c>
      <c r="E28" s="20">
        <v>8</v>
      </c>
      <c r="F28" s="6">
        <f>'REITORIA-PROEX'!K28+ESAG!J28+CEART!J28+FAED!J28+CEAD!J28+CEFID!J28+CERES!J28+CESFI!J28+CCT!J28+CEPLAN!J28+CEAVI!J28+CAV!J28+CEO!J28+CESMO!J28</f>
        <v>6305</v>
      </c>
      <c r="G28" s="67">
        <f>'REITORIA-PROEX'!L28+ESAG!K28+CEART!K28+FAED!K28+CEAD!K28+CEFID!K28+CERES!K28+CESFI!K28+CCT!K28+CEPLAN!K28+CEAVI!K28+CAV!K28+CEO!K28+CESMO!K28</f>
        <v>2210</v>
      </c>
      <c r="H28" s="67">
        <f>'REITORIA-PROEX'!M28+ESAG!L28+CEART!L28+FAED!L28+CEAD!L28+CEFID!L28+CERES!L28+CESFI!L28+CCT!L28+CEPLAN!L28+CEAVI!L28+CAV!L28+CEO!L28+CESMO!L28</f>
        <v>2210</v>
      </c>
      <c r="I28" s="68">
        <f>'REITORIA-PROEX'!O28+ESAG!N28+CEART!N28+FAED!N28+CEAD!N28+CEFID!N28+CERES!N28+CESFI!N28+CCT!N28+CEPLAN!N28+CEAVI!N28+CAV!N28+CEO!N28+CESMO!N28</f>
        <v>1576</v>
      </c>
      <c r="J28" s="69">
        <f>'REITORIA-PROEX'!P28+'REITORIA-PROEX'!R28+ESAG!O28+ESAG!Q28+CEART!O28+CEART!Q28+FAED!O28+FAED!Q28+CEAD!O28+CEAD!Q28+CEFID!O28+CEFID!Q28+CERES!O28+CERES!Q28+CESFI!O28+CESFI!Q28+CCT!O28+CCT!Q28+CEPLAN!O28+CEPLAN!Q28+CEAVI!O28+CEAVI!Q28+CAV!O28+CAV!Q28+CEO!O28+CEO!Q28+CESMO!O28+CESMO!Q28</f>
        <v>0</v>
      </c>
      <c r="K28" s="70">
        <f t="shared" si="0"/>
        <v>4095</v>
      </c>
      <c r="L28" s="7">
        <f t="shared" si="1"/>
        <v>50440</v>
      </c>
      <c r="M28" s="7">
        <f t="shared" si="2"/>
        <v>0</v>
      </c>
      <c r="N28" s="7">
        <f t="shared" si="3"/>
        <v>17680</v>
      </c>
      <c r="O28" s="99"/>
      <c r="P28" s="99"/>
      <c r="Q28" s="99"/>
      <c r="R28" s="99"/>
    </row>
    <row r="29" spans="1:18">
      <c r="A29" s="178"/>
      <c r="B29" s="18">
        <v>26</v>
      </c>
      <c r="C29" s="178"/>
      <c r="D29" s="30" t="s">
        <v>34</v>
      </c>
      <c r="E29" s="20">
        <v>10</v>
      </c>
      <c r="F29" s="6">
        <f>'REITORIA-PROEX'!K29+ESAG!J29+CEART!J29+FAED!J29+CEAD!J29+CEFID!J29+CERES!J29+CESFI!J29+CCT!J29+CEPLAN!J29+CEAVI!J29+CAV!J29+CEO!J29+CESMO!J29</f>
        <v>1604</v>
      </c>
      <c r="G29" s="67">
        <f>'REITORIA-PROEX'!L29+ESAG!K29+CEART!K29+FAED!K29+CEAD!K29+CEFID!K29+CERES!K29+CESFI!K29+CCT!K29+CEPLAN!K29+CEAVI!K29+CAV!K29+CEO!K29+CESMO!K29</f>
        <v>70</v>
      </c>
      <c r="H29" s="67">
        <f>'REITORIA-PROEX'!M29+ESAG!L29+CEART!L29+FAED!L29+CEAD!L29+CEFID!L29+CERES!L29+CESFI!L29+CCT!L29+CEPLAN!L29+CEAVI!L29+CAV!L29+CEO!L29+CESMO!L29</f>
        <v>70</v>
      </c>
      <c r="I29" s="68">
        <f>'REITORIA-PROEX'!O29+ESAG!N29+CEART!N29+FAED!N29+CEAD!N29+CEFID!N29+CERES!N29+CESFI!N29+CCT!N29+CEPLAN!N29+CEAVI!N29+CAV!N29+CEO!N29+CESMO!N29</f>
        <v>400</v>
      </c>
      <c r="J29" s="69">
        <f>'REITORIA-PROEX'!P29+'REITORIA-PROEX'!R29+ESAG!O29+ESAG!Q29+CEART!O29+CEART!Q29+FAED!O29+FAED!Q29+CEAD!O29+CEAD!Q29+CEFID!O29+CEFID!Q29+CERES!O29+CERES!Q29+CESFI!O29+CESFI!Q29+CCT!O29+CCT!Q29+CEPLAN!O29+CEPLAN!Q29+CEAVI!O29+CEAVI!Q29+CAV!O29+CAV!Q29+CEO!O29+CEO!Q29+CESMO!O29+CESMO!Q29</f>
        <v>0</v>
      </c>
      <c r="K29" s="70">
        <f t="shared" si="0"/>
        <v>1534</v>
      </c>
      <c r="L29" s="7">
        <f t="shared" si="1"/>
        <v>16040</v>
      </c>
      <c r="M29" s="7">
        <f t="shared" si="2"/>
        <v>0</v>
      </c>
      <c r="N29" s="7">
        <f t="shared" si="3"/>
        <v>700</v>
      </c>
      <c r="O29" s="99"/>
      <c r="P29" s="99"/>
      <c r="Q29" s="99"/>
      <c r="R29" s="99"/>
    </row>
    <row r="30" spans="1:18" ht="14.25" customHeight="1">
      <c r="A30" s="178"/>
      <c r="B30" s="18">
        <v>27</v>
      </c>
      <c r="C30" s="178"/>
      <c r="D30" s="30" t="s">
        <v>28</v>
      </c>
      <c r="E30" s="20">
        <v>900</v>
      </c>
      <c r="F30" s="6">
        <f>'REITORIA-PROEX'!K30+ESAG!J30+CEART!J30+FAED!J30+CEAD!J30+CEFID!J30+CERES!J30+CESFI!J30+CCT!J30+CEPLAN!J30+CEAVI!J30+CAV!J30+CEO!J30+CESMO!J30</f>
        <v>66</v>
      </c>
      <c r="G30" s="67">
        <f>'REITORIA-PROEX'!L30+ESAG!K30+CEART!K30+FAED!K30+CEAD!K30+CEFID!K30+CERES!K30+CESFI!K30+CCT!K30+CEPLAN!K30+CEAVI!K30+CAV!K30+CEO!K30+CESMO!K30</f>
        <v>51</v>
      </c>
      <c r="H30" s="67">
        <f>'REITORIA-PROEX'!M30+ESAG!L30+CEART!L30+FAED!L30+CEAD!L30+CEFID!L30+CERES!L30+CESFI!L30+CCT!L30+CEPLAN!L30+CEAVI!L30+CAV!L30+CEO!L30+CESMO!L30</f>
        <v>51</v>
      </c>
      <c r="I30" s="68">
        <f>'REITORIA-PROEX'!O30+ESAG!N30+CEART!N30+FAED!N30+CEAD!N30+CEFID!N30+CERES!N30+CESFI!N30+CCT!N30+CEPLAN!N30+CEAVI!N30+CAV!N30+CEO!N30+CESMO!N30</f>
        <v>13</v>
      </c>
      <c r="J30" s="69">
        <f>'REITORIA-PROEX'!P30+'REITORIA-PROEX'!R30+ESAG!O30+ESAG!Q30+CEART!O30+CEART!Q30+FAED!O30+FAED!Q30+CEAD!O30+CEAD!Q30+CEFID!O30+CEFID!Q30+CERES!O30+CERES!Q30+CESFI!O30+CESFI!Q30+CCT!O30+CCT!Q30+CEPLAN!O30+CEPLAN!Q30+CEAVI!O30+CEAVI!Q30+CAV!O30+CAV!Q30+CEO!O30+CEO!Q30+CESMO!O30+CESMO!Q30</f>
        <v>0</v>
      </c>
      <c r="K30" s="70">
        <f t="shared" si="0"/>
        <v>15</v>
      </c>
      <c r="L30" s="7">
        <f t="shared" si="1"/>
        <v>59400</v>
      </c>
      <c r="M30" s="7">
        <f t="shared" si="2"/>
        <v>0</v>
      </c>
      <c r="N30" s="7">
        <f t="shared" si="3"/>
        <v>45900</v>
      </c>
      <c r="O30" s="99"/>
      <c r="P30" s="99"/>
      <c r="Q30" s="99"/>
      <c r="R30" s="99"/>
    </row>
    <row r="31" spans="1:18">
      <c r="A31" s="178"/>
      <c r="B31" s="18">
        <v>28</v>
      </c>
      <c r="C31" s="178"/>
      <c r="D31" s="30" t="s">
        <v>29</v>
      </c>
      <c r="E31" s="20">
        <v>2000</v>
      </c>
      <c r="F31" s="6">
        <f>'REITORIA-PROEX'!K31+ESAG!J31+CEART!J31+FAED!J31+CEAD!J31+CEFID!J31+CERES!J31+CESFI!J31+CCT!J31+CEPLAN!J31+CEAVI!J31+CAV!J31+CEO!J31+CESMO!J31</f>
        <v>31</v>
      </c>
      <c r="G31" s="67">
        <f>'REITORIA-PROEX'!L31+ESAG!K31+CEART!K31+FAED!K31+CEAD!K31+CEFID!K31+CERES!K31+CESFI!K31+CCT!K31+CEPLAN!K31+CEAVI!K31+CAV!K31+CEO!K31+CESMO!K31</f>
        <v>8</v>
      </c>
      <c r="H31" s="67">
        <f>'REITORIA-PROEX'!M31+ESAG!L31+CEART!L31+FAED!L31+CEAD!L31+CEFID!L31+CERES!L31+CESFI!L31+CCT!L31+CEPLAN!L31+CEAVI!L31+CAV!L31+CEO!L31+CESMO!L31</f>
        <v>8</v>
      </c>
      <c r="I31" s="68">
        <f>'REITORIA-PROEX'!O31+ESAG!N31+CEART!N31+FAED!N31+CEAD!N31+CEFID!N31+CERES!N31+CESFI!N31+CCT!N31+CEPLAN!N31+CEAVI!N31+CAV!N31+CEO!N31+CESMO!N31</f>
        <v>4</v>
      </c>
      <c r="J31" s="69">
        <f>'REITORIA-PROEX'!P31+'REITORIA-PROEX'!R31+ESAG!O31+ESAG!Q31+CEART!O31+CEART!Q31+FAED!O31+FAED!Q31+CEAD!O31+CEAD!Q31+CEFID!O31+CEFID!Q31+CERES!O31+CERES!Q31+CESFI!O31+CESFI!Q31+CCT!O31+CCT!Q31+CEPLAN!O31+CEPLAN!Q31+CEAVI!O31+CEAVI!Q31+CAV!O31+CAV!Q31+CEO!O31+CEO!Q31+CESMO!O31+CESMO!Q31</f>
        <v>0</v>
      </c>
      <c r="K31" s="70">
        <f t="shared" si="0"/>
        <v>23</v>
      </c>
      <c r="L31" s="7">
        <f t="shared" si="1"/>
        <v>62000</v>
      </c>
      <c r="M31" s="7">
        <f t="shared" si="2"/>
        <v>0</v>
      </c>
      <c r="N31" s="7">
        <f t="shared" si="3"/>
        <v>16000</v>
      </c>
      <c r="O31" s="99"/>
      <c r="P31" s="99"/>
      <c r="Q31" s="99"/>
      <c r="R31" s="99"/>
    </row>
    <row r="32" spans="1:18" ht="45">
      <c r="A32" s="178"/>
      <c r="B32" s="18">
        <v>29</v>
      </c>
      <c r="C32" s="178"/>
      <c r="D32" s="32" t="s">
        <v>35</v>
      </c>
      <c r="E32" s="20">
        <v>2500</v>
      </c>
      <c r="F32" s="6">
        <f>'REITORIA-PROEX'!K32+ESAG!J32+CEART!J32+FAED!J32+CEAD!J32+CEFID!J32+CERES!J32+CESFI!J32+CCT!J32+CEPLAN!J32+CEAVI!J32+CAV!J32+CEO!J32+CESMO!J32</f>
        <v>4</v>
      </c>
      <c r="G32" s="67">
        <f>'REITORIA-PROEX'!L32+ESAG!K32+CEART!K32+FAED!K32+CEAD!K32+CEFID!K32+CERES!K32+CESFI!K32+CCT!K32+CEPLAN!K32+CEAVI!K32+CAV!K32+CEO!K32+CESMO!K32</f>
        <v>3</v>
      </c>
      <c r="H32" s="67">
        <f>'REITORIA-PROEX'!M32+ESAG!L32+CEART!L32+FAED!L32+CEAD!L32+CEFID!L32+CERES!L32+CESFI!L32+CCT!L32+CEPLAN!L32+CEAVI!L32+CAV!L32+CEO!L32+CESMO!L32</f>
        <v>3</v>
      </c>
      <c r="I32" s="68">
        <f>'REITORIA-PROEX'!O32+ESAG!N32+CEART!N32+FAED!N32+CEAD!N32+CEFID!N32+CERES!N32+CESFI!N32+CCT!N32+CEPLAN!N32+CEAVI!N32+CAV!N32+CEO!N32+CESMO!N32</f>
        <v>1</v>
      </c>
      <c r="J32" s="69">
        <f>'REITORIA-PROEX'!P32+'REITORIA-PROEX'!R32+ESAG!O32+ESAG!Q32+CEART!O32+CEART!Q32+FAED!O32+FAED!Q32+CEAD!O32+CEAD!Q32+CEFID!O32+CEFID!Q32+CERES!O32+CERES!Q32+CESFI!O32+CESFI!Q32+CCT!O32+CCT!Q32+CEPLAN!O32+CEPLAN!Q32+CEAVI!O32+CEAVI!Q32+CAV!O32+CAV!Q32+CEO!O32+CEO!Q32+CESMO!O32+CESMO!Q32</f>
        <v>0</v>
      </c>
      <c r="K32" s="70">
        <f t="shared" si="0"/>
        <v>1</v>
      </c>
      <c r="L32" s="7">
        <f t="shared" si="1"/>
        <v>10000</v>
      </c>
      <c r="M32" s="7">
        <f t="shared" si="2"/>
        <v>0</v>
      </c>
      <c r="N32" s="7">
        <f t="shared" si="3"/>
        <v>7500</v>
      </c>
      <c r="O32" s="99"/>
      <c r="P32" s="99"/>
      <c r="Q32" s="99"/>
      <c r="R32" s="99"/>
    </row>
    <row r="33" spans="1:18" ht="60">
      <c r="A33" s="178"/>
      <c r="B33" s="18">
        <v>30</v>
      </c>
      <c r="C33" s="178"/>
      <c r="D33" s="32" t="s">
        <v>89</v>
      </c>
      <c r="E33" s="20">
        <v>929</v>
      </c>
      <c r="F33" s="6">
        <f>'REITORIA-PROEX'!K33+ESAG!J33+CEART!J33+FAED!J33+CEAD!J33+CEFID!J33+CERES!J33+CESFI!J33+CCT!J33+CEPLAN!J33+CEAVI!J33+CAV!J33+CEO!J33+CESMO!J33</f>
        <v>10</v>
      </c>
      <c r="G33" s="67">
        <f>'REITORIA-PROEX'!L33+ESAG!K33+CEART!K33+FAED!K33+CEAD!K33+CEFID!K33+CERES!K33+CESFI!K33+CCT!K33+CEPLAN!K33+CEAVI!K33+CAV!K33+CEO!K33+CESMO!K33</f>
        <v>9</v>
      </c>
      <c r="H33" s="67">
        <f>'REITORIA-PROEX'!M33+ESAG!L33+CEART!L33+FAED!L33+CEAD!L33+CEFID!L33+CERES!L33+CESFI!L33+CCT!L33+CEPLAN!L33+CEAVI!L33+CAV!L33+CEO!L33+CESMO!L33</f>
        <v>9</v>
      </c>
      <c r="I33" s="68">
        <f>'REITORIA-PROEX'!O33+ESAG!N33+CEART!N33+FAED!N33+CEAD!N33+CEFID!N33+CERES!N33+CESFI!N33+CCT!N33+CEPLAN!N33+CEAVI!N33+CAV!N33+CEO!N33+CESMO!N33</f>
        <v>2</v>
      </c>
      <c r="J33" s="69">
        <f>'REITORIA-PROEX'!P33+'REITORIA-PROEX'!R33+ESAG!O33+ESAG!Q33+CEART!O33+CEART!Q33+FAED!O33+FAED!Q33+CEAD!O33+CEAD!Q33+CEFID!O33+CEFID!Q33+CERES!O33+CERES!Q33+CESFI!O33+CESFI!Q33+CCT!O33+CCT!Q33+CEPLAN!O33+CEPLAN!Q33+CEAVI!O33+CEAVI!Q33+CAV!O33+CAV!Q33+CEO!O33+CEO!Q33+CESMO!O33+CESMO!Q33</f>
        <v>0</v>
      </c>
      <c r="K33" s="70">
        <f t="shared" si="0"/>
        <v>1</v>
      </c>
      <c r="L33" s="7">
        <f t="shared" si="1"/>
        <v>9290</v>
      </c>
      <c r="M33" s="7">
        <f t="shared" si="2"/>
        <v>0</v>
      </c>
      <c r="N33" s="7">
        <f t="shared" si="3"/>
        <v>8361</v>
      </c>
      <c r="O33" s="99"/>
      <c r="P33" s="99"/>
      <c r="Q33" s="99"/>
      <c r="R33" s="99"/>
    </row>
    <row r="34" spans="1:18">
      <c r="A34" s="178"/>
      <c r="B34" s="18">
        <v>31</v>
      </c>
      <c r="C34" s="178"/>
      <c r="D34" s="32" t="s">
        <v>36</v>
      </c>
      <c r="E34" s="20">
        <v>300</v>
      </c>
      <c r="F34" s="6">
        <f>'REITORIA-PROEX'!K34+ESAG!J34+CEART!J34+FAED!J34+CEAD!J34+CEFID!J34+CERES!J34+CESFI!J34+CCT!J34+CEPLAN!J34+CEAVI!J34+CAV!J34+CEO!J34+CESMO!J34</f>
        <v>4</v>
      </c>
      <c r="G34" s="67">
        <f>'REITORIA-PROEX'!L34+ESAG!K34+CEART!K34+FAED!K34+CEAD!K34+CEFID!K34+CERES!K34+CESFI!K34+CCT!K34+CEPLAN!K34+CEAVI!K34+CAV!K34+CEO!K34+CESMO!K34</f>
        <v>4</v>
      </c>
      <c r="H34" s="67">
        <f>'REITORIA-PROEX'!M34+ESAG!L34+CEART!L34+FAED!L34+CEAD!L34+CEFID!L34+CERES!L34+CESFI!L34+CCT!L34+CEPLAN!L34+CEAVI!L34+CAV!L34+CEO!L34+CESMO!L34</f>
        <v>4</v>
      </c>
      <c r="I34" s="68">
        <f>'REITORIA-PROEX'!O34+ESAG!N34+CEART!N34+FAED!N34+CEAD!N34+CEFID!N34+CERES!N34+CESFI!N34+CCT!N34+CEPLAN!N34+CEAVI!N34+CAV!N34+CEO!N34+CESMO!N34</f>
        <v>1</v>
      </c>
      <c r="J34" s="69">
        <f>'REITORIA-PROEX'!P34+'REITORIA-PROEX'!R34+ESAG!O34+ESAG!Q34+CEART!O34+CEART!Q34+FAED!O34+FAED!Q34+CEAD!O34+CEAD!Q34+CEFID!O34+CEFID!Q34+CERES!O34+CERES!Q34+CESFI!O34+CESFI!Q34+CCT!O34+CCT!Q34+CEPLAN!O34+CEPLAN!Q34+CEAVI!O34+CEAVI!Q34+CAV!O34+CAV!Q34+CEO!O34+CEO!Q34+CESMO!O34+CESMO!Q34</f>
        <v>0</v>
      </c>
      <c r="K34" s="70">
        <f t="shared" si="0"/>
        <v>0</v>
      </c>
      <c r="L34" s="7">
        <f t="shared" si="1"/>
        <v>1200</v>
      </c>
      <c r="M34" s="7">
        <f t="shared" si="2"/>
        <v>0</v>
      </c>
      <c r="N34" s="7">
        <f t="shared" si="3"/>
        <v>1200</v>
      </c>
      <c r="O34" s="99"/>
      <c r="P34" s="99"/>
      <c r="Q34" s="99"/>
      <c r="R34" s="99"/>
    </row>
    <row r="35" spans="1:18">
      <c r="A35" s="178"/>
      <c r="B35" s="18">
        <v>32</v>
      </c>
      <c r="C35" s="178"/>
      <c r="D35" s="32" t="s">
        <v>37</v>
      </c>
      <c r="E35" s="20">
        <v>300</v>
      </c>
      <c r="F35" s="6">
        <f>'REITORIA-PROEX'!K35+ESAG!J35+CEART!J35+FAED!J35+CEAD!J35+CEFID!J35+CERES!J35+CESFI!J35+CCT!J35+CEPLAN!J35+CEAVI!J35+CAV!J35+CEO!J35+CESMO!J35</f>
        <v>40</v>
      </c>
      <c r="G35" s="67">
        <f>'REITORIA-PROEX'!L35+ESAG!K35+CEART!K35+FAED!K35+CEAD!K35+CEFID!K35+CERES!K35+CESFI!K35+CCT!K35+CEPLAN!K35+CEAVI!K35+CAV!K35+CEO!K35+CESMO!K35</f>
        <v>31</v>
      </c>
      <c r="H35" s="67">
        <f>'REITORIA-PROEX'!M35+ESAG!L35+CEART!L35+FAED!L35+CEAD!L35+CEFID!L35+CERES!L35+CESFI!L35+CCT!L35+CEPLAN!L35+CEAVI!L35+CAV!L35+CEO!L35+CESMO!L35</f>
        <v>31</v>
      </c>
      <c r="I35" s="68">
        <f>'REITORIA-PROEX'!O35+ESAG!N35+CEART!N35+FAED!N35+CEAD!N35+CEFID!N35+CERES!N35+CESFI!N35+CCT!N35+CEPLAN!N35+CEAVI!N35+CAV!N35+CEO!N35+CESMO!N35</f>
        <v>9</v>
      </c>
      <c r="J35" s="69">
        <f>'REITORIA-PROEX'!P35+'REITORIA-PROEX'!R35+ESAG!O35+ESAG!Q35+CEART!O35+CEART!Q35+FAED!O35+FAED!Q35+CEAD!O35+CEAD!Q35+CEFID!O35+CEFID!Q35+CERES!O35+CERES!Q35+CESFI!O35+CESFI!Q35+CCT!O35+CCT!Q35+CEPLAN!O35+CEPLAN!Q35+CEAVI!O35+CEAVI!Q35+CAV!O35+CAV!Q35+CEO!O35+CEO!Q35+CESMO!O35+CESMO!Q35</f>
        <v>0</v>
      </c>
      <c r="K35" s="70">
        <f t="shared" si="0"/>
        <v>9</v>
      </c>
      <c r="L35" s="7">
        <f t="shared" si="1"/>
        <v>12000</v>
      </c>
      <c r="M35" s="7">
        <f t="shared" si="2"/>
        <v>0</v>
      </c>
      <c r="N35" s="7">
        <f t="shared" si="3"/>
        <v>9300</v>
      </c>
      <c r="O35" s="99"/>
      <c r="P35" s="99"/>
      <c r="Q35" s="99"/>
      <c r="R35" s="99"/>
    </row>
    <row r="36" spans="1:18" ht="30">
      <c r="A36" s="178"/>
      <c r="B36" s="18">
        <v>33</v>
      </c>
      <c r="C36" s="178"/>
      <c r="D36" s="32" t="s">
        <v>38</v>
      </c>
      <c r="E36" s="20">
        <v>300</v>
      </c>
      <c r="F36" s="6">
        <f>'REITORIA-PROEX'!K36+ESAG!J36+CEART!J36+FAED!J36+CEAD!J36+CEFID!J36+CERES!J36+CESFI!J36+CCT!J36+CEPLAN!J36+CEAVI!J36+CAV!J36+CEO!J36+CESMO!J36</f>
        <v>32</v>
      </c>
      <c r="G36" s="67">
        <f>'REITORIA-PROEX'!L36+ESAG!K36+CEART!K36+FAED!K36+CEAD!K36+CEFID!K36+CERES!K36+CESFI!K36+CCT!K36+CEPLAN!K36+CEAVI!K36+CAV!K36+CEO!K36+CESMO!K36</f>
        <v>31</v>
      </c>
      <c r="H36" s="67">
        <f>'REITORIA-PROEX'!M36+ESAG!L36+CEART!L36+FAED!L36+CEAD!L36+CEFID!L36+CERES!L36+CESFI!L36+CCT!L36+CEPLAN!L36+CEAVI!L36+CAV!L36+CEO!L36+CESMO!L36</f>
        <v>31</v>
      </c>
      <c r="I36" s="68">
        <f>'REITORIA-PROEX'!O36+ESAG!N36+CEART!N36+FAED!N36+CEAD!N36+CEFID!N36+CERES!N36+CESFI!N36+CCT!N36+CEPLAN!N36+CEAVI!N36+CAV!N36+CEO!N36+CESMO!N36</f>
        <v>7</v>
      </c>
      <c r="J36" s="69">
        <f>'REITORIA-PROEX'!P36+'REITORIA-PROEX'!R36+ESAG!O36+ESAG!Q36+CEART!O36+CEART!Q36+FAED!O36+FAED!Q36+CEAD!O36+CEAD!Q36+CEFID!O36+CEFID!Q36+CERES!O36+CERES!Q36+CESFI!O36+CESFI!Q36+CCT!O36+CCT!Q36+CEPLAN!O36+CEPLAN!Q36+CEAVI!O36+CEAVI!Q36+CAV!O36+CAV!Q36+CEO!O36+CEO!Q36+CESMO!O36+CESMO!Q36</f>
        <v>0</v>
      </c>
      <c r="K36" s="70">
        <f t="shared" si="0"/>
        <v>1</v>
      </c>
      <c r="L36" s="7">
        <f t="shared" si="1"/>
        <v>9600</v>
      </c>
      <c r="M36" s="7">
        <f t="shared" si="2"/>
        <v>0</v>
      </c>
      <c r="N36" s="7">
        <f t="shared" si="3"/>
        <v>9300</v>
      </c>
      <c r="O36" s="99"/>
      <c r="P36" s="99"/>
      <c r="Q36" s="99"/>
      <c r="R36" s="99"/>
    </row>
    <row r="37" spans="1:18">
      <c r="A37" s="178"/>
      <c r="B37" s="18">
        <v>34</v>
      </c>
      <c r="C37" s="178"/>
      <c r="D37" s="30" t="s">
        <v>90</v>
      </c>
      <c r="E37" s="20">
        <v>520</v>
      </c>
      <c r="F37" s="6">
        <f>'REITORIA-PROEX'!K37+ESAG!J37+CEART!J37+FAED!J37+CEAD!J37+CEFID!J37+CERES!J37+CESFI!J37+CCT!J37+CEPLAN!J37+CEAVI!J37+CAV!J37+CEO!J37+CESMO!J37</f>
        <v>4</v>
      </c>
      <c r="G37" s="67">
        <f>'REITORIA-PROEX'!L37+ESAG!K37+CEART!K37+FAED!K37+CEAD!K37+CEFID!K37+CERES!K37+CESFI!K37+CCT!K37+CEPLAN!K37+CEAVI!K37+CAV!K37+CEO!K37+CESMO!K37</f>
        <v>3</v>
      </c>
      <c r="H37" s="67">
        <f>'REITORIA-PROEX'!M37+ESAG!L37+CEART!L37+FAED!L37+CEAD!L37+CEFID!L37+CERES!L37+CESFI!L37+CCT!L37+CEPLAN!L37+CEAVI!L37+CAV!L37+CEO!L37+CESMO!L37</f>
        <v>3</v>
      </c>
      <c r="I37" s="68">
        <f>'REITORIA-PROEX'!O37+ESAG!N37+CEART!N37+FAED!N37+CEAD!N37+CEFID!N37+CERES!N37+CESFI!N37+CCT!N37+CEPLAN!N37+CEAVI!N37+CAV!N37+CEO!N37+CESMO!N37</f>
        <v>1</v>
      </c>
      <c r="J37" s="69">
        <f>'REITORIA-PROEX'!P37+'REITORIA-PROEX'!R37+ESAG!O37+ESAG!Q37+CEART!O37+CEART!Q37+FAED!O37+FAED!Q37+CEAD!O37+CEAD!Q37+CEFID!O37+CEFID!Q37+CERES!O37+CERES!Q37+CESFI!O37+CESFI!Q37+CCT!O37+CCT!Q37+CEPLAN!O37+CEPLAN!Q37+CEAVI!O37+CEAVI!Q37+CAV!O37+CAV!Q37+CEO!O37+CEO!Q37+CESMO!O37+CESMO!Q37</f>
        <v>0</v>
      </c>
      <c r="K37" s="70">
        <f t="shared" si="0"/>
        <v>1</v>
      </c>
      <c r="L37" s="7">
        <f t="shared" si="1"/>
        <v>2080</v>
      </c>
      <c r="M37" s="7">
        <f t="shared" si="2"/>
        <v>0</v>
      </c>
      <c r="N37" s="7">
        <f t="shared" si="3"/>
        <v>1560</v>
      </c>
      <c r="O37" s="99"/>
      <c r="P37" s="99"/>
      <c r="Q37" s="99"/>
      <c r="R37" s="99"/>
    </row>
    <row r="38" spans="1:18" ht="75">
      <c r="A38" s="178"/>
      <c r="B38" s="18">
        <v>35</v>
      </c>
      <c r="C38" s="178"/>
      <c r="D38" s="30" t="s">
        <v>91</v>
      </c>
      <c r="E38" s="20">
        <v>350</v>
      </c>
      <c r="F38" s="6">
        <f>'REITORIA-PROEX'!K38+ESAG!J38+CEART!J38+FAED!J38+CEAD!J38+CEFID!J38+CERES!J38+CESFI!J38+CCT!J38+CEPLAN!J38+CEAVI!J38+CAV!J38+CEO!J38+CESMO!J38</f>
        <v>56</v>
      </c>
      <c r="G38" s="67">
        <f>'REITORIA-PROEX'!L38+ESAG!K38+CEART!K38+FAED!K38+CEAD!K38+CEFID!K38+CERES!K38+CESFI!K38+CCT!K38+CEPLAN!K38+CEAVI!K38+CAV!K38+CEO!K38+CESMO!K38</f>
        <v>56</v>
      </c>
      <c r="H38" s="67">
        <f>'REITORIA-PROEX'!M38+ESAG!L38+CEART!L38+FAED!L38+CEAD!L38+CEFID!L38+CERES!L38+CESFI!L38+CCT!L38+CEPLAN!L38+CEAVI!L38+CAV!L38+CEO!L38+CESMO!L38</f>
        <v>56</v>
      </c>
      <c r="I38" s="68">
        <f>'REITORIA-PROEX'!O38+ESAG!N38+CEART!N38+FAED!N38+CEAD!N38+CEFID!N38+CERES!N38+CESFI!N38+CCT!N38+CEPLAN!N38+CEAVI!N38+CAV!N38+CEO!N38+CESMO!N38</f>
        <v>14</v>
      </c>
      <c r="J38" s="69">
        <f>'REITORIA-PROEX'!P38+'REITORIA-PROEX'!R38+ESAG!O38+ESAG!Q38+CEART!O38+CEART!Q38+FAED!O38+FAED!Q38+CEAD!O38+CEAD!Q38+CEFID!O38+CEFID!Q38+CERES!O38+CERES!Q38+CESFI!O38+CESFI!Q38+CCT!O38+CCT!Q38+CEPLAN!O38+CEPLAN!Q38+CEAVI!O38+CEAVI!Q38+CAV!O38+CAV!Q38+CEO!O38+CEO!Q38+CESMO!O38+CESMO!Q38</f>
        <v>0</v>
      </c>
      <c r="K38" s="70">
        <f t="shared" si="0"/>
        <v>0</v>
      </c>
      <c r="L38" s="7">
        <f t="shared" si="1"/>
        <v>19600</v>
      </c>
      <c r="M38" s="7">
        <f t="shared" si="2"/>
        <v>0</v>
      </c>
      <c r="N38" s="7">
        <f t="shared" si="3"/>
        <v>19600</v>
      </c>
      <c r="O38" s="99"/>
      <c r="P38" s="99"/>
      <c r="Q38" s="99"/>
      <c r="R38" s="99"/>
    </row>
    <row r="39" spans="1:18">
      <c r="A39" s="178"/>
      <c r="B39" s="18">
        <v>36</v>
      </c>
      <c r="C39" s="178"/>
      <c r="D39" s="32" t="s">
        <v>39</v>
      </c>
      <c r="E39" s="20">
        <v>250</v>
      </c>
      <c r="F39" s="6">
        <f>'REITORIA-PROEX'!K39+ESAG!J39+CEART!J39+FAED!J39+CEAD!J39+CEFID!J39+CERES!J39+CESFI!J39+CCT!J39+CEPLAN!J39+CEAVI!J39+CAV!J39+CEO!J39+CESMO!J39</f>
        <v>4</v>
      </c>
      <c r="G39" s="67">
        <f>'REITORIA-PROEX'!L39+ESAG!K39+CEART!K39+FAED!K39+CEAD!K39+CEFID!K39+CERES!K39+CESFI!K39+CCT!K39+CEPLAN!K39+CEAVI!K39+CAV!K39+CEO!K39+CESMO!K39</f>
        <v>4</v>
      </c>
      <c r="H39" s="67">
        <f>'REITORIA-PROEX'!M39+ESAG!L39+CEART!L39+FAED!L39+CEAD!L39+CEFID!L39+CERES!L39+CESFI!L39+CCT!L39+CEPLAN!L39+CEAVI!L39+CAV!L39+CEO!L39+CESMO!L39</f>
        <v>4</v>
      </c>
      <c r="I39" s="68">
        <f>'REITORIA-PROEX'!O39+ESAG!N39+CEART!N39+FAED!N39+CEAD!N39+CEFID!N39+CERES!N39+CESFI!N39+CCT!N39+CEPLAN!N39+CEAVI!N39+CAV!N39+CEO!N39+CESMO!N39</f>
        <v>1</v>
      </c>
      <c r="J39" s="69">
        <f>'REITORIA-PROEX'!P39+'REITORIA-PROEX'!R39+ESAG!O39+ESAG!Q39+CEART!O39+CEART!Q39+FAED!O39+FAED!Q39+CEAD!O39+CEAD!Q39+CEFID!O39+CEFID!Q39+CERES!O39+CERES!Q39+CESFI!O39+CESFI!Q39+CCT!O39+CCT!Q39+CEPLAN!O39+CEPLAN!Q39+CEAVI!O39+CEAVI!Q39+CAV!O39+CAV!Q39+CEO!O39+CEO!Q39+CESMO!O39+CESMO!Q39</f>
        <v>0</v>
      </c>
      <c r="K39" s="70">
        <f t="shared" si="0"/>
        <v>0</v>
      </c>
      <c r="L39" s="7">
        <f t="shared" si="1"/>
        <v>1000</v>
      </c>
      <c r="M39" s="7">
        <f t="shared" si="2"/>
        <v>0</v>
      </c>
      <c r="N39" s="7">
        <f t="shared" si="3"/>
        <v>1000</v>
      </c>
      <c r="O39" s="99"/>
      <c r="P39" s="99"/>
      <c r="Q39" s="99"/>
      <c r="R39" s="99"/>
    </row>
    <row r="40" spans="1:18" ht="30">
      <c r="A40" s="178"/>
      <c r="B40" s="18">
        <v>37</v>
      </c>
      <c r="C40" s="178"/>
      <c r="D40" s="32" t="s">
        <v>40</v>
      </c>
      <c r="E40" s="20">
        <v>1000</v>
      </c>
      <c r="F40" s="6">
        <f>'REITORIA-PROEX'!K40+ESAG!J40+CEART!J40+FAED!J40+CEAD!J40+CEFID!J40+CERES!J40+CESFI!J40+CCT!J40+CEPLAN!J40+CEAVI!J40+CAV!J40+CEO!J40+CESMO!J40</f>
        <v>2</v>
      </c>
      <c r="G40" s="67">
        <f>'REITORIA-PROEX'!L40+ESAG!K40+CEART!K40+FAED!K40+CEAD!K40+CEFID!K40+CERES!K40+CESFI!K40+CCT!K40+CEPLAN!K40+CEAVI!K40+CAV!K40+CEO!K40+CESMO!K40</f>
        <v>4</v>
      </c>
      <c r="H40" s="67">
        <f>'REITORIA-PROEX'!M40+ESAG!L40+CEART!L40+FAED!L40+CEAD!L40+CEFID!L40+CERES!L40+CESFI!L40+CCT!L40+CEPLAN!L40+CEAVI!L40+CAV!L40+CEO!L40+CESMO!L40</f>
        <v>4</v>
      </c>
      <c r="I40" s="68">
        <f>'REITORIA-PROEX'!O40+ESAG!N40+CEART!N40+FAED!N40+CEAD!N40+CEFID!N40+CERES!N40+CESFI!N40+CCT!N40+CEPLAN!N40+CEAVI!N40+CAV!N40+CEO!N40+CESMO!N40</f>
        <v>0</v>
      </c>
      <c r="J40" s="69">
        <f>'REITORIA-PROEX'!P40+'REITORIA-PROEX'!R40+ESAG!O40+ESAG!Q40+CEART!O40+CEART!Q40+FAED!O40+FAED!Q40+CEAD!O40+CEAD!Q40+CEFID!O40+CEFID!Q40+CERES!O40+CERES!Q40+CESFI!O40+CESFI!Q40+CCT!O40+CCT!Q40+CEPLAN!O40+CEPLAN!Q40+CEAVI!O40+CEAVI!Q40+CAV!O40+CAV!Q40+CEO!O40+CEO!Q40+CESMO!O40+CESMO!Q40</f>
        <v>0</v>
      </c>
      <c r="K40" s="70">
        <f t="shared" si="0"/>
        <v>-2</v>
      </c>
      <c r="L40" s="7">
        <f t="shared" si="1"/>
        <v>2000</v>
      </c>
      <c r="M40" s="7">
        <f t="shared" si="2"/>
        <v>0</v>
      </c>
      <c r="N40" s="7">
        <f t="shared" si="3"/>
        <v>4000</v>
      </c>
      <c r="O40" s="99"/>
      <c r="P40" s="99"/>
      <c r="Q40" s="99"/>
      <c r="R40" s="99"/>
    </row>
    <row r="41" spans="1:18" ht="45">
      <c r="A41" s="178"/>
      <c r="B41" s="18">
        <v>38</v>
      </c>
      <c r="C41" s="178"/>
      <c r="D41" s="32" t="s">
        <v>92</v>
      </c>
      <c r="E41" s="20">
        <v>1200</v>
      </c>
      <c r="F41" s="6">
        <f>'REITORIA-PROEX'!K41+ESAG!J41+CEART!J41+FAED!J41+CEAD!J41+CEFID!J41+CERES!J41+CESFI!J41+CCT!J41+CEPLAN!J41+CEAVI!J41+CAV!J41+CEO!J41+CESMO!J41</f>
        <v>6</v>
      </c>
      <c r="G41" s="67">
        <f>'REITORIA-PROEX'!L41+ESAG!K41+CEART!K41+FAED!K41+CEAD!K41+CEFID!K41+CERES!K41+CESFI!K41+CCT!K41+CEPLAN!K41+CEAVI!K41+CAV!K41+CEO!K41+CESMO!K41</f>
        <v>6</v>
      </c>
      <c r="H41" s="67">
        <f>'REITORIA-PROEX'!M41+ESAG!L41+CEART!L41+FAED!L41+CEAD!L41+CEFID!L41+CERES!L41+CESFI!L41+CCT!L41+CEPLAN!L41+CEAVI!L41+CAV!L41+CEO!L41+CESMO!L41</f>
        <v>6</v>
      </c>
      <c r="I41" s="68">
        <f>'REITORIA-PROEX'!O41+ESAG!N41+CEART!N41+FAED!N41+CEAD!N41+CEFID!N41+CERES!N41+CESFI!N41+CCT!N41+CEPLAN!N41+CEAVI!N41+CAV!N41+CEO!N41+CESMO!N41</f>
        <v>1</v>
      </c>
      <c r="J41" s="69">
        <f>'REITORIA-PROEX'!P41+'REITORIA-PROEX'!R41+ESAG!O41+ESAG!Q41+CEART!O41+CEART!Q41+FAED!O41+FAED!Q41+CEAD!O41+CEAD!Q41+CEFID!O41+CEFID!Q41+CERES!O41+CERES!Q41+CESFI!O41+CESFI!Q41+CCT!O41+CCT!Q41+CEPLAN!O41+CEPLAN!Q41+CEAVI!O41+CEAVI!Q41+CAV!O41+CAV!Q41+CEO!O41+CEO!Q41+CESMO!O41+CESMO!Q41</f>
        <v>0</v>
      </c>
      <c r="K41" s="70">
        <f t="shared" si="0"/>
        <v>0</v>
      </c>
      <c r="L41" s="7">
        <f t="shared" si="1"/>
        <v>7200</v>
      </c>
      <c r="M41" s="7">
        <f t="shared" si="2"/>
        <v>0</v>
      </c>
      <c r="N41" s="7">
        <f t="shared" si="3"/>
        <v>7200</v>
      </c>
      <c r="O41" s="99"/>
      <c r="P41" s="99"/>
      <c r="Q41" s="99"/>
      <c r="R41" s="99"/>
    </row>
    <row r="42" spans="1:18" ht="90">
      <c r="A42" s="178"/>
      <c r="B42" s="18">
        <v>39</v>
      </c>
      <c r="C42" s="178"/>
      <c r="D42" s="32" t="s">
        <v>93</v>
      </c>
      <c r="E42" s="20">
        <v>1500</v>
      </c>
      <c r="F42" s="6">
        <f>'REITORIA-PROEX'!K42+ESAG!J42+CEART!J42+FAED!J42+CEAD!J42+CEFID!J42+CERES!J42+CESFI!J42+CCT!J42+CEPLAN!J42+CEAVI!J42+CAV!J42+CEO!J42+CESMO!J42</f>
        <v>6</v>
      </c>
      <c r="G42" s="67">
        <f>'REITORIA-PROEX'!L42+ESAG!K42+CEART!K42+FAED!K42+CEAD!K42+CEFID!K42+CERES!K42+CESFI!K42+CCT!K42+CEPLAN!K42+CEAVI!K42+CAV!K42+CEO!K42+CESMO!K42</f>
        <v>6</v>
      </c>
      <c r="H42" s="67">
        <f>'REITORIA-PROEX'!M42+ESAG!L42+CEART!L42+FAED!L42+CEAD!L42+CEFID!L42+CERES!L42+CESFI!L42+CCT!L42+CEPLAN!L42+CEAVI!L42+CAV!L42+CEO!L42+CESMO!L42</f>
        <v>6</v>
      </c>
      <c r="I42" s="68">
        <f>'REITORIA-PROEX'!O42+ESAG!N42+CEART!N42+FAED!N42+CEAD!N42+CEFID!N42+CERES!N42+CESFI!N42+CCT!N42+CEPLAN!N42+CEAVI!N42+CAV!N42+CEO!N42+CESMO!N42</f>
        <v>1</v>
      </c>
      <c r="J42" s="69">
        <f>'REITORIA-PROEX'!P42+'REITORIA-PROEX'!R42+ESAG!O42+ESAG!Q42+CEART!O42+CEART!Q42+FAED!O42+FAED!Q42+CEAD!O42+CEAD!Q42+CEFID!O42+CEFID!Q42+CERES!O42+CERES!Q42+CESFI!O42+CESFI!Q42+CCT!O42+CCT!Q42+CEPLAN!O42+CEPLAN!Q42+CEAVI!O42+CEAVI!Q42+CAV!O42+CAV!Q42+CEO!O42+CEO!Q42+CESMO!O42+CESMO!Q42</f>
        <v>0</v>
      </c>
      <c r="K42" s="70">
        <f t="shared" si="0"/>
        <v>0</v>
      </c>
      <c r="L42" s="7">
        <f t="shared" si="1"/>
        <v>9000</v>
      </c>
      <c r="M42" s="7">
        <f t="shared" si="2"/>
        <v>0</v>
      </c>
      <c r="N42" s="7">
        <f t="shared" si="3"/>
        <v>9000</v>
      </c>
      <c r="O42" s="99"/>
      <c r="P42" s="99"/>
      <c r="Q42" s="99"/>
      <c r="R42" s="99"/>
    </row>
    <row r="43" spans="1:18" ht="45">
      <c r="A43" s="178"/>
      <c r="B43" s="18">
        <v>40</v>
      </c>
      <c r="C43" s="178"/>
      <c r="D43" s="32" t="s">
        <v>94</v>
      </c>
      <c r="E43" s="20">
        <v>1500</v>
      </c>
      <c r="F43" s="6">
        <f>'REITORIA-PROEX'!K43+ESAG!J43+CEART!J43+FAED!J43+CEAD!J43+CEFID!J43+CERES!J43+CESFI!J43+CCT!J43+CEPLAN!J43+CEAVI!J43+CAV!J43+CEO!J43+CESMO!J43</f>
        <v>10</v>
      </c>
      <c r="G43" s="67">
        <f>'REITORIA-PROEX'!L43+ESAG!K43+CEART!K43+FAED!K43+CEAD!K43+CEFID!K43+CERES!K43+CESFI!K43+CCT!K43+CEPLAN!K43+CEAVI!K43+CAV!K43+CEO!K43+CESMO!K43</f>
        <v>7</v>
      </c>
      <c r="H43" s="67">
        <f>'REITORIA-PROEX'!M43+ESAG!L43+CEART!L43+FAED!L43+CEAD!L43+CEFID!L43+CERES!L43+CESFI!L43+CCT!L43+CEPLAN!L43+CEAVI!L43+CAV!L43+CEO!L43+CESMO!L43</f>
        <v>7</v>
      </c>
      <c r="I43" s="68">
        <f>'REITORIA-PROEX'!O43+ESAG!N43+CEART!N43+FAED!N43+CEAD!N43+CEFID!N43+CERES!N43+CESFI!N43+CCT!N43+CEPLAN!N43+CEAVI!N43+CAV!N43+CEO!N43+CESMO!N43</f>
        <v>2</v>
      </c>
      <c r="J43" s="69">
        <f>'REITORIA-PROEX'!P43+'REITORIA-PROEX'!R43+ESAG!O43+ESAG!Q43+CEART!O43+CEART!Q43+FAED!O43+FAED!Q43+CEAD!O43+CEAD!Q43+CEFID!O43+CEFID!Q43+CERES!O43+CERES!Q43+CESFI!O43+CESFI!Q43+CCT!O43+CCT!Q43+CEPLAN!O43+CEPLAN!Q43+CEAVI!O43+CEAVI!Q43+CAV!O43+CAV!Q43+CEO!O43+CEO!Q43+CESMO!O43+CESMO!Q43</f>
        <v>0</v>
      </c>
      <c r="K43" s="70">
        <f t="shared" si="0"/>
        <v>3</v>
      </c>
      <c r="L43" s="7">
        <f t="shared" si="1"/>
        <v>15000</v>
      </c>
      <c r="M43" s="7">
        <f t="shared" si="2"/>
        <v>0</v>
      </c>
      <c r="N43" s="7">
        <f t="shared" si="3"/>
        <v>10500</v>
      </c>
      <c r="O43" s="99"/>
      <c r="P43" s="99"/>
      <c r="Q43" s="99"/>
      <c r="R43" s="99"/>
    </row>
    <row r="44" spans="1:18" ht="30">
      <c r="A44" s="178"/>
      <c r="B44" s="18">
        <v>41</v>
      </c>
      <c r="C44" s="178"/>
      <c r="D44" s="32" t="s">
        <v>95</v>
      </c>
      <c r="E44" s="20">
        <v>1500</v>
      </c>
      <c r="F44" s="6">
        <f>'REITORIA-PROEX'!K44+ESAG!J44+CEART!J44+FAED!J44+CEAD!J44+CEFID!J44+CERES!J44+CESFI!J44+CCT!J44+CEPLAN!J44+CEAVI!J44+CAV!J44+CEO!J44+CESMO!J44</f>
        <v>20</v>
      </c>
      <c r="G44" s="67">
        <f>'REITORIA-PROEX'!L44+ESAG!K44+CEART!K44+FAED!K44+CEAD!K44+CEFID!K44+CERES!K44+CESFI!K44+CCT!K44+CEPLAN!K44+CEAVI!K44+CAV!K44+CEO!K44+CESMO!K44</f>
        <v>20</v>
      </c>
      <c r="H44" s="67">
        <f>'REITORIA-PROEX'!M44+ESAG!L44+CEART!L44+FAED!L44+CEAD!L44+CEFID!L44+CERES!L44+CESFI!L44+CCT!L44+CEPLAN!L44+CEAVI!L44+CAV!L44+CEO!L44+CESMO!L44</f>
        <v>20</v>
      </c>
      <c r="I44" s="68">
        <f>'REITORIA-PROEX'!O44+ESAG!N44+CEART!N44+FAED!N44+CEAD!N44+CEFID!N44+CERES!N44+CESFI!N44+CCT!N44+CEPLAN!N44+CEAVI!N44+CAV!N44+CEO!N44+CESMO!N44</f>
        <v>5</v>
      </c>
      <c r="J44" s="69">
        <f>'REITORIA-PROEX'!P44+'REITORIA-PROEX'!R44+ESAG!O44+ESAG!Q44+CEART!O44+CEART!Q44+FAED!O44+FAED!Q44+CEAD!O44+CEAD!Q44+CEFID!O44+CEFID!Q44+CERES!O44+CERES!Q44+CESFI!O44+CESFI!Q44+CCT!O44+CCT!Q44+CEPLAN!O44+CEPLAN!Q44+CEAVI!O44+CEAVI!Q44+CAV!O44+CAV!Q44+CEO!O44+CEO!Q44+CESMO!O44+CESMO!Q44</f>
        <v>0</v>
      </c>
      <c r="K44" s="70">
        <f t="shared" si="0"/>
        <v>0</v>
      </c>
      <c r="L44" s="7">
        <f t="shared" si="1"/>
        <v>30000</v>
      </c>
      <c r="M44" s="7">
        <f t="shared" si="2"/>
        <v>0</v>
      </c>
      <c r="N44" s="7">
        <f t="shared" si="3"/>
        <v>30000</v>
      </c>
      <c r="O44" s="99"/>
      <c r="P44" s="99"/>
      <c r="Q44" s="99"/>
      <c r="R44" s="99"/>
    </row>
    <row r="45" spans="1:18" ht="60">
      <c r="A45" s="178"/>
      <c r="B45" s="18">
        <v>42</v>
      </c>
      <c r="C45" s="178"/>
      <c r="D45" s="32" t="s">
        <v>41</v>
      </c>
      <c r="E45" s="20">
        <v>500</v>
      </c>
      <c r="F45" s="6">
        <f>'REITORIA-PROEX'!K45+ESAG!J45+CEART!J45+FAED!J45+CEAD!J45+CEFID!J45+CERES!J45+CESFI!J45+CCT!J45+CEPLAN!J45+CEAVI!J45+CAV!J45+CEO!J45+CESMO!J45</f>
        <v>5</v>
      </c>
      <c r="G45" s="67">
        <f>'REITORIA-PROEX'!L45+ESAG!K45+CEART!K45+FAED!K45+CEAD!K45+CEFID!K45+CERES!K45+CESFI!K45+CCT!K45+CEPLAN!K45+CEAVI!K45+CAV!K45+CEO!K45+CESMO!K45</f>
        <v>5</v>
      </c>
      <c r="H45" s="67">
        <f>'REITORIA-PROEX'!M45+ESAG!L45+CEART!L45+FAED!L45+CEAD!L45+CEFID!L45+CERES!L45+CESFI!L45+CCT!L45+CEPLAN!L45+CEAVI!L45+CAV!L45+CEO!L45+CESMO!L45</f>
        <v>5</v>
      </c>
      <c r="I45" s="68">
        <f>'REITORIA-PROEX'!O45+ESAG!N45+CEART!N45+FAED!N45+CEAD!N45+CEFID!N45+CERES!N45+CESFI!N45+CCT!N45+CEPLAN!N45+CEAVI!N45+CAV!N45+CEO!N45+CESMO!N45</f>
        <v>1</v>
      </c>
      <c r="J45" s="69">
        <f>'REITORIA-PROEX'!P45+'REITORIA-PROEX'!R45+ESAG!O45+ESAG!Q45+CEART!O45+CEART!Q45+FAED!O45+FAED!Q45+CEAD!O45+CEAD!Q45+CEFID!O45+CEFID!Q45+CERES!O45+CERES!Q45+CESFI!O45+CESFI!Q45+CCT!O45+CCT!Q45+CEPLAN!O45+CEPLAN!Q45+CEAVI!O45+CEAVI!Q45+CAV!O45+CAV!Q45+CEO!O45+CEO!Q45+CESMO!O45+CESMO!Q45</f>
        <v>0</v>
      </c>
      <c r="K45" s="70">
        <f t="shared" si="0"/>
        <v>0</v>
      </c>
      <c r="L45" s="7">
        <f t="shared" si="1"/>
        <v>2500</v>
      </c>
      <c r="M45" s="7">
        <f t="shared" si="2"/>
        <v>0</v>
      </c>
      <c r="N45" s="7">
        <f t="shared" si="3"/>
        <v>2500</v>
      </c>
      <c r="O45" s="99"/>
      <c r="P45" s="99"/>
      <c r="Q45" s="99"/>
      <c r="R45" s="99"/>
    </row>
    <row r="46" spans="1:18" ht="30">
      <c r="A46" s="178"/>
      <c r="B46" s="18">
        <v>43</v>
      </c>
      <c r="C46" s="178"/>
      <c r="D46" s="32" t="s">
        <v>96</v>
      </c>
      <c r="E46" s="20">
        <v>500</v>
      </c>
      <c r="F46" s="6">
        <f>'REITORIA-PROEX'!K46+ESAG!J46+CEART!J46+FAED!J46+CEAD!J46+CEFID!J46+CERES!J46+CESFI!J46+CCT!J46+CEPLAN!J46+CEAVI!J46+CAV!J46+CEO!J46+CESMO!J46</f>
        <v>3</v>
      </c>
      <c r="G46" s="67">
        <f>'REITORIA-PROEX'!L46+ESAG!K46+CEART!K46+FAED!K46+CEAD!K46+CEFID!K46+CERES!K46+CESFI!K46+CCT!K46+CEPLAN!K46+CEAVI!K46+CAV!K46+CEO!K46+CESMO!K46</f>
        <v>3</v>
      </c>
      <c r="H46" s="67">
        <f>'REITORIA-PROEX'!M46+ESAG!L46+CEART!L46+FAED!L46+CEAD!L46+CEFID!L46+CERES!L46+CESFI!L46+CCT!L46+CEPLAN!L46+CEAVI!L46+CAV!L46+CEO!L46+CESMO!L46</f>
        <v>3</v>
      </c>
      <c r="I46" s="68">
        <f>'REITORIA-PROEX'!O46+ESAG!N46+CEART!N46+FAED!N46+CEAD!N46+CEFID!N46+CERES!N46+CESFI!N46+CCT!N46+CEPLAN!N46+CEAVI!N46+CAV!N46+CEO!N46+CESMO!N46</f>
        <v>0</v>
      </c>
      <c r="J46" s="69">
        <f>'REITORIA-PROEX'!P46+'REITORIA-PROEX'!R46+ESAG!O46+ESAG!Q46+CEART!O46+CEART!Q46+FAED!O46+FAED!Q46+CEAD!O46+CEAD!Q46+CEFID!O46+CEFID!Q46+CERES!O46+CERES!Q46+CESFI!O46+CESFI!Q46+CCT!O46+CCT!Q46+CEPLAN!O46+CEPLAN!Q46+CEAVI!O46+CEAVI!Q46+CAV!O46+CAV!Q46+CEO!O46+CEO!Q46+CESMO!O46+CESMO!Q46</f>
        <v>0</v>
      </c>
      <c r="K46" s="70">
        <f t="shared" si="0"/>
        <v>0</v>
      </c>
      <c r="L46" s="7">
        <f t="shared" si="1"/>
        <v>1500</v>
      </c>
      <c r="M46" s="7">
        <f t="shared" si="2"/>
        <v>0</v>
      </c>
      <c r="N46" s="7">
        <f t="shared" si="3"/>
        <v>1500</v>
      </c>
      <c r="O46" s="99"/>
      <c r="P46" s="99"/>
      <c r="Q46" s="99"/>
      <c r="R46" s="99"/>
    </row>
    <row r="47" spans="1:18" ht="30">
      <c r="A47" s="178"/>
      <c r="B47" s="18">
        <v>44</v>
      </c>
      <c r="C47" s="178"/>
      <c r="D47" s="32" t="s">
        <v>42</v>
      </c>
      <c r="E47" s="20">
        <v>1000</v>
      </c>
      <c r="F47" s="6">
        <f>'REITORIA-PROEX'!K47+ESAG!J47+CEART!J47+FAED!J47+CEAD!J47+CEFID!J47+CERES!J47+CESFI!J47+CCT!J47+CEPLAN!J47+CEAVI!J47+CAV!J47+CEO!J47+CESMO!J47</f>
        <v>4</v>
      </c>
      <c r="G47" s="67">
        <f>'REITORIA-PROEX'!L47+ESAG!K47+CEART!K47+FAED!K47+CEAD!K47+CEFID!K47+CERES!K47+CESFI!K47+CCT!K47+CEPLAN!K47+CEAVI!K47+CAV!K47+CEO!K47+CESMO!K47</f>
        <v>1</v>
      </c>
      <c r="H47" s="67">
        <f>'REITORIA-PROEX'!M47+ESAG!L47+CEART!L47+FAED!L47+CEAD!L47+CEFID!L47+CERES!L47+CESFI!L47+CCT!L47+CEPLAN!L47+CEAVI!L47+CAV!L47+CEO!L47+CESMO!L47</f>
        <v>1</v>
      </c>
      <c r="I47" s="68">
        <f>'REITORIA-PROEX'!O47+ESAG!N47+CEART!N47+FAED!N47+CEAD!N47+CEFID!N47+CERES!N47+CESFI!N47+CCT!N47+CEPLAN!N47+CEAVI!N47+CAV!N47+CEO!N47+CESMO!N47</f>
        <v>1</v>
      </c>
      <c r="J47" s="69">
        <f>'REITORIA-PROEX'!P47+'REITORIA-PROEX'!R47+ESAG!O47+ESAG!Q47+CEART!O47+CEART!Q47+FAED!O47+FAED!Q47+CEAD!O47+CEAD!Q47+CEFID!O47+CEFID!Q47+CERES!O47+CERES!Q47+CESFI!O47+CESFI!Q47+CCT!O47+CCT!Q47+CEPLAN!O47+CEPLAN!Q47+CEAVI!O47+CEAVI!Q47+CAV!O47+CAV!Q47+CEO!O47+CEO!Q47+CESMO!O47+CESMO!Q47</f>
        <v>0</v>
      </c>
      <c r="K47" s="70">
        <f t="shared" si="0"/>
        <v>3</v>
      </c>
      <c r="L47" s="7">
        <f t="shared" si="1"/>
        <v>4000</v>
      </c>
      <c r="M47" s="7">
        <f t="shared" si="2"/>
        <v>0</v>
      </c>
      <c r="N47" s="7">
        <f t="shared" si="3"/>
        <v>1000</v>
      </c>
      <c r="O47" s="99"/>
      <c r="P47" s="99"/>
      <c r="Q47" s="99"/>
      <c r="R47" s="99"/>
    </row>
    <row r="48" spans="1:18" ht="75">
      <c r="A48" s="178"/>
      <c r="B48" s="18">
        <v>45</v>
      </c>
      <c r="C48" s="178"/>
      <c r="D48" s="32" t="s">
        <v>43</v>
      </c>
      <c r="E48" s="20">
        <v>1500</v>
      </c>
      <c r="F48" s="6">
        <f>'REITORIA-PROEX'!K48+ESAG!J48+CEART!J48+FAED!J48+CEAD!J48+CEFID!J48+CERES!J48+CESFI!J48+CCT!J48+CEPLAN!J48+CEAVI!J48+CAV!J48+CEO!J48+CESMO!J48</f>
        <v>10</v>
      </c>
      <c r="G48" s="67">
        <f>'REITORIA-PROEX'!L48+ESAG!K48+CEART!K48+FAED!K48+CEAD!K48+CEFID!K48+CERES!K48+CESFI!K48+CCT!K48+CEPLAN!K48+CEAVI!K48+CAV!K48+CEO!K48+CESMO!K48</f>
        <v>10</v>
      </c>
      <c r="H48" s="67">
        <f>'REITORIA-PROEX'!M48+ESAG!L48+CEART!L48+FAED!L48+CEAD!L48+CEFID!L48+CERES!L48+CESFI!L48+CCT!L48+CEPLAN!L48+CEAVI!L48+CAV!L48+CEO!L48+CESMO!L48</f>
        <v>12</v>
      </c>
      <c r="I48" s="68">
        <f>'REITORIA-PROEX'!O48+ESAG!N48+CEART!N48+FAED!N48+CEAD!N48+CEFID!N48+CERES!N48+CESFI!N48+CCT!N48+CEPLAN!N48+CEAVI!N48+CAV!N48+CEO!N48+CESMO!N48</f>
        <v>0</v>
      </c>
      <c r="J48" s="69">
        <f>'REITORIA-PROEX'!P48+'REITORIA-PROEX'!R48+ESAG!O48+ESAG!Q48+CEART!O48+CEART!Q48+FAED!O48+FAED!Q48+CEAD!O48+CEAD!Q48+CEFID!O48+CEFID!Q48+CERES!O48+CERES!Q48+CESFI!O48+CESFI!Q48+CCT!O48+CCT!Q48+CEPLAN!O48+CEPLAN!Q48+CEAVI!O48+CEAVI!Q48+CAV!O48+CAV!Q48+CEO!O48+CEO!Q48+CESMO!O48+CESMO!Q48</f>
        <v>2</v>
      </c>
      <c r="K48" s="70">
        <f t="shared" si="0"/>
        <v>0</v>
      </c>
      <c r="L48" s="7">
        <f t="shared" si="1"/>
        <v>15000</v>
      </c>
      <c r="M48" s="7">
        <f t="shared" si="2"/>
        <v>3000</v>
      </c>
      <c r="N48" s="7">
        <f t="shared" si="3"/>
        <v>18000</v>
      </c>
      <c r="O48" s="99">
        <v>2</v>
      </c>
      <c r="P48" s="100">
        <f>O48*E48</f>
        <v>3000</v>
      </c>
      <c r="Q48" s="101">
        <f>P48/L48</f>
        <v>0.2</v>
      </c>
      <c r="R48" s="102">
        <f>P48/L51</f>
        <v>9.0909090909090909E-4</v>
      </c>
    </row>
    <row r="49" spans="1:18" ht="45">
      <c r="A49" s="178"/>
      <c r="B49" s="18">
        <v>46</v>
      </c>
      <c r="C49" s="178"/>
      <c r="D49" s="30" t="s">
        <v>97</v>
      </c>
      <c r="E49" s="20">
        <v>500</v>
      </c>
      <c r="F49" s="6">
        <f>'REITORIA-PROEX'!K49+ESAG!J49+CEART!J49+FAED!J49+CEAD!J49+CEFID!J49+CERES!J49+CESFI!J49+CCT!J49+CEPLAN!J49+CEAVI!J49+CAV!J49+CEO!J49+CESMO!J49</f>
        <v>17</v>
      </c>
      <c r="G49" s="67">
        <f>'REITORIA-PROEX'!L49+ESAG!K49+CEART!K49+FAED!K49+CEAD!K49+CEFID!K49+CERES!K49+CESFI!K49+CCT!K49+CEPLAN!K49+CEAVI!K49+CAV!K49+CEO!K49+CESMO!K49</f>
        <v>15</v>
      </c>
      <c r="H49" s="67">
        <f>'REITORIA-PROEX'!M49+ESAG!L49+CEART!L49+FAED!L49+CEAD!L49+CEFID!L49+CERES!L49+CESFI!L49+CCT!L49+CEPLAN!L49+CEAVI!L49+CAV!L49+CEO!L49+CESMO!L49</f>
        <v>15</v>
      </c>
      <c r="I49" s="68">
        <f>'REITORIA-PROEX'!O49+ESAG!N49+CEART!N49+FAED!N49+CEAD!N49+CEFID!N49+CERES!N49+CESFI!N49+CCT!N49+CEPLAN!N49+CEAVI!N49+CAV!N49+CEO!N49+CESMO!N49</f>
        <v>3</v>
      </c>
      <c r="J49" s="69">
        <f>'REITORIA-PROEX'!P49+'REITORIA-PROEX'!R49+ESAG!O49+ESAG!Q49+CEART!O49+CEART!Q49+FAED!O49+FAED!Q49+CEAD!O49+CEAD!Q49+CEFID!O49+CEFID!Q49+CERES!O49+CERES!Q49+CESFI!O49+CESFI!Q49+CCT!O49+CCT!Q49+CEPLAN!O49+CEPLAN!Q49+CEAVI!O49+CEAVI!Q49+CAV!O49+CAV!Q49+CEO!O49+CEO!Q49+CESMO!O49+CESMO!Q49</f>
        <v>0</v>
      </c>
      <c r="K49" s="70">
        <f t="shared" si="0"/>
        <v>2</v>
      </c>
      <c r="L49" s="7">
        <f t="shared" si="1"/>
        <v>8500</v>
      </c>
      <c r="M49" s="7">
        <f t="shared" si="2"/>
        <v>0</v>
      </c>
      <c r="N49" s="7">
        <f t="shared" si="3"/>
        <v>7500</v>
      </c>
      <c r="O49" s="99"/>
      <c r="P49" s="99"/>
      <c r="Q49" s="99"/>
      <c r="R49" s="99"/>
    </row>
    <row r="50" spans="1:18" ht="45">
      <c r="A50" s="179"/>
      <c r="B50" s="18">
        <v>47</v>
      </c>
      <c r="C50" s="179"/>
      <c r="D50" s="32" t="s">
        <v>44</v>
      </c>
      <c r="E50" s="20">
        <v>2500</v>
      </c>
      <c r="F50" s="6">
        <f>'REITORIA-PROEX'!K50+ESAG!J50+CEART!J50+FAED!J50+CEAD!J50+CEFID!J50+CERES!J50+CESFI!J50+CCT!J50+CEPLAN!J50+CEAVI!J50+CAV!J50+CEO!J50+CESMO!J50</f>
        <v>5</v>
      </c>
      <c r="G50" s="67">
        <f>'REITORIA-PROEX'!L50+ESAG!K50+CEART!K50+FAED!K50+CEAD!K50+CEFID!K50+CERES!K50+CESFI!K50+CCT!K50+CEPLAN!K50+CEAVI!K50+CAV!K50+CEO!K50+CESMO!K50</f>
        <v>4</v>
      </c>
      <c r="H50" s="67">
        <f>'REITORIA-PROEX'!M50+ESAG!L50+CEART!L50+FAED!L50+CEAD!L50+CEFID!L50+CERES!L50+CESFI!L50+CCT!L50+CEPLAN!L50+CEAVI!L50+CAV!L50+CEO!L50+CESMO!L50</f>
        <v>4</v>
      </c>
      <c r="I50" s="68">
        <f>'REITORIA-PROEX'!O50+ESAG!N50+CEART!N50+FAED!N50+CEAD!N50+CEFID!N50+CERES!N50+CESFI!N50+CCT!N50+CEPLAN!N50+CEAVI!N50+CAV!N50+CEO!N50+CESMO!N50</f>
        <v>1</v>
      </c>
      <c r="J50" s="69">
        <f>'REITORIA-PROEX'!P50+'REITORIA-PROEX'!R50+ESAG!O50+ESAG!Q50+CEART!O50+CEART!Q50+FAED!O50+FAED!Q50+CEAD!O50+CEAD!Q50+CEFID!O50+CEFID!Q50+CERES!O50+CERES!Q50+CESFI!O50+CESFI!Q50+CCT!O50+CCT!Q50+CEPLAN!O50+CEPLAN!Q50+CEAVI!O50+CEAVI!Q50+CAV!O50+CAV!Q50+CEO!O50+CEO!Q50+CESMO!O50+CESMO!Q50</f>
        <v>0</v>
      </c>
      <c r="K50" s="70">
        <f t="shared" si="0"/>
        <v>1</v>
      </c>
      <c r="L50" s="7">
        <f t="shared" si="1"/>
        <v>12500</v>
      </c>
      <c r="M50" s="7">
        <f t="shared" si="2"/>
        <v>0</v>
      </c>
      <c r="N50" s="7">
        <f t="shared" si="3"/>
        <v>10000</v>
      </c>
      <c r="O50" s="99"/>
      <c r="P50" s="99"/>
      <c r="Q50" s="99"/>
      <c r="R50" s="99"/>
    </row>
    <row r="51" spans="1:18" ht="15.75">
      <c r="A51" s="16"/>
      <c r="B51" s="16"/>
      <c r="C51" s="2"/>
      <c r="D51" s="2"/>
      <c r="E51" s="2"/>
      <c r="F51" s="51">
        <f>SUM(F4:F50)</f>
        <v>10053</v>
      </c>
      <c r="G51" s="51"/>
      <c r="H51" s="2"/>
      <c r="I51" s="2"/>
      <c r="J51" s="2"/>
      <c r="K51" s="2"/>
      <c r="L51" s="17">
        <f>SUM(L4:L50)</f>
        <v>3300000</v>
      </c>
      <c r="M51" s="17">
        <f>SUM(M4:M50)</f>
        <v>3000</v>
      </c>
      <c r="N51" s="103">
        <f>SUM(N4:N50)</f>
        <v>1536451</v>
      </c>
      <c r="O51" s="104"/>
      <c r="P51" s="105">
        <f>SUM(P4:P50)</f>
        <v>3000</v>
      </c>
      <c r="Q51" s="104"/>
      <c r="R51" s="103">
        <f>L51+P51</f>
        <v>3303000</v>
      </c>
    </row>
    <row r="52" spans="1:18">
      <c r="A52" s="16"/>
      <c r="B52" s="16"/>
      <c r="C52" s="2"/>
      <c r="D52" s="2"/>
      <c r="E52" s="2"/>
      <c r="F52" s="2"/>
      <c r="G52" s="2"/>
      <c r="H52" s="2"/>
      <c r="I52" s="2"/>
      <c r="J52" s="2"/>
      <c r="K52" s="2"/>
    </row>
    <row r="53" spans="1:18">
      <c r="F53" s="14"/>
      <c r="G53" s="14"/>
      <c r="H53" s="15"/>
      <c r="I53" s="15"/>
      <c r="J53" s="15"/>
    </row>
    <row r="54" spans="1:18" ht="27" customHeight="1">
      <c r="F54" s="199" t="str">
        <f>D1</f>
        <v>OBJETO: contratação de Empresa Especializada para prestação de sonorização, iluminação, palco, tenda, projeção de imagens e serviços relacionados para atender a Demanda de Eventos da Udesc</v>
      </c>
      <c r="G54" s="200"/>
      <c r="H54" s="200"/>
      <c r="I54" s="200"/>
      <c r="J54" s="200"/>
      <c r="K54" s="200"/>
      <c r="L54" s="200"/>
      <c r="M54" s="200"/>
      <c r="N54" s="200"/>
      <c r="O54" s="201"/>
    </row>
    <row r="55" spans="1:18">
      <c r="F55" s="199" t="str">
        <f>A1</f>
        <v>PE 1025/2024 SRP (SGPE DE ORIGEM: 31860/2024)</v>
      </c>
      <c r="G55" s="200"/>
      <c r="H55" s="200"/>
      <c r="I55" s="200"/>
      <c r="J55" s="200"/>
      <c r="K55" s="200"/>
      <c r="L55" s="200"/>
      <c r="M55" s="200"/>
      <c r="N55" s="200"/>
      <c r="O55" s="201"/>
    </row>
    <row r="56" spans="1:18">
      <c r="F56" s="199" t="str">
        <f>H1</f>
        <v>VIGÊNCIA DA ATA: 20/09/2024 até 20/09/2025</v>
      </c>
      <c r="G56" s="200"/>
      <c r="H56" s="200"/>
      <c r="I56" s="200"/>
      <c r="J56" s="200"/>
      <c r="K56" s="200"/>
      <c r="L56" s="200"/>
      <c r="M56" s="200"/>
      <c r="N56" s="200"/>
      <c r="O56" s="201"/>
    </row>
    <row r="57" spans="1:18" ht="31.5">
      <c r="F57" s="134" t="s">
        <v>226</v>
      </c>
      <c r="G57" s="134" t="s">
        <v>227</v>
      </c>
      <c r="H57" s="134" t="s">
        <v>228</v>
      </c>
      <c r="I57" s="135" t="s">
        <v>229</v>
      </c>
      <c r="J57" s="136" t="s">
        <v>230</v>
      </c>
      <c r="K57" s="134" t="s">
        <v>231</v>
      </c>
      <c r="L57" s="137" t="s">
        <v>232</v>
      </c>
      <c r="M57" s="134" t="s">
        <v>249</v>
      </c>
      <c r="N57" s="134" t="s">
        <v>250</v>
      </c>
      <c r="O57" s="136" t="s">
        <v>233</v>
      </c>
    </row>
    <row r="58" spans="1:18" ht="15.75">
      <c r="F58" s="122" t="s">
        <v>240</v>
      </c>
      <c r="G58" s="142">
        <f>ESAG!J52</f>
        <v>137500</v>
      </c>
      <c r="H58" s="129">
        <f>ESAG!K52</f>
        <v>129499</v>
      </c>
      <c r="I58" s="130">
        <f t="shared" ref="I58:I72" si="4">H58/G58</f>
        <v>0.94181090909090914</v>
      </c>
      <c r="J58" s="144">
        <f>ESAG!N52</f>
        <v>19550</v>
      </c>
      <c r="K58" s="144">
        <f>ESAG!O52 + ESAG!P52</f>
        <v>0</v>
      </c>
      <c r="L58" s="145">
        <f t="shared" ref="L58:L71" si="5">K58/G58</f>
        <v>0</v>
      </c>
      <c r="M58" s="142">
        <f>ESAG!L52</f>
        <v>129499</v>
      </c>
      <c r="N58" s="143">
        <f t="shared" ref="N58:N71" si="6">M58/G58</f>
        <v>0.94181090909090914</v>
      </c>
      <c r="O58" s="150">
        <f t="shared" ref="O58:O71" si="7">K58+H58</f>
        <v>129499</v>
      </c>
    </row>
    <row r="59" spans="1:18" ht="15.75">
      <c r="F59" s="126" t="s">
        <v>248</v>
      </c>
      <c r="G59" s="146">
        <f>'REITORIA-PROEX'!K52</f>
        <v>1176680</v>
      </c>
      <c r="H59" s="128">
        <f>'REITORIA-PROEX'!L52</f>
        <v>1006372</v>
      </c>
      <c r="I59" s="123">
        <f t="shared" si="4"/>
        <v>0.85526396301458341</v>
      </c>
      <c r="J59" s="148">
        <f>'REITORIA-PROEX'!N52</f>
        <v>116950</v>
      </c>
      <c r="K59" s="148">
        <f>'REITORIA-PROEX'!P52+'REITORIA-PROEX'!Q52</f>
        <v>3000</v>
      </c>
      <c r="L59" s="149">
        <f t="shared" si="5"/>
        <v>2.549546180779821E-3</v>
      </c>
      <c r="M59" s="146">
        <f>'REITORIA-PROEX'!M52</f>
        <v>1009372</v>
      </c>
      <c r="N59" s="147">
        <f t="shared" si="6"/>
        <v>0.85781350919536326</v>
      </c>
      <c r="O59" s="151">
        <f t="shared" si="7"/>
        <v>1009372</v>
      </c>
    </row>
    <row r="60" spans="1:18" ht="15.75">
      <c r="F60" s="126" t="s">
        <v>245</v>
      </c>
      <c r="G60" s="146">
        <f>CEAVI!J52</f>
        <v>37100</v>
      </c>
      <c r="H60" s="128">
        <f>CEAVI!K52</f>
        <v>29800</v>
      </c>
      <c r="I60" s="123">
        <f t="shared" si="4"/>
        <v>0.80323450134770891</v>
      </c>
      <c r="J60" s="148">
        <f>CEAVI!M52</f>
        <v>6100</v>
      </c>
      <c r="K60" s="148">
        <f>CEAVI!O52 + CEAVI!P52</f>
        <v>0</v>
      </c>
      <c r="L60" s="149">
        <f t="shared" si="5"/>
        <v>0</v>
      </c>
      <c r="M60" s="146">
        <f>CEAVI!L52</f>
        <v>29800</v>
      </c>
      <c r="N60" s="147">
        <f t="shared" si="6"/>
        <v>0.80323450134770891</v>
      </c>
      <c r="O60" s="151">
        <f t="shared" si="7"/>
        <v>29800</v>
      </c>
    </row>
    <row r="61" spans="1:18" ht="15.75">
      <c r="F61" s="126" t="s">
        <v>244</v>
      </c>
      <c r="G61" s="146">
        <f>CEFID!J52</f>
        <v>60800</v>
      </c>
      <c r="H61" s="128">
        <f>CEFID!K52</f>
        <v>32290</v>
      </c>
      <c r="I61" s="123">
        <f t="shared" si="4"/>
        <v>0.53108552631578942</v>
      </c>
      <c r="J61" s="148">
        <f>CEFID!M52</f>
        <v>2850</v>
      </c>
      <c r="K61" s="148">
        <f>CEFID!O52 + CEFID!P52</f>
        <v>0</v>
      </c>
      <c r="L61" s="149">
        <f t="shared" si="5"/>
        <v>0</v>
      </c>
      <c r="M61" s="146">
        <f>CEFID!L52</f>
        <v>32290</v>
      </c>
      <c r="N61" s="147">
        <f t="shared" si="6"/>
        <v>0.53108552631578942</v>
      </c>
      <c r="O61" s="151">
        <f t="shared" si="7"/>
        <v>32290</v>
      </c>
    </row>
    <row r="62" spans="1:18" ht="15.75">
      <c r="F62" s="132" t="s">
        <v>236</v>
      </c>
      <c r="G62" s="146">
        <f>CESFI!J52</f>
        <v>84250</v>
      </c>
      <c r="H62" s="128">
        <f>CESFI!K52</f>
        <v>40000</v>
      </c>
      <c r="I62" s="123">
        <f t="shared" si="4"/>
        <v>0.47477744807121663</v>
      </c>
      <c r="J62" s="148">
        <f>CESFI!M52</f>
        <v>1550</v>
      </c>
      <c r="K62" s="148">
        <f>CESFI!O52 + CESFI!P52</f>
        <v>0</v>
      </c>
      <c r="L62" s="149">
        <f t="shared" si="5"/>
        <v>0</v>
      </c>
      <c r="M62" s="146">
        <f>CESFI!L52</f>
        <v>40000</v>
      </c>
      <c r="N62" s="147">
        <f t="shared" si="6"/>
        <v>0.47477744807121663</v>
      </c>
      <c r="O62" s="124">
        <f t="shared" si="7"/>
        <v>40000</v>
      </c>
    </row>
    <row r="63" spans="1:18" ht="15.75">
      <c r="F63" s="132" t="s">
        <v>241</v>
      </c>
      <c r="G63" s="146">
        <f>CESMO!J52</f>
        <v>117500</v>
      </c>
      <c r="H63" s="128">
        <f>CESMO!K52</f>
        <v>51700</v>
      </c>
      <c r="I63" s="123">
        <f t="shared" si="4"/>
        <v>0.44</v>
      </c>
      <c r="J63" s="148">
        <f>CESMO!M52</f>
        <v>-13700</v>
      </c>
      <c r="K63" s="148">
        <f>CESMO!O52 + CESMO!P52</f>
        <v>0</v>
      </c>
      <c r="L63" s="149">
        <f t="shared" si="5"/>
        <v>0</v>
      </c>
      <c r="M63" s="146">
        <f>CESMO!L52</f>
        <v>51700</v>
      </c>
      <c r="N63" s="147">
        <f t="shared" si="6"/>
        <v>0.44</v>
      </c>
      <c r="O63" s="151">
        <f t="shared" si="7"/>
        <v>51700</v>
      </c>
    </row>
    <row r="64" spans="1:18" ht="15.75">
      <c r="F64" s="132" t="s">
        <v>237</v>
      </c>
      <c r="G64" s="146">
        <f>CEO!J52</f>
        <v>227900</v>
      </c>
      <c r="H64" s="128">
        <f>CEO!K52</f>
        <v>87840</v>
      </c>
      <c r="I64" s="123">
        <f t="shared" si="4"/>
        <v>0.38543220710838089</v>
      </c>
      <c r="J64" s="148">
        <f>CEO!M52</f>
        <v>-11350</v>
      </c>
      <c r="K64" s="148">
        <f>CEO!O52 + CEO!P52</f>
        <v>0</v>
      </c>
      <c r="L64" s="149">
        <f t="shared" si="5"/>
        <v>0</v>
      </c>
      <c r="M64" s="146">
        <f>CEO!L52</f>
        <v>87840</v>
      </c>
      <c r="N64" s="147">
        <f t="shared" si="6"/>
        <v>0.38543220710838089</v>
      </c>
      <c r="O64" s="151">
        <f t="shared" si="7"/>
        <v>87840</v>
      </c>
    </row>
    <row r="65" spans="6:15" ht="15.75">
      <c r="F65" s="126" t="s">
        <v>246</v>
      </c>
      <c r="G65" s="146">
        <f>CEPLAN!J52</f>
        <v>64750</v>
      </c>
      <c r="H65" s="128">
        <f>CEPLAN!K52</f>
        <v>22600</v>
      </c>
      <c r="I65" s="123">
        <f t="shared" si="4"/>
        <v>0.34903474903474901</v>
      </c>
      <c r="J65" s="148">
        <f>CEPLAN!M52</f>
        <v>800</v>
      </c>
      <c r="K65" s="148">
        <f>CEPLAN!O52 + CEPLAN!P52</f>
        <v>0</v>
      </c>
      <c r="L65" s="149">
        <f t="shared" si="5"/>
        <v>0</v>
      </c>
      <c r="M65" s="146">
        <f>CEPLAN!L52</f>
        <v>22600</v>
      </c>
      <c r="N65" s="147">
        <f t="shared" si="6"/>
        <v>0.34903474903474901</v>
      </c>
      <c r="O65" s="151">
        <f t="shared" si="7"/>
        <v>22600</v>
      </c>
    </row>
    <row r="66" spans="6:15" ht="15.75">
      <c r="F66" s="132" t="s">
        <v>239</v>
      </c>
      <c r="G66" s="146">
        <f>FAED!J52</f>
        <v>111950</v>
      </c>
      <c r="H66" s="128">
        <f>FAED!K52</f>
        <v>27600</v>
      </c>
      <c r="I66" s="123">
        <f t="shared" si="4"/>
        <v>0.24653863331844572</v>
      </c>
      <c r="J66" s="148">
        <f>FAED!M52</f>
        <v>-8850</v>
      </c>
      <c r="K66" s="148">
        <f>FAED!O52 + FAED!P52</f>
        <v>0</v>
      </c>
      <c r="L66" s="149">
        <f t="shared" si="5"/>
        <v>0</v>
      </c>
      <c r="M66" s="146">
        <f>FAED!L52</f>
        <v>27600</v>
      </c>
      <c r="N66" s="147">
        <f t="shared" si="6"/>
        <v>0.24653863331844572</v>
      </c>
      <c r="O66" s="151">
        <f t="shared" si="7"/>
        <v>27600</v>
      </c>
    </row>
    <row r="67" spans="6:15" ht="15.75">
      <c r="F67" s="126" t="s">
        <v>235</v>
      </c>
      <c r="G67" s="146">
        <f>CEAD!J52</f>
        <v>127630</v>
      </c>
      <c r="H67" s="128">
        <f>CEAD!K52</f>
        <v>19750</v>
      </c>
      <c r="I67" s="123">
        <f t="shared" si="4"/>
        <v>0.15474418240225651</v>
      </c>
      <c r="J67" s="148">
        <f>CEAD!M52</f>
        <v>-16750</v>
      </c>
      <c r="K67" s="148">
        <f>CEAD!O52 + CEAD!P52</f>
        <v>0</v>
      </c>
      <c r="L67" s="149">
        <f t="shared" si="5"/>
        <v>0</v>
      </c>
      <c r="M67" s="146">
        <f>CEAD!L52</f>
        <v>19750</v>
      </c>
      <c r="N67" s="147">
        <f t="shared" si="6"/>
        <v>0.15474418240225651</v>
      </c>
      <c r="O67" s="151">
        <f t="shared" si="7"/>
        <v>19750</v>
      </c>
    </row>
    <row r="68" spans="6:15" ht="15.75">
      <c r="F68" s="126" t="s">
        <v>242</v>
      </c>
      <c r="G68" s="146">
        <f>CAV!J52</f>
        <v>68290</v>
      </c>
      <c r="H68" s="128">
        <f>CAV!K52</f>
        <v>8600</v>
      </c>
      <c r="I68" s="123">
        <f t="shared" si="4"/>
        <v>0.12593351881681067</v>
      </c>
      <c r="J68" s="148">
        <f>CAV!M52</f>
        <v>-2500</v>
      </c>
      <c r="K68" s="148">
        <f>CAV!O52 + CAV!P52</f>
        <v>0</v>
      </c>
      <c r="L68" s="149">
        <f t="shared" si="5"/>
        <v>0</v>
      </c>
      <c r="M68" s="146">
        <f>CAV!L52</f>
        <v>8600</v>
      </c>
      <c r="N68" s="147">
        <f t="shared" si="6"/>
        <v>0.12593351881681067</v>
      </c>
      <c r="O68" s="151">
        <f t="shared" si="7"/>
        <v>8600</v>
      </c>
    </row>
    <row r="69" spans="6:15" ht="15.75">
      <c r="F69" s="126" t="s">
        <v>243</v>
      </c>
      <c r="G69" s="146">
        <f>CEART!J52</f>
        <v>796300</v>
      </c>
      <c r="H69" s="128">
        <f>CEART!K52</f>
        <v>63950</v>
      </c>
      <c r="I69" s="123">
        <f t="shared" si="4"/>
        <v>8.0308928795680024E-2</v>
      </c>
      <c r="J69" s="148">
        <f>CEART!M52</f>
        <v>-85300</v>
      </c>
      <c r="K69" s="148">
        <f>CEART!O52 + CEART!P52</f>
        <v>0</v>
      </c>
      <c r="L69" s="149">
        <f t="shared" si="5"/>
        <v>0</v>
      </c>
      <c r="M69" s="146">
        <f>CEART!L52</f>
        <v>63950</v>
      </c>
      <c r="N69" s="147">
        <f t="shared" si="6"/>
        <v>8.0308928795680024E-2</v>
      </c>
      <c r="O69" s="151">
        <f t="shared" si="7"/>
        <v>63950</v>
      </c>
    </row>
    <row r="70" spans="6:15" ht="15.75">
      <c r="F70" s="126" t="s">
        <v>234</v>
      </c>
      <c r="G70" s="146">
        <f>CERES!J52</f>
        <v>78150</v>
      </c>
      <c r="H70" s="128">
        <f>CERES!K52</f>
        <v>5700</v>
      </c>
      <c r="I70" s="123">
        <f t="shared" si="4"/>
        <v>7.293666026871401E-2</v>
      </c>
      <c r="J70" s="148">
        <f>CERES!M52</f>
        <v>-5000</v>
      </c>
      <c r="K70" s="148">
        <f>CERES!O52 + CERES!P52</f>
        <v>0</v>
      </c>
      <c r="L70" s="149">
        <f t="shared" si="5"/>
        <v>0</v>
      </c>
      <c r="M70" s="146">
        <f>CERES!L52</f>
        <v>5700</v>
      </c>
      <c r="N70" s="147">
        <f t="shared" si="6"/>
        <v>7.293666026871401E-2</v>
      </c>
      <c r="O70" s="151">
        <f t="shared" si="7"/>
        <v>5700</v>
      </c>
    </row>
    <row r="71" spans="6:15" ht="15.75">
      <c r="F71" s="126" t="s">
        <v>238</v>
      </c>
      <c r="G71" s="133">
        <f>CCT!J52</f>
        <v>211200</v>
      </c>
      <c r="H71" s="127">
        <f>CCT!K52</f>
        <v>7750</v>
      </c>
      <c r="I71" s="123">
        <f t="shared" si="4"/>
        <v>3.669507575757576E-2</v>
      </c>
      <c r="J71" s="148">
        <f>CCT!M52</f>
        <v>-10300</v>
      </c>
      <c r="K71" s="148">
        <f>CCT!O52 + CCT!P52</f>
        <v>0</v>
      </c>
      <c r="L71" s="149">
        <f t="shared" si="5"/>
        <v>0</v>
      </c>
      <c r="M71" s="146">
        <f>CCT!L52</f>
        <v>7750</v>
      </c>
      <c r="N71" s="147">
        <f t="shared" si="6"/>
        <v>3.669507575757576E-2</v>
      </c>
      <c r="O71" s="151">
        <f t="shared" si="7"/>
        <v>7750</v>
      </c>
    </row>
    <row r="72" spans="6:15" ht="18.75">
      <c r="F72" s="140" t="s">
        <v>247</v>
      </c>
      <c r="G72" s="125">
        <f>SUM(G58:G71)</f>
        <v>3300000</v>
      </c>
      <c r="H72" s="125">
        <f>SUM(H58:H71)</f>
        <v>1533451</v>
      </c>
      <c r="I72" s="138">
        <f t="shared" si="4"/>
        <v>0.46468212121212121</v>
      </c>
      <c r="J72" s="131">
        <f>SUM(J58:J71)</f>
        <v>-5950</v>
      </c>
      <c r="K72" s="141">
        <f>SUM(K58:K71)</f>
        <v>3000</v>
      </c>
      <c r="L72" s="138">
        <f>K72/H72</f>
        <v>1.9563716088743625E-3</v>
      </c>
      <c r="M72" s="141">
        <f>SUM(M58:M71)</f>
        <v>1536451</v>
      </c>
      <c r="N72" s="139">
        <f t="shared" ref="N72" si="8">M72/G72</f>
        <v>0.46559121212121213</v>
      </c>
      <c r="O72" s="131">
        <f t="shared" ref="O72" si="9">K72+H72</f>
        <v>1536451</v>
      </c>
    </row>
    <row r="73" spans="6:15" ht="27.75" customHeight="1">
      <c r="F73" s="202" t="s">
        <v>256</v>
      </c>
      <c r="G73" s="203"/>
      <c r="H73" s="203"/>
      <c r="I73" s="203"/>
      <c r="J73" s="203"/>
      <c r="K73" s="203"/>
      <c r="L73" s="203"/>
      <c r="M73" s="203"/>
      <c r="N73" s="203"/>
      <c r="O73" s="204"/>
    </row>
    <row r="87" spans="6:11">
      <c r="F87" s="2"/>
      <c r="G87" s="2"/>
      <c r="H87" s="2"/>
      <c r="I87" s="2"/>
      <c r="J87" s="2"/>
      <c r="K87" s="2"/>
    </row>
    <row r="88" spans="6:11">
      <c r="F88" s="2"/>
      <c r="G88" s="2"/>
      <c r="H88" s="2"/>
      <c r="I88" s="2"/>
      <c r="J88" s="2"/>
      <c r="K88" s="2"/>
    </row>
    <row r="89" spans="6:11">
      <c r="F89" s="2"/>
      <c r="G89" s="2"/>
      <c r="H89" s="2"/>
      <c r="I89" s="2"/>
      <c r="J89" s="2"/>
      <c r="K89" s="2"/>
    </row>
    <row r="90" spans="6:11">
      <c r="F90" s="2"/>
      <c r="G90" s="2"/>
      <c r="H90" s="2"/>
      <c r="I90" s="2"/>
      <c r="J90" s="2"/>
      <c r="K90" s="2"/>
    </row>
    <row r="91" spans="6:11">
      <c r="F91" s="2"/>
      <c r="G91" s="2"/>
      <c r="H91" s="2"/>
      <c r="I91" s="2"/>
      <c r="J91" s="2"/>
      <c r="K91" s="2"/>
    </row>
    <row r="92" spans="6:11">
      <c r="F92" s="2"/>
      <c r="G92" s="2"/>
      <c r="H92" s="2"/>
      <c r="I92" s="2"/>
      <c r="J92" s="2"/>
      <c r="K92" s="2"/>
    </row>
    <row r="93" spans="6:11">
      <c r="F93" s="2"/>
      <c r="G93" s="2"/>
      <c r="H93" s="2"/>
      <c r="I93" s="2"/>
      <c r="J93" s="2"/>
      <c r="K93" s="2"/>
    </row>
    <row r="94" spans="6:11">
      <c r="F94" s="2"/>
      <c r="G94" s="2"/>
      <c r="H94" s="2"/>
      <c r="I94" s="2"/>
      <c r="J94" s="2"/>
      <c r="K94" s="2"/>
    </row>
  </sheetData>
  <sortState xmlns:xlrd2="http://schemas.microsoft.com/office/spreadsheetml/2017/richdata2" ref="F58:O71">
    <sortCondition descending="1" ref="I58:I71"/>
  </sortState>
  <mergeCells count="11">
    <mergeCell ref="C4:C50"/>
    <mergeCell ref="A1:C1"/>
    <mergeCell ref="A2:N2"/>
    <mergeCell ref="D1:F1"/>
    <mergeCell ref="H1:N1"/>
    <mergeCell ref="A4:A50"/>
    <mergeCell ref="F54:O54"/>
    <mergeCell ref="F55:O55"/>
    <mergeCell ref="F56:O56"/>
    <mergeCell ref="F73:O73"/>
    <mergeCell ref="O1:R2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7A574-CFEA-4B9D-AD88-B7A0506EF628}">
  <sheetPr codeName="Planilha15"/>
  <dimension ref="A1:Q93"/>
  <sheetViews>
    <sheetView topLeftCell="A34" zoomScale="85" zoomScaleNormal="85" workbookViewId="0">
      <selection activeCell="S10" sqref="S10"/>
    </sheetView>
  </sheetViews>
  <sheetFormatPr defaultColWidth="37.140625" defaultRowHeight="15"/>
  <cols>
    <col min="1" max="2" width="7.85546875" style="1" customWidth="1"/>
    <col min="3" max="3" width="15.42578125" style="10" customWidth="1"/>
    <col min="4" max="4" width="32.42578125" style="1" customWidth="1"/>
    <col min="5" max="5" width="11.5703125" style="1" customWidth="1"/>
    <col min="6" max="6" width="13.85546875" style="1" customWidth="1"/>
    <col min="7" max="7" width="11.5703125" style="5" customWidth="1"/>
    <col min="8" max="9" width="11.5703125" style="11" customWidth="1"/>
    <col min="10" max="10" width="11.140625" style="4" customWidth="1"/>
    <col min="11" max="11" width="18" style="2" customWidth="1"/>
    <col min="12" max="12" width="15.140625" style="37" customWidth="1"/>
    <col min="13" max="17" width="12.140625" style="37" bestFit="1" customWidth="1"/>
    <col min="18" max="16384" width="37.140625" style="2"/>
  </cols>
  <sheetData>
    <row r="1" spans="1:17" ht="51.6" customHeight="1">
      <c r="A1" s="217" t="s">
        <v>99</v>
      </c>
      <c r="B1" s="222"/>
      <c r="C1" s="218"/>
      <c r="D1" s="219" t="s">
        <v>131</v>
      </c>
      <c r="E1" s="220"/>
      <c r="F1" s="220"/>
      <c r="G1" s="220"/>
      <c r="H1" s="220"/>
      <c r="I1" s="221"/>
      <c r="J1" s="217" t="s">
        <v>124</v>
      </c>
      <c r="K1" s="218"/>
      <c r="L1" s="215" t="s">
        <v>132</v>
      </c>
      <c r="M1" s="215" t="s">
        <v>129</v>
      </c>
      <c r="N1" s="215" t="s">
        <v>129</v>
      </c>
      <c r="O1" s="215" t="s">
        <v>129</v>
      </c>
      <c r="P1" s="215" t="s">
        <v>129</v>
      </c>
      <c r="Q1" s="215" t="s">
        <v>129</v>
      </c>
    </row>
    <row r="2" spans="1:17" ht="35.450000000000003" customHeight="1">
      <c r="A2" s="223" t="s">
        <v>126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16"/>
      <c r="M2" s="216"/>
      <c r="N2" s="216"/>
      <c r="O2" s="216"/>
      <c r="P2" s="216"/>
      <c r="Q2" s="216"/>
    </row>
    <row r="3" spans="1:17" s="3" customFormat="1" ht="75">
      <c r="A3" s="52" t="s">
        <v>57</v>
      </c>
      <c r="B3" s="52" t="s">
        <v>58</v>
      </c>
      <c r="C3" s="52" t="s">
        <v>59</v>
      </c>
      <c r="D3" s="52" t="s">
        <v>60</v>
      </c>
      <c r="E3" s="78" t="s">
        <v>62</v>
      </c>
      <c r="F3" s="8" t="s">
        <v>61</v>
      </c>
      <c r="G3" s="64" t="s">
        <v>125</v>
      </c>
      <c r="H3" s="65" t="s">
        <v>127</v>
      </c>
      <c r="I3" s="65" t="s">
        <v>119</v>
      </c>
      <c r="J3" s="77" t="s">
        <v>128</v>
      </c>
      <c r="K3" s="13" t="s">
        <v>5</v>
      </c>
      <c r="L3" s="53" t="s">
        <v>133</v>
      </c>
      <c r="M3" s="21" t="s">
        <v>130</v>
      </c>
      <c r="N3" s="21" t="s">
        <v>130</v>
      </c>
      <c r="O3" s="21" t="s">
        <v>130</v>
      </c>
      <c r="P3" s="21" t="s">
        <v>130</v>
      </c>
      <c r="Q3" s="21" t="s">
        <v>130</v>
      </c>
    </row>
    <row r="4" spans="1:17" s="3" customFormat="1" ht="45">
      <c r="A4" s="182">
        <v>1</v>
      </c>
      <c r="B4" s="18">
        <v>1</v>
      </c>
      <c r="C4" s="182" t="s">
        <v>82</v>
      </c>
      <c r="D4" s="30" t="s">
        <v>7</v>
      </c>
      <c r="E4" s="18" t="s">
        <v>64</v>
      </c>
      <c r="F4" s="79">
        <v>1900</v>
      </c>
      <c r="G4" s="6">
        <f>'REITORIA-PROEX'!K4+ESAG!J4+CEART!J4+FAED!J4+CEAD!J4+CEFID!J4+CERES!J4+CESFI!J4+CCT!J4+CEPLAN!J4+CEAVI!J4+CAV!J4+CEO!J4+CESMO!J4</f>
        <v>91</v>
      </c>
      <c r="H4" s="75">
        <f>G4*2</f>
        <v>182</v>
      </c>
      <c r="I4" s="76">
        <f>GESTOR!J4</f>
        <v>0</v>
      </c>
      <c r="J4" s="70">
        <f>H4-(SUM(L4:Q4))-I4</f>
        <v>172</v>
      </c>
      <c r="K4" s="7">
        <f>F4*G4</f>
        <v>172900</v>
      </c>
      <c r="L4" s="38">
        <v>10</v>
      </c>
      <c r="M4" s="38"/>
      <c r="N4" s="38"/>
      <c r="O4" s="38"/>
      <c r="P4" s="38"/>
      <c r="Q4" s="38"/>
    </row>
    <row r="5" spans="1:17" s="3" customFormat="1" ht="30">
      <c r="A5" s="178"/>
      <c r="B5" s="18">
        <v>2</v>
      </c>
      <c r="C5" s="178"/>
      <c r="D5" s="30" t="s">
        <v>8</v>
      </c>
      <c r="E5" s="18" t="s">
        <v>64</v>
      </c>
      <c r="F5" s="79">
        <v>1900</v>
      </c>
      <c r="G5" s="6">
        <f>'REITORIA-PROEX'!K5+ESAG!J5+CEART!J5+FAED!J5+CEAD!J5+CEFID!J5+CERES!J5+CESFI!J5+CCT!J5+CEPLAN!J5+CEAVI!J5+CAV!J5+CEO!J5+CESMO!J5</f>
        <v>104</v>
      </c>
      <c r="H5" s="75">
        <f t="shared" ref="H5:H50" si="0">G5*2</f>
        <v>208</v>
      </c>
      <c r="I5" s="76">
        <f>GESTOR!J5</f>
        <v>0</v>
      </c>
      <c r="J5" s="70">
        <f t="shared" ref="J5:J50" si="1">H5-(SUM(L5:Q5))-I5</f>
        <v>198</v>
      </c>
      <c r="K5" s="7">
        <f t="shared" ref="K5:K50" si="2">F5*G5</f>
        <v>197600</v>
      </c>
      <c r="L5" s="38">
        <v>10</v>
      </c>
      <c r="M5" s="38"/>
      <c r="N5" s="38"/>
      <c r="O5" s="38"/>
      <c r="P5" s="38"/>
      <c r="Q5" s="38"/>
    </row>
    <row r="6" spans="1:17" s="3" customFormat="1" ht="30">
      <c r="A6" s="178"/>
      <c r="B6" s="18">
        <v>3</v>
      </c>
      <c r="C6" s="178"/>
      <c r="D6" s="30" t="s">
        <v>9</v>
      </c>
      <c r="E6" s="18" t="s">
        <v>64</v>
      </c>
      <c r="F6" s="79">
        <v>1900</v>
      </c>
      <c r="G6" s="6">
        <f>'REITORIA-PROEX'!K6+ESAG!J6+CEART!J6+FAED!J6+CEAD!J6+CEFID!J6+CERES!J6+CESFI!J6+CCT!J6+CEPLAN!J6+CEAVI!J6+CAV!J6+CEO!J6+CESMO!J6</f>
        <v>92</v>
      </c>
      <c r="H6" s="75">
        <f t="shared" si="0"/>
        <v>184</v>
      </c>
      <c r="I6" s="76">
        <f>GESTOR!J6</f>
        <v>0</v>
      </c>
      <c r="J6" s="70">
        <f t="shared" si="1"/>
        <v>174</v>
      </c>
      <c r="K6" s="7">
        <f t="shared" si="2"/>
        <v>174800</v>
      </c>
      <c r="L6" s="38">
        <v>10</v>
      </c>
      <c r="M6" s="38"/>
      <c r="N6" s="38"/>
      <c r="O6" s="38"/>
      <c r="P6" s="38"/>
      <c r="Q6" s="38"/>
    </row>
    <row r="7" spans="1:17" s="3" customFormat="1" ht="30">
      <c r="A7" s="178"/>
      <c r="B7" s="18">
        <v>4</v>
      </c>
      <c r="C7" s="178"/>
      <c r="D7" s="30" t="s">
        <v>65</v>
      </c>
      <c r="E7" s="18" t="s">
        <v>64</v>
      </c>
      <c r="F7" s="79">
        <v>2500</v>
      </c>
      <c r="G7" s="6">
        <f>'REITORIA-PROEX'!K7+ESAG!J7+CEART!J7+FAED!J7+CEAD!J7+CEFID!J7+CERES!J7+CESFI!J7+CCT!J7+CEPLAN!J7+CEAVI!J7+CAV!J7+CEO!J7+CESMO!J7</f>
        <v>20</v>
      </c>
      <c r="H7" s="75">
        <f t="shared" si="0"/>
        <v>40</v>
      </c>
      <c r="I7" s="76">
        <f>GESTOR!J7</f>
        <v>0</v>
      </c>
      <c r="J7" s="70">
        <f t="shared" si="1"/>
        <v>30</v>
      </c>
      <c r="K7" s="7">
        <f t="shared" si="2"/>
        <v>50000</v>
      </c>
      <c r="L7" s="38">
        <v>10</v>
      </c>
      <c r="M7" s="38"/>
      <c r="N7" s="38"/>
      <c r="O7" s="38"/>
      <c r="P7" s="38"/>
      <c r="Q7" s="38"/>
    </row>
    <row r="8" spans="1:17" s="3" customFormat="1" ht="30">
      <c r="A8" s="178"/>
      <c r="B8" s="18">
        <v>5</v>
      </c>
      <c r="C8" s="178"/>
      <c r="D8" s="30" t="s">
        <v>10</v>
      </c>
      <c r="E8" s="18" t="s">
        <v>64</v>
      </c>
      <c r="F8" s="79">
        <v>1900</v>
      </c>
      <c r="G8" s="6">
        <f>'REITORIA-PROEX'!K8+ESAG!J8+CEART!J8+FAED!J8+CEAD!J8+CEFID!J8+CERES!J8+CESFI!J8+CCT!J8+CEPLAN!J8+CEAVI!J8+CAV!J8+CEO!J8+CESMO!J8</f>
        <v>94</v>
      </c>
      <c r="H8" s="75">
        <f t="shared" si="0"/>
        <v>188</v>
      </c>
      <c r="I8" s="76">
        <f>GESTOR!J8</f>
        <v>0</v>
      </c>
      <c r="J8" s="70">
        <f t="shared" si="1"/>
        <v>180</v>
      </c>
      <c r="K8" s="7">
        <f t="shared" si="2"/>
        <v>178600</v>
      </c>
      <c r="L8" s="38">
        <v>8</v>
      </c>
      <c r="M8" s="38"/>
      <c r="N8" s="38"/>
      <c r="O8" s="38"/>
      <c r="P8" s="38"/>
      <c r="Q8" s="38"/>
    </row>
    <row r="9" spans="1:17" s="3" customFormat="1" ht="30">
      <c r="A9" s="178"/>
      <c r="B9" s="18">
        <v>6</v>
      </c>
      <c r="C9" s="178"/>
      <c r="D9" s="30" t="s">
        <v>11</v>
      </c>
      <c r="E9" s="18" t="s">
        <v>64</v>
      </c>
      <c r="F9" s="47">
        <v>1900</v>
      </c>
      <c r="G9" s="6">
        <f>'REITORIA-PROEX'!K9+ESAG!J9+CEART!J9+FAED!J9+CEAD!J9+CEFID!J9+CERES!J9+CESFI!J9+CCT!J9+CEPLAN!J9+CEAVI!J9+CAV!J9+CEO!J9+CESMO!J9</f>
        <v>64</v>
      </c>
      <c r="H9" s="75">
        <f t="shared" si="0"/>
        <v>128</v>
      </c>
      <c r="I9" s="76">
        <f>GESTOR!J9</f>
        <v>0</v>
      </c>
      <c r="J9" s="70">
        <f t="shared" si="1"/>
        <v>128</v>
      </c>
      <c r="K9" s="7">
        <f t="shared" si="2"/>
        <v>121600</v>
      </c>
      <c r="L9" s="38"/>
      <c r="M9" s="38"/>
      <c r="N9" s="38"/>
      <c r="O9" s="38"/>
      <c r="P9" s="38"/>
      <c r="Q9" s="38"/>
    </row>
    <row r="10" spans="1:17" s="3" customFormat="1" ht="45">
      <c r="A10" s="178"/>
      <c r="B10" s="18">
        <v>7</v>
      </c>
      <c r="C10" s="178"/>
      <c r="D10" s="30" t="s">
        <v>12</v>
      </c>
      <c r="E10" s="18" t="s">
        <v>64</v>
      </c>
      <c r="F10" s="47">
        <v>2000</v>
      </c>
      <c r="G10" s="6">
        <f>'REITORIA-PROEX'!K10+ESAG!J10+CEART!J10+FAED!J10+CEAD!J10+CEFID!J10+CERES!J10+CESFI!J10+CCT!J10+CEPLAN!J10+CEAVI!J10+CAV!J10+CEO!J10+CESMO!J10</f>
        <v>52</v>
      </c>
      <c r="H10" s="75">
        <f t="shared" si="0"/>
        <v>104</v>
      </c>
      <c r="I10" s="76">
        <f>GESTOR!J10</f>
        <v>0</v>
      </c>
      <c r="J10" s="70">
        <f t="shared" si="1"/>
        <v>104</v>
      </c>
      <c r="K10" s="7">
        <f t="shared" si="2"/>
        <v>104000</v>
      </c>
      <c r="L10" s="38"/>
      <c r="M10" s="38"/>
      <c r="N10" s="38"/>
      <c r="O10" s="38"/>
      <c r="P10" s="38"/>
      <c r="Q10" s="38"/>
    </row>
    <row r="11" spans="1:17" s="3" customFormat="1" ht="45">
      <c r="A11" s="178"/>
      <c r="B11" s="18">
        <v>8</v>
      </c>
      <c r="C11" s="178"/>
      <c r="D11" s="30" t="s">
        <v>13</v>
      </c>
      <c r="E11" s="18" t="s">
        <v>64</v>
      </c>
      <c r="F11" s="47">
        <v>2000</v>
      </c>
      <c r="G11" s="6">
        <f>'REITORIA-PROEX'!K11+ESAG!J11+CEART!J11+FAED!J11+CEAD!J11+CEFID!J11+CERES!J11+CESFI!J11+CCT!J11+CEPLAN!J11+CEAVI!J11+CAV!J11+CEO!J11+CESMO!J11</f>
        <v>38</v>
      </c>
      <c r="H11" s="75">
        <f t="shared" si="0"/>
        <v>76</v>
      </c>
      <c r="I11" s="76">
        <f>GESTOR!J11</f>
        <v>0</v>
      </c>
      <c r="J11" s="70">
        <f t="shared" si="1"/>
        <v>76</v>
      </c>
      <c r="K11" s="7">
        <f t="shared" si="2"/>
        <v>76000</v>
      </c>
      <c r="L11" s="38"/>
      <c r="M11" s="38"/>
      <c r="N11" s="38"/>
      <c r="O11" s="38"/>
      <c r="P11" s="38"/>
      <c r="Q11" s="38"/>
    </row>
    <row r="12" spans="1:17" s="3" customFormat="1" ht="45">
      <c r="A12" s="178"/>
      <c r="B12" s="18">
        <v>9</v>
      </c>
      <c r="C12" s="178"/>
      <c r="D12" s="30" t="s">
        <v>14</v>
      </c>
      <c r="E12" s="18" t="s">
        <v>64</v>
      </c>
      <c r="F12" s="47">
        <v>1900</v>
      </c>
      <c r="G12" s="6">
        <f>'REITORIA-PROEX'!K12+ESAG!J12+CEART!J12+FAED!J12+CEAD!J12+CEFID!J12+CERES!J12+CESFI!J12+CCT!J12+CEPLAN!J12+CEAVI!J12+CAV!J12+CEO!J12+CESMO!J12</f>
        <v>87</v>
      </c>
      <c r="H12" s="75">
        <f t="shared" si="0"/>
        <v>174</v>
      </c>
      <c r="I12" s="76">
        <f>GESTOR!J12</f>
        <v>0</v>
      </c>
      <c r="J12" s="70">
        <f t="shared" si="1"/>
        <v>174</v>
      </c>
      <c r="K12" s="7">
        <f t="shared" si="2"/>
        <v>165300</v>
      </c>
      <c r="L12" s="38"/>
      <c r="M12" s="38"/>
      <c r="N12" s="38"/>
      <c r="O12" s="38"/>
      <c r="P12" s="38"/>
      <c r="Q12" s="38"/>
    </row>
    <row r="13" spans="1:17" s="3" customFormat="1" ht="30">
      <c r="A13" s="178"/>
      <c r="B13" s="18">
        <v>10</v>
      </c>
      <c r="C13" s="178"/>
      <c r="D13" s="30" t="s">
        <v>83</v>
      </c>
      <c r="E13" s="18" t="s">
        <v>64</v>
      </c>
      <c r="F13" s="79">
        <v>500</v>
      </c>
      <c r="G13" s="6">
        <f>'REITORIA-PROEX'!K13+ESAG!J13+CEART!J13+FAED!J13+CEAD!J13+CEFID!J13+CERES!J13+CESFI!J13+CCT!J13+CEPLAN!J13+CEAVI!J13+CAV!J13+CEO!J13+CESMO!J13</f>
        <v>77</v>
      </c>
      <c r="H13" s="75">
        <f t="shared" si="0"/>
        <v>154</v>
      </c>
      <c r="I13" s="76">
        <f>GESTOR!J13</f>
        <v>0</v>
      </c>
      <c r="J13" s="70">
        <f t="shared" si="1"/>
        <v>144</v>
      </c>
      <c r="K13" s="7">
        <f t="shared" si="2"/>
        <v>38500</v>
      </c>
      <c r="L13" s="38">
        <v>10</v>
      </c>
      <c r="M13" s="39"/>
      <c r="N13" s="39"/>
      <c r="O13" s="38"/>
      <c r="P13" s="39"/>
      <c r="Q13" s="38"/>
    </row>
    <row r="14" spans="1:17" s="3" customFormat="1" ht="30">
      <c r="A14" s="178"/>
      <c r="B14" s="18">
        <v>11</v>
      </c>
      <c r="C14" s="178"/>
      <c r="D14" s="30" t="s">
        <v>48</v>
      </c>
      <c r="E14" s="18" t="s">
        <v>64</v>
      </c>
      <c r="F14" s="47">
        <v>500</v>
      </c>
      <c r="G14" s="6">
        <f>'REITORIA-PROEX'!K14+ESAG!J14+CEART!J14+FAED!J14+CEAD!J14+CEFID!J14+CERES!J14+CESFI!J14+CCT!J14+CEPLAN!J14+CEAVI!J14+CAV!J14+CEO!J14+CESMO!J14</f>
        <v>88</v>
      </c>
      <c r="H14" s="75">
        <f t="shared" si="0"/>
        <v>176</v>
      </c>
      <c r="I14" s="76">
        <f>GESTOR!J14</f>
        <v>0</v>
      </c>
      <c r="J14" s="70">
        <f t="shared" si="1"/>
        <v>176</v>
      </c>
      <c r="K14" s="7">
        <f t="shared" si="2"/>
        <v>44000</v>
      </c>
      <c r="L14" s="38"/>
      <c r="M14" s="38"/>
      <c r="N14" s="38"/>
      <c r="O14" s="38"/>
      <c r="P14" s="38"/>
      <c r="Q14" s="38"/>
    </row>
    <row r="15" spans="1:17" s="3" customFormat="1">
      <c r="A15" s="178"/>
      <c r="B15" s="18">
        <v>12</v>
      </c>
      <c r="C15" s="178"/>
      <c r="D15" s="30" t="s">
        <v>84</v>
      </c>
      <c r="E15" s="18" t="s">
        <v>64</v>
      </c>
      <c r="F15" s="47">
        <v>1000</v>
      </c>
      <c r="G15" s="6">
        <f>'REITORIA-PROEX'!K15+ESAG!J15+CEART!J15+FAED!J15+CEAD!J15+CEFID!J15+CERES!J15+CESFI!J15+CCT!J15+CEPLAN!J15+CEAVI!J15+CAV!J15+CEO!J15+CESMO!J15</f>
        <v>153</v>
      </c>
      <c r="H15" s="75">
        <f t="shared" si="0"/>
        <v>306</v>
      </c>
      <c r="I15" s="76">
        <f>GESTOR!J15</f>
        <v>0</v>
      </c>
      <c r="J15" s="70">
        <f t="shared" si="1"/>
        <v>306</v>
      </c>
      <c r="K15" s="7">
        <f t="shared" si="2"/>
        <v>153000</v>
      </c>
      <c r="L15" s="38"/>
      <c r="M15" s="39"/>
      <c r="N15" s="39"/>
      <c r="O15" s="38"/>
      <c r="P15" s="39"/>
      <c r="Q15" s="38"/>
    </row>
    <row r="16" spans="1:17" s="3" customFormat="1">
      <c r="A16" s="178"/>
      <c r="B16" s="18">
        <v>13</v>
      </c>
      <c r="C16" s="178"/>
      <c r="D16" s="30" t="s">
        <v>85</v>
      </c>
      <c r="E16" s="18" t="s">
        <v>64</v>
      </c>
      <c r="F16" s="47">
        <v>1200</v>
      </c>
      <c r="G16" s="6">
        <f>'REITORIA-PROEX'!K16+ESAG!J16+CEART!J16+FAED!J16+CEAD!J16+CEFID!J16+CERES!J16+CESFI!J16+CCT!J16+CEPLAN!J16+CEAVI!J16+CAV!J16+CEO!J16+CESMO!J16</f>
        <v>123</v>
      </c>
      <c r="H16" s="75">
        <f t="shared" si="0"/>
        <v>246</v>
      </c>
      <c r="I16" s="76">
        <f>GESTOR!J16</f>
        <v>0</v>
      </c>
      <c r="J16" s="70">
        <f t="shared" si="1"/>
        <v>246</v>
      </c>
      <c r="K16" s="7">
        <f t="shared" si="2"/>
        <v>147600</v>
      </c>
      <c r="L16" s="38"/>
      <c r="M16" s="38"/>
      <c r="N16" s="38"/>
      <c r="O16" s="38"/>
      <c r="P16" s="38"/>
      <c r="Q16" s="38"/>
    </row>
    <row r="17" spans="1:17" s="3" customFormat="1">
      <c r="A17" s="178"/>
      <c r="B17" s="18">
        <v>14</v>
      </c>
      <c r="C17" s="178"/>
      <c r="D17" s="30" t="s">
        <v>50</v>
      </c>
      <c r="E17" s="18" t="s">
        <v>64</v>
      </c>
      <c r="F17" s="47">
        <v>10000</v>
      </c>
      <c r="G17" s="6">
        <f>'REITORIA-PROEX'!K17+ESAG!J17+CEART!J17+FAED!J17+CEAD!J17+CEFID!J17+CERES!J17+CESFI!J17+CCT!J17+CEPLAN!J17+CEAVI!J17+CAV!J17+CEO!J17+CESMO!J17</f>
        <v>37</v>
      </c>
      <c r="H17" s="75">
        <f t="shared" si="0"/>
        <v>74</v>
      </c>
      <c r="I17" s="76">
        <f>GESTOR!J17</f>
        <v>0</v>
      </c>
      <c r="J17" s="70">
        <f t="shared" si="1"/>
        <v>74</v>
      </c>
      <c r="K17" s="7">
        <f t="shared" si="2"/>
        <v>370000</v>
      </c>
      <c r="L17" s="38"/>
      <c r="M17" s="38"/>
      <c r="N17" s="38"/>
      <c r="O17" s="38"/>
      <c r="P17" s="38"/>
      <c r="Q17" s="38"/>
    </row>
    <row r="18" spans="1:17" s="3" customFormat="1" ht="30">
      <c r="A18" s="178"/>
      <c r="B18" s="18">
        <v>15</v>
      </c>
      <c r="C18" s="178"/>
      <c r="D18" s="30" t="s">
        <v>51</v>
      </c>
      <c r="E18" s="18" t="s">
        <v>64</v>
      </c>
      <c r="F18" s="47">
        <v>500</v>
      </c>
      <c r="G18" s="6">
        <f>'REITORIA-PROEX'!K18+ESAG!J18+CEART!J18+FAED!J18+CEAD!J18+CEFID!J18+CERES!J18+CESFI!J18+CCT!J18+CEPLAN!J18+CEAVI!J18+CAV!J18+CEO!J18+CESMO!J18</f>
        <v>65</v>
      </c>
      <c r="H18" s="75">
        <f t="shared" si="0"/>
        <v>130</v>
      </c>
      <c r="I18" s="76">
        <f>GESTOR!J18</f>
        <v>0</v>
      </c>
      <c r="J18" s="70">
        <f t="shared" si="1"/>
        <v>130</v>
      </c>
      <c r="K18" s="7">
        <f t="shared" si="2"/>
        <v>32500</v>
      </c>
      <c r="L18" s="38"/>
      <c r="M18" s="38"/>
      <c r="N18" s="38"/>
      <c r="O18" s="38"/>
      <c r="P18" s="38"/>
      <c r="Q18" s="38"/>
    </row>
    <row r="19" spans="1:17" s="3" customFormat="1">
      <c r="A19" s="178"/>
      <c r="B19" s="18">
        <v>16</v>
      </c>
      <c r="C19" s="178"/>
      <c r="D19" s="30" t="s">
        <v>52</v>
      </c>
      <c r="E19" s="18" t="s">
        <v>64</v>
      </c>
      <c r="F19" s="79">
        <v>500</v>
      </c>
      <c r="G19" s="6">
        <f>'REITORIA-PROEX'!K19+ESAG!J19+CEART!J19+FAED!J19+CEAD!J19+CEFID!J19+CERES!J19+CESFI!J19+CCT!J19+CEPLAN!J19+CEAVI!J19+CAV!J19+CEO!J19+CESMO!J19</f>
        <v>72</v>
      </c>
      <c r="H19" s="75">
        <f t="shared" si="0"/>
        <v>144</v>
      </c>
      <c r="I19" s="76">
        <f>GESTOR!J19</f>
        <v>0</v>
      </c>
      <c r="J19" s="70">
        <f t="shared" si="1"/>
        <v>136</v>
      </c>
      <c r="K19" s="7">
        <f t="shared" si="2"/>
        <v>36000</v>
      </c>
      <c r="L19" s="38">
        <v>8</v>
      </c>
      <c r="M19" s="38"/>
      <c r="N19" s="38"/>
      <c r="O19" s="38"/>
      <c r="P19" s="38"/>
      <c r="Q19" s="38"/>
    </row>
    <row r="20" spans="1:17" s="3" customFormat="1" ht="45">
      <c r="A20" s="178"/>
      <c r="B20" s="18">
        <v>17</v>
      </c>
      <c r="C20" s="178"/>
      <c r="D20" s="30" t="s">
        <v>86</v>
      </c>
      <c r="E20" s="18" t="s">
        <v>64</v>
      </c>
      <c r="F20" s="79">
        <v>2500</v>
      </c>
      <c r="G20" s="6">
        <f>'REITORIA-PROEX'!K20+ESAG!J20+CEART!J20+FAED!J20+CEAD!J20+CEFID!J20+CERES!J20+CESFI!J20+CCT!J20+CEPLAN!J20+CEAVI!J20+CAV!J20+CEO!J20+CESMO!J20</f>
        <v>60</v>
      </c>
      <c r="H20" s="75">
        <f t="shared" si="0"/>
        <v>120</v>
      </c>
      <c r="I20" s="76">
        <f>GESTOR!J20</f>
        <v>0</v>
      </c>
      <c r="J20" s="70">
        <f t="shared" si="1"/>
        <v>112</v>
      </c>
      <c r="K20" s="7">
        <f t="shared" si="2"/>
        <v>150000</v>
      </c>
      <c r="L20" s="38">
        <v>8</v>
      </c>
      <c r="M20" s="39"/>
      <c r="N20" s="39"/>
      <c r="O20" s="38"/>
      <c r="P20" s="39"/>
      <c r="Q20" s="38"/>
    </row>
    <row r="21" spans="1:17" s="3" customFormat="1" ht="45">
      <c r="A21" s="178"/>
      <c r="B21" s="18">
        <v>18</v>
      </c>
      <c r="C21" s="178"/>
      <c r="D21" s="30" t="s">
        <v>53</v>
      </c>
      <c r="E21" s="18" t="s">
        <v>64</v>
      </c>
      <c r="F21" s="79">
        <v>2500</v>
      </c>
      <c r="G21" s="6">
        <f>'REITORIA-PROEX'!K21+ESAG!J21+CEART!J21+FAED!J21+CEAD!J21+CEFID!J21+CERES!J21+CESFI!J21+CCT!J21+CEPLAN!J21+CEAVI!J21+CAV!J21+CEO!J21+CESMO!J21</f>
        <v>46</v>
      </c>
      <c r="H21" s="75">
        <f t="shared" si="0"/>
        <v>92</v>
      </c>
      <c r="I21" s="76">
        <f>GESTOR!J21</f>
        <v>0</v>
      </c>
      <c r="J21" s="70">
        <f t="shared" si="1"/>
        <v>88</v>
      </c>
      <c r="K21" s="7">
        <f t="shared" si="2"/>
        <v>115000</v>
      </c>
      <c r="L21" s="38">
        <v>4</v>
      </c>
      <c r="M21" s="38"/>
      <c r="N21" s="38"/>
      <c r="O21" s="38"/>
      <c r="P21" s="38"/>
      <c r="Q21" s="38"/>
    </row>
    <row r="22" spans="1:17" ht="30">
      <c r="A22" s="178"/>
      <c r="B22" s="18">
        <v>19</v>
      </c>
      <c r="C22" s="178"/>
      <c r="D22" s="30" t="s">
        <v>54</v>
      </c>
      <c r="E22" s="18" t="s">
        <v>64</v>
      </c>
      <c r="F22" s="80">
        <v>1500</v>
      </c>
      <c r="G22" s="6">
        <f>'REITORIA-PROEX'!K22+ESAG!J22+CEART!J22+FAED!J22+CEAD!J22+CEFID!J22+CERES!J22+CESFI!J22+CCT!J22+CEPLAN!J22+CEAVI!J22+CAV!J22+CEO!J22+CESMO!J22</f>
        <v>33</v>
      </c>
      <c r="H22" s="75">
        <f t="shared" si="0"/>
        <v>66</v>
      </c>
      <c r="I22" s="76">
        <f>GESTOR!J22</f>
        <v>0</v>
      </c>
      <c r="J22" s="70">
        <f t="shared" si="1"/>
        <v>56</v>
      </c>
      <c r="K22" s="7">
        <f t="shared" si="2"/>
        <v>49500</v>
      </c>
      <c r="L22" s="38">
        <v>10</v>
      </c>
      <c r="M22" s="38"/>
      <c r="N22" s="38"/>
      <c r="O22" s="38"/>
      <c r="P22" s="38"/>
      <c r="Q22" s="38"/>
    </row>
    <row r="23" spans="1:17" ht="30">
      <c r="A23" s="178"/>
      <c r="B23" s="18">
        <v>20</v>
      </c>
      <c r="C23" s="178"/>
      <c r="D23" s="30" t="s">
        <v>87</v>
      </c>
      <c r="E23" s="18" t="s">
        <v>64</v>
      </c>
      <c r="F23" s="50">
        <v>500</v>
      </c>
      <c r="G23" s="6">
        <f>'REITORIA-PROEX'!K23+ESAG!J23+CEART!J23+FAED!J23+CEAD!J23+CEFID!J23+CERES!J23+CESFI!J23+CCT!J23+CEPLAN!J23+CEAVI!J23+CAV!J23+CEO!J23+CESMO!J23</f>
        <v>94</v>
      </c>
      <c r="H23" s="75">
        <f t="shared" si="0"/>
        <v>188</v>
      </c>
      <c r="I23" s="76">
        <f>GESTOR!J23</f>
        <v>0</v>
      </c>
      <c r="J23" s="70">
        <f t="shared" si="1"/>
        <v>188</v>
      </c>
      <c r="K23" s="7">
        <f t="shared" si="2"/>
        <v>47000</v>
      </c>
      <c r="L23" s="38"/>
      <c r="M23" s="38"/>
      <c r="N23" s="38"/>
      <c r="O23" s="38"/>
      <c r="P23" s="38"/>
      <c r="Q23" s="38"/>
    </row>
    <row r="24" spans="1:17" ht="30">
      <c r="A24" s="178"/>
      <c r="B24" s="18">
        <v>21</v>
      </c>
      <c r="C24" s="178"/>
      <c r="D24" s="30" t="s">
        <v>88</v>
      </c>
      <c r="E24" s="18" t="s">
        <v>64</v>
      </c>
      <c r="F24" s="20">
        <v>500</v>
      </c>
      <c r="G24" s="6">
        <f>'REITORIA-PROEX'!K24+ESAG!J24+CEART!J24+FAED!J24+CEAD!J24+CEFID!J24+CERES!J24+CESFI!J24+CCT!J24+CEPLAN!J24+CEAVI!J24+CAV!J24+CEO!J24+CESMO!J24</f>
        <v>110</v>
      </c>
      <c r="H24" s="75">
        <f t="shared" si="0"/>
        <v>220</v>
      </c>
      <c r="I24" s="76">
        <f>GESTOR!J24</f>
        <v>0</v>
      </c>
      <c r="J24" s="70">
        <f t="shared" si="1"/>
        <v>220</v>
      </c>
      <c r="K24" s="7">
        <f t="shared" si="2"/>
        <v>55000</v>
      </c>
      <c r="L24" s="38"/>
      <c r="M24" s="40"/>
      <c r="N24" s="40"/>
      <c r="O24" s="38"/>
      <c r="P24" s="40"/>
      <c r="Q24" s="38"/>
    </row>
    <row r="25" spans="1:17" ht="30">
      <c r="A25" s="178"/>
      <c r="B25" s="18">
        <v>22</v>
      </c>
      <c r="C25" s="178"/>
      <c r="D25" s="30" t="s">
        <v>32</v>
      </c>
      <c r="E25" s="18" t="s">
        <v>64</v>
      </c>
      <c r="F25" s="81">
        <v>2950</v>
      </c>
      <c r="G25" s="6">
        <f>'REITORIA-PROEX'!K25+ESAG!J25+CEART!J25+FAED!J25+CEAD!J25+CEFID!J25+CERES!J25+CESFI!J25+CCT!J25+CEPLAN!J25+CEAVI!J25+CAV!J25+CEO!J25+CESMO!J25</f>
        <v>88</v>
      </c>
      <c r="H25" s="75">
        <f t="shared" si="0"/>
        <v>176</v>
      </c>
      <c r="I25" s="76">
        <f>GESTOR!J25</f>
        <v>0</v>
      </c>
      <c r="J25" s="70">
        <f t="shared" si="1"/>
        <v>166</v>
      </c>
      <c r="K25" s="7">
        <f t="shared" si="2"/>
        <v>259600</v>
      </c>
      <c r="L25" s="38">
        <v>10</v>
      </c>
      <c r="M25" s="41"/>
      <c r="N25" s="41"/>
      <c r="O25" s="38"/>
      <c r="P25" s="41"/>
      <c r="Q25" s="38"/>
    </row>
    <row r="26" spans="1:17" ht="30">
      <c r="A26" s="178"/>
      <c r="B26" s="18">
        <v>23</v>
      </c>
      <c r="C26" s="178"/>
      <c r="D26" s="30" t="s">
        <v>15</v>
      </c>
      <c r="E26" s="18" t="s">
        <v>64</v>
      </c>
      <c r="F26" s="81">
        <v>2950</v>
      </c>
      <c r="G26" s="6">
        <f>'REITORIA-PROEX'!K26+ESAG!J26+CEART!J26+FAED!J26+CEAD!J26+CEFID!J26+CERES!J26+CESFI!J26+CCT!J26+CEPLAN!J26+CEAVI!J26+CAV!J26+CEO!J26+CESMO!J26</f>
        <v>47</v>
      </c>
      <c r="H26" s="75">
        <f t="shared" si="0"/>
        <v>94</v>
      </c>
      <c r="I26" s="76">
        <f>GESTOR!J26</f>
        <v>0</v>
      </c>
      <c r="J26" s="70">
        <f t="shared" si="1"/>
        <v>86</v>
      </c>
      <c r="K26" s="7">
        <f t="shared" si="2"/>
        <v>138650</v>
      </c>
      <c r="L26" s="38">
        <v>8</v>
      </c>
      <c r="M26" s="40"/>
      <c r="N26" s="40"/>
      <c r="O26" s="38"/>
      <c r="P26" s="40"/>
      <c r="Q26" s="38"/>
    </row>
    <row r="27" spans="1:17">
      <c r="A27" s="178"/>
      <c r="B27" s="18">
        <v>24</v>
      </c>
      <c r="C27" s="178"/>
      <c r="D27" s="30" t="s">
        <v>27</v>
      </c>
      <c r="E27" s="18" t="s">
        <v>64</v>
      </c>
      <c r="F27" s="81">
        <v>900</v>
      </c>
      <c r="G27" s="6">
        <f>'REITORIA-PROEX'!K27+ESAG!J27+CEART!J27+FAED!J27+CEAD!J27+CEFID!J27+CERES!J27+CESFI!J27+CCT!J27+CEPLAN!J27+CEAVI!J27+CAV!J27+CEO!J27+CESMO!J27</f>
        <v>70</v>
      </c>
      <c r="H27" s="75">
        <f t="shared" si="0"/>
        <v>140</v>
      </c>
      <c r="I27" s="76">
        <f>GESTOR!J27</f>
        <v>0</v>
      </c>
      <c r="J27" s="70">
        <f t="shared" si="1"/>
        <v>120</v>
      </c>
      <c r="K27" s="7">
        <f t="shared" si="2"/>
        <v>63000</v>
      </c>
      <c r="L27" s="38">
        <v>20</v>
      </c>
      <c r="M27" s="40"/>
      <c r="N27" s="40"/>
      <c r="O27" s="38"/>
      <c r="P27" s="40"/>
      <c r="Q27" s="38"/>
    </row>
    <row r="28" spans="1:17">
      <c r="A28" s="178"/>
      <c r="B28" s="18">
        <v>25</v>
      </c>
      <c r="C28" s="178"/>
      <c r="D28" s="30" t="s">
        <v>33</v>
      </c>
      <c r="E28" s="18" t="s">
        <v>64</v>
      </c>
      <c r="F28" s="20">
        <v>8</v>
      </c>
      <c r="G28" s="6">
        <f>'REITORIA-PROEX'!K28+ESAG!J28+CEART!J28+FAED!J28+CEAD!J28+CEFID!J28+CERES!J28+CESFI!J28+CCT!J28+CEPLAN!J28+CEAVI!J28+CAV!J28+CEO!J28+CESMO!J28</f>
        <v>6305</v>
      </c>
      <c r="H28" s="75">
        <f t="shared" si="0"/>
        <v>12610</v>
      </c>
      <c r="I28" s="76">
        <f>GESTOR!J28</f>
        <v>0</v>
      </c>
      <c r="J28" s="70">
        <f t="shared" si="1"/>
        <v>12610</v>
      </c>
      <c r="K28" s="7">
        <f t="shared" si="2"/>
        <v>50440</v>
      </c>
      <c r="L28" s="38"/>
      <c r="M28" s="41"/>
      <c r="N28" s="41"/>
      <c r="O28" s="38"/>
      <c r="P28" s="41"/>
      <c r="Q28" s="38"/>
    </row>
    <row r="29" spans="1:17">
      <c r="A29" s="178"/>
      <c r="B29" s="18">
        <v>26</v>
      </c>
      <c r="C29" s="178"/>
      <c r="D29" s="30" t="s">
        <v>34</v>
      </c>
      <c r="E29" s="18" t="s">
        <v>64</v>
      </c>
      <c r="F29" s="20">
        <v>10</v>
      </c>
      <c r="G29" s="6">
        <f>'REITORIA-PROEX'!K29+ESAG!J29+CEART!J29+FAED!J29+CEAD!J29+CEFID!J29+CERES!J29+CESFI!J29+CCT!J29+CEPLAN!J29+CEAVI!J29+CAV!J29+CEO!J29+CESMO!J29</f>
        <v>1604</v>
      </c>
      <c r="H29" s="75">
        <f t="shared" si="0"/>
        <v>3208</v>
      </c>
      <c r="I29" s="76">
        <f>GESTOR!J29</f>
        <v>0</v>
      </c>
      <c r="J29" s="70">
        <f t="shared" si="1"/>
        <v>3208</v>
      </c>
      <c r="K29" s="7">
        <f t="shared" si="2"/>
        <v>16040</v>
      </c>
      <c r="L29" s="38"/>
      <c r="M29" s="41"/>
      <c r="N29" s="41"/>
      <c r="O29" s="38"/>
      <c r="P29" s="41"/>
      <c r="Q29" s="38"/>
    </row>
    <row r="30" spans="1:17">
      <c r="A30" s="178"/>
      <c r="B30" s="18">
        <v>27</v>
      </c>
      <c r="C30" s="178"/>
      <c r="D30" s="30" t="s">
        <v>28</v>
      </c>
      <c r="E30" s="18" t="s">
        <v>64</v>
      </c>
      <c r="F30" s="81">
        <v>900</v>
      </c>
      <c r="G30" s="6">
        <f>'REITORIA-PROEX'!K30+ESAG!J30+CEART!J30+FAED!J30+CEAD!J30+CEFID!J30+CERES!J30+CESFI!J30+CCT!J30+CEPLAN!J30+CEAVI!J30+CAV!J30+CEO!J30+CESMO!J30</f>
        <v>66</v>
      </c>
      <c r="H30" s="75">
        <f t="shared" si="0"/>
        <v>132</v>
      </c>
      <c r="I30" s="76">
        <f>GESTOR!J30</f>
        <v>0</v>
      </c>
      <c r="J30" s="70">
        <f t="shared" si="1"/>
        <v>112</v>
      </c>
      <c r="K30" s="7">
        <f t="shared" si="2"/>
        <v>59400</v>
      </c>
      <c r="L30" s="38">
        <v>20</v>
      </c>
      <c r="M30" s="40"/>
      <c r="N30" s="40"/>
      <c r="O30" s="38"/>
      <c r="P30" s="40"/>
      <c r="Q30" s="38"/>
    </row>
    <row r="31" spans="1:17">
      <c r="A31" s="178"/>
      <c r="B31" s="18">
        <v>28</v>
      </c>
      <c r="C31" s="178"/>
      <c r="D31" s="30" t="s">
        <v>29</v>
      </c>
      <c r="E31" s="18" t="s">
        <v>64</v>
      </c>
      <c r="F31" s="20">
        <v>2000</v>
      </c>
      <c r="G31" s="6">
        <f>'REITORIA-PROEX'!K31+ESAG!J31+CEART!J31+FAED!J31+CEAD!J31+CEFID!J31+CERES!J31+CESFI!J31+CCT!J31+CEPLAN!J31+CEAVI!J31+CAV!J31+CEO!J31+CESMO!J31</f>
        <v>31</v>
      </c>
      <c r="H31" s="75">
        <f t="shared" si="0"/>
        <v>62</v>
      </c>
      <c r="I31" s="76">
        <f>GESTOR!J31</f>
        <v>0</v>
      </c>
      <c r="J31" s="70">
        <f t="shared" si="1"/>
        <v>62</v>
      </c>
      <c r="K31" s="7">
        <f t="shared" si="2"/>
        <v>62000</v>
      </c>
      <c r="L31" s="38"/>
      <c r="M31" s="43"/>
      <c r="N31" s="40"/>
      <c r="O31" s="38"/>
      <c r="P31" s="43"/>
      <c r="Q31" s="38"/>
    </row>
    <row r="32" spans="1:17" ht="30">
      <c r="A32" s="178"/>
      <c r="B32" s="18">
        <v>29</v>
      </c>
      <c r="C32" s="178"/>
      <c r="D32" s="32" t="s">
        <v>35</v>
      </c>
      <c r="E32" s="18" t="s">
        <v>64</v>
      </c>
      <c r="F32" s="20">
        <v>2500</v>
      </c>
      <c r="G32" s="6">
        <f>'REITORIA-PROEX'!K32+ESAG!J32+CEART!J32+FAED!J32+CEAD!J32+CEFID!J32+CERES!J32+CESFI!J32+CCT!J32+CEPLAN!J32+CEAVI!J32+CAV!J32+CEO!J32+CESMO!J32</f>
        <v>4</v>
      </c>
      <c r="H32" s="75">
        <f t="shared" si="0"/>
        <v>8</v>
      </c>
      <c r="I32" s="76">
        <f>GESTOR!J32</f>
        <v>0</v>
      </c>
      <c r="J32" s="70">
        <f t="shared" si="1"/>
        <v>8</v>
      </c>
      <c r="K32" s="7">
        <f t="shared" si="2"/>
        <v>10000</v>
      </c>
      <c r="L32" s="38"/>
      <c r="M32" s="42"/>
      <c r="N32" s="38"/>
      <c r="O32" s="38"/>
      <c r="P32" s="42"/>
      <c r="Q32" s="38"/>
    </row>
    <row r="33" spans="1:17" ht="45">
      <c r="A33" s="178"/>
      <c r="B33" s="18">
        <v>30</v>
      </c>
      <c r="C33" s="178"/>
      <c r="D33" s="32" t="s">
        <v>89</v>
      </c>
      <c r="E33" s="18" t="s">
        <v>64</v>
      </c>
      <c r="F33" s="81">
        <v>929</v>
      </c>
      <c r="G33" s="6">
        <f>'REITORIA-PROEX'!K33+ESAG!J33+CEART!J33+FAED!J33+CEAD!J33+CEFID!J33+CERES!J33+CESFI!J33+CCT!J33+CEPLAN!J33+CEAVI!J33+CAV!J33+CEO!J33+CESMO!J33</f>
        <v>10</v>
      </c>
      <c r="H33" s="75">
        <f t="shared" si="0"/>
        <v>20</v>
      </c>
      <c r="I33" s="76">
        <f>GESTOR!J33</f>
        <v>0</v>
      </c>
      <c r="J33" s="70">
        <f t="shared" si="1"/>
        <v>15</v>
      </c>
      <c r="K33" s="7">
        <f t="shared" si="2"/>
        <v>9290</v>
      </c>
      <c r="L33" s="38">
        <v>5</v>
      </c>
      <c r="M33" s="42"/>
      <c r="N33" s="38"/>
      <c r="O33" s="38"/>
      <c r="P33" s="42"/>
      <c r="Q33" s="38"/>
    </row>
    <row r="34" spans="1:17">
      <c r="A34" s="178"/>
      <c r="B34" s="18">
        <v>31</v>
      </c>
      <c r="C34" s="178"/>
      <c r="D34" s="32" t="s">
        <v>36</v>
      </c>
      <c r="E34" s="18" t="s">
        <v>64</v>
      </c>
      <c r="F34" s="81">
        <v>300</v>
      </c>
      <c r="G34" s="6">
        <f>'REITORIA-PROEX'!K34+ESAG!J34+CEART!J34+FAED!J34+CEAD!J34+CEFID!J34+CERES!J34+CESFI!J34+CCT!J34+CEPLAN!J34+CEAVI!J34+CAV!J34+CEO!J34+CESMO!J34</f>
        <v>4</v>
      </c>
      <c r="H34" s="75">
        <f t="shared" si="0"/>
        <v>8</v>
      </c>
      <c r="I34" s="76">
        <f>GESTOR!J34</f>
        <v>0</v>
      </c>
      <c r="J34" s="70">
        <f t="shared" si="1"/>
        <v>6</v>
      </c>
      <c r="K34" s="7">
        <f t="shared" si="2"/>
        <v>1200</v>
      </c>
      <c r="L34" s="38">
        <v>2</v>
      </c>
      <c r="M34" s="42"/>
      <c r="N34" s="42"/>
      <c r="O34" s="38"/>
      <c r="P34" s="42"/>
      <c r="Q34" s="38"/>
    </row>
    <row r="35" spans="1:17">
      <c r="A35" s="178"/>
      <c r="B35" s="18">
        <v>32</v>
      </c>
      <c r="C35" s="178"/>
      <c r="D35" s="32" t="s">
        <v>37</v>
      </c>
      <c r="E35" s="18" t="s">
        <v>64</v>
      </c>
      <c r="F35" s="81">
        <v>300</v>
      </c>
      <c r="G35" s="6">
        <f>'REITORIA-PROEX'!K35+ESAG!J35+CEART!J35+FAED!J35+CEAD!J35+CEFID!J35+CERES!J35+CESFI!J35+CCT!J35+CEPLAN!J35+CEAVI!J35+CAV!J35+CEO!J35+CESMO!J35</f>
        <v>40</v>
      </c>
      <c r="H35" s="75">
        <f t="shared" si="0"/>
        <v>80</v>
      </c>
      <c r="I35" s="76">
        <f>GESTOR!J35</f>
        <v>0</v>
      </c>
      <c r="J35" s="70">
        <f t="shared" si="1"/>
        <v>70</v>
      </c>
      <c r="K35" s="7">
        <f t="shared" si="2"/>
        <v>12000</v>
      </c>
      <c r="L35" s="38">
        <v>10</v>
      </c>
      <c r="M35" s="42"/>
      <c r="N35" s="42"/>
      <c r="O35" s="38"/>
      <c r="P35" s="42"/>
      <c r="Q35" s="38"/>
    </row>
    <row r="36" spans="1:17">
      <c r="A36" s="178"/>
      <c r="B36" s="18">
        <v>33</v>
      </c>
      <c r="C36" s="178"/>
      <c r="D36" s="32" t="s">
        <v>38</v>
      </c>
      <c r="E36" s="18" t="s">
        <v>64</v>
      </c>
      <c r="F36" s="81">
        <v>300</v>
      </c>
      <c r="G36" s="6">
        <f>'REITORIA-PROEX'!K36+ESAG!J36+CEART!J36+FAED!J36+CEAD!J36+CEFID!J36+CERES!J36+CESFI!J36+CCT!J36+CEPLAN!J36+CEAVI!J36+CAV!J36+CEO!J36+CESMO!J36</f>
        <v>32</v>
      </c>
      <c r="H36" s="75">
        <f t="shared" si="0"/>
        <v>64</v>
      </c>
      <c r="I36" s="76">
        <f>GESTOR!J36</f>
        <v>0</v>
      </c>
      <c r="J36" s="70">
        <f t="shared" si="1"/>
        <v>54</v>
      </c>
      <c r="K36" s="7">
        <f t="shared" si="2"/>
        <v>9600</v>
      </c>
      <c r="L36" s="38">
        <v>10</v>
      </c>
      <c r="M36" s="42"/>
      <c r="N36" s="42"/>
      <c r="O36" s="38"/>
      <c r="P36" s="42"/>
      <c r="Q36" s="38"/>
    </row>
    <row r="37" spans="1:17">
      <c r="A37" s="178"/>
      <c r="B37" s="18">
        <v>34</v>
      </c>
      <c r="C37" s="178"/>
      <c r="D37" s="30" t="s">
        <v>90</v>
      </c>
      <c r="E37" s="18" t="s">
        <v>64</v>
      </c>
      <c r="F37" s="20">
        <v>520</v>
      </c>
      <c r="G37" s="6">
        <f>'REITORIA-PROEX'!K37+ESAG!J37+CEART!J37+FAED!J37+CEAD!J37+CEFID!J37+CERES!J37+CESFI!J37+CCT!J37+CEPLAN!J37+CEAVI!J37+CAV!J37+CEO!J37+CESMO!J37</f>
        <v>4</v>
      </c>
      <c r="H37" s="75">
        <f t="shared" si="0"/>
        <v>8</v>
      </c>
      <c r="I37" s="76">
        <f>GESTOR!J37</f>
        <v>0</v>
      </c>
      <c r="J37" s="70">
        <f t="shared" si="1"/>
        <v>8</v>
      </c>
      <c r="K37" s="7">
        <f t="shared" si="2"/>
        <v>2080</v>
      </c>
      <c r="L37" s="38"/>
      <c r="M37" s="42"/>
      <c r="N37" s="42"/>
      <c r="O37" s="38"/>
      <c r="P37" s="42"/>
      <c r="Q37" s="38"/>
    </row>
    <row r="38" spans="1:17" ht="60">
      <c r="A38" s="178"/>
      <c r="B38" s="18">
        <v>35</v>
      </c>
      <c r="C38" s="178"/>
      <c r="D38" s="30" t="s">
        <v>91</v>
      </c>
      <c r="E38" s="18" t="s">
        <v>64</v>
      </c>
      <c r="F38" s="81">
        <v>350</v>
      </c>
      <c r="G38" s="6">
        <f>'REITORIA-PROEX'!K38+ESAG!J38+CEART!J38+FAED!J38+CEAD!J38+CEFID!J38+CERES!J38+CESFI!J38+CCT!J38+CEPLAN!J38+CEAVI!J38+CAV!J38+CEO!J38+CESMO!J38</f>
        <v>56</v>
      </c>
      <c r="H38" s="75">
        <f t="shared" si="0"/>
        <v>112</v>
      </c>
      <c r="I38" s="76">
        <f>GESTOR!J38</f>
        <v>0</v>
      </c>
      <c r="J38" s="70">
        <f t="shared" si="1"/>
        <v>84</v>
      </c>
      <c r="K38" s="7">
        <f t="shared" si="2"/>
        <v>19600</v>
      </c>
      <c r="L38" s="38">
        <v>28</v>
      </c>
      <c r="M38" s="42"/>
      <c r="N38" s="42"/>
      <c r="O38" s="38"/>
      <c r="P38" s="42"/>
      <c r="Q38" s="38"/>
    </row>
    <row r="39" spans="1:17">
      <c r="A39" s="178"/>
      <c r="B39" s="18">
        <v>36</v>
      </c>
      <c r="C39" s="178"/>
      <c r="D39" s="32" t="s">
        <v>39</v>
      </c>
      <c r="E39" s="18" t="s">
        <v>64</v>
      </c>
      <c r="F39" s="81">
        <v>250</v>
      </c>
      <c r="G39" s="6">
        <f>'REITORIA-PROEX'!K39+ESAG!J39+CEART!J39+FAED!J39+CEAD!J39+CEFID!J39+CERES!J39+CESFI!J39+CCT!J39+CEPLAN!J39+CEAVI!J39+CAV!J39+CEO!J39+CESMO!J39</f>
        <v>4</v>
      </c>
      <c r="H39" s="75">
        <f t="shared" si="0"/>
        <v>8</v>
      </c>
      <c r="I39" s="76">
        <f>GESTOR!J39</f>
        <v>0</v>
      </c>
      <c r="J39" s="70">
        <f t="shared" si="1"/>
        <v>6</v>
      </c>
      <c r="K39" s="7">
        <f t="shared" si="2"/>
        <v>1000</v>
      </c>
      <c r="L39" s="38">
        <v>2</v>
      </c>
      <c r="M39" s="38"/>
      <c r="N39" s="38"/>
      <c r="O39" s="38"/>
      <c r="P39" s="38"/>
      <c r="Q39" s="38"/>
    </row>
    <row r="40" spans="1:17">
      <c r="A40" s="178"/>
      <c r="B40" s="18">
        <v>37</v>
      </c>
      <c r="C40" s="178"/>
      <c r="D40" s="32" t="s">
        <v>40</v>
      </c>
      <c r="E40" s="18" t="s">
        <v>64</v>
      </c>
      <c r="F40" s="20">
        <v>1000</v>
      </c>
      <c r="G40" s="6">
        <f>'REITORIA-PROEX'!K40+ESAG!J40+CEART!J40+FAED!J40+CEAD!J40+CEFID!J40+CERES!J40+CESFI!J40+CCT!J40+CEPLAN!J40+CEAVI!J40+CAV!J40+CEO!J40+CESMO!J40</f>
        <v>2</v>
      </c>
      <c r="H40" s="75">
        <f t="shared" si="0"/>
        <v>4</v>
      </c>
      <c r="I40" s="76">
        <f>GESTOR!J40</f>
        <v>0</v>
      </c>
      <c r="J40" s="70">
        <f t="shared" si="1"/>
        <v>4</v>
      </c>
      <c r="K40" s="7">
        <f t="shared" si="2"/>
        <v>2000</v>
      </c>
      <c r="L40" s="38"/>
      <c r="M40" s="38"/>
      <c r="N40" s="38"/>
      <c r="O40" s="38"/>
      <c r="P40" s="38"/>
      <c r="Q40" s="38"/>
    </row>
    <row r="41" spans="1:17" ht="30">
      <c r="A41" s="178"/>
      <c r="B41" s="18">
        <v>38</v>
      </c>
      <c r="C41" s="178"/>
      <c r="D41" s="32" t="s">
        <v>92</v>
      </c>
      <c r="E41" s="18" t="s">
        <v>64</v>
      </c>
      <c r="F41" s="81">
        <v>1200</v>
      </c>
      <c r="G41" s="6">
        <f>'REITORIA-PROEX'!K41+ESAG!J41+CEART!J41+FAED!J41+CEAD!J41+CEFID!J41+CERES!J41+CESFI!J41+CCT!J41+CEPLAN!J41+CEAVI!J41+CAV!J41+CEO!J41+CESMO!J41</f>
        <v>6</v>
      </c>
      <c r="H41" s="75">
        <f t="shared" si="0"/>
        <v>12</v>
      </c>
      <c r="I41" s="76">
        <f>GESTOR!J41</f>
        <v>0</v>
      </c>
      <c r="J41" s="70">
        <f t="shared" si="1"/>
        <v>9</v>
      </c>
      <c r="K41" s="7">
        <f t="shared" si="2"/>
        <v>7200</v>
      </c>
      <c r="L41" s="38">
        <v>3</v>
      </c>
      <c r="M41" s="38"/>
      <c r="N41" s="38"/>
      <c r="O41" s="38"/>
      <c r="P41" s="38"/>
      <c r="Q41" s="38"/>
    </row>
    <row r="42" spans="1:17" ht="45">
      <c r="A42" s="178"/>
      <c r="B42" s="18">
        <v>39</v>
      </c>
      <c r="C42" s="178"/>
      <c r="D42" s="32" t="s">
        <v>93</v>
      </c>
      <c r="E42" s="18" t="s">
        <v>64</v>
      </c>
      <c r="F42" s="20">
        <v>1500</v>
      </c>
      <c r="G42" s="6">
        <f>'REITORIA-PROEX'!K42+ESAG!J42+CEART!J42+FAED!J42+CEAD!J42+CEFID!J42+CERES!J42+CESFI!J42+CCT!J42+CEPLAN!J42+CEAVI!J42+CAV!J42+CEO!J42+CESMO!J42</f>
        <v>6</v>
      </c>
      <c r="H42" s="75">
        <f t="shared" si="0"/>
        <v>12</v>
      </c>
      <c r="I42" s="76">
        <f>GESTOR!J42</f>
        <v>0</v>
      </c>
      <c r="J42" s="70">
        <f t="shared" si="1"/>
        <v>12</v>
      </c>
      <c r="K42" s="7">
        <f t="shared" si="2"/>
        <v>9000</v>
      </c>
      <c r="L42" s="38"/>
      <c r="M42" s="38"/>
      <c r="N42" s="38"/>
      <c r="O42" s="38"/>
      <c r="P42" s="38"/>
      <c r="Q42" s="38"/>
    </row>
    <row r="43" spans="1:17" ht="30">
      <c r="A43" s="178"/>
      <c r="B43" s="18">
        <v>40</v>
      </c>
      <c r="C43" s="178"/>
      <c r="D43" s="32" t="s">
        <v>94</v>
      </c>
      <c r="E43" s="18" t="s">
        <v>64</v>
      </c>
      <c r="F43" s="81">
        <v>1500</v>
      </c>
      <c r="G43" s="6">
        <f>'REITORIA-PROEX'!K43+ESAG!J43+CEART!J43+FAED!J43+CEAD!J43+CEFID!J43+CERES!J43+CESFI!J43+CCT!J43+CEPLAN!J43+CEAVI!J43+CAV!J43+CEO!J43+CESMO!J43</f>
        <v>10</v>
      </c>
      <c r="H43" s="75">
        <f t="shared" si="0"/>
        <v>20</v>
      </c>
      <c r="I43" s="76">
        <f>GESTOR!J43</f>
        <v>0</v>
      </c>
      <c r="J43" s="70">
        <f t="shared" si="1"/>
        <v>15</v>
      </c>
      <c r="K43" s="7">
        <f t="shared" si="2"/>
        <v>15000</v>
      </c>
      <c r="L43" s="38">
        <v>5</v>
      </c>
      <c r="M43" s="38"/>
      <c r="N43" s="38"/>
      <c r="O43" s="38"/>
      <c r="P43" s="38"/>
      <c r="Q43" s="38"/>
    </row>
    <row r="44" spans="1:17" ht="30">
      <c r="A44" s="178"/>
      <c r="B44" s="18">
        <v>41</v>
      </c>
      <c r="C44" s="178"/>
      <c r="D44" s="32" t="s">
        <v>95</v>
      </c>
      <c r="E44" s="18" t="s">
        <v>64</v>
      </c>
      <c r="F44" s="81">
        <v>1500</v>
      </c>
      <c r="G44" s="6">
        <f>'REITORIA-PROEX'!K44+ESAG!J44+CEART!J44+FAED!J44+CEAD!J44+CEFID!J44+CERES!J44+CESFI!J44+CCT!J44+CEPLAN!J44+CEAVI!J44+CAV!J44+CEO!J44+CESMO!J44</f>
        <v>20</v>
      </c>
      <c r="H44" s="75">
        <f t="shared" si="0"/>
        <v>40</v>
      </c>
      <c r="I44" s="76">
        <f>GESTOR!J44</f>
        <v>0</v>
      </c>
      <c r="J44" s="70">
        <f t="shared" si="1"/>
        <v>40</v>
      </c>
      <c r="K44" s="7">
        <f t="shared" si="2"/>
        <v>30000</v>
      </c>
      <c r="L44" s="38"/>
      <c r="M44" s="39"/>
      <c r="N44" s="39"/>
      <c r="O44" s="38"/>
      <c r="P44" s="39"/>
      <c r="Q44" s="38"/>
    </row>
    <row r="45" spans="1:17" ht="45">
      <c r="A45" s="178"/>
      <c r="B45" s="18">
        <v>42</v>
      </c>
      <c r="C45" s="178"/>
      <c r="D45" s="32" t="s">
        <v>41</v>
      </c>
      <c r="E45" s="18" t="s">
        <v>64</v>
      </c>
      <c r="F45" s="20">
        <v>500</v>
      </c>
      <c r="G45" s="6">
        <f>'REITORIA-PROEX'!K45+ESAG!J45+CEART!J45+FAED!J45+CEAD!J45+CEFID!J45+CERES!J45+CESFI!J45+CCT!J45+CEPLAN!J45+CEAVI!J45+CAV!J45+CEO!J45+CESMO!J45</f>
        <v>5</v>
      </c>
      <c r="H45" s="75">
        <f t="shared" si="0"/>
        <v>10</v>
      </c>
      <c r="I45" s="76">
        <f>GESTOR!J45</f>
        <v>0</v>
      </c>
      <c r="J45" s="70">
        <f t="shared" si="1"/>
        <v>10</v>
      </c>
      <c r="K45" s="7">
        <f t="shared" si="2"/>
        <v>2500</v>
      </c>
      <c r="L45" s="38"/>
      <c r="M45" s="38"/>
      <c r="N45" s="38"/>
      <c r="O45" s="38"/>
      <c r="P45" s="38"/>
      <c r="Q45" s="38"/>
    </row>
    <row r="46" spans="1:17">
      <c r="A46" s="178"/>
      <c r="B46" s="18">
        <v>43</v>
      </c>
      <c r="C46" s="178"/>
      <c r="D46" s="32" t="s">
        <v>96</v>
      </c>
      <c r="E46" s="18" t="s">
        <v>64</v>
      </c>
      <c r="F46" s="20">
        <v>500</v>
      </c>
      <c r="G46" s="6">
        <f>'REITORIA-PROEX'!K46+ESAG!J46+CEART!J46+FAED!J46+CEAD!J46+CEFID!J46+CERES!J46+CESFI!J46+CCT!J46+CEPLAN!J46+CEAVI!J46+CAV!J46+CEO!J46+CESMO!J46</f>
        <v>3</v>
      </c>
      <c r="H46" s="75">
        <f t="shared" si="0"/>
        <v>6</v>
      </c>
      <c r="I46" s="76">
        <f>GESTOR!J46</f>
        <v>0</v>
      </c>
      <c r="J46" s="70">
        <f t="shared" si="1"/>
        <v>5</v>
      </c>
      <c r="K46" s="7">
        <f t="shared" si="2"/>
        <v>1500</v>
      </c>
      <c r="L46" s="38">
        <v>1</v>
      </c>
      <c r="M46" s="38"/>
      <c r="N46" s="38"/>
      <c r="O46" s="38"/>
      <c r="P46" s="38"/>
      <c r="Q46" s="38"/>
    </row>
    <row r="47" spans="1:17" ht="30">
      <c r="A47" s="178"/>
      <c r="B47" s="18">
        <v>44</v>
      </c>
      <c r="C47" s="178"/>
      <c r="D47" s="32" t="s">
        <v>42</v>
      </c>
      <c r="E47" s="18" t="s">
        <v>64</v>
      </c>
      <c r="F47" s="81">
        <v>1000</v>
      </c>
      <c r="G47" s="6">
        <f>'REITORIA-PROEX'!K47+ESAG!J47+CEART!J47+FAED!J47+CEAD!J47+CEFID!J47+CERES!J47+CESFI!J47+CCT!J47+CEPLAN!J47+CEAVI!J47+CAV!J47+CEO!J47+CESMO!J47</f>
        <v>4</v>
      </c>
      <c r="H47" s="75">
        <f t="shared" si="0"/>
        <v>8</v>
      </c>
      <c r="I47" s="76">
        <f>GESTOR!J47</f>
        <v>0</v>
      </c>
      <c r="J47" s="70">
        <f t="shared" si="1"/>
        <v>6</v>
      </c>
      <c r="K47" s="7">
        <f t="shared" si="2"/>
        <v>4000</v>
      </c>
      <c r="L47" s="38">
        <v>2</v>
      </c>
      <c r="M47" s="38"/>
      <c r="N47" s="38"/>
      <c r="O47" s="38"/>
      <c r="P47" s="38"/>
      <c r="Q47" s="38"/>
    </row>
    <row r="48" spans="1:17" ht="45">
      <c r="A48" s="178"/>
      <c r="B48" s="18">
        <v>45</v>
      </c>
      <c r="C48" s="178"/>
      <c r="D48" s="32" t="s">
        <v>43</v>
      </c>
      <c r="E48" s="18" t="s">
        <v>64</v>
      </c>
      <c r="F48" s="81">
        <v>1500</v>
      </c>
      <c r="G48" s="6">
        <f>'REITORIA-PROEX'!K48+ESAG!J48+CEART!J48+FAED!J48+CEAD!J48+CEFID!J48+CERES!J48+CESFI!J48+CCT!J48+CEPLAN!J48+CEAVI!J48+CAV!J48+CEO!J48+CESMO!J48</f>
        <v>10</v>
      </c>
      <c r="H48" s="75">
        <f t="shared" si="0"/>
        <v>20</v>
      </c>
      <c r="I48" s="76">
        <f>GESTOR!J48</f>
        <v>2</v>
      </c>
      <c r="J48" s="70">
        <f t="shared" si="1"/>
        <v>13</v>
      </c>
      <c r="K48" s="7">
        <f t="shared" si="2"/>
        <v>15000</v>
      </c>
      <c r="L48" s="38">
        <v>5</v>
      </c>
      <c r="M48" s="38"/>
      <c r="N48" s="38"/>
      <c r="O48" s="38"/>
      <c r="P48" s="38"/>
      <c r="Q48" s="38"/>
    </row>
    <row r="49" spans="1:17" ht="30">
      <c r="A49" s="178"/>
      <c r="B49" s="18">
        <v>46</v>
      </c>
      <c r="C49" s="178"/>
      <c r="D49" s="30" t="s">
        <v>97</v>
      </c>
      <c r="E49" s="18" t="s">
        <v>64</v>
      </c>
      <c r="F49" s="81">
        <v>500</v>
      </c>
      <c r="G49" s="6">
        <f>'REITORIA-PROEX'!K49+ESAG!J49+CEART!J49+FAED!J49+CEAD!J49+CEFID!J49+CERES!J49+CESFI!J49+CCT!J49+CEPLAN!J49+CEAVI!J49+CAV!J49+CEO!J49+CESMO!J49</f>
        <v>17</v>
      </c>
      <c r="H49" s="75">
        <f t="shared" si="0"/>
        <v>34</v>
      </c>
      <c r="I49" s="76">
        <f>GESTOR!J49</f>
        <v>0</v>
      </c>
      <c r="J49" s="70">
        <f t="shared" si="1"/>
        <v>26</v>
      </c>
      <c r="K49" s="7">
        <f t="shared" si="2"/>
        <v>8500</v>
      </c>
      <c r="L49" s="38">
        <v>8</v>
      </c>
      <c r="M49" s="39"/>
      <c r="N49" s="39"/>
      <c r="O49" s="38"/>
      <c r="P49" s="39"/>
      <c r="Q49" s="38"/>
    </row>
    <row r="50" spans="1:17" ht="30">
      <c r="A50" s="179"/>
      <c r="B50" s="18">
        <v>47</v>
      </c>
      <c r="C50" s="179"/>
      <c r="D50" s="32" t="s">
        <v>44</v>
      </c>
      <c r="E50" s="18" t="s">
        <v>64</v>
      </c>
      <c r="F50" s="20">
        <v>2500</v>
      </c>
      <c r="G50" s="6">
        <f>'REITORIA-PROEX'!K50+ESAG!J50+CEART!J50+FAED!J50+CEAD!J50+CEFID!J50+CERES!J50+CESFI!J50+CCT!J50+CEPLAN!J50+CEAVI!J50+CAV!J50+CEO!J50+CESMO!J50</f>
        <v>5</v>
      </c>
      <c r="H50" s="75">
        <f t="shared" si="0"/>
        <v>10</v>
      </c>
      <c r="I50" s="76">
        <f>GESTOR!J50</f>
        <v>0</v>
      </c>
      <c r="J50" s="70">
        <f t="shared" si="1"/>
        <v>10</v>
      </c>
      <c r="K50" s="7">
        <f t="shared" si="2"/>
        <v>12500</v>
      </c>
      <c r="L50" s="38"/>
      <c r="M50" s="42"/>
      <c r="N50" s="42"/>
      <c r="O50" s="38"/>
      <c r="P50" s="42"/>
      <c r="Q50" s="38"/>
    </row>
    <row r="51" spans="1:17">
      <c r="A51" s="16"/>
      <c r="B51" s="16"/>
      <c r="C51" s="2"/>
      <c r="D51" s="2"/>
      <c r="E51" s="2"/>
      <c r="F51" s="2"/>
      <c r="G51" s="51"/>
      <c r="H51" s="2"/>
      <c r="I51" s="2"/>
      <c r="J51" s="2"/>
      <c r="K51" s="17"/>
      <c r="L51" s="36"/>
      <c r="M51" s="36"/>
      <c r="N51" s="36"/>
      <c r="O51" s="36"/>
      <c r="P51" s="36"/>
      <c r="Q51" s="36"/>
    </row>
    <row r="52" spans="1:17">
      <c r="A52" s="16"/>
      <c r="B52" s="16"/>
      <c r="C52" s="2"/>
      <c r="D52" s="2"/>
      <c r="E52" s="2"/>
      <c r="F52" s="2"/>
      <c r="G52" s="2"/>
      <c r="H52" s="2"/>
      <c r="I52" s="2"/>
      <c r="J52" s="2"/>
    </row>
    <row r="86" spans="7:10">
      <c r="G86" s="2"/>
      <c r="H86" s="2"/>
      <c r="I86" s="2"/>
      <c r="J86" s="2"/>
    </row>
    <row r="87" spans="7:10">
      <c r="G87" s="2"/>
      <c r="H87" s="2"/>
      <c r="I87" s="2"/>
      <c r="J87" s="2"/>
    </row>
    <row r="88" spans="7:10">
      <c r="G88" s="2"/>
      <c r="H88" s="2"/>
      <c r="I88" s="2"/>
      <c r="J88" s="2"/>
    </row>
    <row r="89" spans="7:10">
      <c r="G89" s="2"/>
      <c r="H89" s="2"/>
      <c r="I89" s="2"/>
      <c r="J89" s="2"/>
    </row>
    <row r="90" spans="7:10">
      <c r="G90" s="2"/>
      <c r="H90" s="2"/>
      <c r="I90" s="2"/>
      <c r="J90" s="2"/>
    </row>
    <row r="91" spans="7:10">
      <c r="G91" s="2"/>
      <c r="H91" s="2"/>
      <c r="I91" s="2"/>
      <c r="J91" s="2"/>
    </row>
    <row r="92" spans="7:10">
      <c r="G92" s="2"/>
      <c r="H92" s="2"/>
      <c r="I92" s="2"/>
      <c r="J92" s="2"/>
    </row>
    <row r="93" spans="7:10">
      <c r="G93" s="2"/>
      <c r="H93" s="2"/>
      <c r="I93" s="2"/>
      <c r="J93" s="2"/>
    </row>
  </sheetData>
  <autoFilter ref="A3:Q51" xr:uid="{74E7A574-CFEA-4B9D-AD88-B7A0506EF628}"/>
  <mergeCells count="12">
    <mergeCell ref="A4:A50"/>
    <mergeCell ref="C4:C50"/>
    <mergeCell ref="Q1:Q2"/>
    <mergeCell ref="J1:K1"/>
    <mergeCell ref="D1:I1"/>
    <mergeCell ref="A1:C1"/>
    <mergeCell ref="A2:K2"/>
    <mergeCell ref="L1:L2"/>
    <mergeCell ref="M1:M2"/>
    <mergeCell ref="N1:N2"/>
    <mergeCell ref="O1:O2"/>
    <mergeCell ref="P1:P2"/>
  </mergeCells>
  <conditionalFormatting sqref="L4:Q50">
    <cfRule type="cellIs" dxfId="0" priority="4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581DB-06C0-4E25-84A7-13719B598023}">
  <sheetPr codeName="Planilha1"/>
  <dimension ref="A1:AG52"/>
  <sheetViews>
    <sheetView zoomScale="80" zoomScaleNormal="80" workbookViewId="0">
      <selection activeCell="E16" sqref="E16"/>
    </sheetView>
  </sheetViews>
  <sheetFormatPr defaultColWidth="9.85546875" defaultRowHeight="15"/>
  <cols>
    <col min="1" max="2" width="6.42578125" style="3" customWidth="1"/>
    <col min="3" max="3" width="14.85546875" style="45" customWidth="1"/>
    <col min="4" max="4" width="19.85546875" style="1" customWidth="1"/>
    <col min="5" max="5" width="10.85546875" style="1" customWidth="1"/>
    <col min="6" max="6" width="7.140625" style="1" customWidth="1"/>
    <col min="7" max="7" width="10.85546875" style="1" customWidth="1"/>
    <col min="8" max="8" width="9.5703125" style="1" customWidth="1"/>
    <col min="9" max="9" width="14.140625" style="1" customWidth="1"/>
    <col min="10" max="10" width="13.42578125" style="34" bestFit="1" customWidth="1"/>
    <col min="11" max="11" width="16.5703125" style="34" bestFit="1" customWidth="1"/>
    <col min="12" max="12" width="15.42578125" style="34" bestFit="1" customWidth="1"/>
    <col min="13" max="13" width="9.140625" style="34" customWidth="1"/>
    <col min="14" max="14" width="7.5703125" style="34" customWidth="1"/>
    <col min="15" max="15" width="7.140625" style="34" customWidth="1"/>
    <col min="16" max="16" width="6.85546875" style="34" customWidth="1"/>
    <col min="17" max="17" width="7.140625" style="34" customWidth="1"/>
    <col min="18" max="18" width="11" style="11" bestFit="1" customWidth="1"/>
    <col min="19" max="19" width="9" style="35" customWidth="1"/>
    <col min="20" max="22" width="17.140625" style="37" bestFit="1" customWidth="1"/>
    <col min="23" max="23" width="16.85546875" style="37" bestFit="1" customWidth="1"/>
    <col min="24" max="33" width="13.85546875" style="37" customWidth="1"/>
    <col min="34" max="16384" width="9.85546875" style="3"/>
  </cols>
  <sheetData>
    <row r="1" spans="1:33" ht="39.7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134</v>
      </c>
      <c r="U1" s="183" t="s">
        <v>135</v>
      </c>
      <c r="V1" s="183" t="s">
        <v>136</v>
      </c>
      <c r="W1" s="183" t="s">
        <v>137</v>
      </c>
      <c r="X1" s="183" t="s">
        <v>187</v>
      </c>
      <c r="Y1" s="183" t="s">
        <v>188</v>
      </c>
      <c r="Z1" s="183" t="s">
        <v>189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18" customHeight="1">
      <c r="A2" s="185" t="s">
        <v>66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83"/>
      <c r="V2" s="183"/>
      <c r="W2" s="183"/>
      <c r="X2" s="183"/>
      <c r="Y2" s="183"/>
      <c r="Z2" s="183"/>
      <c r="AA2" s="190"/>
      <c r="AB2" s="190"/>
      <c r="AC2" s="190"/>
      <c r="AD2" s="190"/>
      <c r="AE2" s="190"/>
      <c r="AF2" s="190"/>
      <c r="AG2" s="190"/>
    </row>
    <row r="3" spans="1:33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45572</v>
      </c>
      <c r="U3" s="53">
        <v>45575</v>
      </c>
      <c r="V3" s="53">
        <v>45572</v>
      </c>
      <c r="W3" s="53">
        <v>45597</v>
      </c>
      <c r="X3" s="53">
        <v>45783</v>
      </c>
      <c r="Y3" s="53">
        <v>45825</v>
      </c>
      <c r="Z3" s="53">
        <v>45918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29.1" customHeight="1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2</v>
      </c>
      <c r="K4" s="58">
        <f t="shared" ref="K4:K50" si="0">IF(SUM(T4:AK4)&gt;J4+M4,J4+M4,SUM(T4:AK4))</f>
        <v>8</v>
      </c>
      <c r="L4" s="59">
        <f>(SUM(T4:AK4))</f>
        <v>8</v>
      </c>
      <c r="M4" s="60">
        <f>2+5</f>
        <v>7</v>
      </c>
      <c r="N4" s="61">
        <f>ROUND(IF(J4*0.25-0.5&lt;0,0,J4*0.25-0.5),0)-Q4-O4</f>
        <v>0</v>
      </c>
      <c r="O4" s="60"/>
      <c r="P4" s="60"/>
      <c r="Q4" s="60"/>
      <c r="R4" s="62">
        <f t="shared" ref="R4:R50" si="1">J4-(SUM(T4:AC4))+M4</f>
        <v>1</v>
      </c>
      <c r="S4" s="29" t="str">
        <f>IF(R4&lt;0,"ATENÇÃO","OK")</f>
        <v>OK</v>
      </c>
      <c r="T4" s="38">
        <v>1</v>
      </c>
      <c r="U4" s="38"/>
      <c r="V4" s="38"/>
      <c r="W4" s="38">
        <v>1</v>
      </c>
      <c r="X4" s="38"/>
      <c r="Y4" s="38">
        <v>5</v>
      </c>
      <c r="Z4" s="120">
        <v>1</v>
      </c>
      <c r="AA4" s="38"/>
      <c r="AB4" s="38"/>
      <c r="AC4" s="38"/>
      <c r="AD4" s="38"/>
      <c r="AE4" s="38"/>
      <c r="AF4" s="38"/>
      <c r="AG4" s="38"/>
    </row>
    <row r="5" spans="1:33" ht="60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4</v>
      </c>
      <c r="K5" s="58">
        <f t="shared" si="0"/>
        <v>11</v>
      </c>
      <c r="L5" s="59">
        <f t="shared" ref="L5:L50" si="2">(SUM(T5:AK5))</f>
        <v>11</v>
      </c>
      <c r="M5" s="60">
        <f>1+3+5</f>
        <v>9</v>
      </c>
      <c r="N5" s="61">
        <f t="shared" ref="N5:N50" si="3">ROUND(IF(J5*0.25-0.5&lt;0,0,J5*0.25-0.5),0)-Q5-O5</f>
        <v>1</v>
      </c>
      <c r="O5" s="60"/>
      <c r="P5" s="60"/>
      <c r="Q5" s="60"/>
      <c r="R5" s="62">
        <f t="shared" si="1"/>
        <v>2</v>
      </c>
      <c r="S5" s="29" t="str">
        <f t="shared" ref="S5:S50" si="4">IF(R5&lt;0,"ATENÇÃO","OK")</f>
        <v>OK</v>
      </c>
      <c r="T5" s="38"/>
      <c r="U5" s="38"/>
      <c r="V5" s="38"/>
      <c r="W5" s="38">
        <v>2</v>
      </c>
      <c r="X5" s="38"/>
      <c r="Y5" s="38">
        <v>5</v>
      </c>
      <c r="Z5" s="120">
        <v>4</v>
      </c>
      <c r="AA5" s="38"/>
      <c r="AB5" s="38"/>
      <c r="AC5" s="38"/>
      <c r="AD5" s="38"/>
      <c r="AE5" s="38"/>
      <c r="AF5" s="38"/>
      <c r="AG5" s="38"/>
    </row>
    <row r="6" spans="1:33" ht="29.1" customHeight="1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4</v>
      </c>
      <c r="K6" s="58">
        <f t="shared" si="0"/>
        <v>4</v>
      </c>
      <c r="L6" s="59">
        <f t="shared" si="2"/>
        <v>4</v>
      </c>
      <c r="M6" s="60"/>
      <c r="N6" s="61">
        <f t="shared" si="3"/>
        <v>1</v>
      </c>
      <c r="O6" s="60"/>
      <c r="P6" s="60"/>
      <c r="Q6" s="60"/>
      <c r="R6" s="62">
        <f t="shared" si="1"/>
        <v>0</v>
      </c>
      <c r="S6" s="29" t="str">
        <f t="shared" si="4"/>
        <v>OK</v>
      </c>
      <c r="T6" s="38">
        <v>1</v>
      </c>
      <c r="U6" s="38"/>
      <c r="V6" s="38"/>
      <c r="W6" s="38"/>
      <c r="X6" s="38">
        <v>1</v>
      </c>
      <c r="Y6" s="38"/>
      <c r="Z6" s="120">
        <v>2</v>
      </c>
      <c r="AA6" s="38"/>
      <c r="AB6" s="38"/>
      <c r="AC6" s="38"/>
      <c r="AD6" s="38"/>
      <c r="AE6" s="38"/>
      <c r="AF6" s="38"/>
      <c r="AG6" s="38"/>
    </row>
    <row r="7" spans="1:33" ht="14.45" customHeight="1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0</v>
      </c>
      <c r="L7" s="59">
        <f t="shared" si="2"/>
        <v>0</v>
      </c>
      <c r="M7" s="60"/>
      <c r="N7" s="61">
        <f t="shared" si="3"/>
        <v>0</v>
      </c>
      <c r="O7" s="60"/>
      <c r="P7" s="60"/>
      <c r="Q7" s="60"/>
      <c r="R7" s="62">
        <f t="shared" si="1"/>
        <v>0</v>
      </c>
      <c r="S7" s="29" t="str">
        <f t="shared" si="4"/>
        <v>OK</v>
      </c>
      <c r="T7" s="38"/>
      <c r="U7" s="38"/>
      <c r="V7" s="38"/>
      <c r="W7" s="38"/>
      <c r="X7" s="38"/>
      <c r="Y7" s="38"/>
      <c r="Z7" s="120"/>
      <c r="AA7" s="38"/>
      <c r="AB7" s="38"/>
      <c r="AC7" s="38"/>
      <c r="AD7" s="38"/>
      <c r="AE7" s="38"/>
      <c r="AF7" s="38"/>
      <c r="AG7" s="38"/>
    </row>
    <row r="8" spans="1:33" ht="29.1" customHeight="1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2</v>
      </c>
      <c r="K8" s="58">
        <f t="shared" si="0"/>
        <v>2</v>
      </c>
      <c r="L8" s="59">
        <f t="shared" si="2"/>
        <v>2</v>
      </c>
      <c r="M8" s="60"/>
      <c r="N8" s="61">
        <f t="shared" si="3"/>
        <v>0</v>
      </c>
      <c r="O8" s="60"/>
      <c r="P8" s="60"/>
      <c r="Q8" s="60"/>
      <c r="R8" s="62">
        <f t="shared" si="1"/>
        <v>0</v>
      </c>
      <c r="S8" s="29" t="str">
        <f t="shared" si="4"/>
        <v>OK</v>
      </c>
      <c r="T8" s="38"/>
      <c r="U8" s="38">
        <v>1</v>
      </c>
      <c r="V8" s="38"/>
      <c r="W8" s="38"/>
      <c r="X8" s="38"/>
      <c r="Y8" s="38"/>
      <c r="Z8" s="120">
        <v>1</v>
      </c>
      <c r="AA8" s="38"/>
      <c r="AB8" s="38"/>
      <c r="AC8" s="38"/>
      <c r="AD8" s="38"/>
      <c r="AE8" s="38"/>
      <c r="AF8" s="38"/>
      <c r="AG8" s="38"/>
    </row>
    <row r="9" spans="1:33" ht="29.1" customHeight="1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2</v>
      </c>
      <c r="K9" s="58">
        <f t="shared" si="0"/>
        <v>1</v>
      </c>
      <c r="L9" s="59">
        <f t="shared" si="2"/>
        <v>1</v>
      </c>
      <c r="M9" s="60"/>
      <c r="N9" s="61">
        <f t="shared" si="3"/>
        <v>0</v>
      </c>
      <c r="O9" s="60"/>
      <c r="P9" s="60"/>
      <c r="Q9" s="60"/>
      <c r="R9" s="62">
        <f t="shared" si="1"/>
        <v>1</v>
      </c>
      <c r="S9" s="29" t="str">
        <f t="shared" si="4"/>
        <v>OK</v>
      </c>
      <c r="T9" s="38"/>
      <c r="U9" s="38"/>
      <c r="V9" s="38"/>
      <c r="W9" s="38"/>
      <c r="X9" s="38"/>
      <c r="Y9" s="38"/>
      <c r="Z9" s="120">
        <v>1</v>
      </c>
      <c r="AA9" s="38"/>
      <c r="AB9" s="38"/>
      <c r="AC9" s="38"/>
      <c r="AD9" s="38"/>
      <c r="AE9" s="38"/>
      <c r="AF9" s="38"/>
      <c r="AG9" s="38"/>
    </row>
    <row r="10" spans="1:33" ht="29.1" customHeight="1">
      <c r="A10" s="178"/>
      <c r="B10" s="30">
        <v>7</v>
      </c>
      <c r="C10" s="178"/>
      <c r="D10" s="30" t="s">
        <v>12</v>
      </c>
      <c r="E10" s="152" t="s">
        <v>64</v>
      </c>
      <c r="F10" s="152" t="s">
        <v>18</v>
      </c>
      <c r="G10" s="152" t="s">
        <v>46</v>
      </c>
      <c r="H10" s="152" t="s">
        <v>20</v>
      </c>
      <c r="I10" s="47">
        <v>2000</v>
      </c>
      <c r="J10" s="27">
        <v>2</v>
      </c>
      <c r="K10" s="58">
        <f t="shared" si="0"/>
        <v>1</v>
      </c>
      <c r="L10" s="59">
        <f t="shared" si="2"/>
        <v>1</v>
      </c>
      <c r="M10" s="60"/>
      <c r="N10" s="61">
        <f t="shared" si="3"/>
        <v>0</v>
      </c>
      <c r="O10" s="60"/>
      <c r="P10" s="60"/>
      <c r="Q10" s="60"/>
      <c r="R10" s="62">
        <f t="shared" si="1"/>
        <v>1</v>
      </c>
      <c r="S10" s="29" t="str">
        <f t="shared" si="4"/>
        <v>OK</v>
      </c>
      <c r="T10" s="38"/>
      <c r="U10" s="38"/>
      <c r="V10" s="38"/>
      <c r="W10" s="38"/>
      <c r="X10" s="38"/>
      <c r="Y10" s="38"/>
      <c r="Z10" s="160">
        <v>1</v>
      </c>
      <c r="AA10" s="38"/>
      <c r="AB10" s="38"/>
      <c r="AC10" s="38"/>
      <c r="AD10" s="38"/>
      <c r="AE10" s="38"/>
      <c r="AF10" s="38"/>
      <c r="AG10" s="38"/>
    </row>
    <row r="11" spans="1:33" ht="29.1" customHeight="1">
      <c r="A11" s="178"/>
      <c r="B11" s="30">
        <v>8</v>
      </c>
      <c r="C11" s="178"/>
      <c r="D11" s="30" t="s">
        <v>13</v>
      </c>
      <c r="E11" s="152" t="s">
        <v>64</v>
      </c>
      <c r="F11" s="152" t="s">
        <v>18</v>
      </c>
      <c r="G11" s="152" t="s">
        <v>46</v>
      </c>
      <c r="H11" s="152" t="s">
        <v>20</v>
      </c>
      <c r="I11" s="47">
        <v>2000</v>
      </c>
      <c r="J11" s="27">
        <v>2</v>
      </c>
      <c r="K11" s="58">
        <f t="shared" si="0"/>
        <v>2</v>
      </c>
      <c r="L11" s="59">
        <f t="shared" si="2"/>
        <v>2</v>
      </c>
      <c r="M11" s="60"/>
      <c r="N11" s="61">
        <f t="shared" si="3"/>
        <v>0</v>
      </c>
      <c r="O11" s="60"/>
      <c r="P11" s="60"/>
      <c r="Q11" s="60"/>
      <c r="R11" s="62">
        <f t="shared" si="1"/>
        <v>0</v>
      </c>
      <c r="S11" s="29" t="str">
        <f t="shared" si="4"/>
        <v>OK</v>
      </c>
      <c r="T11" s="38">
        <v>1</v>
      </c>
      <c r="U11" s="38"/>
      <c r="V11" s="38"/>
      <c r="W11" s="38">
        <v>1</v>
      </c>
      <c r="X11" s="38"/>
      <c r="Y11" s="38"/>
      <c r="Z11" s="160"/>
      <c r="AA11" s="38"/>
      <c r="AB11" s="38"/>
      <c r="AC11" s="38"/>
      <c r="AD11" s="38"/>
      <c r="AE11" s="38"/>
      <c r="AF11" s="38"/>
      <c r="AG11" s="38"/>
    </row>
    <row r="12" spans="1:33" ht="29.1" customHeight="1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2</v>
      </c>
      <c r="K12" s="58">
        <f t="shared" si="0"/>
        <v>2</v>
      </c>
      <c r="L12" s="59">
        <f t="shared" si="2"/>
        <v>2</v>
      </c>
      <c r="M12" s="60"/>
      <c r="N12" s="61">
        <f t="shared" si="3"/>
        <v>0</v>
      </c>
      <c r="O12" s="60"/>
      <c r="P12" s="60"/>
      <c r="Q12" s="60"/>
      <c r="R12" s="62">
        <f t="shared" si="1"/>
        <v>0</v>
      </c>
      <c r="S12" s="29" t="str">
        <f t="shared" si="4"/>
        <v>OK</v>
      </c>
      <c r="T12" s="38"/>
      <c r="U12" s="38"/>
      <c r="V12" s="38"/>
      <c r="W12" s="38">
        <v>1</v>
      </c>
      <c r="X12" s="38"/>
      <c r="Y12" s="38"/>
      <c r="Z12" s="120">
        <v>1</v>
      </c>
      <c r="AA12" s="38"/>
      <c r="AB12" s="38"/>
      <c r="AC12" s="38"/>
      <c r="AD12" s="38"/>
      <c r="AE12" s="38"/>
      <c r="AF12" s="38"/>
      <c r="AG12" s="38"/>
    </row>
    <row r="13" spans="1:33" s="22" customFormat="1" ht="45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4</v>
      </c>
      <c r="K13" s="58">
        <f t="shared" si="0"/>
        <v>2</v>
      </c>
      <c r="L13" s="59">
        <f t="shared" si="2"/>
        <v>2</v>
      </c>
      <c r="M13" s="60"/>
      <c r="N13" s="61">
        <f t="shared" si="3"/>
        <v>1</v>
      </c>
      <c r="O13" s="60"/>
      <c r="P13" s="60"/>
      <c r="Q13" s="60"/>
      <c r="R13" s="62">
        <f t="shared" si="1"/>
        <v>2</v>
      </c>
      <c r="S13" s="29" t="str">
        <f t="shared" si="4"/>
        <v>OK</v>
      </c>
      <c r="T13" s="38"/>
      <c r="U13" s="39"/>
      <c r="V13" s="39"/>
      <c r="W13" s="38">
        <v>1</v>
      </c>
      <c r="X13" s="39"/>
      <c r="Y13" s="38"/>
      <c r="Z13" s="120">
        <v>1</v>
      </c>
      <c r="AA13" s="38"/>
      <c r="AB13" s="38"/>
      <c r="AC13" s="38"/>
      <c r="AD13" s="38"/>
      <c r="AE13" s="38"/>
      <c r="AF13" s="38"/>
      <c r="AG13" s="38"/>
    </row>
    <row r="14" spans="1:33" ht="29.1" customHeight="1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8</v>
      </c>
      <c r="K14" s="58">
        <f t="shared" si="0"/>
        <v>6</v>
      </c>
      <c r="L14" s="59">
        <f t="shared" si="2"/>
        <v>6</v>
      </c>
      <c r="M14" s="60">
        <f>1+1</f>
        <v>2</v>
      </c>
      <c r="N14" s="61">
        <f t="shared" si="3"/>
        <v>2</v>
      </c>
      <c r="O14" s="60"/>
      <c r="P14" s="60"/>
      <c r="Q14" s="60"/>
      <c r="R14" s="62">
        <f t="shared" si="1"/>
        <v>4</v>
      </c>
      <c r="S14" s="29" t="str">
        <f t="shared" si="4"/>
        <v>OK</v>
      </c>
      <c r="T14" s="38"/>
      <c r="U14" s="38"/>
      <c r="V14" s="38"/>
      <c r="W14" s="38"/>
      <c r="X14" s="38"/>
      <c r="Y14" s="38">
        <v>1</v>
      </c>
      <c r="Z14" s="120">
        <v>5</v>
      </c>
      <c r="AA14" s="38"/>
      <c r="AB14" s="38"/>
      <c r="AC14" s="38"/>
      <c r="AD14" s="38"/>
      <c r="AE14" s="38"/>
      <c r="AF14" s="38"/>
      <c r="AG14" s="38"/>
    </row>
    <row r="15" spans="1:33" s="22" customFormat="1" ht="14.45" customHeigh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6</v>
      </c>
      <c r="K15" s="58">
        <f t="shared" si="0"/>
        <v>1</v>
      </c>
      <c r="L15" s="59">
        <f t="shared" si="2"/>
        <v>1</v>
      </c>
      <c r="M15" s="60"/>
      <c r="N15" s="61">
        <f t="shared" si="3"/>
        <v>1</v>
      </c>
      <c r="O15" s="60"/>
      <c r="P15" s="60"/>
      <c r="Q15" s="60"/>
      <c r="R15" s="62">
        <f t="shared" si="1"/>
        <v>5</v>
      </c>
      <c r="S15" s="29" t="str">
        <f t="shared" si="4"/>
        <v>OK</v>
      </c>
      <c r="T15" s="38"/>
      <c r="U15" s="39"/>
      <c r="V15" s="39">
        <v>1</v>
      </c>
      <c r="W15" s="38"/>
      <c r="X15" s="39"/>
      <c r="Y15" s="38"/>
      <c r="Z15" s="120"/>
      <c r="AA15" s="38"/>
      <c r="AB15" s="38"/>
      <c r="AC15" s="38"/>
      <c r="AD15" s="38"/>
      <c r="AE15" s="38"/>
      <c r="AF15" s="38"/>
      <c r="AG15" s="38"/>
    </row>
    <row r="16" spans="1:33" ht="14.45" customHeight="1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10</v>
      </c>
      <c r="K16" s="58">
        <f t="shared" si="0"/>
        <v>7</v>
      </c>
      <c r="L16" s="59">
        <f t="shared" si="2"/>
        <v>7</v>
      </c>
      <c r="M16" s="60"/>
      <c r="N16" s="61">
        <f t="shared" si="3"/>
        <v>2</v>
      </c>
      <c r="O16" s="60"/>
      <c r="P16" s="60"/>
      <c r="Q16" s="60"/>
      <c r="R16" s="62">
        <f t="shared" si="1"/>
        <v>3</v>
      </c>
      <c r="S16" s="29" t="str">
        <f t="shared" si="4"/>
        <v>OK</v>
      </c>
      <c r="T16" s="38">
        <v>2</v>
      </c>
      <c r="U16" s="38">
        <v>1</v>
      </c>
      <c r="V16" s="38"/>
      <c r="W16" s="38">
        <v>1</v>
      </c>
      <c r="X16" s="38"/>
      <c r="Y16" s="38"/>
      <c r="Z16" s="120">
        <v>3</v>
      </c>
      <c r="AA16" s="38"/>
      <c r="AB16" s="38"/>
      <c r="AC16" s="38"/>
      <c r="AD16" s="38"/>
      <c r="AE16" s="38"/>
      <c r="AF16" s="38"/>
      <c r="AG16" s="38"/>
    </row>
    <row r="17" spans="1:33" ht="14.45" customHeight="1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1</v>
      </c>
      <c r="K17" s="58">
        <f t="shared" si="0"/>
        <v>0</v>
      </c>
      <c r="L17" s="59">
        <f t="shared" si="2"/>
        <v>0</v>
      </c>
      <c r="M17" s="60"/>
      <c r="N17" s="61">
        <f t="shared" si="3"/>
        <v>0</v>
      </c>
      <c r="O17" s="60"/>
      <c r="P17" s="60"/>
      <c r="Q17" s="60"/>
      <c r="R17" s="62">
        <f t="shared" si="1"/>
        <v>1</v>
      </c>
      <c r="S17" s="29" t="str">
        <f t="shared" si="4"/>
        <v>OK</v>
      </c>
      <c r="T17" s="38"/>
      <c r="U17" s="38"/>
      <c r="V17" s="38"/>
      <c r="W17" s="38"/>
      <c r="X17" s="38"/>
      <c r="Y17" s="38"/>
      <c r="Z17" s="120"/>
      <c r="AA17" s="38"/>
      <c r="AB17" s="38"/>
      <c r="AC17" s="38"/>
      <c r="AD17" s="38"/>
      <c r="AE17" s="38"/>
      <c r="AF17" s="38"/>
      <c r="AG17" s="38"/>
    </row>
    <row r="18" spans="1:33" ht="45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2</v>
      </c>
      <c r="K18" s="58">
        <f t="shared" si="0"/>
        <v>0</v>
      </c>
      <c r="L18" s="59">
        <f t="shared" si="2"/>
        <v>0</v>
      </c>
      <c r="M18" s="60"/>
      <c r="N18" s="61">
        <f t="shared" si="3"/>
        <v>0</v>
      </c>
      <c r="O18" s="60"/>
      <c r="P18" s="60"/>
      <c r="Q18" s="60"/>
      <c r="R18" s="62">
        <f t="shared" si="1"/>
        <v>2</v>
      </c>
      <c r="S18" s="29" t="str">
        <f t="shared" si="4"/>
        <v>OK</v>
      </c>
      <c r="T18" s="38"/>
      <c r="U18" s="38"/>
      <c r="V18" s="38"/>
      <c r="W18" s="38"/>
      <c r="X18" s="38"/>
      <c r="Y18" s="38"/>
      <c r="Z18" s="120"/>
      <c r="AA18" s="38"/>
      <c r="AB18" s="38"/>
      <c r="AC18" s="38"/>
      <c r="AD18" s="38"/>
      <c r="AE18" s="38"/>
      <c r="AF18" s="38"/>
      <c r="AG18" s="38"/>
    </row>
    <row r="19" spans="1:33" ht="14.45" customHeight="1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7</v>
      </c>
      <c r="K19" s="58">
        <f t="shared" si="0"/>
        <v>7</v>
      </c>
      <c r="L19" s="59">
        <f t="shared" si="2"/>
        <v>7</v>
      </c>
      <c r="M19" s="60"/>
      <c r="N19" s="61">
        <f t="shared" si="3"/>
        <v>1</v>
      </c>
      <c r="O19" s="60"/>
      <c r="P19" s="60"/>
      <c r="Q19" s="60"/>
      <c r="R19" s="62">
        <f t="shared" si="1"/>
        <v>0</v>
      </c>
      <c r="S19" s="29" t="str">
        <f t="shared" si="4"/>
        <v>OK</v>
      </c>
      <c r="T19" s="38">
        <v>1</v>
      </c>
      <c r="U19" s="38"/>
      <c r="V19" s="38"/>
      <c r="W19" s="38">
        <v>2</v>
      </c>
      <c r="X19" s="38"/>
      <c r="Y19" s="38"/>
      <c r="Z19" s="120">
        <v>4</v>
      </c>
      <c r="AA19" s="38"/>
      <c r="AB19" s="38"/>
      <c r="AC19" s="38"/>
      <c r="AD19" s="38"/>
      <c r="AE19" s="38"/>
      <c r="AF19" s="38"/>
      <c r="AG19" s="38"/>
    </row>
    <row r="20" spans="1:33" s="22" customFormat="1" ht="43.5" customHeight="1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2"/>
        <v>0</v>
      </c>
      <c r="M20" s="60"/>
      <c r="N20" s="61">
        <f t="shared" si="3"/>
        <v>0</v>
      </c>
      <c r="O20" s="60"/>
      <c r="P20" s="60"/>
      <c r="Q20" s="60"/>
      <c r="R20" s="62">
        <f t="shared" si="1"/>
        <v>0</v>
      </c>
      <c r="S20" s="29" t="str">
        <f t="shared" si="4"/>
        <v>OK</v>
      </c>
      <c r="T20" s="38"/>
      <c r="U20" s="39"/>
      <c r="V20" s="39"/>
      <c r="W20" s="38"/>
      <c r="X20" s="39"/>
      <c r="Y20" s="38"/>
      <c r="Z20" s="120"/>
      <c r="AA20" s="38"/>
      <c r="AB20" s="38"/>
      <c r="AC20" s="38"/>
      <c r="AD20" s="38"/>
      <c r="AE20" s="38"/>
      <c r="AF20" s="38"/>
      <c r="AG20" s="38"/>
    </row>
    <row r="21" spans="1:33" ht="29.1" customHeight="1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3</v>
      </c>
      <c r="K21" s="58">
        <f t="shared" si="0"/>
        <v>4</v>
      </c>
      <c r="L21" s="59">
        <f t="shared" si="2"/>
        <v>4</v>
      </c>
      <c r="M21" s="60">
        <v>1</v>
      </c>
      <c r="N21" s="61">
        <f t="shared" si="3"/>
        <v>0</v>
      </c>
      <c r="O21" s="60"/>
      <c r="P21" s="60"/>
      <c r="Q21" s="60"/>
      <c r="R21" s="62">
        <f t="shared" si="1"/>
        <v>0</v>
      </c>
      <c r="S21" s="29" t="str">
        <f t="shared" si="4"/>
        <v>OK</v>
      </c>
      <c r="T21" s="38"/>
      <c r="U21" s="38"/>
      <c r="V21" s="38"/>
      <c r="W21" s="38">
        <v>2</v>
      </c>
      <c r="X21" s="38">
        <v>1</v>
      </c>
      <c r="Y21" s="38">
        <v>1</v>
      </c>
      <c r="Z21" s="120"/>
      <c r="AA21" s="38"/>
      <c r="AB21" s="38"/>
      <c r="AC21" s="38"/>
      <c r="AD21" s="38"/>
      <c r="AE21" s="38"/>
      <c r="AF21" s="38"/>
      <c r="AG21" s="38"/>
    </row>
    <row r="22" spans="1:33" ht="29.1" customHeight="1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f>0</f>
        <v>0</v>
      </c>
      <c r="K22" s="58">
        <f t="shared" si="0"/>
        <v>1</v>
      </c>
      <c r="L22" s="59">
        <f t="shared" si="2"/>
        <v>1</v>
      </c>
      <c r="M22" s="60">
        <v>1</v>
      </c>
      <c r="N22" s="61">
        <f t="shared" si="3"/>
        <v>0</v>
      </c>
      <c r="O22" s="60"/>
      <c r="P22" s="60"/>
      <c r="Q22" s="60"/>
      <c r="R22" s="62">
        <f t="shared" si="1"/>
        <v>0</v>
      </c>
      <c r="S22" s="29" t="str">
        <f t="shared" si="4"/>
        <v>OK</v>
      </c>
      <c r="T22" s="38"/>
      <c r="U22" s="38"/>
      <c r="V22" s="38"/>
      <c r="W22" s="38">
        <v>1</v>
      </c>
      <c r="X22" s="38"/>
      <c r="Y22" s="38"/>
      <c r="Z22" s="120"/>
      <c r="AA22" s="38"/>
      <c r="AB22" s="38"/>
      <c r="AC22" s="38"/>
      <c r="AD22" s="38"/>
      <c r="AE22" s="38"/>
      <c r="AF22" s="38"/>
      <c r="AG22" s="38"/>
    </row>
    <row r="23" spans="1:33" ht="14.45" customHeight="1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0</v>
      </c>
      <c r="K23" s="58">
        <f t="shared" si="0"/>
        <v>0</v>
      </c>
      <c r="L23" s="59">
        <f t="shared" si="2"/>
        <v>0</v>
      </c>
      <c r="M23" s="60"/>
      <c r="N23" s="61">
        <f t="shared" si="3"/>
        <v>0</v>
      </c>
      <c r="O23" s="60"/>
      <c r="P23" s="60"/>
      <c r="Q23" s="60"/>
      <c r="R23" s="62">
        <f t="shared" si="1"/>
        <v>0</v>
      </c>
      <c r="S23" s="29" t="str">
        <f t="shared" si="4"/>
        <v>OK</v>
      </c>
      <c r="T23" s="38"/>
      <c r="U23" s="38"/>
      <c r="V23" s="38"/>
      <c r="W23" s="38"/>
      <c r="X23" s="38"/>
      <c r="Y23" s="38"/>
      <c r="Z23" s="120"/>
      <c r="AA23" s="38"/>
      <c r="AB23" s="38"/>
      <c r="AC23" s="38"/>
      <c r="AD23" s="38"/>
      <c r="AE23" s="38"/>
      <c r="AF23" s="38"/>
      <c r="AG23" s="38"/>
    </row>
    <row r="24" spans="1:33" ht="14.45" customHeight="1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20</v>
      </c>
      <c r="K24" s="58">
        <f t="shared" si="0"/>
        <v>5</v>
      </c>
      <c r="L24" s="59">
        <f t="shared" si="2"/>
        <v>5</v>
      </c>
      <c r="M24" s="60">
        <v>-15</v>
      </c>
      <c r="N24" s="61">
        <f t="shared" si="3"/>
        <v>5</v>
      </c>
      <c r="O24" s="60"/>
      <c r="P24" s="60"/>
      <c r="Q24" s="60"/>
      <c r="R24" s="62">
        <f t="shared" si="1"/>
        <v>0</v>
      </c>
      <c r="S24" s="29" t="str">
        <f t="shared" si="4"/>
        <v>OK</v>
      </c>
      <c r="T24" s="38"/>
      <c r="U24" s="40"/>
      <c r="V24" s="40"/>
      <c r="W24" s="38">
        <v>1</v>
      </c>
      <c r="X24" s="40"/>
      <c r="Y24" s="38"/>
      <c r="Z24" s="120">
        <v>4</v>
      </c>
      <c r="AA24" s="38"/>
      <c r="AB24" s="38"/>
      <c r="AC24" s="38"/>
      <c r="AD24" s="38"/>
      <c r="AE24" s="38"/>
      <c r="AF24" s="38"/>
      <c r="AG24" s="38"/>
    </row>
    <row r="25" spans="1:33" s="22" customFormat="1" ht="14.45" customHeight="1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6</v>
      </c>
      <c r="K25" s="58">
        <f t="shared" si="0"/>
        <v>5</v>
      </c>
      <c r="L25" s="59">
        <f t="shared" si="2"/>
        <v>5</v>
      </c>
      <c r="M25" s="60"/>
      <c r="N25" s="61">
        <f t="shared" si="3"/>
        <v>1</v>
      </c>
      <c r="O25" s="60"/>
      <c r="P25" s="60"/>
      <c r="Q25" s="60"/>
      <c r="R25" s="62">
        <f t="shared" si="1"/>
        <v>1</v>
      </c>
      <c r="S25" s="29" t="str">
        <f t="shared" si="4"/>
        <v>OK</v>
      </c>
      <c r="T25" s="38"/>
      <c r="U25" s="41"/>
      <c r="V25" s="41"/>
      <c r="W25" s="38">
        <v>1</v>
      </c>
      <c r="X25" s="41">
        <v>1</v>
      </c>
      <c r="Y25" s="38"/>
      <c r="Z25" s="120">
        <v>3</v>
      </c>
      <c r="AA25" s="38"/>
      <c r="AB25" s="38"/>
      <c r="AC25" s="38"/>
      <c r="AD25" s="38"/>
      <c r="AE25" s="38"/>
      <c r="AF25" s="38"/>
      <c r="AG25" s="38"/>
    </row>
    <row r="26" spans="1:33" ht="14.45" customHeight="1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4</v>
      </c>
      <c r="K26" s="58">
        <f t="shared" si="0"/>
        <v>4</v>
      </c>
      <c r="L26" s="59">
        <f t="shared" si="2"/>
        <v>4</v>
      </c>
      <c r="M26" s="60"/>
      <c r="N26" s="61">
        <f t="shared" si="3"/>
        <v>1</v>
      </c>
      <c r="O26" s="60"/>
      <c r="P26" s="60"/>
      <c r="Q26" s="60"/>
      <c r="R26" s="62">
        <f t="shared" si="1"/>
        <v>0</v>
      </c>
      <c r="S26" s="29" t="str">
        <f t="shared" si="4"/>
        <v>OK</v>
      </c>
      <c r="T26" s="38"/>
      <c r="U26" s="40"/>
      <c r="V26" s="40"/>
      <c r="W26" s="38">
        <v>1</v>
      </c>
      <c r="X26" s="40">
        <v>1</v>
      </c>
      <c r="Y26" s="38"/>
      <c r="Z26" s="120">
        <v>2</v>
      </c>
      <c r="AA26" s="38"/>
      <c r="AB26" s="38"/>
      <c r="AC26" s="38"/>
      <c r="AD26" s="38"/>
      <c r="AE26" s="38"/>
      <c r="AF26" s="38"/>
      <c r="AG26" s="38"/>
    </row>
    <row r="27" spans="1:33" ht="14.45" customHeight="1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5</v>
      </c>
      <c r="K27" s="58">
        <f t="shared" si="0"/>
        <v>4</v>
      </c>
      <c r="L27" s="59">
        <f t="shared" si="2"/>
        <v>4</v>
      </c>
      <c r="M27" s="60"/>
      <c r="N27" s="61">
        <f t="shared" si="3"/>
        <v>1</v>
      </c>
      <c r="O27" s="60"/>
      <c r="P27" s="60"/>
      <c r="Q27" s="60"/>
      <c r="R27" s="62">
        <f t="shared" si="1"/>
        <v>1</v>
      </c>
      <c r="S27" s="29" t="str">
        <f t="shared" si="4"/>
        <v>OK</v>
      </c>
      <c r="T27" s="38"/>
      <c r="U27" s="40"/>
      <c r="V27" s="40"/>
      <c r="W27" s="38">
        <v>1</v>
      </c>
      <c r="X27" s="40">
        <v>1</v>
      </c>
      <c r="Y27" s="38"/>
      <c r="Z27" s="120">
        <v>2</v>
      </c>
      <c r="AA27" s="38"/>
      <c r="AB27" s="38"/>
      <c r="AC27" s="38"/>
      <c r="AD27" s="38"/>
      <c r="AE27" s="38"/>
      <c r="AF27" s="38"/>
      <c r="AG27" s="38"/>
    </row>
    <row r="28" spans="1:33" s="22" customFormat="1" ht="14.45" customHeigh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>
        <v>400</v>
      </c>
      <c r="K28" s="58">
        <f t="shared" si="0"/>
        <v>140</v>
      </c>
      <c r="L28" s="59">
        <f t="shared" si="2"/>
        <v>140</v>
      </c>
      <c r="M28" s="60"/>
      <c r="N28" s="61">
        <f t="shared" si="3"/>
        <v>100</v>
      </c>
      <c r="O28" s="60"/>
      <c r="P28" s="60"/>
      <c r="Q28" s="60"/>
      <c r="R28" s="62">
        <f t="shared" si="1"/>
        <v>260</v>
      </c>
      <c r="S28" s="29" t="str">
        <f t="shared" si="4"/>
        <v>OK</v>
      </c>
      <c r="T28" s="38">
        <v>100</v>
      </c>
      <c r="U28" s="41"/>
      <c r="V28" s="41"/>
      <c r="W28" s="38"/>
      <c r="X28" s="41"/>
      <c r="Y28" s="38"/>
      <c r="Z28" s="120">
        <v>40</v>
      </c>
      <c r="AA28" s="38"/>
      <c r="AB28" s="38"/>
      <c r="AC28" s="38"/>
      <c r="AD28" s="38"/>
      <c r="AE28" s="38"/>
      <c r="AF28" s="38"/>
      <c r="AG28" s="38"/>
    </row>
    <row r="29" spans="1:33" s="22" customFormat="1" ht="14.45" customHeigh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100</v>
      </c>
      <c r="K29" s="58">
        <f t="shared" si="0"/>
        <v>0</v>
      </c>
      <c r="L29" s="59">
        <f t="shared" si="2"/>
        <v>0</v>
      </c>
      <c r="M29" s="60"/>
      <c r="N29" s="61">
        <f t="shared" si="3"/>
        <v>25</v>
      </c>
      <c r="O29" s="60"/>
      <c r="P29" s="60"/>
      <c r="Q29" s="60"/>
      <c r="R29" s="62">
        <f t="shared" si="1"/>
        <v>100</v>
      </c>
      <c r="S29" s="29" t="str">
        <f t="shared" si="4"/>
        <v>OK</v>
      </c>
      <c r="T29" s="38"/>
      <c r="U29" s="41"/>
      <c r="V29" s="41"/>
      <c r="W29" s="38"/>
      <c r="X29" s="41"/>
      <c r="Y29" s="38"/>
      <c r="Z29" s="120"/>
      <c r="AA29" s="38"/>
      <c r="AB29" s="38"/>
      <c r="AC29" s="38"/>
      <c r="AD29" s="38"/>
      <c r="AE29" s="38"/>
      <c r="AF29" s="38"/>
      <c r="AG29" s="38"/>
    </row>
    <row r="30" spans="1:33" ht="14.45" customHeight="1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1</v>
      </c>
      <c r="K30" s="58">
        <f t="shared" si="0"/>
        <v>3</v>
      </c>
      <c r="L30" s="59">
        <f t="shared" si="2"/>
        <v>3</v>
      </c>
      <c r="M30" s="60">
        <f>3+1</f>
        <v>4</v>
      </c>
      <c r="N30" s="61">
        <f t="shared" si="3"/>
        <v>0</v>
      </c>
      <c r="O30" s="60"/>
      <c r="P30" s="60"/>
      <c r="Q30" s="60"/>
      <c r="R30" s="62">
        <f t="shared" si="1"/>
        <v>2</v>
      </c>
      <c r="S30" s="29" t="str">
        <f t="shared" si="4"/>
        <v>OK</v>
      </c>
      <c r="T30" s="38"/>
      <c r="U30" s="40"/>
      <c r="V30" s="40"/>
      <c r="W30" s="38"/>
      <c r="X30" s="40"/>
      <c r="Y30" s="38">
        <v>3</v>
      </c>
      <c r="Z30" s="120"/>
      <c r="AA30" s="38"/>
      <c r="AB30" s="38"/>
      <c r="AC30" s="38"/>
      <c r="AD30" s="38"/>
      <c r="AE30" s="38"/>
      <c r="AF30" s="38"/>
      <c r="AG30" s="38"/>
    </row>
    <row r="31" spans="1:33" ht="14.45" customHeight="1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2</v>
      </c>
      <c r="K31" s="58">
        <f t="shared" si="0"/>
        <v>0</v>
      </c>
      <c r="L31" s="59">
        <f t="shared" si="2"/>
        <v>0</v>
      </c>
      <c r="M31" s="60"/>
      <c r="N31" s="61">
        <f t="shared" si="3"/>
        <v>0</v>
      </c>
      <c r="O31" s="60"/>
      <c r="P31" s="60"/>
      <c r="Q31" s="60"/>
      <c r="R31" s="62">
        <f t="shared" si="1"/>
        <v>2</v>
      </c>
      <c r="S31" s="29" t="str">
        <f t="shared" si="4"/>
        <v>OK</v>
      </c>
      <c r="T31" s="38"/>
      <c r="U31" s="43"/>
      <c r="V31" s="40"/>
      <c r="W31" s="38"/>
      <c r="X31" s="43"/>
      <c r="Y31" s="38"/>
      <c r="Z31" s="120"/>
      <c r="AA31" s="38"/>
      <c r="AB31" s="38"/>
      <c r="AC31" s="38"/>
      <c r="AD31" s="38"/>
      <c r="AE31" s="38"/>
      <c r="AF31" s="38"/>
      <c r="AG31" s="38"/>
    </row>
    <row r="32" spans="1:33" ht="29.1" customHeight="1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2"/>
        <v>0</v>
      </c>
      <c r="M32" s="60"/>
      <c r="N32" s="61">
        <f t="shared" si="3"/>
        <v>0</v>
      </c>
      <c r="O32" s="60"/>
      <c r="P32" s="60"/>
      <c r="Q32" s="60"/>
      <c r="R32" s="62">
        <f t="shared" si="1"/>
        <v>0</v>
      </c>
      <c r="S32" s="29" t="str">
        <f t="shared" si="4"/>
        <v>OK</v>
      </c>
      <c r="T32" s="38"/>
      <c r="U32" s="42"/>
      <c r="V32" s="38"/>
      <c r="W32" s="38"/>
      <c r="X32" s="42"/>
      <c r="Y32" s="38"/>
      <c r="Z32" s="120"/>
      <c r="AA32" s="38"/>
      <c r="AB32" s="38"/>
      <c r="AC32" s="38"/>
      <c r="AD32" s="38"/>
      <c r="AE32" s="38"/>
      <c r="AF32" s="38"/>
      <c r="AG32" s="38"/>
    </row>
    <row r="33" spans="1:33" ht="43.5" customHeight="1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1</v>
      </c>
      <c r="L33" s="59">
        <f t="shared" si="2"/>
        <v>1</v>
      </c>
      <c r="M33" s="60">
        <f>1</f>
        <v>1</v>
      </c>
      <c r="N33" s="61">
        <f t="shared" si="3"/>
        <v>0</v>
      </c>
      <c r="O33" s="60"/>
      <c r="P33" s="60"/>
      <c r="Q33" s="60"/>
      <c r="R33" s="62">
        <f t="shared" si="1"/>
        <v>0</v>
      </c>
      <c r="S33" s="29" t="str">
        <f t="shared" si="4"/>
        <v>OK</v>
      </c>
      <c r="T33" s="38"/>
      <c r="U33" s="42"/>
      <c r="V33" s="38"/>
      <c r="W33" s="38"/>
      <c r="X33" s="42"/>
      <c r="Y33" s="38">
        <v>1</v>
      </c>
      <c r="Z33" s="120"/>
      <c r="AA33" s="38"/>
      <c r="AB33" s="38"/>
      <c r="AC33" s="38"/>
      <c r="AD33" s="38"/>
      <c r="AE33" s="38"/>
      <c r="AF33" s="38"/>
      <c r="AG33" s="38"/>
    </row>
    <row r="34" spans="1:33" ht="14.45" customHeight="1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2"/>
        <v>0</v>
      </c>
      <c r="M34" s="60"/>
      <c r="N34" s="61">
        <f t="shared" si="3"/>
        <v>0</v>
      </c>
      <c r="O34" s="60"/>
      <c r="P34" s="60"/>
      <c r="Q34" s="60"/>
      <c r="R34" s="62">
        <f t="shared" si="1"/>
        <v>0</v>
      </c>
      <c r="S34" s="29" t="str">
        <f t="shared" si="4"/>
        <v>OK</v>
      </c>
      <c r="T34" s="38"/>
      <c r="U34" s="42"/>
      <c r="V34" s="42"/>
      <c r="W34" s="38"/>
      <c r="X34" s="42"/>
      <c r="Y34" s="38"/>
      <c r="Z34" s="120"/>
      <c r="AA34" s="38"/>
      <c r="AB34" s="38"/>
      <c r="AC34" s="38"/>
      <c r="AD34" s="38"/>
      <c r="AE34" s="38"/>
      <c r="AF34" s="38"/>
      <c r="AG34" s="38"/>
    </row>
    <row r="35" spans="1:33" ht="14.45" customHeight="1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f>0</f>
        <v>0</v>
      </c>
      <c r="K35" s="58">
        <f t="shared" si="0"/>
        <v>1</v>
      </c>
      <c r="L35" s="59">
        <f t="shared" si="2"/>
        <v>1</v>
      </c>
      <c r="M35" s="60">
        <v>1</v>
      </c>
      <c r="N35" s="61">
        <f t="shared" si="3"/>
        <v>0</v>
      </c>
      <c r="O35" s="60"/>
      <c r="P35" s="60"/>
      <c r="Q35" s="60"/>
      <c r="R35" s="62">
        <f t="shared" si="1"/>
        <v>0</v>
      </c>
      <c r="S35" s="29" t="str">
        <f t="shared" si="4"/>
        <v>OK</v>
      </c>
      <c r="T35" s="38">
        <v>1</v>
      </c>
      <c r="U35" s="42"/>
      <c r="V35" s="42"/>
      <c r="W35" s="38"/>
      <c r="X35" s="42"/>
      <c r="Y35" s="38"/>
      <c r="Z35" s="120"/>
      <c r="AA35" s="38"/>
      <c r="AB35" s="38"/>
      <c r="AC35" s="38"/>
      <c r="AD35" s="38"/>
      <c r="AE35" s="38"/>
      <c r="AF35" s="38"/>
      <c r="AG35" s="38"/>
    </row>
    <row r="36" spans="1:33" ht="14.45" customHeight="1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f>0</f>
        <v>0</v>
      </c>
      <c r="K36" s="58">
        <f t="shared" si="0"/>
        <v>1</v>
      </c>
      <c r="L36" s="59">
        <f t="shared" si="2"/>
        <v>1</v>
      </c>
      <c r="M36" s="60">
        <v>1</v>
      </c>
      <c r="N36" s="61">
        <f t="shared" si="3"/>
        <v>0</v>
      </c>
      <c r="O36" s="60"/>
      <c r="P36" s="60"/>
      <c r="Q36" s="60"/>
      <c r="R36" s="62">
        <f t="shared" si="1"/>
        <v>0</v>
      </c>
      <c r="S36" s="29" t="str">
        <f t="shared" si="4"/>
        <v>OK</v>
      </c>
      <c r="T36" s="38">
        <v>1</v>
      </c>
      <c r="U36" s="42"/>
      <c r="V36" s="42"/>
      <c r="W36" s="38"/>
      <c r="X36" s="42"/>
      <c r="Y36" s="38"/>
      <c r="Z36" s="120"/>
      <c r="AA36" s="38"/>
      <c r="AB36" s="38"/>
      <c r="AC36" s="38"/>
      <c r="AD36" s="38"/>
      <c r="AE36" s="38"/>
      <c r="AF36" s="38"/>
      <c r="AG36" s="38"/>
    </row>
    <row r="37" spans="1:33" ht="14.45" customHeight="1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2"/>
        <v>0</v>
      </c>
      <c r="M37" s="60"/>
      <c r="N37" s="61">
        <f t="shared" si="3"/>
        <v>0</v>
      </c>
      <c r="O37" s="60"/>
      <c r="P37" s="60"/>
      <c r="Q37" s="60"/>
      <c r="R37" s="62">
        <f t="shared" si="1"/>
        <v>0</v>
      </c>
      <c r="S37" s="29" t="str">
        <f t="shared" si="4"/>
        <v>OK</v>
      </c>
      <c r="T37" s="38"/>
      <c r="U37" s="42"/>
      <c r="V37" s="42"/>
      <c r="W37" s="38"/>
      <c r="X37" s="42"/>
      <c r="Y37" s="38"/>
      <c r="Z37" s="120"/>
      <c r="AA37" s="38"/>
      <c r="AB37" s="38"/>
      <c r="AC37" s="38"/>
      <c r="AD37" s="38"/>
      <c r="AE37" s="38"/>
      <c r="AF37" s="38"/>
      <c r="AG37" s="38"/>
    </row>
    <row r="38" spans="1:33" ht="43.5" customHeight="1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4</v>
      </c>
      <c r="L38" s="59">
        <f t="shared" si="2"/>
        <v>4</v>
      </c>
      <c r="M38" s="60">
        <v>4</v>
      </c>
      <c r="N38" s="61">
        <f t="shared" si="3"/>
        <v>0</v>
      </c>
      <c r="O38" s="60"/>
      <c r="P38" s="60"/>
      <c r="Q38" s="60"/>
      <c r="R38" s="62">
        <f t="shared" si="1"/>
        <v>0</v>
      </c>
      <c r="S38" s="29" t="str">
        <f t="shared" si="4"/>
        <v>OK</v>
      </c>
      <c r="T38" s="38"/>
      <c r="U38" s="42"/>
      <c r="V38" s="42"/>
      <c r="W38" s="38"/>
      <c r="X38" s="42"/>
      <c r="Y38" s="38"/>
      <c r="Z38" s="120">
        <v>4</v>
      </c>
      <c r="AA38" s="38"/>
      <c r="AB38" s="38"/>
      <c r="AC38" s="38"/>
      <c r="AD38" s="38"/>
      <c r="AE38" s="38"/>
      <c r="AF38" s="38"/>
      <c r="AG38" s="38"/>
    </row>
    <row r="39" spans="1:33" ht="14.45" customHeight="1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2"/>
        <v>0</v>
      </c>
      <c r="M39" s="60"/>
      <c r="N39" s="61">
        <f t="shared" si="3"/>
        <v>0</v>
      </c>
      <c r="O39" s="60"/>
      <c r="P39" s="60"/>
      <c r="Q39" s="60"/>
      <c r="R39" s="62">
        <f t="shared" si="1"/>
        <v>0</v>
      </c>
      <c r="S39" s="29" t="str">
        <f t="shared" si="4"/>
        <v>OK</v>
      </c>
      <c r="T39" s="38"/>
      <c r="U39" s="38"/>
      <c r="V39" s="38"/>
      <c r="W39" s="38"/>
      <c r="X39" s="38"/>
      <c r="Y39" s="38"/>
      <c r="Z39" s="120"/>
      <c r="AA39" s="38"/>
      <c r="AB39" s="38"/>
      <c r="AC39" s="38"/>
      <c r="AD39" s="38"/>
      <c r="AE39" s="38"/>
      <c r="AF39" s="38"/>
      <c r="AG39" s="38"/>
    </row>
    <row r="40" spans="1:33" ht="14.45" customHeight="1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2</v>
      </c>
      <c r="L40" s="59">
        <f t="shared" si="2"/>
        <v>2</v>
      </c>
      <c r="M40" s="60">
        <f>2</f>
        <v>2</v>
      </c>
      <c r="N40" s="61">
        <f t="shared" si="3"/>
        <v>0</v>
      </c>
      <c r="O40" s="60"/>
      <c r="P40" s="60"/>
      <c r="Q40" s="60"/>
      <c r="R40" s="62">
        <f t="shared" si="1"/>
        <v>0</v>
      </c>
      <c r="S40" s="29" t="str">
        <f t="shared" si="4"/>
        <v>OK</v>
      </c>
      <c r="T40" s="38"/>
      <c r="U40" s="38"/>
      <c r="V40" s="38"/>
      <c r="W40" s="38"/>
      <c r="X40" s="38"/>
      <c r="Y40" s="38">
        <v>2</v>
      </c>
      <c r="Z40" s="120"/>
      <c r="AA40" s="38"/>
      <c r="AB40" s="38"/>
      <c r="AC40" s="38"/>
      <c r="AD40" s="38"/>
      <c r="AE40" s="38"/>
      <c r="AF40" s="38"/>
      <c r="AG40" s="38"/>
    </row>
    <row r="41" spans="1:33" ht="29.1" customHeight="1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2"/>
        <v>0</v>
      </c>
      <c r="M41" s="60"/>
      <c r="N41" s="61">
        <f t="shared" si="3"/>
        <v>0</v>
      </c>
      <c r="O41" s="60"/>
      <c r="P41" s="60"/>
      <c r="Q41" s="60"/>
      <c r="R41" s="62">
        <f t="shared" si="1"/>
        <v>0</v>
      </c>
      <c r="S41" s="29" t="str">
        <f t="shared" si="4"/>
        <v>OK</v>
      </c>
      <c r="T41" s="38"/>
      <c r="U41" s="38"/>
      <c r="V41" s="38"/>
      <c r="W41" s="38"/>
      <c r="X41" s="38"/>
      <c r="Y41" s="38"/>
      <c r="Z41" s="120"/>
      <c r="AA41" s="38"/>
      <c r="AB41" s="38"/>
      <c r="AC41" s="38"/>
      <c r="AD41" s="38"/>
      <c r="AE41" s="38"/>
      <c r="AF41" s="38"/>
      <c r="AG41" s="38"/>
    </row>
    <row r="42" spans="1:33" ht="43.5" customHeight="1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2"/>
        <v>0</v>
      </c>
      <c r="M42" s="60"/>
      <c r="N42" s="61">
        <f t="shared" si="3"/>
        <v>0</v>
      </c>
      <c r="O42" s="60"/>
      <c r="P42" s="60"/>
      <c r="Q42" s="60"/>
      <c r="R42" s="62">
        <f t="shared" si="1"/>
        <v>0</v>
      </c>
      <c r="S42" s="29" t="str">
        <f t="shared" si="4"/>
        <v>OK</v>
      </c>
      <c r="T42" s="38"/>
      <c r="U42" s="38"/>
      <c r="V42" s="38"/>
      <c r="W42" s="38"/>
      <c r="X42" s="38"/>
      <c r="Y42" s="38"/>
      <c r="Z42" s="120"/>
      <c r="AA42" s="38"/>
      <c r="AB42" s="38"/>
      <c r="AC42" s="38"/>
      <c r="AD42" s="38"/>
      <c r="AE42" s="38"/>
      <c r="AF42" s="38"/>
      <c r="AG42" s="38"/>
    </row>
    <row r="43" spans="1:33" ht="29.1" customHeight="1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2"/>
        <v>0</v>
      </c>
      <c r="M43" s="60"/>
      <c r="N43" s="61">
        <f t="shared" si="3"/>
        <v>0</v>
      </c>
      <c r="O43" s="60"/>
      <c r="P43" s="60"/>
      <c r="Q43" s="60"/>
      <c r="R43" s="62">
        <f t="shared" si="1"/>
        <v>0</v>
      </c>
      <c r="S43" s="29" t="str">
        <f t="shared" si="4"/>
        <v>OK</v>
      </c>
      <c r="T43" s="38"/>
      <c r="U43" s="38"/>
      <c r="V43" s="38"/>
      <c r="W43" s="38"/>
      <c r="X43" s="38"/>
      <c r="Y43" s="38"/>
      <c r="Z43" s="120"/>
      <c r="AA43" s="38"/>
      <c r="AB43" s="38"/>
      <c r="AC43" s="38"/>
      <c r="AD43" s="38"/>
      <c r="AE43" s="38"/>
      <c r="AF43" s="38"/>
      <c r="AG43" s="38"/>
    </row>
    <row r="44" spans="1:33" s="22" customFormat="1" ht="45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2"/>
        <v>0</v>
      </c>
      <c r="M44" s="60"/>
      <c r="N44" s="61">
        <f t="shared" si="3"/>
        <v>0</v>
      </c>
      <c r="O44" s="60"/>
      <c r="P44" s="60"/>
      <c r="Q44" s="60"/>
      <c r="R44" s="62">
        <f t="shared" si="1"/>
        <v>0</v>
      </c>
      <c r="S44" s="29" t="str">
        <f t="shared" si="4"/>
        <v>OK</v>
      </c>
      <c r="T44" s="38"/>
      <c r="U44" s="39"/>
      <c r="V44" s="39"/>
      <c r="W44" s="38"/>
      <c r="X44" s="39"/>
      <c r="Y44" s="38"/>
      <c r="Z44" s="120"/>
      <c r="AA44" s="38"/>
      <c r="AB44" s="38"/>
      <c r="AC44" s="38"/>
      <c r="AD44" s="38"/>
      <c r="AE44" s="38"/>
      <c r="AF44" s="38"/>
      <c r="AG44" s="38"/>
    </row>
    <row r="45" spans="1:33" ht="43.5" customHeight="1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2"/>
        <v>0</v>
      </c>
      <c r="M45" s="60"/>
      <c r="N45" s="61">
        <f t="shared" si="3"/>
        <v>0</v>
      </c>
      <c r="O45" s="60"/>
      <c r="P45" s="60"/>
      <c r="Q45" s="60"/>
      <c r="R45" s="62">
        <f t="shared" si="1"/>
        <v>0</v>
      </c>
      <c r="S45" s="29" t="str">
        <f t="shared" si="4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</row>
    <row r="46" spans="1:33" ht="14.45" customHeight="1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2"/>
        <v>0</v>
      </c>
      <c r="M46" s="60"/>
      <c r="N46" s="61">
        <f t="shared" si="3"/>
        <v>0</v>
      </c>
      <c r="O46" s="60"/>
      <c r="P46" s="60"/>
      <c r="Q46" s="60"/>
      <c r="R46" s="62">
        <f t="shared" si="1"/>
        <v>0</v>
      </c>
      <c r="S46" s="29" t="str">
        <f t="shared" si="4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</row>
    <row r="47" spans="1:33" ht="45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2"/>
        <v>0</v>
      </c>
      <c r="M47" s="60"/>
      <c r="N47" s="61">
        <f t="shared" si="3"/>
        <v>0</v>
      </c>
      <c r="O47" s="60"/>
      <c r="P47" s="60"/>
      <c r="Q47" s="60"/>
      <c r="R47" s="62">
        <f t="shared" si="1"/>
        <v>0</v>
      </c>
      <c r="S47" s="29" t="str">
        <f t="shared" si="4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</row>
    <row r="48" spans="1:33" ht="43.5" customHeight="1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2"/>
        <v>0</v>
      </c>
      <c r="M48" s="60"/>
      <c r="N48" s="61">
        <f t="shared" si="3"/>
        <v>0</v>
      </c>
      <c r="O48" s="60"/>
      <c r="P48" s="60"/>
      <c r="Q48" s="60"/>
      <c r="R48" s="62">
        <f t="shared" si="1"/>
        <v>0</v>
      </c>
      <c r="S48" s="29" t="str">
        <f t="shared" si="4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29.1" customHeight="1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1</v>
      </c>
      <c r="L49" s="59">
        <f t="shared" si="2"/>
        <v>1</v>
      </c>
      <c r="M49" s="60">
        <v>1</v>
      </c>
      <c r="N49" s="61">
        <f t="shared" si="3"/>
        <v>0</v>
      </c>
      <c r="O49" s="60"/>
      <c r="P49" s="60"/>
      <c r="Q49" s="60"/>
      <c r="R49" s="62">
        <f t="shared" si="1"/>
        <v>0</v>
      </c>
      <c r="S49" s="29" t="str">
        <f t="shared" si="4"/>
        <v>OK</v>
      </c>
      <c r="T49" s="38"/>
      <c r="U49" s="39"/>
      <c r="V49" s="39"/>
      <c r="W49" s="38"/>
      <c r="X49" s="39"/>
      <c r="Y49" s="38"/>
      <c r="Z49" s="39">
        <v>1</v>
      </c>
      <c r="AA49" s="38"/>
      <c r="AB49" s="38"/>
      <c r="AC49" s="38"/>
      <c r="AD49" s="38"/>
      <c r="AE49" s="38"/>
      <c r="AF49" s="38"/>
      <c r="AG49" s="38"/>
    </row>
    <row r="50" spans="1:33" ht="14.45" customHeight="1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2"/>
        <v>0</v>
      </c>
      <c r="M50" s="60"/>
      <c r="N50" s="61">
        <f t="shared" si="3"/>
        <v>0</v>
      </c>
      <c r="O50" s="60"/>
      <c r="P50" s="60"/>
      <c r="Q50" s="60"/>
      <c r="R50" s="62">
        <f t="shared" si="1"/>
        <v>0</v>
      </c>
      <c r="S50" s="29" t="str">
        <f t="shared" si="4"/>
        <v>OK</v>
      </c>
      <c r="T50" s="38"/>
      <c r="U50" s="42"/>
      <c r="V50" s="42"/>
      <c r="W50" s="38"/>
      <c r="X50" s="42"/>
      <c r="Y50" s="38"/>
      <c r="Z50" s="38"/>
      <c r="AA50" s="38"/>
      <c r="AB50" s="38"/>
      <c r="AC50" s="38"/>
      <c r="AD50" s="38"/>
      <c r="AE50" s="38"/>
      <c r="AF50" s="38"/>
      <c r="AG50" s="38"/>
    </row>
    <row r="51" spans="1:33">
      <c r="I51" s="31"/>
      <c r="J51" s="34">
        <f>SUM(J4:J50)</f>
        <v>599</v>
      </c>
      <c r="M51" s="46"/>
      <c r="N51" s="46"/>
      <c r="O51" s="46"/>
      <c r="P51" s="46"/>
      <c r="Q51" s="46"/>
      <c r="R51" s="46">
        <f>SUM(R4:R50)</f>
        <v>388</v>
      </c>
      <c r="T51" s="36" cm="1">
        <f t="array" ref="T51">SUMPRODUCT($I$4:$I$50*T4:T50)</f>
        <v>10100</v>
      </c>
      <c r="U51" s="36" cm="1">
        <f t="array" ref="U51">SUMPRODUCT($I$4:$I$50*U4:U50)</f>
        <v>3100</v>
      </c>
      <c r="V51" s="36" cm="1">
        <f t="array" ref="V51">SUMPRODUCT($I$4:$I$50*V4:V50)</f>
        <v>1000</v>
      </c>
      <c r="W51" s="36" cm="1">
        <f t="array" ref="W51">SUMPRODUCT($I$4:$I$50*W4:W50)</f>
        <v>26100</v>
      </c>
      <c r="X51" s="36" cm="1">
        <f t="array" ref="X51">SUMPRODUCT($I$4:$I$50*X4:X50)</f>
        <v>11200</v>
      </c>
      <c r="Y51" s="36" cm="1">
        <f t="array" ref="Y51">SUMPRODUCT($I$4:$I$50*Y4:Y50)</f>
        <v>27629</v>
      </c>
      <c r="Z51" s="36" cm="1">
        <f t="array" ref="Z51">SUMPRODUCT($I$4:$I$50*Z4:Z50)</f>
        <v>50370</v>
      </c>
      <c r="AA51" s="36" cm="1">
        <f t="array" ref="AA51">SUMPRODUCT($I$4:$I$50*AA4:AA50)</f>
        <v>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</row>
    <row r="52" spans="1:33">
      <c r="J52" s="63">
        <f>SUMPRODUCT($I$4:$I$50,J4:J50)</f>
        <v>137500</v>
      </c>
      <c r="K52" s="63">
        <f t="shared" ref="K52:Q52" si="5">SUMPRODUCT($I$4:$I$50,K4:K50)</f>
        <v>129499</v>
      </c>
      <c r="L52" s="63">
        <f t="shared" si="5"/>
        <v>129499</v>
      </c>
      <c r="M52" s="63">
        <f t="shared" si="5"/>
        <v>36929</v>
      </c>
      <c r="N52" s="63">
        <f t="shared" si="5"/>
        <v>19550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44930</v>
      </c>
    </row>
  </sheetData>
  <mergeCells count="20">
    <mergeCell ref="A4:A50"/>
    <mergeCell ref="C4:C50"/>
    <mergeCell ref="AC1:AC2"/>
    <mergeCell ref="AD1:AD2"/>
    <mergeCell ref="AE1:AE2"/>
    <mergeCell ref="X1:X2"/>
    <mergeCell ref="Y1:Y2"/>
    <mergeCell ref="Z1:Z2"/>
    <mergeCell ref="AF1:AF2"/>
    <mergeCell ref="AG1:AG2"/>
    <mergeCell ref="A2:S2"/>
    <mergeCell ref="W1:W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13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D1A5-85B6-4853-BE48-8C2B754C8C16}">
  <sheetPr codeName="Planilha2"/>
  <dimension ref="A1:AG52"/>
  <sheetViews>
    <sheetView zoomScale="90" zoomScaleNormal="90" workbookViewId="0">
      <selection activeCell="D25" sqref="D25"/>
    </sheetView>
  </sheetViews>
  <sheetFormatPr defaultColWidth="9.85546875" defaultRowHeight="25.5" customHeight="1"/>
  <cols>
    <col min="1" max="2" width="6.42578125" style="3" customWidth="1"/>
    <col min="3" max="3" width="12.42578125" style="45" customWidth="1"/>
    <col min="4" max="4" width="24.140625" style="1" customWidth="1"/>
    <col min="5" max="5" width="10.85546875" style="1" customWidth="1"/>
    <col min="6" max="6" width="2.85546875" style="1" customWidth="1"/>
    <col min="7" max="7" width="4.42578125" style="1" customWidth="1"/>
    <col min="8" max="8" width="11.85546875" style="1" customWidth="1"/>
    <col min="9" max="9" width="14.140625" style="1" customWidth="1"/>
    <col min="10" max="10" width="12.140625" style="34" customWidth="1"/>
    <col min="11" max="11" width="6.85546875" style="34" customWidth="1"/>
    <col min="12" max="12" width="7.85546875" style="34" customWidth="1"/>
    <col min="13" max="17" width="10" style="34" customWidth="1"/>
    <col min="18" max="18" width="11" style="11" bestFit="1" customWidth="1"/>
    <col min="19" max="19" width="9" style="35" customWidth="1"/>
    <col min="20" max="21" width="15.140625" style="37" customWidth="1"/>
    <col min="22" max="23" width="13.85546875" style="37" customWidth="1"/>
    <col min="24" max="25" width="13.5703125" style="163" customWidth="1"/>
    <col min="26" max="33" width="13.85546875" style="37" customWidth="1"/>
    <col min="34" max="16384" width="9.85546875" style="3"/>
  </cols>
  <sheetData>
    <row r="1" spans="1:33" ht="37.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138</v>
      </c>
      <c r="U1" s="183" t="s">
        <v>139</v>
      </c>
      <c r="V1" s="183" t="s">
        <v>251</v>
      </c>
      <c r="W1" s="183" t="s">
        <v>190</v>
      </c>
      <c r="X1" s="192" t="s">
        <v>191</v>
      </c>
      <c r="Y1" s="192" t="s">
        <v>192</v>
      </c>
      <c r="Z1" s="190" t="s">
        <v>98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25.5" customHeight="1">
      <c r="A2" s="185" t="s">
        <v>67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83"/>
      <c r="V2" s="183"/>
      <c r="W2" s="183"/>
      <c r="X2" s="192"/>
      <c r="Y2" s="192"/>
      <c r="Z2" s="190"/>
      <c r="AA2" s="190"/>
      <c r="AB2" s="190"/>
      <c r="AC2" s="190"/>
      <c r="AD2" s="190"/>
      <c r="AE2" s="190"/>
      <c r="AF2" s="190"/>
      <c r="AG2" s="190"/>
    </row>
    <row r="3" spans="1:33" ht="25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161">
        <v>45593</v>
      </c>
      <c r="U3" s="161">
        <v>45601</v>
      </c>
      <c r="V3" s="53">
        <v>45884</v>
      </c>
      <c r="W3" s="53">
        <v>45905</v>
      </c>
      <c r="X3" s="161">
        <v>45911</v>
      </c>
      <c r="Y3" s="161">
        <v>45911</v>
      </c>
      <c r="Z3" s="21" t="s">
        <v>56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25.5" customHeight="1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16</v>
      </c>
      <c r="K4" s="58">
        <f t="shared" ref="K4:K50" si="0">IF(SUM(T4:AK4)&gt;J4+M4,J4+M4,SUM(T4:AK4))</f>
        <v>0</v>
      </c>
      <c r="L4" s="59">
        <f>(SUM(T4:AK4))</f>
        <v>0</v>
      </c>
      <c r="M4" s="60">
        <v>-1</v>
      </c>
      <c r="N4" s="61">
        <f>ROUND(IF(J4*0.25-0.5&lt;0,0,J4*0.25-0.5),0)-Q4-O4</f>
        <v>4</v>
      </c>
      <c r="O4" s="60"/>
      <c r="P4" s="60"/>
      <c r="Q4" s="60"/>
      <c r="R4" s="62">
        <f>J4-(SUM(T4:AG4))+M4</f>
        <v>15</v>
      </c>
      <c r="S4" s="29" t="str">
        <f>IF(R4&lt;0,"ATENÇÃO","OK")</f>
        <v>OK</v>
      </c>
      <c r="T4" s="38"/>
      <c r="U4" s="38"/>
      <c r="V4" s="38"/>
      <c r="W4" s="38"/>
      <c r="X4" s="162"/>
      <c r="Y4" s="162"/>
      <c r="Z4" s="38"/>
      <c r="AA4" s="38"/>
      <c r="AB4" s="38"/>
      <c r="AC4" s="38"/>
      <c r="AD4" s="38"/>
      <c r="AE4" s="38"/>
      <c r="AF4" s="38"/>
      <c r="AG4" s="38"/>
    </row>
    <row r="5" spans="1:33" ht="25.5" customHeight="1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26</v>
      </c>
      <c r="K5" s="58">
        <f t="shared" si="0"/>
        <v>3</v>
      </c>
      <c r="L5" s="59">
        <f t="shared" ref="L5:L50" si="1">(SUM(T5:AK5))</f>
        <v>3</v>
      </c>
      <c r="M5" s="60">
        <v>-5</v>
      </c>
      <c r="N5" s="61">
        <f t="shared" ref="N5:N50" si="2">ROUND(IF(J5*0.25-0.5&lt;0,0,J5*0.25-0.5),0)-Q5-O5</f>
        <v>6</v>
      </c>
      <c r="O5" s="60"/>
      <c r="P5" s="60"/>
      <c r="Q5" s="60"/>
      <c r="R5" s="62">
        <f t="shared" ref="R5:R50" si="3">J5-(SUM(T5:AG5))+M5</f>
        <v>18</v>
      </c>
      <c r="S5" s="29" t="str">
        <f t="shared" ref="S5:S50" si="4">IF(R5&lt;0,"ATENÇÃO","OK")</f>
        <v>OK</v>
      </c>
      <c r="T5" s="38">
        <v>1</v>
      </c>
      <c r="U5" s="38"/>
      <c r="V5" s="38"/>
      <c r="W5" s="38">
        <v>1</v>
      </c>
      <c r="X5" s="162"/>
      <c r="Y5" s="162">
        <v>1</v>
      </c>
      <c r="Z5" s="38"/>
      <c r="AA5" s="38"/>
      <c r="AB5" s="38"/>
      <c r="AC5" s="38"/>
      <c r="AD5" s="38"/>
      <c r="AE5" s="38"/>
      <c r="AF5" s="38"/>
      <c r="AG5" s="38"/>
    </row>
    <row r="6" spans="1:33" ht="25.5" customHeight="1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22</v>
      </c>
      <c r="K6" s="58">
        <f t="shared" si="0"/>
        <v>3</v>
      </c>
      <c r="L6" s="59">
        <f t="shared" si="1"/>
        <v>3</v>
      </c>
      <c r="M6" s="60"/>
      <c r="N6" s="61">
        <f t="shared" si="2"/>
        <v>5</v>
      </c>
      <c r="O6" s="60"/>
      <c r="P6" s="60"/>
      <c r="Q6" s="60"/>
      <c r="R6" s="62">
        <f t="shared" si="3"/>
        <v>19</v>
      </c>
      <c r="S6" s="29" t="str">
        <f t="shared" si="4"/>
        <v>OK</v>
      </c>
      <c r="T6" s="38">
        <v>1</v>
      </c>
      <c r="U6" s="38"/>
      <c r="V6" s="38"/>
      <c r="W6" s="38">
        <v>1</v>
      </c>
      <c r="X6" s="162"/>
      <c r="Y6" s="162">
        <v>1</v>
      </c>
      <c r="Z6" s="38"/>
      <c r="AA6" s="38"/>
      <c r="AB6" s="38"/>
      <c r="AC6" s="38"/>
      <c r="AD6" s="38"/>
      <c r="AE6" s="38"/>
      <c r="AF6" s="38"/>
      <c r="AG6" s="38"/>
    </row>
    <row r="7" spans="1:33" ht="25.5" customHeight="1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8</v>
      </c>
      <c r="K7" s="58">
        <f t="shared" si="0"/>
        <v>0</v>
      </c>
      <c r="L7" s="59">
        <f t="shared" si="1"/>
        <v>0</v>
      </c>
      <c r="M7" s="60"/>
      <c r="N7" s="61">
        <f t="shared" si="2"/>
        <v>2</v>
      </c>
      <c r="O7" s="60"/>
      <c r="P7" s="60"/>
      <c r="Q7" s="60"/>
      <c r="R7" s="62">
        <f t="shared" si="3"/>
        <v>8</v>
      </c>
      <c r="S7" s="29" t="str">
        <f t="shared" si="4"/>
        <v>OK</v>
      </c>
      <c r="T7" s="38"/>
      <c r="U7" s="38"/>
      <c r="V7" s="38"/>
      <c r="W7" s="38"/>
      <c r="X7" s="162"/>
      <c r="Y7" s="162"/>
      <c r="Z7" s="38"/>
      <c r="AA7" s="38"/>
      <c r="AB7" s="38"/>
      <c r="AC7" s="38"/>
      <c r="AD7" s="38"/>
      <c r="AE7" s="38"/>
      <c r="AF7" s="38"/>
      <c r="AG7" s="38"/>
    </row>
    <row r="8" spans="1:33" ht="25.5" customHeight="1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26</v>
      </c>
      <c r="K8" s="58">
        <f t="shared" si="0"/>
        <v>0</v>
      </c>
      <c r="L8" s="59">
        <f t="shared" si="1"/>
        <v>0</v>
      </c>
      <c r="M8" s="60"/>
      <c r="N8" s="61">
        <f t="shared" si="2"/>
        <v>6</v>
      </c>
      <c r="O8" s="60"/>
      <c r="P8" s="60"/>
      <c r="Q8" s="60"/>
      <c r="R8" s="62">
        <f t="shared" si="3"/>
        <v>26</v>
      </c>
      <c r="S8" s="29" t="str">
        <f t="shared" si="4"/>
        <v>OK</v>
      </c>
      <c r="T8" s="38"/>
      <c r="U8" s="38"/>
      <c r="V8" s="38"/>
      <c r="W8" s="38"/>
      <c r="X8" s="162"/>
      <c r="Y8" s="162"/>
      <c r="Z8" s="38"/>
      <c r="AA8" s="38"/>
      <c r="AB8" s="38"/>
      <c r="AC8" s="38"/>
      <c r="AD8" s="38"/>
      <c r="AE8" s="38"/>
      <c r="AF8" s="38"/>
      <c r="AG8" s="38"/>
    </row>
    <row r="9" spans="1:33" ht="25.5" customHeight="1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18</v>
      </c>
      <c r="K9" s="58">
        <f t="shared" si="0"/>
        <v>3</v>
      </c>
      <c r="L9" s="59">
        <f t="shared" si="1"/>
        <v>3</v>
      </c>
      <c r="M9" s="60"/>
      <c r="N9" s="61">
        <f t="shared" si="2"/>
        <v>4</v>
      </c>
      <c r="O9" s="60"/>
      <c r="P9" s="60"/>
      <c r="Q9" s="60"/>
      <c r="R9" s="62">
        <f t="shared" si="3"/>
        <v>15</v>
      </c>
      <c r="S9" s="29" t="str">
        <f t="shared" si="4"/>
        <v>OK</v>
      </c>
      <c r="T9" s="38">
        <v>1</v>
      </c>
      <c r="U9" s="38"/>
      <c r="V9" s="38"/>
      <c r="W9" s="38">
        <v>1</v>
      </c>
      <c r="X9" s="162"/>
      <c r="Y9" s="162">
        <v>1</v>
      </c>
      <c r="Z9" s="38"/>
      <c r="AA9" s="38"/>
      <c r="AB9" s="38"/>
      <c r="AC9" s="38"/>
      <c r="AD9" s="38"/>
      <c r="AE9" s="38"/>
      <c r="AF9" s="38"/>
      <c r="AG9" s="38"/>
    </row>
    <row r="10" spans="1:33" ht="25.5" customHeight="1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14</v>
      </c>
      <c r="K10" s="58">
        <f t="shared" si="0"/>
        <v>1</v>
      </c>
      <c r="L10" s="59">
        <f t="shared" si="1"/>
        <v>1</v>
      </c>
      <c r="M10" s="60"/>
      <c r="N10" s="61">
        <f t="shared" si="2"/>
        <v>3</v>
      </c>
      <c r="O10" s="60"/>
      <c r="P10" s="60"/>
      <c r="Q10" s="60"/>
      <c r="R10" s="62">
        <f t="shared" si="3"/>
        <v>13</v>
      </c>
      <c r="S10" s="29" t="str">
        <f t="shared" si="4"/>
        <v>OK</v>
      </c>
      <c r="T10" s="38">
        <v>1</v>
      </c>
      <c r="U10" s="38"/>
      <c r="V10" s="38"/>
      <c r="W10" s="38"/>
      <c r="X10" s="162"/>
      <c r="Y10" s="162"/>
      <c r="Z10" s="38"/>
      <c r="AA10" s="38"/>
      <c r="AB10" s="38"/>
      <c r="AC10" s="38"/>
      <c r="AD10" s="38"/>
      <c r="AE10" s="38"/>
      <c r="AF10" s="38"/>
      <c r="AG10" s="38"/>
    </row>
    <row r="11" spans="1:33" ht="25.5" customHeight="1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10</v>
      </c>
      <c r="K11" s="58">
        <f t="shared" si="0"/>
        <v>0</v>
      </c>
      <c r="L11" s="59">
        <f t="shared" si="1"/>
        <v>0</v>
      </c>
      <c r="M11" s="60"/>
      <c r="N11" s="61">
        <f t="shared" si="2"/>
        <v>2</v>
      </c>
      <c r="O11" s="60"/>
      <c r="P11" s="60"/>
      <c r="Q11" s="60"/>
      <c r="R11" s="62">
        <f t="shared" si="3"/>
        <v>10</v>
      </c>
      <c r="S11" s="29" t="str">
        <f t="shared" si="4"/>
        <v>OK</v>
      </c>
      <c r="T11" s="38"/>
      <c r="U11" s="38"/>
      <c r="V11" s="38"/>
      <c r="W11" s="38"/>
      <c r="X11" s="162"/>
      <c r="Y11" s="162"/>
      <c r="Z11" s="38"/>
      <c r="AA11" s="38"/>
      <c r="AB11" s="38"/>
      <c r="AC11" s="38"/>
      <c r="AD11" s="38"/>
      <c r="AE11" s="38"/>
      <c r="AF11" s="38"/>
      <c r="AG11" s="38"/>
    </row>
    <row r="12" spans="1:33" ht="25.5" customHeight="1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22</v>
      </c>
      <c r="K12" s="58">
        <f t="shared" si="0"/>
        <v>0</v>
      </c>
      <c r="L12" s="59">
        <f t="shared" si="1"/>
        <v>0</v>
      </c>
      <c r="M12" s="60"/>
      <c r="N12" s="61">
        <f t="shared" si="2"/>
        <v>5</v>
      </c>
      <c r="O12" s="60"/>
      <c r="P12" s="60"/>
      <c r="Q12" s="60"/>
      <c r="R12" s="62">
        <f t="shared" si="3"/>
        <v>22</v>
      </c>
      <c r="S12" s="29" t="str">
        <f t="shared" si="4"/>
        <v>OK</v>
      </c>
      <c r="T12" s="38"/>
      <c r="U12" s="38"/>
      <c r="V12" s="38"/>
      <c r="W12" s="38"/>
      <c r="X12" s="162"/>
      <c r="Y12" s="162"/>
      <c r="Z12" s="38"/>
      <c r="AA12" s="38"/>
      <c r="AB12" s="38"/>
      <c r="AC12" s="38"/>
      <c r="AD12" s="38"/>
      <c r="AE12" s="38"/>
      <c r="AF12" s="38"/>
      <c r="AG12" s="38"/>
    </row>
    <row r="13" spans="1:33" s="22" customFormat="1" ht="25.5" customHeight="1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18</v>
      </c>
      <c r="K13" s="58">
        <f t="shared" si="0"/>
        <v>1</v>
      </c>
      <c r="L13" s="59">
        <f t="shared" si="1"/>
        <v>1</v>
      </c>
      <c r="M13" s="60"/>
      <c r="N13" s="61">
        <f t="shared" si="2"/>
        <v>4</v>
      </c>
      <c r="O13" s="60"/>
      <c r="P13" s="60"/>
      <c r="Q13" s="60"/>
      <c r="R13" s="62">
        <f t="shared" si="3"/>
        <v>17</v>
      </c>
      <c r="S13" s="29" t="str">
        <f t="shared" si="4"/>
        <v>OK</v>
      </c>
      <c r="T13" s="38"/>
      <c r="U13" s="39"/>
      <c r="V13" s="39"/>
      <c r="W13" s="38"/>
      <c r="X13" s="162"/>
      <c r="Y13" s="162">
        <v>1</v>
      </c>
      <c r="Z13" s="39"/>
      <c r="AA13" s="38"/>
      <c r="AB13" s="38"/>
      <c r="AC13" s="38"/>
      <c r="AD13" s="38"/>
      <c r="AE13" s="38"/>
      <c r="AF13" s="38"/>
      <c r="AG13" s="38"/>
    </row>
    <row r="14" spans="1:33" ht="25.5" customHeight="1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20</v>
      </c>
      <c r="K14" s="58">
        <f t="shared" si="0"/>
        <v>0</v>
      </c>
      <c r="L14" s="59">
        <f t="shared" si="1"/>
        <v>0</v>
      </c>
      <c r="M14" s="60">
        <v>-1</v>
      </c>
      <c r="N14" s="61">
        <f t="shared" si="2"/>
        <v>5</v>
      </c>
      <c r="O14" s="60"/>
      <c r="P14" s="60"/>
      <c r="Q14" s="60"/>
      <c r="R14" s="62">
        <f t="shared" si="3"/>
        <v>19</v>
      </c>
      <c r="S14" s="29" t="str">
        <f t="shared" si="4"/>
        <v>OK</v>
      </c>
      <c r="T14" s="38"/>
      <c r="U14" s="38"/>
      <c r="V14" s="38"/>
      <c r="W14" s="38"/>
      <c r="X14" s="162"/>
      <c r="Y14" s="162"/>
      <c r="Z14" s="38"/>
      <c r="AA14" s="38"/>
      <c r="AB14" s="38"/>
      <c r="AC14" s="38"/>
      <c r="AD14" s="38"/>
      <c r="AE14" s="38"/>
      <c r="AF14" s="38"/>
      <c r="AG14" s="38"/>
    </row>
    <row r="15" spans="1:33" s="22" customFormat="1" ht="25.5" customHeigh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22</v>
      </c>
      <c r="K15" s="58">
        <f t="shared" si="0"/>
        <v>0</v>
      </c>
      <c r="L15" s="59">
        <f t="shared" si="1"/>
        <v>0</v>
      </c>
      <c r="M15" s="60"/>
      <c r="N15" s="61">
        <f t="shared" si="2"/>
        <v>5</v>
      </c>
      <c r="O15" s="60"/>
      <c r="P15" s="60"/>
      <c r="Q15" s="60"/>
      <c r="R15" s="62">
        <f t="shared" si="3"/>
        <v>22</v>
      </c>
      <c r="S15" s="29" t="str">
        <f t="shared" si="4"/>
        <v>OK</v>
      </c>
      <c r="T15" s="38"/>
      <c r="U15" s="39"/>
      <c r="V15" s="39"/>
      <c r="W15" s="38"/>
      <c r="X15" s="162"/>
      <c r="Y15" s="162"/>
      <c r="Z15" s="39"/>
      <c r="AA15" s="38"/>
      <c r="AB15" s="38"/>
      <c r="AC15" s="38"/>
      <c r="AD15" s="38"/>
      <c r="AE15" s="38"/>
      <c r="AF15" s="38"/>
      <c r="AG15" s="38"/>
    </row>
    <row r="16" spans="1:33" ht="25.5" customHeight="1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26</v>
      </c>
      <c r="K16" s="58">
        <f t="shared" si="0"/>
        <v>4</v>
      </c>
      <c r="L16" s="59">
        <f t="shared" si="1"/>
        <v>4</v>
      </c>
      <c r="M16" s="60">
        <v>-4</v>
      </c>
      <c r="N16" s="61">
        <f t="shared" si="2"/>
        <v>6</v>
      </c>
      <c r="O16" s="60"/>
      <c r="P16" s="60"/>
      <c r="Q16" s="60"/>
      <c r="R16" s="62">
        <f t="shared" si="3"/>
        <v>18</v>
      </c>
      <c r="S16" s="29" t="str">
        <f t="shared" si="4"/>
        <v>OK</v>
      </c>
      <c r="T16" s="38"/>
      <c r="U16" s="38">
        <v>4</v>
      </c>
      <c r="V16" s="38"/>
      <c r="W16" s="38"/>
      <c r="X16" s="162"/>
      <c r="Y16" s="162"/>
      <c r="Z16" s="38"/>
      <c r="AA16" s="38"/>
      <c r="AB16" s="38"/>
      <c r="AC16" s="38"/>
      <c r="AD16" s="38"/>
      <c r="AE16" s="38"/>
      <c r="AF16" s="38"/>
      <c r="AG16" s="38"/>
    </row>
    <row r="17" spans="1:33" ht="25.5" customHeight="1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14</v>
      </c>
      <c r="K17" s="58">
        <f t="shared" si="0"/>
        <v>0</v>
      </c>
      <c r="L17" s="59">
        <f t="shared" si="1"/>
        <v>0</v>
      </c>
      <c r="M17" s="60"/>
      <c r="N17" s="61">
        <f t="shared" si="2"/>
        <v>3</v>
      </c>
      <c r="O17" s="60"/>
      <c r="P17" s="60"/>
      <c r="Q17" s="60"/>
      <c r="R17" s="62">
        <f t="shared" si="3"/>
        <v>14</v>
      </c>
      <c r="S17" s="29" t="str">
        <f t="shared" si="4"/>
        <v>OK</v>
      </c>
      <c r="T17" s="38"/>
      <c r="U17" s="38"/>
      <c r="V17" s="38"/>
      <c r="W17" s="38"/>
      <c r="X17" s="162"/>
      <c r="Y17" s="162"/>
      <c r="Z17" s="38"/>
      <c r="AA17" s="38"/>
      <c r="AB17" s="38"/>
      <c r="AC17" s="38"/>
      <c r="AD17" s="38"/>
      <c r="AE17" s="38"/>
      <c r="AF17" s="38"/>
      <c r="AG17" s="38"/>
    </row>
    <row r="18" spans="1:33" ht="25.5" customHeight="1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18</v>
      </c>
      <c r="K18" s="58">
        <f t="shared" si="0"/>
        <v>0</v>
      </c>
      <c r="L18" s="59">
        <f t="shared" si="1"/>
        <v>0</v>
      </c>
      <c r="M18" s="60"/>
      <c r="N18" s="61">
        <f t="shared" si="2"/>
        <v>4</v>
      </c>
      <c r="O18" s="60"/>
      <c r="P18" s="60"/>
      <c r="Q18" s="60"/>
      <c r="R18" s="62">
        <f t="shared" si="3"/>
        <v>18</v>
      </c>
      <c r="S18" s="29" t="str">
        <f t="shared" si="4"/>
        <v>OK</v>
      </c>
      <c r="T18" s="38"/>
      <c r="U18" s="38"/>
      <c r="V18" s="38"/>
      <c r="W18" s="38"/>
      <c r="X18" s="162"/>
      <c r="Y18" s="162"/>
      <c r="Z18" s="38"/>
      <c r="AA18" s="38"/>
      <c r="AB18" s="38"/>
      <c r="AC18" s="38"/>
      <c r="AD18" s="38"/>
      <c r="AE18" s="38"/>
      <c r="AF18" s="38"/>
      <c r="AG18" s="38"/>
    </row>
    <row r="19" spans="1:33" ht="25.5" customHeight="1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16</v>
      </c>
      <c r="K19" s="58">
        <f t="shared" si="0"/>
        <v>1</v>
      </c>
      <c r="L19" s="59">
        <f t="shared" si="1"/>
        <v>1</v>
      </c>
      <c r="M19" s="60"/>
      <c r="N19" s="61">
        <f t="shared" si="2"/>
        <v>4</v>
      </c>
      <c r="O19" s="60"/>
      <c r="P19" s="60"/>
      <c r="Q19" s="60"/>
      <c r="R19" s="62">
        <f t="shared" si="3"/>
        <v>15</v>
      </c>
      <c r="S19" s="29" t="str">
        <f t="shared" si="4"/>
        <v>OK</v>
      </c>
      <c r="T19" s="38"/>
      <c r="U19" s="38"/>
      <c r="V19" s="38"/>
      <c r="W19" s="38"/>
      <c r="X19" s="162"/>
      <c r="Y19" s="162">
        <v>1</v>
      </c>
      <c r="Z19" s="38"/>
      <c r="AA19" s="38"/>
      <c r="AB19" s="38"/>
      <c r="AC19" s="38"/>
      <c r="AD19" s="38"/>
      <c r="AE19" s="38"/>
      <c r="AF19" s="38"/>
      <c r="AG19" s="38"/>
    </row>
    <row r="20" spans="1:33" s="22" customFormat="1" ht="25.5" customHeight="1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20</v>
      </c>
      <c r="K20" s="58">
        <f t="shared" si="0"/>
        <v>4</v>
      </c>
      <c r="L20" s="59">
        <f t="shared" si="1"/>
        <v>4</v>
      </c>
      <c r="M20" s="60"/>
      <c r="N20" s="61">
        <f t="shared" si="2"/>
        <v>5</v>
      </c>
      <c r="O20" s="60"/>
      <c r="P20" s="60"/>
      <c r="Q20" s="60"/>
      <c r="R20" s="62">
        <f t="shared" si="3"/>
        <v>16</v>
      </c>
      <c r="S20" s="29" t="str">
        <f t="shared" si="4"/>
        <v>OK</v>
      </c>
      <c r="T20" s="38"/>
      <c r="U20" s="39"/>
      <c r="V20" s="39"/>
      <c r="W20" s="38"/>
      <c r="X20" s="162"/>
      <c r="Y20" s="162">
        <v>4</v>
      </c>
      <c r="Z20" s="39"/>
      <c r="AA20" s="38"/>
      <c r="AB20" s="38"/>
      <c r="AC20" s="38"/>
      <c r="AD20" s="38"/>
      <c r="AE20" s="38"/>
      <c r="AF20" s="38"/>
      <c r="AG20" s="38"/>
    </row>
    <row r="21" spans="1:33" ht="25.5" customHeight="1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10</v>
      </c>
      <c r="K21" s="58">
        <f t="shared" si="0"/>
        <v>2</v>
      </c>
      <c r="L21" s="59">
        <f t="shared" si="1"/>
        <v>2</v>
      </c>
      <c r="M21" s="60">
        <f>-1-3</f>
        <v>-4</v>
      </c>
      <c r="N21" s="61">
        <f t="shared" si="2"/>
        <v>2</v>
      </c>
      <c r="O21" s="60"/>
      <c r="P21" s="60"/>
      <c r="Q21" s="60"/>
      <c r="R21" s="62">
        <f t="shared" si="3"/>
        <v>4</v>
      </c>
      <c r="S21" s="29" t="str">
        <f t="shared" si="4"/>
        <v>OK</v>
      </c>
      <c r="T21" s="38">
        <v>1</v>
      </c>
      <c r="U21" s="38"/>
      <c r="V21" s="38"/>
      <c r="W21" s="38"/>
      <c r="X21" s="162"/>
      <c r="Y21" s="162">
        <v>1</v>
      </c>
      <c r="Z21" s="38"/>
      <c r="AA21" s="38"/>
      <c r="AB21" s="38"/>
      <c r="AC21" s="38"/>
      <c r="AD21" s="38"/>
      <c r="AE21" s="38"/>
      <c r="AF21" s="38"/>
      <c r="AG21" s="38"/>
    </row>
    <row r="22" spans="1:33" ht="25.5" customHeight="1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10</v>
      </c>
      <c r="K22" s="58">
        <f t="shared" si="0"/>
        <v>1</v>
      </c>
      <c r="L22" s="59">
        <f t="shared" si="1"/>
        <v>1</v>
      </c>
      <c r="M22" s="60">
        <f>-3-1-1-1</f>
        <v>-6</v>
      </c>
      <c r="N22" s="61">
        <f t="shared" si="2"/>
        <v>2</v>
      </c>
      <c r="O22" s="60"/>
      <c r="P22" s="60"/>
      <c r="Q22" s="60"/>
      <c r="R22" s="62">
        <f t="shared" si="3"/>
        <v>3</v>
      </c>
      <c r="S22" s="29" t="str">
        <f t="shared" si="4"/>
        <v>OK</v>
      </c>
      <c r="T22" s="38"/>
      <c r="U22" s="38"/>
      <c r="V22" s="38"/>
      <c r="W22" s="38"/>
      <c r="X22" s="162"/>
      <c r="Y22" s="162">
        <v>1</v>
      </c>
      <c r="Z22" s="38"/>
      <c r="AA22" s="38"/>
      <c r="AB22" s="38"/>
      <c r="AC22" s="38"/>
      <c r="AD22" s="38"/>
      <c r="AE22" s="38"/>
      <c r="AF22" s="38"/>
      <c r="AG22" s="38"/>
    </row>
    <row r="23" spans="1:33" ht="25.5" customHeight="1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18</v>
      </c>
      <c r="K23" s="58">
        <f t="shared" si="0"/>
        <v>0</v>
      </c>
      <c r="L23" s="59">
        <f t="shared" si="1"/>
        <v>0</v>
      </c>
      <c r="M23" s="60">
        <f>-8-6</f>
        <v>-14</v>
      </c>
      <c r="N23" s="61">
        <f t="shared" si="2"/>
        <v>4</v>
      </c>
      <c r="O23" s="60"/>
      <c r="P23" s="60"/>
      <c r="Q23" s="60"/>
      <c r="R23" s="62">
        <f t="shared" si="3"/>
        <v>4</v>
      </c>
      <c r="S23" s="29" t="str">
        <f t="shared" si="4"/>
        <v>OK</v>
      </c>
      <c r="T23" s="38"/>
      <c r="U23" s="38"/>
      <c r="V23" s="38"/>
      <c r="W23" s="38"/>
      <c r="X23" s="162"/>
      <c r="Y23" s="162"/>
      <c r="Z23" s="38"/>
      <c r="AA23" s="38"/>
      <c r="AB23" s="38"/>
      <c r="AC23" s="38"/>
      <c r="AD23" s="38"/>
      <c r="AE23" s="38"/>
      <c r="AF23" s="38"/>
      <c r="AG23" s="38"/>
    </row>
    <row r="24" spans="1:33" ht="25.5" customHeight="1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26</v>
      </c>
      <c r="K24" s="58">
        <f t="shared" si="0"/>
        <v>0</v>
      </c>
      <c r="L24" s="59">
        <f t="shared" si="1"/>
        <v>0</v>
      </c>
      <c r="M24" s="60">
        <f>-9-4-5-8</f>
        <v>-26</v>
      </c>
      <c r="N24" s="61">
        <f t="shared" si="2"/>
        <v>6</v>
      </c>
      <c r="O24" s="60"/>
      <c r="P24" s="60"/>
      <c r="Q24" s="60"/>
      <c r="R24" s="62">
        <f t="shared" si="3"/>
        <v>0</v>
      </c>
      <c r="S24" s="29" t="str">
        <f t="shared" si="4"/>
        <v>OK</v>
      </c>
      <c r="T24" s="38"/>
      <c r="U24" s="40"/>
      <c r="V24" s="38"/>
      <c r="W24" s="38"/>
      <c r="X24" s="162"/>
      <c r="Y24" s="162"/>
      <c r="Z24" s="38"/>
      <c r="AA24" s="38"/>
      <c r="AB24" s="38"/>
      <c r="AC24" s="38"/>
      <c r="AD24" s="38"/>
      <c r="AE24" s="38"/>
      <c r="AF24" s="38"/>
      <c r="AG24" s="38"/>
    </row>
    <row r="25" spans="1:33" s="22" customFormat="1" ht="25.5" customHeight="1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16</v>
      </c>
      <c r="K25" s="58">
        <f t="shared" si="0"/>
        <v>1</v>
      </c>
      <c r="L25" s="59">
        <f t="shared" si="1"/>
        <v>1</v>
      </c>
      <c r="M25" s="60">
        <f>-3-2-2</f>
        <v>-7</v>
      </c>
      <c r="N25" s="61">
        <f t="shared" si="2"/>
        <v>4</v>
      </c>
      <c r="O25" s="60"/>
      <c r="P25" s="60"/>
      <c r="Q25" s="60"/>
      <c r="R25" s="62">
        <f t="shared" si="3"/>
        <v>8</v>
      </c>
      <c r="S25" s="29" t="str">
        <f t="shared" si="4"/>
        <v>OK</v>
      </c>
      <c r="T25" s="38"/>
      <c r="U25" s="41"/>
      <c r="V25" s="39"/>
      <c r="W25" s="38"/>
      <c r="X25" s="162"/>
      <c r="Y25" s="162">
        <v>1</v>
      </c>
      <c r="Z25" s="39"/>
      <c r="AA25" s="38"/>
      <c r="AB25" s="38"/>
      <c r="AC25" s="38"/>
      <c r="AD25" s="38"/>
      <c r="AE25" s="38"/>
      <c r="AF25" s="38"/>
      <c r="AG25" s="38"/>
    </row>
    <row r="26" spans="1:33" ht="25.5" customHeight="1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10</v>
      </c>
      <c r="K26" s="58">
        <f t="shared" si="0"/>
        <v>2</v>
      </c>
      <c r="L26" s="59">
        <f t="shared" si="1"/>
        <v>2</v>
      </c>
      <c r="M26" s="60">
        <f>-1</f>
        <v>-1</v>
      </c>
      <c r="N26" s="61">
        <f t="shared" si="2"/>
        <v>2</v>
      </c>
      <c r="O26" s="60"/>
      <c r="P26" s="60"/>
      <c r="Q26" s="60"/>
      <c r="R26" s="62">
        <f t="shared" si="3"/>
        <v>7</v>
      </c>
      <c r="S26" s="29" t="str">
        <f t="shared" si="4"/>
        <v>OK</v>
      </c>
      <c r="T26" s="38"/>
      <c r="U26" s="40"/>
      <c r="V26" s="38"/>
      <c r="W26" s="38"/>
      <c r="X26" s="162"/>
      <c r="Y26" s="162">
        <v>2</v>
      </c>
      <c r="Z26" s="38"/>
      <c r="AA26" s="38"/>
      <c r="AB26" s="38"/>
      <c r="AC26" s="38"/>
      <c r="AD26" s="38"/>
      <c r="AE26" s="38"/>
      <c r="AF26" s="38"/>
      <c r="AG26" s="38"/>
    </row>
    <row r="27" spans="1:33" ht="25.5" customHeight="1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10</v>
      </c>
      <c r="K27" s="58">
        <f t="shared" si="0"/>
        <v>3</v>
      </c>
      <c r="L27" s="59">
        <f t="shared" si="1"/>
        <v>3</v>
      </c>
      <c r="M27" s="60"/>
      <c r="N27" s="61">
        <f t="shared" si="2"/>
        <v>2</v>
      </c>
      <c r="O27" s="60"/>
      <c r="P27" s="60"/>
      <c r="Q27" s="60"/>
      <c r="R27" s="62">
        <f t="shared" si="3"/>
        <v>7</v>
      </c>
      <c r="S27" s="29" t="str">
        <f t="shared" si="4"/>
        <v>OK</v>
      </c>
      <c r="T27" s="38">
        <v>1</v>
      </c>
      <c r="U27" s="40"/>
      <c r="V27" s="38"/>
      <c r="W27" s="38">
        <v>1</v>
      </c>
      <c r="X27" s="162"/>
      <c r="Y27" s="162">
        <v>1</v>
      </c>
      <c r="Z27" s="38"/>
      <c r="AA27" s="38"/>
      <c r="AB27" s="38"/>
      <c r="AC27" s="38"/>
      <c r="AD27" s="38"/>
      <c r="AE27" s="38"/>
      <c r="AF27" s="38"/>
      <c r="AG27" s="38"/>
    </row>
    <row r="28" spans="1:33" s="22" customFormat="1" ht="25.5" customHeight="1">
      <c r="A28" s="178"/>
      <c r="B28" s="114">
        <v>25</v>
      </c>
      <c r="C28" s="178"/>
      <c r="D28" s="114" t="s">
        <v>33</v>
      </c>
      <c r="E28" s="167" t="s">
        <v>64</v>
      </c>
      <c r="F28" s="167" t="s">
        <v>18</v>
      </c>
      <c r="G28" s="167" t="s">
        <v>25</v>
      </c>
      <c r="H28" s="167" t="s">
        <v>20</v>
      </c>
      <c r="I28" s="168">
        <v>8</v>
      </c>
      <c r="J28" s="166">
        <v>1200</v>
      </c>
      <c r="K28" s="154">
        <f t="shared" si="0"/>
        <v>0</v>
      </c>
      <c r="L28" s="155">
        <f t="shared" si="1"/>
        <v>0</v>
      </c>
      <c r="M28" s="156">
        <v>-300</v>
      </c>
      <c r="N28" s="157">
        <f t="shared" si="2"/>
        <v>300</v>
      </c>
      <c r="O28" s="156"/>
      <c r="P28" s="156"/>
      <c r="Q28" s="156"/>
      <c r="R28" s="158">
        <f t="shared" si="3"/>
        <v>900</v>
      </c>
      <c r="S28" s="159" t="str">
        <f t="shared" si="4"/>
        <v>OK</v>
      </c>
      <c r="T28" s="39"/>
      <c r="U28" s="41"/>
      <c r="V28" s="39"/>
      <c r="W28" s="39"/>
      <c r="X28" s="169"/>
      <c r="Y28" s="169"/>
      <c r="Z28" s="39"/>
      <c r="AA28" s="39"/>
      <c r="AB28" s="39"/>
      <c r="AC28" s="39"/>
      <c r="AD28" s="39"/>
      <c r="AE28" s="39"/>
      <c r="AF28" s="39"/>
      <c r="AG28" s="39"/>
    </row>
    <row r="29" spans="1:33" s="22" customFormat="1" ht="25.5" customHeigh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500</v>
      </c>
      <c r="K29" s="58">
        <f t="shared" si="0"/>
        <v>0</v>
      </c>
      <c r="L29" s="59">
        <f t="shared" si="1"/>
        <v>0</v>
      </c>
      <c r="M29" s="60"/>
      <c r="N29" s="61">
        <f t="shared" si="2"/>
        <v>125</v>
      </c>
      <c r="O29" s="60"/>
      <c r="P29" s="60"/>
      <c r="Q29" s="60"/>
      <c r="R29" s="62">
        <f t="shared" si="3"/>
        <v>500</v>
      </c>
      <c r="S29" s="29" t="str">
        <f t="shared" si="4"/>
        <v>OK</v>
      </c>
      <c r="T29" s="38"/>
      <c r="U29" s="41"/>
      <c r="V29" s="39"/>
      <c r="W29" s="38"/>
      <c r="X29" s="162"/>
      <c r="Y29" s="162"/>
      <c r="Z29" s="39"/>
      <c r="AA29" s="38"/>
      <c r="AB29" s="38"/>
      <c r="AC29" s="38"/>
      <c r="AD29" s="38"/>
      <c r="AE29" s="38"/>
      <c r="AF29" s="38"/>
      <c r="AG29" s="38"/>
    </row>
    <row r="30" spans="1:33" ht="25.5" customHeight="1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22</v>
      </c>
      <c r="K30" s="58">
        <f t="shared" si="0"/>
        <v>10</v>
      </c>
      <c r="L30" s="59">
        <f t="shared" si="1"/>
        <v>10</v>
      </c>
      <c r="M30" s="60">
        <f>-3-1</f>
        <v>-4</v>
      </c>
      <c r="N30" s="61">
        <f t="shared" si="2"/>
        <v>5</v>
      </c>
      <c r="O30" s="60"/>
      <c r="P30" s="60"/>
      <c r="Q30" s="60"/>
      <c r="R30" s="62">
        <f t="shared" si="3"/>
        <v>8</v>
      </c>
      <c r="S30" s="29" t="str">
        <f t="shared" si="4"/>
        <v>OK</v>
      </c>
      <c r="T30" s="38"/>
      <c r="U30" s="40"/>
      <c r="V30" s="38">
        <v>2</v>
      </c>
      <c r="W30" s="38"/>
      <c r="X30" s="162">
        <v>6</v>
      </c>
      <c r="Y30" s="162">
        <v>2</v>
      </c>
      <c r="Z30" s="38"/>
      <c r="AA30" s="38"/>
      <c r="AB30" s="38"/>
      <c r="AC30" s="38"/>
      <c r="AD30" s="38"/>
      <c r="AE30" s="38"/>
      <c r="AF30" s="38"/>
      <c r="AG30" s="38"/>
    </row>
    <row r="31" spans="1:33" ht="25.5" customHeight="1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10</v>
      </c>
      <c r="K31" s="58">
        <f t="shared" si="0"/>
        <v>1</v>
      </c>
      <c r="L31" s="59">
        <f t="shared" si="1"/>
        <v>1</v>
      </c>
      <c r="M31" s="60"/>
      <c r="N31" s="61">
        <f t="shared" si="2"/>
        <v>2</v>
      </c>
      <c r="O31" s="60"/>
      <c r="P31" s="60"/>
      <c r="Q31" s="60"/>
      <c r="R31" s="62">
        <f t="shared" si="3"/>
        <v>9</v>
      </c>
      <c r="S31" s="29" t="str">
        <f t="shared" si="4"/>
        <v>OK</v>
      </c>
      <c r="T31" s="38">
        <v>1</v>
      </c>
      <c r="U31" s="43"/>
      <c r="V31" s="38"/>
      <c r="W31" s="38"/>
      <c r="X31" s="162"/>
      <c r="Y31" s="162"/>
      <c r="Z31" s="38"/>
      <c r="AA31" s="38"/>
      <c r="AB31" s="38"/>
      <c r="AC31" s="38"/>
      <c r="AD31" s="38"/>
      <c r="AE31" s="38"/>
      <c r="AF31" s="38"/>
      <c r="AG31" s="38"/>
    </row>
    <row r="32" spans="1:33" ht="25.5" customHeight="1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1"/>
        <v>0</v>
      </c>
      <c r="M32" s="60"/>
      <c r="N32" s="61">
        <f t="shared" si="2"/>
        <v>0</v>
      </c>
      <c r="O32" s="60"/>
      <c r="P32" s="60"/>
      <c r="Q32" s="60"/>
      <c r="R32" s="62">
        <f t="shared" si="3"/>
        <v>0</v>
      </c>
      <c r="S32" s="29" t="str">
        <f t="shared" si="4"/>
        <v>OK</v>
      </c>
      <c r="T32" s="38"/>
      <c r="U32" s="42"/>
      <c r="V32" s="38"/>
      <c r="W32" s="38"/>
      <c r="X32" s="162"/>
      <c r="Y32" s="162"/>
      <c r="Z32" s="38"/>
      <c r="AA32" s="38"/>
      <c r="AB32" s="38"/>
      <c r="AC32" s="38"/>
      <c r="AD32" s="38"/>
      <c r="AE32" s="38"/>
      <c r="AF32" s="38"/>
      <c r="AG32" s="38"/>
    </row>
    <row r="33" spans="1:33" ht="25.5" customHeight="1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1"/>
        <v>0</v>
      </c>
      <c r="M33" s="60"/>
      <c r="N33" s="61">
        <f t="shared" si="2"/>
        <v>0</v>
      </c>
      <c r="O33" s="60"/>
      <c r="P33" s="60"/>
      <c r="Q33" s="60"/>
      <c r="R33" s="62">
        <f t="shared" si="3"/>
        <v>0</v>
      </c>
      <c r="S33" s="29" t="str">
        <f t="shared" si="4"/>
        <v>OK</v>
      </c>
      <c r="T33" s="38"/>
      <c r="U33" s="42"/>
      <c r="V33" s="38"/>
      <c r="W33" s="38"/>
      <c r="X33" s="162"/>
      <c r="Y33" s="162"/>
      <c r="Z33" s="38"/>
      <c r="AA33" s="38"/>
      <c r="AB33" s="38"/>
      <c r="AC33" s="38"/>
      <c r="AD33" s="38"/>
      <c r="AE33" s="38"/>
      <c r="AF33" s="38"/>
      <c r="AG33" s="38"/>
    </row>
    <row r="34" spans="1:33" ht="25.5" customHeight="1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1"/>
        <v>0</v>
      </c>
      <c r="M34" s="60"/>
      <c r="N34" s="61">
        <f t="shared" si="2"/>
        <v>0</v>
      </c>
      <c r="O34" s="60"/>
      <c r="P34" s="60"/>
      <c r="Q34" s="60"/>
      <c r="R34" s="62">
        <f t="shared" si="3"/>
        <v>0</v>
      </c>
      <c r="S34" s="29" t="str">
        <f t="shared" si="4"/>
        <v>OK</v>
      </c>
      <c r="T34" s="38"/>
      <c r="U34" s="42"/>
      <c r="V34" s="38"/>
      <c r="W34" s="38"/>
      <c r="X34" s="162"/>
      <c r="Y34" s="162"/>
      <c r="Z34" s="38"/>
      <c r="AA34" s="38"/>
      <c r="AB34" s="38"/>
      <c r="AC34" s="38"/>
      <c r="AD34" s="38"/>
      <c r="AE34" s="38"/>
      <c r="AF34" s="38"/>
      <c r="AG34" s="38"/>
    </row>
    <row r="35" spans="1:33" ht="25.5" customHeight="1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1"/>
        <v>0</v>
      </c>
      <c r="M35" s="60"/>
      <c r="N35" s="61">
        <f t="shared" si="2"/>
        <v>0</v>
      </c>
      <c r="O35" s="60"/>
      <c r="P35" s="60"/>
      <c r="Q35" s="60"/>
      <c r="R35" s="62">
        <f t="shared" si="3"/>
        <v>0</v>
      </c>
      <c r="S35" s="29" t="str">
        <f t="shared" si="4"/>
        <v>OK</v>
      </c>
      <c r="T35" s="38"/>
      <c r="U35" s="42"/>
      <c r="V35" s="38"/>
      <c r="W35" s="38"/>
      <c r="X35" s="162"/>
      <c r="Y35" s="162"/>
      <c r="Z35" s="38"/>
      <c r="AA35" s="38"/>
      <c r="AB35" s="38"/>
      <c r="AC35" s="38"/>
      <c r="AD35" s="38"/>
      <c r="AE35" s="38"/>
      <c r="AF35" s="38"/>
      <c r="AG35" s="38"/>
    </row>
    <row r="36" spans="1:33" ht="25.5" customHeight="1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1"/>
        <v>0</v>
      </c>
      <c r="M36" s="60"/>
      <c r="N36" s="61">
        <f t="shared" si="2"/>
        <v>0</v>
      </c>
      <c r="O36" s="60"/>
      <c r="P36" s="60"/>
      <c r="Q36" s="60"/>
      <c r="R36" s="62">
        <f t="shared" si="3"/>
        <v>0</v>
      </c>
      <c r="S36" s="29" t="str">
        <f t="shared" si="4"/>
        <v>OK</v>
      </c>
      <c r="T36" s="38"/>
      <c r="U36" s="42"/>
      <c r="V36" s="38"/>
      <c r="W36" s="38"/>
      <c r="X36" s="162"/>
      <c r="Y36" s="162"/>
      <c r="Z36" s="38"/>
      <c r="AA36" s="38"/>
      <c r="AB36" s="38"/>
      <c r="AC36" s="38"/>
      <c r="AD36" s="38"/>
      <c r="AE36" s="38"/>
      <c r="AF36" s="38"/>
      <c r="AG36" s="38"/>
    </row>
    <row r="37" spans="1:33" ht="25.5" customHeight="1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1"/>
        <v>0</v>
      </c>
      <c r="M37" s="60"/>
      <c r="N37" s="61">
        <f t="shared" si="2"/>
        <v>0</v>
      </c>
      <c r="O37" s="60"/>
      <c r="P37" s="60"/>
      <c r="Q37" s="60"/>
      <c r="R37" s="62">
        <f t="shared" si="3"/>
        <v>0</v>
      </c>
      <c r="S37" s="29" t="str">
        <f t="shared" si="4"/>
        <v>OK</v>
      </c>
      <c r="T37" s="38"/>
      <c r="U37" s="42"/>
      <c r="V37" s="38"/>
      <c r="W37" s="38"/>
      <c r="X37" s="162"/>
      <c r="Y37" s="162"/>
      <c r="Z37" s="38"/>
      <c r="AA37" s="38"/>
      <c r="AB37" s="38"/>
      <c r="AC37" s="38"/>
      <c r="AD37" s="38"/>
      <c r="AE37" s="38"/>
      <c r="AF37" s="38"/>
      <c r="AG37" s="38"/>
    </row>
    <row r="38" spans="1:33" ht="25.5" customHeight="1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1"/>
        <v>0</v>
      </c>
      <c r="M38" s="60"/>
      <c r="N38" s="61">
        <f t="shared" si="2"/>
        <v>0</v>
      </c>
      <c r="O38" s="60"/>
      <c r="P38" s="60"/>
      <c r="Q38" s="60"/>
      <c r="R38" s="62">
        <f t="shared" si="3"/>
        <v>0</v>
      </c>
      <c r="S38" s="29" t="str">
        <f t="shared" si="4"/>
        <v>OK</v>
      </c>
      <c r="T38" s="38"/>
      <c r="U38" s="42"/>
      <c r="V38" s="38"/>
      <c r="W38" s="38"/>
      <c r="X38" s="162"/>
      <c r="Y38" s="162"/>
      <c r="Z38" s="38"/>
      <c r="AA38" s="38"/>
      <c r="AB38" s="38"/>
      <c r="AC38" s="38"/>
      <c r="AD38" s="38"/>
      <c r="AE38" s="38"/>
      <c r="AF38" s="38"/>
      <c r="AG38" s="38"/>
    </row>
    <row r="39" spans="1:33" ht="25.5" customHeight="1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1"/>
        <v>0</v>
      </c>
      <c r="M39" s="60"/>
      <c r="N39" s="61">
        <f t="shared" si="2"/>
        <v>0</v>
      </c>
      <c r="O39" s="60"/>
      <c r="P39" s="60"/>
      <c r="Q39" s="60"/>
      <c r="R39" s="62">
        <f t="shared" si="3"/>
        <v>0</v>
      </c>
      <c r="S39" s="29" t="str">
        <f t="shared" si="4"/>
        <v>OK</v>
      </c>
      <c r="T39" s="38"/>
      <c r="U39" s="38"/>
      <c r="V39" s="38"/>
      <c r="W39" s="38"/>
      <c r="X39" s="162"/>
      <c r="Y39" s="162"/>
      <c r="Z39" s="38"/>
      <c r="AA39" s="38"/>
      <c r="AB39" s="38"/>
      <c r="AC39" s="38"/>
      <c r="AD39" s="38"/>
      <c r="AE39" s="38"/>
      <c r="AF39" s="38"/>
      <c r="AG39" s="38"/>
    </row>
    <row r="40" spans="1:33" ht="25.5" customHeight="1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1"/>
        <v>0</v>
      </c>
      <c r="M40" s="60"/>
      <c r="N40" s="61">
        <f t="shared" si="2"/>
        <v>0</v>
      </c>
      <c r="O40" s="60"/>
      <c r="P40" s="60"/>
      <c r="Q40" s="60"/>
      <c r="R40" s="62">
        <f t="shared" si="3"/>
        <v>0</v>
      </c>
      <c r="S40" s="29" t="str">
        <f t="shared" si="4"/>
        <v>OK</v>
      </c>
      <c r="T40" s="38"/>
      <c r="U40" s="38"/>
      <c r="V40" s="38"/>
      <c r="W40" s="38"/>
      <c r="X40" s="162"/>
      <c r="Y40" s="162"/>
      <c r="Z40" s="38"/>
      <c r="AA40" s="38"/>
      <c r="AB40" s="38"/>
      <c r="AC40" s="38"/>
      <c r="AD40" s="38"/>
      <c r="AE40" s="38"/>
      <c r="AF40" s="38"/>
      <c r="AG40" s="38"/>
    </row>
    <row r="41" spans="1:33" ht="25.5" customHeight="1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1"/>
        <v>0</v>
      </c>
      <c r="M41" s="60"/>
      <c r="N41" s="61">
        <f t="shared" si="2"/>
        <v>0</v>
      </c>
      <c r="O41" s="60"/>
      <c r="P41" s="60"/>
      <c r="Q41" s="60"/>
      <c r="R41" s="62">
        <f t="shared" si="3"/>
        <v>0</v>
      </c>
      <c r="S41" s="29" t="str">
        <f t="shared" si="4"/>
        <v>OK</v>
      </c>
      <c r="T41" s="38"/>
      <c r="U41" s="38"/>
      <c r="V41" s="38"/>
      <c r="W41" s="38"/>
      <c r="X41" s="162"/>
      <c r="Y41" s="162"/>
      <c r="Z41" s="38"/>
      <c r="AA41" s="38"/>
      <c r="AB41" s="38"/>
      <c r="AC41" s="38"/>
      <c r="AD41" s="38"/>
      <c r="AE41" s="38"/>
      <c r="AF41" s="38"/>
      <c r="AG41" s="38"/>
    </row>
    <row r="42" spans="1:33" ht="25.5" customHeight="1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1"/>
        <v>0</v>
      </c>
      <c r="M42" s="60"/>
      <c r="N42" s="61">
        <f t="shared" si="2"/>
        <v>0</v>
      </c>
      <c r="O42" s="60"/>
      <c r="P42" s="60"/>
      <c r="Q42" s="60"/>
      <c r="R42" s="62">
        <f t="shared" si="3"/>
        <v>0</v>
      </c>
      <c r="S42" s="29" t="str">
        <f t="shared" si="4"/>
        <v>OK</v>
      </c>
      <c r="T42" s="38"/>
      <c r="U42" s="38"/>
      <c r="V42" s="38"/>
      <c r="W42" s="38"/>
      <c r="X42" s="162"/>
      <c r="Y42" s="162"/>
      <c r="Z42" s="38"/>
      <c r="AA42" s="38"/>
      <c r="AB42" s="38"/>
      <c r="AC42" s="38"/>
      <c r="AD42" s="38"/>
      <c r="AE42" s="38"/>
      <c r="AF42" s="38"/>
      <c r="AG42" s="38"/>
    </row>
    <row r="43" spans="1:33" ht="25.5" customHeight="1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1"/>
        <v>0</v>
      </c>
      <c r="M43" s="60"/>
      <c r="N43" s="61">
        <f t="shared" si="2"/>
        <v>0</v>
      </c>
      <c r="O43" s="60"/>
      <c r="P43" s="60"/>
      <c r="Q43" s="60"/>
      <c r="R43" s="62">
        <f t="shared" si="3"/>
        <v>0</v>
      </c>
      <c r="S43" s="29" t="str">
        <f t="shared" si="4"/>
        <v>OK</v>
      </c>
      <c r="T43" s="38"/>
      <c r="U43" s="38"/>
      <c r="V43" s="38"/>
      <c r="W43" s="38"/>
      <c r="X43" s="162"/>
      <c r="Y43" s="162"/>
      <c r="Z43" s="38"/>
      <c r="AA43" s="38"/>
      <c r="AB43" s="38"/>
      <c r="AC43" s="38"/>
      <c r="AD43" s="38"/>
      <c r="AE43" s="38"/>
      <c r="AF43" s="38"/>
      <c r="AG43" s="38"/>
    </row>
    <row r="44" spans="1:33" s="22" customFormat="1" ht="25.5" customHeight="1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1"/>
        <v>0</v>
      </c>
      <c r="M44" s="60"/>
      <c r="N44" s="61">
        <f t="shared" si="2"/>
        <v>0</v>
      </c>
      <c r="O44" s="60"/>
      <c r="P44" s="60"/>
      <c r="Q44" s="60"/>
      <c r="R44" s="62">
        <f t="shared" si="3"/>
        <v>0</v>
      </c>
      <c r="S44" s="29" t="str">
        <f t="shared" si="4"/>
        <v>OK</v>
      </c>
      <c r="T44" s="38"/>
      <c r="U44" s="39"/>
      <c r="V44" s="39"/>
      <c r="W44" s="38"/>
      <c r="X44" s="162"/>
      <c r="Y44" s="162"/>
      <c r="Z44" s="39"/>
      <c r="AA44" s="38"/>
      <c r="AB44" s="38"/>
      <c r="AC44" s="38"/>
      <c r="AD44" s="38"/>
      <c r="AE44" s="38"/>
      <c r="AF44" s="38"/>
      <c r="AG44" s="38"/>
    </row>
    <row r="45" spans="1:33" ht="25.5" customHeight="1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1"/>
        <v>0</v>
      </c>
      <c r="M45" s="60"/>
      <c r="N45" s="61">
        <f t="shared" si="2"/>
        <v>0</v>
      </c>
      <c r="O45" s="60"/>
      <c r="P45" s="60"/>
      <c r="Q45" s="60"/>
      <c r="R45" s="62">
        <f t="shared" si="3"/>
        <v>0</v>
      </c>
      <c r="S45" s="29" t="str">
        <f t="shared" si="4"/>
        <v>OK</v>
      </c>
      <c r="T45" s="38"/>
      <c r="U45" s="38"/>
      <c r="V45" s="38"/>
      <c r="W45" s="38"/>
      <c r="X45" s="162"/>
      <c r="Y45" s="162"/>
      <c r="Z45" s="38"/>
      <c r="AA45" s="38"/>
      <c r="AB45" s="38"/>
      <c r="AC45" s="38"/>
      <c r="AD45" s="38"/>
      <c r="AE45" s="38"/>
      <c r="AF45" s="38"/>
      <c r="AG45" s="38"/>
    </row>
    <row r="46" spans="1:33" ht="25.5" customHeight="1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1"/>
        <v>0</v>
      </c>
      <c r="M46" s="60"/>
      <c r="N46" s="61">
        <f t="shared" si="2"/>
        <v>0</v>
      </c>
      <c r="O46" s="60"/>
      <c r="P46" s="60"/>
      <c r="Q46" s="60"/>
      <c r="R46" s="62">
        <f t="shared" si="3"/>
        <v>0</v>
      </c>
      <c r="S46" s="29" t="str">
        <f t="shared" si="4"/>
        <v>OK</v>
      </c>
      <c r="T46" s="38"/>
      <c r="U46" s="38"/>
      <c r="V46" s="38"/>
      <c r="W46" s="38"/>
      <c r="X46" s="162"/>
      <c r="Y46" s="162"/>
      <c r="Z46" s="38"/>
      <c r="AA46" s="38"/>
      <c r="AB46" s="38"/>
      <c r="AC46" s="38"/>
      <c r="AD46" s="38"/>
      <c r="AE46" s="38"/>
      <c r="AF46" s="38"/>
      <c r="AG46" s="38"/>
    </row>
    <row r="47" spans="1:33" ht="25.5" customHeight="1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1"/>
        <v>0</v>
      </c>
      <c r="M47" s="60"/>
      <c r="N47" s="61">
        <f t="shared" si="2"/>
        <v>0</v>
      </c>
      <c r="O47" s="60"/>
      <c r="P47" s="60"/>
      <c r="Q47" s="60"/>
      <c r="R47" s="62">
        <f t="shared" si="3"/>
        <v>0</v>
      </c>
      <c r="S47" s="29" t="str">
        <f t="shared" si="4"/>
        <v>OK</v>
      </c>
      <c r="T47" s="38"/>
      <c r="U47" s="38"/>
      <c r="V47" s="38"/>
      <c r="W47" s="38"/>
      <c r="X47" s="162"/>
      <c r="Y47" s="162"/>
      <c r="Z47" s="38"/>
      <c r="AA47" s="38"/>
      <c r="AB47" s="38"/>
      <c r="AC47" s="38"/>
      <c r="AD47" s="38"/>
      <c r="AE47" s="38"/>
      <c r="AF47" s="38"/>
      <c r="AG47" s="38"/>
    </row>
    <row r="48" spans="1:33" ht="25.5" customHeight="1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1"/>
        <v>0</v>
      </c>
      <c r="M48" s="60"/>
      <c r="N48" s="61">
        <f t="shared" si="2"/>
        <v>0</v>
      </c>
      <c r="O48" s="60"/>
      <c r="P48" s="60"/>
      <c r="Q48" s="60"/>
      <c r="R48" s="62">
        <f t="shared" si="3"/>
        <v>0</v>
      </c>
      <c r="S48" s="29" t="str">
        <f t="shared" si="4"/>
        <v>OK</v>
      </c>
      <c r="T48" s="38"/>
      <c r="U48" s="38"/>
      <c r="V48" s="38"/>
      <c r="W48" s="38"/>
      <c r="X48" s="162"/>
      <c r="Y48" s="162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25.5" customHeight="1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1"/>
        <v>0</v>
      </c>
      <c r="M49" s="60"/>
      <c r="N49" s="61">
        <f t="shared" si="2"/>
        <v>0</v>
      </c>
      <c r="O49" s="60"/>
      <c r="P49" s="60"/>
      <c r="Q49" s="60"/>
      <c r="R49" s="62">
        <f t="shared" si="3"/>
        <v>0</v>
      </c>
      <c r="S49" s="29" t="str">
        <f t="shared" si="4"/>
        <v>OK</v>
      </c>
      <c r="T49" s="38"/>
      <c r="U49" s="39"/>
      <c r="V49" s="39"/>
      <c r="W49" s="38"/>
      <c r="X49" s="162"/>
      <c r="Y49" s="162"/>
      <c r="Z49" s="39"/>
      <c r="AA49" s="38"/>
      <c r="AB49" s="38"/>
      <c r="AC49" s="38"/>
      <c r="AD49" s="38"/>
      <c r="AE49" s="38"/>
      <c r="AF49" s="38"/>
      <c r="AG49" s="38"/>
    </row>
    <row r="50" spans="1:33" ht="25.5" customHeight="1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1"/>
        <v>0</v>
      </c>
      <c r="M50" s="60"/>
      <c r="N50" s="61">
        <f t="shared" si="2"/>
        <v>0</v>
      </c>
      <c r="O50" s="60"/>
      <c r="P50" s="60"/>
      <c r="Q50" s="60"/>
      <c r="R50" s="62">
        <f t="shared" si="3"/>
        <v>0</v>
      </c>
      <c r="S50" s="29" t="str">
        <f t="shared" si="4"/>
        <v>OK</v>
      </c>
      <c r="T50" s="38"/>
      <c r="U50" s="42"/>
      <c r="V50" s="38"/>
      <c r="W50" s="38"/>
      <c r="X50" s="162"/>
      <c r="Y50" s="162"/>
      <c r="Z50" s="38"/>
      <c r="AA50" s="38"/>
      <c r="AB50" s="38"/>
      <c r="AC50" s="38"/>
      <c r="AD50" s="38"/>
      <c r="AE50" s="38"/>
      <c r="AF50" s="38"/>
      <c r="AG50" s="38"/>
    </row>
    <row r="51" spans="1:33" ht="25.5" customHeight="1">
      <c r="I51" s="31"/>
      <c r="J51" s="34">
        <f>SUM(J4:J50)</f>
        <v>2148</v>
      </c>
      <c r="M51" s="46"/>
      <c r="N51" s="46"/>
      <c r="O51" s="46"/>
      <c r="P51" s="46"/>
      <c r="Q51" s="46"/>
      <c r="R51" s="46">
        <f>SUM(R4:R50)</f>
        <v>1735</v>
      </c>
      <c r="T51" s="71" cm="1">
        <f t="array" ref="T51">SUMPRODUCT($I$4:$I$50*T4:T50)</f>
        <v>13100</v>
      </c>
      <c r="U51" s="71" cm="1">
        <f t="array" ref="U51">SUMPRODUCT($I$4:$I$50*U4:U50)</f>
        <v>4800</v>
      </c>
      <c r="V51" s="71" cm="1">
        <f t="array" ref="V51">SUMPRODUCT($I$4:$I$50*V4:V50)</f>
        <v>1800</v>
      </c>
      <c r="W51" s="71" cm="1">
        <f t="array" ref="W51">SUMPRODUCT($I$4:$I$50*W4:W50)</f>
        <v>6600</v>
      </c>
      <c r="X51" s="71">
        <f>X30*I30</f>
        <v>5400</v>
      </c>
      <c r="Y51" s="71">
        <f>Y5*I5+Y6*I6+Y9*I9+Y13*I13+Y19*I19+Y20*I20+Y21*I21+Y22*I22+Y25*I25+Y26*I26+Y27*I27+Y30*I30</f>
        <v>32250</v>
      </c>
      <c r="Z51" s="36" cm="1">
        <f t="array" ref="Z51">SUMPRODUCT($I$4:$I$50*Z4:Z50)</f>
        <v>0</v>
      </c>
      <c r="AA51" s="36" cm="1">
        <f t="array" ref="AA51">SUMPRODUCT($I$4:$I$50*AA4:AA50)</f>
        <v>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</row>
    <row r="52" spans="1:33" ht="25.5" customHeight="1">
      <c r="J52" s="63">
        <f>SUMPRODUCT($I$4:$I$50,J4:J50)</f>
        <v>796300</v>
      </c>
      <c r="K52" s="63">
        <f t="shared" ref="K52:Q52" si="5">SUMPRODUCT($I$4:$I$50,K4:K50)</f>
        <v>63950</v>
      </c>
      <c r="L52" s="63">
        <f t="shared" si="5"/>
        <v>63950</v>
      </c>
      <c r="M52" s="63">
        <f t="shared" si="5"/>
        <v>-85300</v>
      </c>
      <c r="N52" s="63">
        <f t="shared" si="5"/>
        <v>179850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647050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1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AA158-E7E2-4844-B6C9-30D328B3498F}">
  <sheetPr codeName="Planilha3"/>
  <dimension ref="A1:AG52"/>
  <sheetViews>
    <sheetView topLeftCell="A28" zoomScale="85" zoomScaleNormal="85" workbookViewId="0">
      <selection activeCell="H55" sqref="H55"/>
    </sheetView>
  </sheetViews>
  <sheetFormatPr defaultColWidth="9.85546875" defaultRowHeight="15"/>
  <cols>
    <col min="1" max="2" width="6.42578125" style="3" customWidth="1"/>
    <col min="3" max="3" width="16" style="45" customWidth="1"/>
    <col min="4" max="4" width="32.5703125" style="1" customWidth="1"/>
    <col min="5" max="5" width="11.5703125" style="1" customWidth="1"/>
    <col min="6" max="6" width="9.85546875" style="1" customWidth="1"/>
    <col min="7" max="7" width="12.140625" style="1" customWidth="1"/>
    <col min="8" max="8" width="15.140625" style="1" customWidth="1"/>
    <col min="9" max="9" width="17.140625" style="1" customWidth="1"/>
    <col min="10" max="10" width="10.85546875" style="34" customWidth="1"/>
    <col min="11" max="11" width="10" style="34" customWidth="1"/>
    <col min="12" max="12" width="11.140625" style="34" customWidth="1"/>
    <col min="13" max="17" width="10" style="34" customWidth="1"/>
    <col min="18" max="18" width="11" style="11" bestFit="1" customWidth="1"/>
    <col min="19" max="19" width="10.85546875" style="35" customWidth="1"/>
    <col min="20" max="21" width="15.140625" style="37" customWidth="1"/>
    <col min="22" max="33" width="13.85546875" style="37" customWidth="1"/>
    <col min="34" max="16384" width="9.85546875" style="3"/>
  </cols>
  <sheetData>
    <row r="1" spans="1:33" ht="39.7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140</v>
      </c>
      <c r="U1" s="183" t="s">
        <v>141</v>
      </c>
      <c r="V1" s="183" t="s">
        <v>193</v>
      </c>
      <c r="W1" s="183" t="s">
        <v>194</v>
      </c>
      <c r="X1" s="183" t="s">
        <v>195</v>
      </c>
      <c r="Y1" s="183" t="s">
        <v>196</v>
      </c>
      <c r="Z1" s="183" t="s">
        <v>197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18" customHeight="1">
      <c r="A2" s="185" t="s">
        <v>68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83"/>
      <c r="V2" s="183"/>
      <c r="W2" s="183"/>
      <c r="X2" s="183"/>
      <c r="Y2" s="183"/>
      <c r="Z2" s="183"/>
      <c r="AA2" s="190"/>
      <c r="AB2" s="190"/>
      <c r="AC2" s="190"/>
      <c r="AD2" s="190"/>
      <c r="AE2" s="190"/>
      <c r="AF2" s="190"/>
      <c r="AG2" s="190"/>
    </row>
    <row r="3" spans="1:33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45561</v>
      </c>
      <c r="U3" s="53">
        <v>45726</v>
      </c>
      <c r="V3" s="53">
        <v>45826</v>
      </c>
      <c r="W3" s="53">
        <v>45873</v>
      </c>
      <c r="X3" s="53">
        <v>45882</v>
      </c>
      <c r="Y3" s="53">
        <v>45911</v>
      </c>
      <c r="Z3" s="53">
        <v>45916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45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2</v>
      </c>
      <c r="K4" s="58">
        <f t="shared" ref="K4:K50" si="0">IF(SUM(T4:AK4)&gt;J4+M4,J4+M4,SUM(T4:AK4))</f>
        <v>0</v>
      </c>
      <c r="L4" s="59">
        <f>(SUM(T4:AK4))</f>
        <v>0</v>
      </c>
      <c r="M4" s="60"/>
      <c r="N4" s="61">
        <f>ROUND(IF(J4*0.25-0.5&lt;0,0,J4*0.25-0.5),0)-Q4-O4</f>
        <v>0</v>
      </c>
      <c r="O4" s="60"/>
      <c r="P4" s="60"/>
      <c r="Q4" s="60"/>
      <c r="R4" s="62">
        <f t="shared" ref="R4:R50" si="1">J4-(SUM(T4:AC4))+M4</f>
        <v>2</v>
      </c>
      <c r="S4" s="29" t="str">
        <f>IF(R4&lt;0,"ATENÇÃO","OK")</f>
        <v>OK</v>
      </c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</row>
    <row r="5" spans="1:33" ht="30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3</v>
      </c>
      <c r="K5" s="58">
        <f t="shared" si="0"/>
        <v>0</v>
      </c>
      <c r="L5" s="59">
        <f t="shared" ref="L5:L50" si="2">(SUM(T5:AK5))</f>
        <v>0</v>
      </c>
      <c r="M5" s="60"/>
      <c r="N5" s="61">
        <f t="shared" ref="N5:N50" si="3">ROUND(IF(J5*0.25-0.5&lt;0,0,J5*0.25-0.5),0)-Q5-O5</f>
        <v>0</v>
      </c>
      <c r="O5" s="60"/>
      <c r="P5" s="60"/>
      <c r="Q5" s="60"/>
      <c r="R5" s="62">
        <f t="shared" si="1"/>
        <v>3</v>
      </c>
      <c r="S5" s="29" t="str">
        <f t="shared" ref="S5:S50" si="4">IF(R5&lt;0,"ATENÇÃO","OK")</f>
        <v>OK</v>
      </c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</row>
    <row r="6" spans="1:33" ht="29.1" customHeight="1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2</v>
      </c>
      <c r="K6" s="58">
        <f t="shared" si="0"/>
        <v>0</v>
      </c>
      <c r="L6" s="59">
        <f t="shared" si="2"/>
        <v>0</v>
      </c>
      <c r="M6" s="60"/>
      <c r="N6" s="61">
        <f t="shared" si="3"/>
        <v>0</v>
      </c>
      <c r="O6" s="60"/>
      <c r="P6" s="60"/>
      <c r="Q6" s="60"/>
      <c r="R6" s="62">
        <f t="shared" si="1"/>
        <v>2</v>
      </c>
      <c r="S6" s="29" t="str">
        <f t="shared" si="4"/>
        <v>OK</v>
      </c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</row>
    <row r="7" spans="1:33" ht="30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0</v>
      </c>
      <c r="L7" s="59">
        <f t="shared" si="2"/>
        <v>0</v>
      </c>
      <c r="M7" s="60"/>
      <c r="N7" s="61">
        <f t="shared" si="3"/>
        <v>0</v>
      </c>
      <c r="O7" s="60"/>
      <c r="P7" s="60"/>
      <c r="Q7" s="60"/>
      <c r="R7" s="62">
        <f t="shared" si="1"/>
        <v>0</v>
      </c>
      <c r="S7" s="29" t="str">
        <f t="shared" si="4"/>
        <v>OK</v>
      </c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</row>
    <row r="8" spans="1:33" ht="30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3</v>
      </c>
      <c r="K8" s="58">
        <f t="shared" si="0"/>
        <v>0</v>
      </c>
      <c r="L8" s="59">
        <f t="shared" si="2"/>
        <v>0</v>
      </c>
      <c r="M8" s="60"/>
      <c r="N8" s="61">
        <f t="shared" si="3"/>
        <v>0</v>
      </c>
      <c r="O8" s="60"/>
      <c r="P8" s="60"/>
      <c r="Q8" s="60"/>
      <c r="R8" s="62">
        <f t="shared" si="1"/>
        <v>3</v>
      </c>
      <c r="S8" s="29" t="str">
        <f t="shared" si="4"/>
        <v>OK</v>
      </c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</row>
    <row r="9" spans="1:33" ht="30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0</v>
      </c>
      <c r="K9" s="58">
        <f t="shared" si="0"/>
        <v>0</v>
      </c>
      <c r="L9" s="59">
        <f t="shared" si="2"/>
        <v>0</v>
      </c>
      <c r="M9" s="60"/>
      <c r="N9" s="61">
        <f t="shared" si="3"/>
        <v>0</v>
      </c>
      <c r="O9" s="60"/>
      <c r="P9" s="60"/>
      <c r="Q9" s="60"/>
      <c r="R9" s="62">
        <f t="shared" si="1"/>
        <v>0</v>
      </c>
      <c r="S9" s="29" t="str">
        <f t="shared" si="4"/>
        <v>OK</v>
      </c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</row>
    <row r="10" spans="1:33" ht="45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1</v>
      </c>
      <c r="K10" s="58">
        <f t="shared" si="0"/>
        <v>0</v>
      </c>
      <c r="L10" s="59">
        <f t="shared" si="2"/>
        <v>0</v>
      </c>
      <c r="M10" s="60"/>
      <c r="N10" s="61">
        <f t="shared" si="3"/>
        <v>0</v>
      </c>
      <c r="O10" s="60"/>
      <c r="P10" s="60"/>
      <c r="Q10" s="60"/>
      <c r="R10" s="62">
        <f t="shared" si="1"/>
        <v>1</v>
      </c>
      <c r="S10" s="29" t="str">
        <f t="shared" si="4"/>
        <v>OK</v>
      </c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</row>
    <row r="11" spans="1:33" ht="45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0</v>
      </c>
      <c r="K11" s="58">
        <f t="shared" si="0"/>
        <v>0</v>
      </c>
      <c r="L11" s="59">
        <f t="shared" si="2"/>
        <v>0</v>
      </c>
      <c r="M11" s="60"/>
      <c r="N11" s="61">
        <f t="shared" si="3"/>
        <v>0</v>
      </c>
      <c r="O11" s="60"/>
      <c r="P11" s="60"/>
      <c r="Q11" s="60"/>
      <c r="R11" s="62">
        <f t="shared" si="1"/>
        <v>0</v>
      </c>
      <c r="S11" s="29" t="str">
        <f t="shared" si="4"/>
        <v>OK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45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0</v>
      </c>
      <c r="K12" s="58">
        <f t="shared" si="0"/>
        <v>0</v>
      </c>
      <c r="L12" s="59">
        <f t="shared" si="2"/>
        <v>0</v>
      </c>
      <c r="M12" s="60"/>
      <c r="N12" s="61">
        <f t="shared" si="3"/>
        <v>0</v>
      </c>
      <c r="O12" s="60"/>
      <c r="P12" s="60"/>
      <c r="Q12" s="60"/>
      <c r="R12" s="62">
        <f t="shared" si="1"/>
        <v>0</v>
      </c>
      <c r="S12" s="29" t="str">
        <f t="shared" si="4"/>
        <v>OK</v>
      </c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</row>
    <row r="13" spans="1:33" s="22" customFormat="1" ht="30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10</v>
      </c>
      <c r="K13" s="58">
        <f t="shared" si="0"/>
        <v>0</v>
      </c>
      <c r="L13" s="59">
        <f t="shared" si="2"/>
        <v>0</v>
      </c>
      <c r="M13" s="60"/>
      <c r="N13" s="61">
        <f t="shared" si="3"/>
        <v>2</v>
      </c>
      <c r="O13" s="60"/>
      <c r="P13" s="60"/>
      <c r="Q13" s="60"/>
      <c r="R13" s="62">
        <f t="shared" si="1"/>
        <v>10</v>
      </c>
      <c r="S13" s="29" t="str">
        <f t="shared" si="4"/>
        <v>OK</v>
      </c>
      <c r="T13" s="38"/>
      <c r="U13" s="39"/>
      <c r="V13" s="38"/>
      <c r="W13" s="38"/>
      <c r="X13" s="39"/>
      <c r="Y13" s="38"/>
      <c r="Z13" s="38"/>
      <c r="AA13" s="38"/>
      <c r="AB13" s="38"/>
      <c r="AC13" s="38"/>
      <c r="AD13" s="38"/>
      <c r="AE13" s="38"/>
      <c r="AF13" s="38"/>
      <c r="AG13" s="38"/>
    </row>
    <row r="14" spans="1:33" ht="29.1" customHeight="1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8</v>
      </c>
      <c r="K14" s="58">
        <f t="shared" si="0"/>
        <v>0</v>
      </c>
      <c r="L14" s="59">
        <f t="shared" si="2"/>
        <v>0</v>
      </c>
      <c r="M14" s="60"/>
      <c r="N14" s="61">
        <f t="shared" si="3"/>
        <v>2</v>
      </c>
      <c r="O14" s="60"/>
      <c r="P14" s="60"/>
      <c r="Q14" s="60"/>
      <c r="R14" s="62">
        <f t="shared" si="1"/>
        <v>8</v>
      </c>
      <c r="S14" s="29" t="str">
        <f t="shared" si="4"/>
        <v>OK</v>
      </c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</row>
    <row r="15" spans="1:33" s="22" customForma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20</v>
      </c>
      <c r="K15" s="58">
        <f t="shared" si="0"/>
        <v>9</v>
      </c>
      <c r="L15" s="59">
        <f t="shared" si="2"/>
        <v>9</v>
      </c>
      <c r="M15" s="60"/>
      <c r="N15" s="61">
        <f t="shared" si="3"/>
        <v>5</v>
      </c>
      <c r="O15" s="60"/>
      <c r="P15" s="60"/>
      <c r="Q15" s="60"/>
      <c r="R15" s="62">
        <f t="shared" si="1"/>
        <v>11</v>
      </c>
      <c r="S15" s="29" t="str">
        <f t="shared" si="4"/>
        <v>OK</v>
      </c>
      <c r="T15" s="38"/>
      <c r="U15" s="39">
        <v>1</v>
      </c>
      <c r="V15" s="38"/>
      <c r="W15" s="38">
        <v>5</v>
      </c>
      <c r="X15" s="39">
        <v>3</v>
      </c>
      <c r="Y15" s="38"/>
      <c r="Z15" s="38"/>
      <c r="AA15" s="38"/>
      <c r="AB15" s="38"/>
      <c r="AC15" s="38"/>
      <c r="AD15" s="38"/>
      <c r="AE15" s="38"/>
      <c r="AF15" s="38"/>
      <c r="AG15" s="38"/>
    </row>
    <row r="16" spans="1:33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12</v>
      </c>
      <c r="K16" s="58">
        <f t="shared" si="0"/>
        <v>11</v>
      </c>
      <c r="L16" s="59">
        <f t="shared" si="2"/>
        <v>11</v>
      </c>
      <c r="M16" s="60"/>
      <c r="N16" s="61">
        <f t="shared" si="3"/>
        <v>3</v>
      </c>
      <c r="O16" s="60"/>
      <c r="P16" s="60"/>
      <c r="Q16" s="60"/>
      <c r="R16" s="62">
        <f t="shared" si="1"/>
        <v>1</v>
      </c>
      <c r="S16" s="29" t="str">
        <f t="shared" si="4"/>
        <v>OK</v>
      </c>
      <c r="T16" s="38">
        <v>3</v>
      </c>
      <c r="U16" s="38"/>
      <c r="V16" s="38">
        <v>5</v>
      </c>
      <c r="W16" s="38"/>
      <c r="X16" s="38">
        <v>3</v>
      </c>
      <c r="Y16" s="38"/>
      <c r="Z16" s="38"/>
      <c r="AA16" s="38"/>
      <c r="AB16" s="38"/>
      <c r="AC16" s="38"/>
      <c r="AD16" s="38"/>
      <c r="AE16" s="38"/>
      <c r="AF16" s="38"/>
      <c r="AG16" s="38"/>
    </row>
    <row r="17" spans="1:33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0</v>
      </c>
      <c r="K17" s="58">
        <f t="shared" si="0"/>
        <v>0</v>
      </c>
      <c r="L17" s="59">
        <f t="shared" si="2"/>
        <v>0</v>
      </c>
      <c r="M17" s="60"/>
      <c r="N17" s="61">
        <f t="shared" si="3"/>
        <v>0</v>
      </c>
      <c r="O17" s="60"/>
      <c r="P17" s="60"/>
      <c r="Q17" s="60"/>
      <c r="R17" s="62">
        <f t="shared" si="1"/>
        <v>0</v>
      </c>
      <c r="S17" s="29" t="str">
        <f t="shared" si="4"/>
        <v>OK</v>
      </c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</row>
    <row r="18" spans="1:33" ht="30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6</v>
      </c>
      <c r="K18" s="58">
        <f t="shared" si="0"/>
        <v>0</v>
      </c>
      <c r="L18" s="59">
        <f t="shared" si="2"/>
        <v>0</v>
      </c>
      <c r="M18" s="60"/>
      <c r="N18" s="61">
        <f t="shared" si="3"/>
        <v>1</v>
      </c>
      <c r="O18" s="60"/>
      <c r="P18" s="60"/>
      <c r="Q18" s="60"/>
      <c r="R18" s="62">
        <f t="shared" si="1"/>
        <v>6</v>
      </c>
      <c r="S18" s="29" t="str">
        <f t="shared" si="4"/>
        <v>OK</v>
      </c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</row>
    <row r="19" spans="1:33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6</v>
      </c>
      <c r="K19" s="58">
        <f t="shared" si="0"/>
        <v>0</v>
      </c>
      <c r="L19" s="59">
        <f t="shared" si="2"/>
        <v>0</v>
      </c>
      <c r="M19" s="60"/>
      <c r="N19" s="61">
        <f t="shared" si="3"/>
        <v>1</v>
      </c>
      <c r="O19" s="60"/>
      <c r="P19" s="60"/>
      <c r="Q19" s="60"/>
      <c r="R19" s="62">
        <f t="shared" si="1"/>
        <v>6</v>
      </c>
      <c r="S19" s="29" t="str">
        <f t="shared" si="4"/>
        <v>OK</v>
      </c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</row>
    <row r="20" spans="1:33" s="22" customFormat="1" ht="45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2"/>
        <v>0</v>
      </c>
      <c r="M20" s="60"/>
      <c r="N20" s="61">
        <f t="shared" si="3"/>
        <v>0</v>
      </c>
      <c r="O20" s="60"/>
      <c r="P20" s="60"/>
      <c r="Q20" s="60"/>
      <c r="R20" s="62">
        <f t="shared" si="1"/>
        <v>0</v>
      </c>
      <c r="S20" s="29" t="str">
        <f t="shared" si="4"/>
        <v>OK</v>
      </c>
      <c r="T20" s="38"/>
      <c r="U20" s="39"/>
      <c r="V20" s="38"/>
      <c r="W20" s="38"/>
      <c r="X20" s="39"/>
      <c r="Y20" s="38"/>
      <c r="Z20" s="38"/>
      <c r="AA20" s="38"/>
      <c r="AB20" s="38"/>
      <c r="AC20" s="38"/>
      <c r="AD20" s="38"/>
      <c r="AE20" s="38"/>
      <c r="AF20" s="38"/>
      <c r="AG20" s="38"/>
    </row>
    <row r="21" spans="1:33" ht="45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1</v>
      </c>
      <c r="K21" s="58">
        <f t="shared" si="0"/>
        <v>0</v>
      </c>
      <c r="L21" s="59">
        <f t="shared" si="2"/>
        <v>0</v>
      </c>
      <c r="M21" s="60"/>
      <c r="N21" s="61">
        <f t="shared" si="3"/>
        <v>0</v>
      </c>
      <c r="O21" s="60"/>
      <c r="P21" s="60"/>
      <c r="Q21" s="60"/>
      <c r="R21" s="62">
        <f t="shared" si="1"/>
        <v>1</v>
      </c>
      <c r="S21" s="29" t="str">
        <f t="shared" si="4"/>
        <v>OK</v>
      </c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</row>
    <row r="22" spans="1:33" ht="30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3</v>
      </c>
      <c r="K22" s="58">
        <f t="shared" si="0"/>
        <v>0</v>
      </c>
      <c r="L22" s="59">
        <f t="shared" si="2"/>
        <v>0</v>
      </c>
      <c r="M22" s="60"/>
      <c r="N22" s="61">
        <f t="shared" si="3"/>
        <v>0</v>
      </c>
      <c r="O22" s="60"/>
      <c r="P22" s="60"/>
      <c r="Q22" s="60"/>
      <c r="R22" s="62">
        <f t="shared" si="1"/>
        <v>3</v>
      </c>
      <c r="S22" s="29" t="str">
        <f t="shared" si="4"/>
        <v>OK</v>
      </c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33" ht="30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10</v>
      </c>
      <c r="K23" s="58">
        <f t="shared" si="0"/>
        <v>0</v>
      </c>
      <c r="L23" s="59">
        <f t="shared" si="2"/>
        <v>0</v>
      </c>
      <c r="M23" s="60">
        <v>-10</v>
      </c>
      <c r="N23" s="61">
        <f t="shared" si="3"/>
        <v>2</v>
      </c>
      <c r="O23" s="60"/>
      <c r="P23" s="60"/>
      <c r="Q23" s="60"/>
      <c r="R23" s="62">
        <f t="shared" si="1"/>
        <v>0</v>
      </c>
      <c r="S23" s="29" t="str">
        <f t="shared" si="4"/>
        <v>OK</v>
      </c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1:33" ht="30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0</v>
      </c>
      <c r="K24" s="58">
        <f t="shared" si="0"/>
        <v>0</v>
      </c>
      <c r="L24" s="59">
        <f t="shared" si="2"/>
        <v>0</v>
      </c>
      <c r="M24" s="60"/>
      <c r="N24" s="61">
        <f t="shared" si="3"/>
        <v>0</v>
      </c>
      <c r="O24" s="60"/>
      <c r="P24" s="60"/>
      <c r="Q24" s="60"/>
      <c r="R24" s="62">
        <f t="shared" si="1"/>
        <v>0</v>
      </c>
      <c r="S24" s="29" t="str">
        <f t="shared" si="4"/>
        <v>OK</v>
      </c>
      <c r="T24" s="38"/>
      <c r="U24" s="40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</row>
    <row r="25" spans="1:33" s="22" customFormat="1" ht="30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4</v>
      </c>
      <c r="K25" s="58">
        <f t="shared" si="0"/>
        <v>0</v>
      </c>
      <c r="L25" s="59">
        <f t="shared" si="2"/>
        <v>0</v>
      </c>
      <c r="M25" s="60">
        <v>-1</v>
      </c>
      <c r="N25" s="61">
        <f t="shared" si="3"/>
        <v>1</v>
      </c>
      <c r="O25" s="60"/>
      <c r="P25" s="60"/>
      <c r="Q25" s="60"/>
      <c r="R25" s="62">
        <f t="shared" si="1"/>
        <v>3</v>
      </c>
      <c r="S25" s="29" t="str">
        <f t="shared" si="4"/>
        <v>OK</v>
      </c>
      <c r="T25" s="38"/>
      <c r="U25" s="41"/>
      <c r="V25" s="38"/>
      <c r="W25" s="38"/>
      <c r="X25" s="39"/>
      <c r="Y25" s="38"/>
      <c r="Z25" s="38"/>
      <c r="AA25" s="38"/>
      <c r="AB25" s="38"/>
      <c r="AC25" s="38"/>
      <c r="AD25" s="38"/>
      <c r="AE25" s="38"/>
      <c r="AF25" s="38"/>
      <c r="AG25" s="38"/>
    </row>
    <row r="26" spans="1:33" ht="30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1</v>
      </c>
      <c r="K26" s="58">
        <f t="shared" si="0"/>
        <v>0</v>
      </c>
      <c r="L26" s="59">
        <f t="shared" si="2"/>
        <v>0</v>
      </c>
      <c r="M26" s="60"/>
      <c r="N26" s="61">
        <f t="shared" si="3"/>
        <v>0</v>
      </c>
      <c r="O26" s="60"/>
      <c r="P26" s="60"/>
      <c r="Q26" s="60"/>
      <c r="R26" s="62">
        <f t="shared" si="1"/>
        <v>1</v>
      </c>
      <c r="S26" s="29" t="str">
        <f t="shared" si="4"/>
        <v>OK</v>
      </c>
      <c r="T26" s="38"/>
      <c r="U26" s="40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</row>
    <row r="27" spans="1:33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f>5</f>
        <v>5</v>
      </c>
      <c r="K27" s="58">
        <f t="shared" si="0"/>
        <v>0</v>
      </c>
      <c r="L27" s="59">
        <f t="shared" si="2"/>
        <v>0</v>
      </c>
      <c r="M27" s="60">
        <v>-1</v>
      </c>
      <c r="N27" s="61">
        <f t="shared" si="3"/>
        <v>1</v>
      </c>
      <c r="O27" s="60"/>
      <c r="P27" s="60"/>
      <c r="Q27" s="60"/>
      <c r="R27" s="62">
        <f t="shared" si="1"/>
        <v>4</v>
      </c>
      <c r="S27" s="29" t="str">
        <f t="shared" si="4"/>
        <v>OK</v>
      </c>
      <c r="T27" s="38"/>
      <c r="U27" s="40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</row>
    <row r="28" spans="1:33" s="22" customForma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>
        <v>0</v>
      </c>
      <c r="K28" s="58">
        <f t="shared" si="0"/>
        <v>0</v>
      </c>
      <c r="L28" s="59">
        <f t="shared" si="2"/>
        <v>0</v>
      </c>
      <c r="M28" s="60"/>
      <c r="N28" s="61">
        <f t="shared" si="3"/>
        <v>0</v>
      </c>
      <c r="O28" s="60"/>
      <c r="P28" s="60"/>
      <c r="Q28" s="60"/>
      <c r="R28" s="62">
        <f t="shared" si="1"/>
        <v>0</v>
      </c>
      <c r="S28" s="29" t="str">
        <f t="shared" si="4"/>
        <v>OK</v>
      </c>
      <c r="T28" s="38"/>
      <c r="U28" s="41"/>
      <c r="V28" s="38"/>
      <c r="W28" s="38"/>
      <c r="X28" s="39"/>
      <c r="Y28" s="38"/>
      <c r="Z28" s="38"/>
      <c r="AA28" s="38"/>
      <c r="AB28" s="38"/>
      <c r="AC28" s="38"/>
      <c r="AD28" s="38"/>
      <c r="AE28" s="38"/>
      <c r="AF28" s="38"/>
      <c r="AG28" s="38"/>
    </row>
    <row r="29" spans="1:33" s="22" customForma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0</v>
      </c>
      <c r="K29" s="58">
        <f t="shared" si="0"/>
        <v>0</v>
      </c>
      <c r="L29" s="59">
        <f t="shared" si="2"/>
        <v>0</v>
      </c>
      <c r="M29" s="60"/>
      <c r="N29" s="61">
        <f t="shared" si="3"/>
        <v>0</v>
      </c>
      <c r="O29" s="60"/>
      <c r="P29" s="60"/>
      <c r="Q29" s="60"/>
      <c r="R29" s="62">
        <f t="shared" si="1"/>
        <v>0</v>
      </c>
      <c r="S29" s="29" t="str">
        <f t="shared" si="4"/>
        <v>OK</v>
      </c>
      <c r="T29" s="38"/>
      <c r="U29" s="41"/>
      <c r="V29" s="38"/>
      <c r="W29" s="38"/>
      <c r="X29" s="39"/>
      <c r="Y29" s="38"/>
      <c r="Z29" s="38"/>
      <c r="AA29" s="38"/>
      <c r="AB29" s="38"/>
      <c r="AC29" s="38"/>
      <c r="AD29" s="38"/>
      <c r="AE29" s="38"/>
      <c r="AF29" s="38"/>
      <c r="AG29" s="38"/>
    </row>
    <row r="30" spans="1:33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7</v>
      </c>
      <c r="K30" s="58">
        <f t="shared" si="0"/>
        <v>6</v>
      </c>
      <c r="L30" s="59">
        <f t="shared" si="2"/>
        <v>6</v>
      </c>
      <c r="M30" s="60"/>
      <c r="N30" s="61">
        <f t="shared" si="3"/>
        <v>1</v>
      </c>
      <c r="O30" s="60"/>
      <c r="P30" s="60"/>
      <c r="Q30" s="60"/>
      <c r="R30" s="62">
        <f t="shared" si="1"/>
        <v>1</v>
      </c>
      <c r="S30" s="29" t="str">
        <f t="shared" si="4"/>
        <v>OK</v>
      </c>
      <c r="T30" s="38"/>
      <c r="U30" s="40"/>
      <c r="V30" s="38"/>
      <c r="W30" s="38"/>
      <c r="X30" s="38"/>
      <c r="Y30" s="38">
        <v>3</v>
      </c>
      <c r="Z30" s="38">
        <v>3</v>
      </c>
      <c r="AA30" s="38"/>
      <c r="AB30" s="38"/>
      <c r="AC30" s="38"/>
      <c r="AD30" s="38"/>
      <c r="AE30" s="38"/>
      <c r="AF30" s="38"/>
      <c r="AG30" s="38"/>
    </row>
    <row r="31" spans="1:33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2</v>
      </c>
      <c r="K31" s="58">
        <f t="shared" si="0"/>
        <v>0</v>
      </c>
      <c r="L31" s="59">
        <f t="shared" si="2"/>
        <v>0</v>
      </c>
      <c r="M31" s="60"/>
      <c r="N31" s="61">
        <f t="shared" si="3"/>
        <v>0</v>
      </c>
      <c r="O31" s="60"/>
      <c r="P31" s="60"/>
      <c r="Q31" s="60"/>
      <c r="R31" s="62">
        <f t="shared" si="1"/>
        <v>2</v>
      </c>
      <c r="S31" s="29" t="str">
        <f t="shared" si="4"/>
        <v>OK</v>
      </c>
      <c r="T31" s="38"/>
      <c r="U31" s="40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</row>
    <row r="32" spans="1:33" ht="30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2"/>
        <v>0</v>
      </c>
      <c r="M32" s="60"/>
      <c r="N32" s="61">
        <f t="shared" si="3"/>
        <v>0</v>
      </c>
      <c r="O32" s="60"/>
      <c r="P32" s="60"/>
      <c r="Q32" s="60"/>
      <c r="R32" s="62">
        <f t="shared" si="1"/>
        <v>0</v>
      </c>
      <c r="S32" s="29" t="str">
        <f t="shared" si="4"/>
        <v>OK</v>
      </c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3" ht="45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2"/>
        <v>0</v>
      </c>
      <c r="M33" s="60"/>
      <c r="N33" s="61">
        <f t="shared" si="3"/>
        <v>0</v>
      </c>
      <c r="O33" s="60"/>
      <c r="P33" s="60"/>
      <c r="Q33" s="60"/>
      <c r="R33" s="62">
        <f t="shared" si="1"/>
        <v>0</v>
      </c>
      <c r="S33" s="29" t="str">
        <f t="shared" si="4"/>
        <v>OK</v>
      </c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</row>
    <row r="34" spans="1:33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2"/>
        <v>0</v>
      </c>
      <c r="M34" s="60"/>
      <c r="N34" s="61">
        <f t="shared" si="3"/>
        <v>0</v>
      </c>
      <c r="O34" s="60"/>
      <c r="P34" s="60"/>
      <c r="Q34" s="60"/>
      <c r="R34" s="62">
        <f t="shared" si="1"/>
        <v>0</v>
      </c>
      <c r="S34" s="29" t="str">
        <f t="shared" si="4"/>
        <v>OK</v>
      </c>
      <c r="T34" s="38"/>
      <c r="U34" s="42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</row>
    <row r="35" spans="1:33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2"/>
        <v>0</v>
      </c>
      <c r="M35" s="60"/>
      <c r="N35" s="61">
        <f t="shared" si="3"/>
        <v>0</v>
      </c>
      <c r="O35" s="60"/>
      <c r="P35" s="60"/>
      <c r="Q35" s="60"/>
      <c r="R35" s="62">
        <f t="shared" si="1"/>
        <v>0</v>
      </c>
      <c r="S35" s="29" t="str">
        <f t="shared" si="4"/>
        <v>OK</v>
      </c>
      <c r="T35" s="38"/>
      <c r="U35" s="42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</row>
    <row r="36" spans="1:33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2"/>
        <v>0</v>
      </c>
      <c r="M36" s="60"/>
      <c r="N36" s="61">
        <f t="shared" si="3"/>
        <v>0</v>
      </c>
      <c r="O36" s="60"/>
      <c r="P36" s="60"/>
      <c r="Q36" s="60"/>
      <c r="R36" s="62">
        <f t="shared" si="1"/>
        <v>0</v>
      </c>
      <c r="S36" s="29" t="str">
        <f t="shared" si="4"/>
        <v>OK</v>
      </c>
      <c r="T36" s="38"/>
      <c r="U36" s="42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</row>
    <row r="37" spans="1:33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2"/>
        <v>0</v>
      </c>
      <c r="M37" s="60"/>
      <c r="N37" s="61">
        <f t="shared" si="3"/>
        <v>0</v>
      </c>
      <c r="O37" s="60"/>
      <c r="P37" s="60"/>
      <c r="Q37" s="60"/>
      <c r="R37" s="62">
        <f t="shared" si="1"/>
        <v>0</v>
      </c>
      <c r="S37" s="29" t="str">
        <f t="shared" si="4"/>
        <v>OK</v>
      </c>
      <c r="T37" s="38"/>
      <c r="U37" s="42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60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2"/>
        <v>0</v>
      </c>
      <c r="M38" s="60"/>
      <c r="N38" s="61">
        <f t="shared" si="3"/>
        <v>0</v>
      </c>
      <c r="O38" s="60"/>
      <c r="P38" s="60"/>
      <c r="Q38" s="60"/>
      <c r="R38" s="62">
        <f t="shared" si="1"/>
        <v>0</v>
      </c>
      <c r="S38" s="29" t="str">
        <f t="shared" si="4"/>
        <v>OK</v>
      </c>
      <c r="T38" s="38"/>
      <c r="U38" s="42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</row>
    <row r="39" spans="1:33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2"/>
        <v>0</v>
      </c>
      <c r="M39" s="60"/>
      <c r="N39" s="61">
        <f t="shared" si="3"/>
        <v>0</v>
      </c>
      <c r="O39" s="60"/>
      <c r="P39" s="60"/>
      <c r="Q39" s="60"/>
      <c r="R39" s="62">
        <f t="shared" si="1"/>
        <v>0</v>
      </c>
      <c r="S39" s="29" t="str">
        <f t="shared" si="4"/>
        <v>OK</v>
      </c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33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2"/>
        <v>0</v>
      </c>
      <c r="M40" s="60"/>
      <c r="N40" s="61">
        <f t="shared" si="3"/>
        <v>0</v>
      </c>
      <c r="O40" s="60"/>
      <c r="P40" s="60"/>
      <c r="Q40" s="60"/>
      <c r="R40" s="62">
        <f t="shared" si="1"/>
        <v>0</v>
      </c>
      <c r="S40" s="29" t="str">
        <f t="shared" si="4"/>
        <v>OK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</row>
    <row r="41" spans="1:33" ht="30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2"/>
        <v>0</v>
      </c>
      <c r="M41" s="60"/>
      <c r="N41" s="61">
        <f t="shared" si="3"/>
        <v>0</v>
      </c>
      <c r="O41" s="60"/>
      <c r="P41" s="60"/>
      <c r="Q41" s="60"/>
      <c r="R41" s="62">
        <f t="shared" si="1"/>
        <v>0</v>
      </c>
      <c r="S41" s="29" t="str">
        <f t="shared" si="4"/>
        <v>OK</v>
      </c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</row>
    <row r="42" spans="1:33" ht="57.95" customHeight="1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2"/>
        <v>0</v>
      </c>
      <c r="M42" s="60"/>
      <c r="N42" s="61">
        <f t="shared" si="3"/>
        <v>0</v>
      </c>
      <c r="O42" s="60"/>
      <c r="P42" s="60"/>
      <c r="Q42" s="60"/>
      <c r="R42" s="62">
        <f t="shared" si="1"/>
        <v>0</v>
      </c>
      <c r="S42" s="29" t="str">
        <f t="shared" si="4"/>
        <v>OK</v>
      </c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</row>
    <row r="43" spans="1:33" ht="29.1" customHeight="1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2"/>
        <v>0</v>
      </c>
      <c r="M43" s="60"/>
      <c r="N43" s="61">
        <f t="shared" si="3"/>
        <v>0</v>
      </c>
      <c r="O43" s="60"/>
      <c r="P43" s="60"/>
      <c r="Q43" s="60"/>
      <c r="R43" s="62">
        <f t="shared" si="1"/>
        <v>0</v>
      </c>
      <c r="S43" s="29" t="str">
        <f t="shared" si="4"/>
        <v>OK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</row>
    <row r="44" spans="1:33" s="22" customFormat="1" ht="30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2"/>
        <v>0</v>
      </c>
      <c r="M44" s="60"/>
      <c r="N44" s="61">
        <f t="shared" si="3"/>
        <v>0</v>
      </c>
      <c r="O44" s="60"/>
      <c r="P44" s="60"/>
      <c r="Q44" s="60"/>
      <c r="R44" s="62">
        <f t="shared" si="1"/>
        <v>0</v>
      </c>
      <c r="S44" s="29" t="str">
        <f t="shared" si="4"/>
        <v>OK</v>
      </c>
      <c r="T44" s="38"/>
      <c r="U44" s="39"/>
      <c r="V44" s="38"/>
      <c r="W44" s="38"/>
      <c r="X44" s="39"/>
      <c r="Y44" s="38"/>
      <c r="Z44" s="38"/>
      <c r="AA44" s="38"/>
      <c r="AB44" s="38"/>
      <c r="AC44" s="38"/>
      <c r="AD44" s="38"/>
      <c r="AE44" s="38"/>
      <c r="AF44" s="38"/>
      <c r="AG44" s="38"/>
    </row>
    <row r="45" spans="1:33" ht="45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2"/>
        <v>0</v>
      </c>
      <c r="M45" s="60"/>
      <c r="N45" s="61">
        <f t="shared" si="3"/>
        <v>0</v>
      </c>
      <c r="O45" s="60"/>
      <c r="P45" s="60"/>
      <c r="Q45" s="60"/>
      <c r="R45" s="62">
        <f t="shared" si="1"/>
        <v>0</v>
      </c>
      <c r="S45" s="29" t="str">
        <f t="shared" si="4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</row>
    <row r="46" spans="1:33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2"/>
        <v>0</v>
      </c>
      <c r="M46" s="60"/>
      <c r="N46" s="61">
        <f t="shared" si="3"/>
        <v>0</v>
      </c>
      <c r="O46" s="60"/>
      <c r="P46" s="60"/>
      <c r="Q46" s="60"/>
      <c r="R46" s="62">
        <f t="shared" si="1"/>
        <v>0</v>
      </c>
      <c r="S46" s="29" t="str">
        <f t="shared" si="4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</row>
    <row r="47" spans="1:33" ht="30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2"/>
        <v>0</v>
      </c>
      <c r="M47" s="60"/>
      <c r="N47" s="61">
        <f t="shared" si="3"/>
        <v>0</v>
      </c>
      <c r="O47" s="60"/>
      <c r="P47" s="60"/>
      <c r="Q47" s="60"/>
      <c r="R47" s="62">
        <f t="shared" si="1"/>
        <v>0</v>
      </c>
      <c r="S47" s="29" t="str">
        <f t="shared" si="4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</row>
    <row r="48" spans="1:33" ht="45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2"/>
        <v>0</v>
      </c>
      <c r="M48" s="60"/>
      <c r="N48" s="61">
        <f t="shared" si="3"/>
        <v>0</v>
      </c>
      <c r="O48" s="60"/>
      <c r="P48" s="60"/>
      <c r="Q48" s="60"/>
      <c r="R48" s="62">
        <f t="shared" si="1"/>
        <v>0</v>
      </c>
      <c r="S48" s="29" t="str">
        <f t="shared" si="4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30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2"/>
        <v>0</v>
      </c>
      <c r="M49" s="60"/>
      <c r="N49" s="61">
        <f t="shared" si="3"/>
        <v>0</v>
      </c>
      <c r="O49" s="60"/>
      <c r="P49" s="60"/>
      <c r="Q49" s="60"/>
      <c r="R49" s="62">
        <f t="shared" si="1"/>
        <v>0</v>
      </c>
      <c r="S49" s="29" t="str">
        <f t="shared" si="4"/>
        <v>OK</v>
      </c>
      <c r="T49" s="38"/>
      <c r="U49" s="39"/>
      <c r="V49" s="38"/>
      <c r="W49" s="38"/>
      <c r="X49" s="39"/>
      <c r="Y49" s="38"/>
      <c r="Z49" s="38"/>
      <c r="AA49" s="38"/>
      <c r="AB49" s="38"/>
      <c r="AC49" s="38"/>
      <c r="AD49" s="38"/>
      <c r="AE49" s="38"/>
      <c r="AF49" s="38"/>
      <c r="AG49" s="38"/>
    </row>
    <row r="50" spans="1:33" ht="30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2"/>
        <v>0</v>
      </c>
      <c r="M50" s="60"/>
      <c r="N50" s="61">
        <f t="shared" si="3"/>
        <v>0</v>
      </c>
      <c r="O50" s="60"/>
      <c r="P50" s="60"/>
      <c r="Q50" s="60"/>
      <c r="R50" s="62">
        <f t="shared" si="1"/>
        <v>0</v>
      </c>
      <c r="S50" s="29" t="str">
        <f t="shared" si="4"/>
        <v>OK</v>
      </c>
      <c r="T50" s="38"/>
      <c r="U50" s="42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</row>
    <row r="51" spans="1:33">
      <c r="I51" s="31"/>
      <c r="J51" s="34">
        <f>SUM(J4:J50)</f>
        <v>106</v>
      </c>
      <c r="M51" s="46"/>
      <c r="N51" s="46"/>
      <c r="O51" s="46"/>
      <c r="P51" s="46"/>
      <c r="Q51" s="46"/>
      <c r="R51" s="46">
        <f>SUM(R4:R50)</f>
        <v>68</v>
      </c>
      <c r="T51" s="36" cm="1">
        <f t="array" ref="T51">SUMPRODUCT($I$4:$I$50*T4:T50)</f>
        <v>3600</v>
      </c>
      <c r="U51" s="36" cm="1">
        <f t="array" ref="U51">SUMPRODUCT($I$4:$I$50*U4:U50)</f>
        <v>1000</v>
      </c>
      <c r="V51" s="36" cm="1">
        <f t="array" ref="V51">SUMPRODUCT($I$4:$I$50*V4:V50)</f>
        <v>6000</v>
      </c>
      <c r="W51" s="36" cm="1">
        <f t="array" ref="W51">SUMPRODUCT($I$4:$I$50*W4:W50)</f>
        <v>5000</v>
      </c>
      <c r="X51" s="36" cm="1">
        <f t="array" ref="X51">SUMPRODUCT($I$4:$I$50*X4:X50)</f>
        <v>6600</v>
      </c>
      <c r="Y51" s="36" cm="1">
        <f t="array" ref="Y51">SUMPRODUCT($I$4:$I$50*Y4:Y50)</f>
        <v>2700</v>
      </c>
      <c r="Z51" s="36" cm="1">
        <f t="array" ref="Z51">SUMPRODUCT($I$4:$I$50*Z4:Z50)</f>
        <v>2700</v>
      </c>
      <c r="AA51" s="36" cm="1">
        <f t="array" ref="AA51">SUMPRODUCT($I$4:$I$50*AA4:AA50)</f>
        <v>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</row>
    <row r="52" spans="1:33">
      <c r="J52" s="63">
        <f>SUMPRODUCT($I$4:$I$50,J4:J50)</f>
        <v>111950</v>
      </c>
      <c r="K52" s="63">
        <f t="shared" ref="K52:Q52" si="5">SUMPRODUCT($I$4:$I$50,K4:K50)</f>
        <v>27600</v>
      </c>
      <c r="L52" s="63">
        <f t="shared" si="5"/>
        <v>27600</v>
      </c>
      <c r="M52" s="63">
        <f t="shared" si="5"/>
        <v>-8850</v>
      </c>
      <c r="N52" s="63">
        <f t="shared" si="5"/>
        <v>17350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75500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1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2A4DA-FE35-4A8E-AB11-991144E69181}">
  <sheetPr codeName="Planilha4"/>
  <dimension ref="A1:AG52"/>
  <sheetViews>
    <sheetView zoomScale="80" zoomScaleNormal="80" workbookViewId="0">
      <selection activeCell="V3" sqref="V3"/>
    </sheetView>
  </sheetViews>
  <sheetFormatPr defaultColWidth="9.85546875" defaultRowHeight="15"/>
  <cols>
    <col min="1" max="2" width="6.42578125" style="3" customWidth="1"/>
    <col min="3" max="3" width="16" style="45" customWidth="1"/>
    <col min="4" max="4" width="28.140625" style="1" customWidth="1"/>
    <col min="5" max="5" width="13.140625" style="1" customWidth="1"/>
    <col min="6" max="6" width="9.140625" style="1" customWidth="1"/>
    <col min="7" max="7" width="12.85546875" style="1" customWidth="1"/>
    <col min="8" max="8" width="13.85546875" style="1" customWidth="1"/>
    <col min="9" max="9" width="16.140625" style="1" customWidth="1"/>
    <col min="10" max="10" width="8.85546875" style="34" customWidth="1"/>
    <col min="11" max="11" width="9.5703125" style="34" customWidth="1"/>
    <col min="12" max="12" width="13.140625" style="34" customWidth="1"/>
    <col min="13" max="17" width="10" style="34" customWidth="1"/>
    <col min="18" max="18" width="11" style="11" bestFit="1" customWidth="1"/>
    <col min="19" max="19" width="9" style="35" customWidth="1"/>
    <col min="20" max="21" width="15.140625" style="37" customWidth="1"/>
    <col min="22" max="22" width="16.140625" style="37" customWidth="1"/>
    <col min="23" max="33" width="13.85546875" style="37" customWidth="1"/>
    <col min="34" max="16384" width="9.85546875" style="3"/>
  </cols>
  <sheetData>
    <row r="1" spans="1:33" ht="45.9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106</v>
      </c>
      <c r="U1" s="183" t="s">
        <v>107</v>
      </c>
      <c r="V1" s="193" t="s">
        <v>255</v>
      </c>
      <c r="W1" s="183" t="s">
        <v>198</v>
      </c>
      <c r="X1" s="190" t="s">
        <v>98</v>
      </c>
      <c r="Y1" s="190" t="s">
        <v>98</v>
      </c>
      <c r="Z1" s="190" t="s">
        <v>98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22.5" customHeight="1">
      <c r="A2" s="185" t="s">
        <v>69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83"/>
      <c r="V2" s="193"/>
      <c r="W2" s="183"/>
      <c r="X2" s="190"/>
      <c r="Y2" s="190"/>
      <c r="Z2" s="190"/>
      <c r="AA2" s="190"/>
      <c r="AB2" s="190"/>
      <c r="AC2" s="190"/>
      <c r="AD2" s="190"/>
      <c r="AE2" s="190"/>
      <c r="AF2" s="190"/>
      <c r="AG2" s="190"/>
    </row>
    <row r="3" spans="1:33" ht="53.2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45596</v>
      </c>
      <c r="U3" s="53">
        <v>45596</v>
      </c>
      <c r="V3" s="176">
        <v>45915</v>
      </c>
      <c r="W3" s="53">
        <v>45918</v>
      </c>
      <c r="X3" s="21" t="s">
        <v>56</v>
      </c>
      <c r="Y3" s="21" t="s">
        <v>56</v>
      </c>
      <c r="Z3" s="21" t="s">
        <v>56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45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7</v>
      </c>
      <c r="K4" s="58">
        <f t="shared" ref="K4:K50" si="0">IF(SUM(T4:AK4)&gt;J4+M4,J4+M4,SUM(T4:AK4))</f>
        <v>1</v>
      </c>
      <c r="L4" s="59">
        <f>(SUM(T4:AK4))</f>
        <v>1</v>
      </c>
      <c r="M4" s="60"/>
      <c r="N4" s="61">
        <f>ROUND(IF(J4*0.25-0.5&lt;0,0,J4*0.25-0.5),0)-Q4-O4</f>
        <v>1</v>
      </c>
      <c r="O4" s="60"/>
      <c r="P4" s="60"/>
      <c r="Q4" s="60"/>
      <c r="R4" s="62">
        <f t="shared" ref="R4:R50" si="1">J4-(SUM(T4:AC4))+M4</f>
        <v>6</v>
      </c>
      <c r="S4" s="29" t="str">
        <f>IF(R4&lt;0,"ATENÇÃO","OK")</f>
        <v>OK</v>
      </c>
      <c r="T4" s="38"/>
      <c r="U4" s="38"/>
      <c r="V4" s="38"/>
      <c r="W4" s="38">
        <v>1</v>
      </c>
      <c r="X4" s="38"/>
      <c r="Y4" s="38"/>
      <c r="Z4" s="38"/>
      <c r="AA4" s="38"/>
      <c r="AB4" s="38"/>
      <c r="AC4" s="38"/>
      <c r="AD4" s="38"/>
      <c r="AE4" s="38"/>
      <c r="AF4" s="38"/>
      <c r="AG4" s="38"/>
    </row>
    <row r="5" spans="1:33" ht="30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5</v>
      </c>
      <c r="K5" s="58">
        <f t="shared" si="0"/>
        <v>0</v>
      </c>
      <c r="L5" s="59">
        <f t="shared" ref="L5:L50" si="2">(SUM(T5:AK5))</f>
        <v>0</v>
      </c>
      <c r="M5" s="60"/>
      <c r="N5" s="61">
        <f t="shared" ref="N5:N50" si="3">ROUND(IF(J5*0.25-0.5&lt;0,0,J5*0.25-0.5),0)-Q5-O5</f>
        <v>1</v>
      </c>
      <c r="O5" s="60"/>
      <c r="P5" s="60"/>
      <c r="Q5" s="60"/>
      <c r="R5" s="62">
        <f t="shared" si="1"/>
        <v>5</v>
      </c>
      <c r="S5" s="29" t="str">
        <f t="shared" ref="S5:S50" si="4">IF(R5&lt;0,"ATENÇÃO","OK")</f>
        <v>OK</v>
      </c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</row>
    <row r="6" spans="1:33" ht="30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2</v>
      </c>
      <c r="K6" s="58">
        <f t="shared" si="0"/>
        <v>0</v>
      </c>
      <c r="L6" s="59">
        <f t="shared" si="2"/>
        <v>0</v>
      </c>
      <c r="M6" s="60"/>
      <c r="N6" s="61">
        <f t="shared" si="3"/>
        <v>0</v>
      </c>
      <c r="O6" s="60"/>
      <c r="P6" s="60"/>
      <c r="Q6" s="60"/>
      <c r="R6" s="62">
        <f t="shared" si="1"/>
        <v>2</v>
      </c>
      <c r="S6" s="29" t="str">
        <f t="shared" si="4"/>
        <v>OK</v>
      </c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</row>
    <row r="7" spans="1:33" ht="30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0</v>
      </c>
      <c r="L7" s="59">
        <f t="shared" si="2"/>
        <v>0</v>
      </c>
      <c r="M7" s="60"/>
      <c r="N7" s="61">
        <f t="shared" si="3"/>
        <v>0</v>
      </c>
      <c r="O7" s="60"/>
      <c r="P7" s="60"/>
      <c r="Q7" s="60"/>
      <c r="R7" s="62">
        <f t="shared" si="1"/>
        <v>0</v>
      </c>
      <c r="S7" s="29" t="str">
        <f t="shared" si="4"/>
        <v>OK</v>
      </c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</row>
    <row r="8" spans="1:33" ht="45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5</v>
      </c>
      <c r="K8" s="58">
        <f t="shared" si="0"/>
        <v>0</v>
      </c>
      <c r="L8" s="59">
        <f t="shared" si="2"/>
        <v>0</v>
      </c>
      <c r="M8" s="60"/>
      <c r="N8" s="61">
        <f t="shared" si="3"/>
        <v>1</v>
      </c>
      <c r="O8" s="60"/>
      <c r="P8" s="60"/>
      <c r="Q8" s="60"/>
      <c r="R8" s="62">
        <f t="shared" si="1"/>
        <v>5</v>
      </c>
      <c r="S8" s="29" t="str">
        <f t="shared" si="4"/>
        <v>OK</v>
      </c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</row>
    <row r="9" spans="1:33" ht="45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0</v>
      </c>
      <c r="K9" s="58">
        <f t="shared" si="0"/>
        <v>0</v>
      </c>
      <c r="L9" s="59">
        <f t="shared" si="2"/>
        <v>0</v>
      </c>
      <c r="M9" s="60"/>
      <c r="N9" s="61">
        <f t="shared" si="3"/>
        <v>0</v>
      </c>
      <c r="O9" s="60"/>
      <c r="P9" s="60"/>
      <c r="Q9" s="60"/>
      <c r="R9" s="62">
        <f t="shared" si="1"/>
        <v>0</v>
      </c>
      <c r="S9" s="29" t="str">
        <f t="shared" si="4"/>
        <v>OK</v>
      </c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</row>
    <row r="10" spans="1:33" ht="45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3</v>
      </c>
      <c r="K10" s="58">
        <f t="shared" si="0"/>
        <v>0</v>
      </c>
      <c r="L10" s="59">
        <f t="shared" si="2"/>
        <v>0</v>
      </c>
      <c r="M10" s="60"/>
      <c r="N10" s="61">
        <f t="shared" si="3"/>
        <v>0</v>
      </c>
      <c r="O10" s="60"/>
      <c r="P10" s="60"/>
      <c r="Q10" s="60"/>
      <c r="R10" s="62">
        <f t="shared" si="1"/>
        <v>3</v>
      </c>
      <c r="S10" s="29" t="str">
        <f t="shared" si="4"/>
        <v>OK</v>
      </c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</row>
    <row r="11" spans="1:33" ht="45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5</v>
      </c>
      <c r="K11" s="58">
        <f t="shared" si="0"/>
        <v>0</v>
      </c>
      <c r="L11" s="59">
        <f t="shared" si="2"/>
        <v>0</v>
      </c>
      <c r="M11" s="60"/>
      <c r="N11" s="61">
        <f t="shared" si="3"/>
        <v>1</v>
      </c>
      <c r="O11" s="60"/>
      <c r="P11" s="60"/>
      <c r="Q11" s="60"/>
      <c r="R11" s="62">
        <f t="shared" si="1"/>
        <v>5</v>
      </c>
      <c r="S11" s="29" t="str">
        <f t="shared" si="4"/>
        <v>OK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45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3</v>
      </c>
      <c r="K12" s="58">
        <f t="shared" si="0"/>
        <v>0</v>
      </c>
      <c r="L12" s="59">
        <f t="shared" si="2"/>
        <v>0</v>
      </c>
      <c r="M12" s="60"/>
      <c r="N12" s="61">
        <f t="shared" si="3"/>
        <v>0</v>
      </c>
      <c r="O12" s="60"/>
      <c r="P12" s="60"/>
      <c r="Q12" s="60"/>
      <c r="R12" s="62">
        <f t="shared" si="1"/>
        <v>3</v>
      </c>
      <c r="S12" s="29" t="str">
        <f t="shared" si="4"/>
        <v>OK</v>
      </c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</row>
    <row r="13" spans="1:33" s="22" customFormat="1" ht="30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7</v>
      </c>
      <c r="K13" s="58">
        <f t="shared" si="0"/>
        <v>1</v>
      </c>
      <c r="L13" s="59">
        <f t="shared" si="2"/>
        <v>1</v>
      </c>
      <c r="M13" s="60"/>
      <c r="N13" s="61">
        <f t="shared" si="3"/>
        <v>1</v>
      </c>
      <c r="O13" s="60"/>
      <c r="P13" s="60"/>
      <c r="Q13" s="60"/>
      <c r="R13" s="62">
        <f t="shared" si="1"/>
        <v>6</v>
      </c>
      <c r="S13" s="29" t="str">
        <f t="shared" si="4"/>
        <v>OK</v>
      </c>
      <c r="T13" s="38"/>
      <c r="U13" s="39"/>
      <c r="V13" s="39"/>
      <c r="W13" s="38">
        <v>1</v>
      </c>
      <c r="X13" s="39"/>
      <c r="Y13" s="38"/>
      <c r="Z13" s="39"/>
      <c r="AA13" s="38"/>
      <c r="AB13" s="38"/>
      <c r="AC13" s="38"/>
      <c r="AD13" s="38"/>
      <c r="AE13" s="38"/>
      <c r="AF13" s="38"/>
      <c r="AG13" s="38"/>
    </row>
    <row r="14" spans="1:33" ht="30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9</v>
      </c>
      <c r="K14" s="58">
        <f t="shared" si="0"/>
        <v>0</v>
      </c>
      <c r="L14" s="59">
        <f t="shared" si="2"/>
        <v>0</v>
      </c>
      <c r="M14" s="60"/>
      <c r="N14" s="61">
        <f t="shared" si="3"/>
        <v>2</v>
      </c>
      <c r="O14" s="60"/>
      <c r="P14" s="60"/>
      <c r="Q14" s="60"/>
      <c r="R14" s="62">
        <f t="shared" si="1"/>
        <v>9</v>
      </c>
      <c r="S14" s="29" t="str">
        <f t="shared" si="4"/>
        <v>OK</v>
      </c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</row>
    <row r="15" spans="1:33" s="22" customForma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2</v>
      </c>
      <c r="K15" s="58">
        <f t="shared" si="0"/>
        <v>0</v>
      </c>
      <c r="L15" s="59">
        <f t="shared" si="2"/>
        <v>0</v>
      </c>
      <c r="M15" s="60"/>
      <c r="N15" s="61">
        <f t="shared" si="3"/>
        <v>0</v>
      </c>
      <c r="O15" s="60"/>
      <c r="P15" s="60"/>
      <c r="Q15" s="60"/>
      <c r="R15" s="62">
        <f t="shared" si="1"/>
        <v>2</v>
      </c>
      <c r="S15" s="29" t="str">
        <f t="shared" si="4"/>
        <v>OK</v>
      </c>
      <c r="T15" s="38"/>
      <c r="U15" s="39"/>
      <c r="V15" s="39"/>
      <c r="W15" s="38"/>
      <c r="X15" s="39"/>
      <c r="Y15" s="38"/>
      <c r="Z15" s="39"/>
      <c r="AA15" s="38"/>
      <c r="AB15" s="38"/>
      <c r="AC15" s="38"/>
      <c r="AD15" s="38"/>
      <c r="AE15" s="38"/>
      <c r="AF15" s="38"/>
      <c r="AG15" s="38"/>
    </row>
    <row r="16" spans="1:33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4</v>
      </c>
      <c r="K16" s="58">
        <f t="shared" si="0"/>
        <v>0</v>
      </c>
      <c r="L16" s="59">
        <f t="shared" si="2"/>
        <v>0</v>
      </c>
      <c r="M16" s="60"/>
      <c r="N16" s="61">
        <f t="shared" si="3"/>
        <v>1</v>
      </c>
      <c r="O16" s="60"/>
      <c r="P16" s="60"/>
      <c r="Q16" s="60"/>
      <c r="R16" s="62">
        <f t="shared" si="1"/>
        <v>4</v>
      </c>
      <c r="S16" s="29" t="str">
        <f t="shared" si="4"/>
        <v>OK</v>
      </c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</row>
    <row r="17" spans="1:33" ht="30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0</v>
      </c>
      <c r="K17" s="58">
        <f t="shared" si="0"/>
        <v>0</v>
      </c>
      <c r="L17" s="59">
        <f t="shared" si="2"/>
        <v>0</v>
      </c>
      <c r="M17" s="60"/>
      <c r="N17" s="61">
        <f t="shared" si="3"/>
        <v>0</v>
      </c>
      <c r="O17" s="60"/>
      <c r="P17" s="60"/>
      <c r="Q17" s="60"/>
      <c r="R17" s="62">
        <f t="shared" si="1"/>
        <v>0</v>
      </c>
      <c r="S17" s="29" t="str">
        <f t="shared" si="4"/>
        <v>OK</v>
      </c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</row>
    <row r="18" spans="1:33" ht="30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3</v>
      </c>
      <c r="K18" s="58">
        <f t="shared" si="0"/>
        <v>2</v>
      </c>
      <c r="L18" s="59">
        <f t="shared" si="2"/>
        <v>2</v>
      </c>
      <c r="M18" s="60"/>
      <c r="N18" s="61">
        <f t="shared" si="3"/>
        <v>0</v>
      </c>
      <c r="O18" s="60"/>
      <c r="P18" s="60"/>
      <c r="Q18" s="60"/>
      <c r="R18" s="62">
        <f t="shared" si="1"/>
        <v>1</v>
      </c>
      <c r="S18" s="29" t="str">
        <f t="shared" si="4"/>
        <v>OK</v>
      </c>
      <c r="T18" s="38"/>
      <c r="U18" s="38">
        <v>2</v>
      </c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</row>
    <row r="19" spans="1:33" ht="30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5</v>
      </c>
      <c r="K19" s="58">
        <f t="shared" si="0"/>
        <v>0</v>
      </c>
      <c r="L19" s="59">
        <f t="shared" si="2"/>
        <v>0</v>
      </c>
      <c r="M19" s="60"/>
      <c r="N19" s="61">
        <f t="shared" si="3"/>
        <v>1</v>
      </c>
      <c r="O19" s="60"/>
      <c r="P19" s="60"/>
      <c r="Q19" s="60"/>
      <c r="R19" s="62">
        <f t="shared" si="1"/>
        <v>5</v>
      </c>
      <c r="S19" s="29" t="str">
        <f t="shared" si="4"/>
        <v>OK</v>
      </c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</row>
    <row r="20" spans="1:33" s="22" customFormat="1" ht="45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2"/>
        <v>0</v>
      </c>
      <c r="M20" s="60"/>
      <c r="N20" s="61">
        <f t="shared" si="3"/>
        <v>0</v>
      </c>
      <c r="O20" s="60"/>
      <c r="P20" s="60"/>
      <c r="Q20" s="60"/>
      <c r="R20" s="62">
        <f t="shared" si="1"/>
        <v>0</v>
      </c>
      <c r="S20" s="29" t="str">
        <f t="shared" si="4"/>
        <v>OK</v>
      </c>
      <c r="T20" s="38"/>
      <c r="U20" s="39"/>
      <c r="V20" s="39"/>
      <c r="W20" s="38"/>
      <c r="X20" s="39"/>
      <c r="Y20" s="38"/>
      <c r="Z20" s="39"/>
      <c r="AA20" s="38"/>
      <c r="AB20" s="38"/>
      <c r="AC20" s="38"/>
      <c r="AD20" s="38"/>
      <c r="AE20" s="38"/>
      <c r="AF20" s="38"/>
      <c r="AG20" s="38"/>
    </row>
    <row r="21" spans="1:33" ht="45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2</v>
      </c>
      <c r="K21" s="58">
        <f t="shared" si="0"/>
        <v>0</v>
      </c>
      <c r="L21" s="59">
        <f t="shared" si="2"/>
        <v>0</v>
      </c>
      <c r="M21" s="60">
        <f>-1-1</f>
        <v>-2</v>
      </c>
      <c r="N21" s="61">
        <f t="shared" si="3"/>
        <v>0</v>
      </c>
      <c r="O21" s="60"/>
      <c r="P21" s="60"/>
      <c r="Q21" s="60"/>
      <c r="R21" s="62">
        <f t="shared" si="1"/>
        <v>0</v>
      </c>
      <c r="S21" s="29" t="str">
        <f t="shared" si="4"/>
        <v>OK</v>
      </c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</row>
    <row r="22" spans="1:33" ht="30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2</v>
      </c>
      <c r="K22" s="58">
        <f t="shared" si="0"/>
        <v>2</v>
      </c>
      <c r="L22" s="59">
        <f t="shared" si="2"/>
        <v>2</v>
      </c>
      <c r="M22" s="60"/>
      <c r="N22" s="61">
        <f t="shared" si="3"/>
        <v>0</v>
      </c>
      <c r="O22" s="60"/>
      <c r="P22" s="60"/>
      <c r="Q22" s="60"/>
      <c r="R22" s="62">
        <f t="shared" si="1"/>
        <v>0</v>
      </c>
      <c r="S22" s="29" t="str">
        <f t="shared" si="4"/>
        <v>OK</v>
      </c>
      <c r="T22" s="38"/>
      <c r="U22" s="38">
        <v>2</v>
      </c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33" ht="30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2</v>
      </c>
      <c r="K23" s="58">
        <f t="shared" si="0"/>
        <v>0</v>
      </c>
      <c r="L23" s="59">
        <f t="shared" si="2"/>
        <v>0</v>
      </c>
      <c r="M23" s="60">
        <v>-2</v>
      </c>
      <c r="N23" s="61">
        <f t="shared" si="3"/>
        <v>0</v>
      </c>
      <c r="O23" s="60"/>
      <c r="P23" s="60"/>
      <c r="Q23" s="60"/>
      <c r="R23" s="62">
        <f t="shared" si="1"/>
        <v>0</v>
      </c>
      <c r="S23" s="29" t="str">
        <f t="shared" si="4"/>
        <v>OK</v>
      </c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1:33" ht="30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0</v>
      </c>
      <c r="K24" s="58">
        <f t="shared" si="0"/>
        <v>0</v>
      </c>
      <c r="L24" s="59">
        <f t="shared" si="2"/>
        <v>0</v>
      </c>
      <c r="M24" s="60"/>
      <c r="N24" s="61">
        <f t="shared" si="3"/>
        <v>0</v>
      </c>
      <c r="O24" s="60"/>
      <c r="P24" s="60"/>
      <c r="Q24" s="60"/>
      <c r="R24" s="62">
        <f t="shared" si="1"/>
        <v>0</v>
      </c>
      <c r="S24" s="29" t="str">
        <f t="shared" si="4"/>
        <v>OK</v>
      </c>
      <c r="T24" s="38"/>
      <c r="U24" s="40"/>
      <c r="V24" s="40"/>
      <c r="W24" s="38"/>
      <c r="X24" s="40"/>
      <c r="Y24" s="38"/>
      <c r="Z24" s="38"/>
      <c r="AA24" s="38"/>
      <c r="AB24" s="38"/>
      <c r="AC24" s="38"/>
      <c r="AD24" s="38"/>
      <c r="AE24" s="38"/>
      <c r="AF24" s="38"/>
      <c r="AG24" s="38"/>
    </row>
    <row r="25" spans="1:33" s="22" customFormat="1" ht="30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9</v>
      </c>
      <c r="K25" s="58">
        <f t="shared" si="0"/>
        <v>3</v>
      </c>
      <c r="L25" s="59">
        <f t="shared" si="2"/>
        <v>3</v>
      </c>
      <c r="M25" s="60">
        <v>-3</v>
      </c>
      <c r="N25" s="61">
        <f t="shared" si="3"/>
        <v>2</v>
      </c>
      <c r="O25" s="60"/>
      <c r="P25" s="60"/>
      <c r="Q25" s="60"/>
      <c r="R25" s="62">
        <f t="shared" si="1"/>
        <v>3</v>
      </c>
      <c r="S25" s="29" t="str">
        <f t="shared" si="4"/>
        <v>OK</v>
      </c>
      <c r="T25" s="38">
        <v>1</v>
      </c>
      <c r="U25" s="40">
        <v>2</v>
      </c>
      <c r="V25" s="41">
        <f>3-3</f>
        <v>0</v>
      </c>
      <c r="W25" s="38"/>
      <c r="X25" s="41"/>
      <c r="Y25" s="38"/>
      <c r="Z25" s="39"/>
      <c r="AA25" s="38"/>
      <c r="AB25" s="38"/>
      <c r="AC25" s="38"/>
      <c r="AD25" s="38"/>
      <c r="AE25" s="38"/>
      <c r="AF25" s="38"/>
      <c r="AG25" s="38"/>
    </row>
    <row r="26" spans="1:33" ht="30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0</v>
      </c>
      <c r="K26" s="58">
        <f t="shared" si="0"/>
        <v>0</v>
      </c>
      <c r="L26" s="59">
        <f t="shared" si="2"/>
        <v>0</v>
      </c>
      <c r="M26" s="60"/>
      <c r="N26" s="61">
        <f t="shared" si="3"/>
        <v>0</v>
      </c>
      <c r="O26" s="60"/>
      <c r="P26" s="60"/>
      <c r="Q26" s="60"/>
      <c r="R26" s="62">
        <f t="shared" si="1"/>
        <v>0</v>
      </c>
      <c r="S26" s="29" t="str">
        <f t="shared" si="4"/>
        <v>OK</v>
      </c>
      <c r="T26" s="38"/>
      <c r="U26" s="40"/>
      <c r="V26" s="40"/>
      <c r="W26" s="38"/>
      <c r="X26" s="40"/>
      <c r="Y26" s="38"/>
      <c r="Z26" s="38"/>
      <c r="AA26" s="38"/>
      <c r="AB26" s="38"/>
      <c r="AC26" s="38"/>
      <c r="AD26" s="38"/>
      <c r="AE26" s="38"/>
      <c r="AF26" s="38"/>
      <c r="AG26" s="38"/>
    </row>
    <row r="27" spans="1:33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4</v>
      </c>
      <c r="K27" s="58">
        <f t="shared" si="0"/>
        <v>1</v>
      </c>
      <c r="L27" s="59">
        <f t="shared" si="2"/>
        <v>1</v>
      </c>
      <c r="M27" s="60"/>
      <c r="N27" s="61">
        <f t="shared" si="3"/>
        <v>1</v>
      </c>
      <c r="O27" s="60"/>
      <c r="P27" s="60"/>
      <c r="Q27" s="60"/>
      <c r="R27" s="62">
        <f t="shared" si="1"/>
        <v>3</v>
      </c>
      <c r="S27" s="29" t="str">
        <f t="shared" si="4"/>
        <v>OK</v>
      </c>
      <c r="T27" s="38"/>
      <c r="U27" s="40"/>
      <c r="V27" s="40"/>
      <c r="W27" s="38">
        <v>1</v>
      </c>
      <c r="X27" s="40"/>
      <c r="Y27" s="38"/>
      <c r="Z27" s="38"/>
      <c r="AA27" s="38"/>
      <c r="AB27" s="38"/>
      <c r="AC27" s="38"/>
      <c r="AD27" s="38"/>
      <c r="AE27" s="38"/>
      <c r="AF27" s="38"/>
      <c r="AG27" s="38"/>
    </row>
    <row r="28" spans="1:33" s="22" customForma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>
        <v>160</v>
      </c>
      <c r="K28" s="58">
        <f t="shared" si="0"/>
        <v>0</v>
      </c>
      <c r="L28" s="59">
        <f t="shared" si="2"/>
        <v>0</v>
      </c>
      <c r="M28" s="60"/>
      <c r="N28" s="61">
        <f t="shared" si="3"/>
        <v>40</v>
      </c>
      <c r="O28" s="60"/>
      <c r="P28" s="60"/>
      <c r="Q28" s="60"/>
      <c r="R28" s="62">
        <f t="shared" si="1"/>
        <v>160</v>
      </c>
      <c r="S28" s="29" t="str">
        <f t="shared" si="4"/>
        <v>OK</v>
      </c>
      <c r="T28" s="38"/>
      <c r="U28" s="41"/>
      <c r="V28" s="41"/>
      <c r="W28" s="38"/>
      <c r="X28" s="41"/>
      <c r="Y28" s="38"/>
      <c r="Z28" s="39"/>
      <c r="AA28" s="38"/>
      <c r="AB28" s="38"/>
      <c r="AC28" s="38"/>
      <c r="AD28" s="38"/>
      <c r="AE28" s="38"/>
      <c r="AF28" s="38"/>
      <c r="AG28" s="38"/>
    </row>
    <row r="29" spans="1:33" s="22" customForma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60</v>
      </c>
      <c r="K29" s="58">
        <f t="shared" si="0"/>
        <v>0</v>
      </c>
      <c r="L29" s="59">
        <f t="shared" si="2"/>
        <v>0</v>
      </c>
      <c r="M29" s="60"/>
      <c r="N29" s="61">
        <f t="shared" si="3"/>
        <v>15</v>
      </c>
      <c r="O29" s="60"/>
      <c r="P29" s="60"/>
      <c r="Q29" s="60"/>
      <c r="R29" s="62">
        <f t="shared" si="1"/>
        <v>60</v>
      </c>
      <c r="S29" s="29" t="str">
        <f t="shared" si="4"/>
        <v>OK</v>
      </c>
      <c r="T29" s="38"/>
      <c r="U29" s="41"/>
      <c r="V29" s="41"/>
      <c r="W29" s="38"/>
      <c r="X29" s="41"/>
      <c r="Y29" s="38"/>
      <c r="Z29" s="39"/>
      <c r="AA29" s="38"/>
      <c r="AB29" s="38"/>
      <c r="AC29" s="38"/>
      <c r="AD29" s="38"/>
      <c r="AE29" s="38"/>
      <c r="AF29" s="38"/>
      <c r="AG29" s="38"/>
    </row>
    <row r="30" spans="1:33" ht="30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4</v>
      </c>
      <c r="K30" s="58">
        <f t="shared" si="0"/>
        <v>4</v>
      </c>
      <c r="L30" s="59">
        <f t="shared" si="2"/>
        <v>4</v>
      </c>
      <c r="M30" s="60"/>
      <c r="N30" s="61">
        <f t="shared" si="3"/>
        <v>1</v>
      </c>
      <c r="O30" s="60"/>
      <c r="P30" s="60"/>
      <c r="Q30" s="60"/>
      <c r="R30" s="62">
        <f t="shared" si="1"/>
        <v>0</v>
      </c>
      <c r="S30" s="29" t="str">
        <f t="shared" si="4"/>
        <v>OK</v>
      </c>
      <c r="T30" s="38"/>
      <c r="U30" s="40"/>
      <c r="V30" s="40"/>
      <c r="W30" s="38">
        <v>4</v>
      </c>
      <c r="X30" s="40"/>
      <c r="Y30" s="38"/>
      <c r="Z30" s="38"/>
      <c r="AA30" s="38"/>
      <c r="AB30" s="38"/>
      <c r="AC30" s="38"/>
      <c r="AD30" s="38"/>
      <c r="AE30" s="38"/>
      <c r="AF30" s="38"/>
      <c r="AG30" s="38"/>
    </row>
    <row r="31" spans="1:33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2</v>
      </c>
      <c r="K31" s="58">
        <f t="shared" si="0"/>
        <v>0</v>
      </c>
      <c r="L31" s="59">
        <f t="shared" si="2"/>
        <v>0</v>
      </c>
      <c r="M31" s="60"/>
      <c r="N31" s="61">
        <f t="shared" si="3"/>
        <v>0</v>
      </c>
      <c r="O31" s="60"/>
      <c r="P31" s="60"/>
      <c r="Q31" s="60"/>
      <c r="R31" s="62">
        <f t="shared" si="1"/>
        <v>2</v>
      </c>
      <c r="S31" s="29" t="str">
        <f t="shared" si="4"/>
        <v>OK</v>
      </c>
      <c r="T31" s="38"/>
      <c r="U31" s="43"/>
      <c r="V31" s="40"/>
      <c r="W31" s="38"/>
      <c r="X31" s="43"/>
      <c r="Y31" s="38"/>
      <c r="Z31" s="38"/>
      <c r="AA31" s="38"/>
      <c r="AB31" s="38"/>
      <c r="AC31" s="38"/>
      <c r="AD31" s="38"/>
      <c r="AE31" s="38"/>
      <c r="AF31" s="38"/>
      <c r="AG31" s="38"/>
    </row>
    <row r="32" spans="1:33" ht="45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2"/>
        <v>0</v>
      </c>
      <c r="M32" s="60"/>
      <c r="N32" s="61">
        <f t="shared" si="3"/>
        <v>0</v>
      </c>
      <c r="O32" s="60"/>
      <c r="P32" s="60"/>
      <c r="Q32" s="60"/>
      <c r="R32" s="62">
        <f t="shared" si="1"/>
        <v>0</v>
      </c>
      <c r="S32" s="29" t="str">
        <f t="shared" si="4"/>
        <v>OK</v>
      </c>
      <c r="T32" s="38"/>
      <c r="U32" s="42"/>
      <c r="V32" s="38"/>
      <c r="W32" s="38"/>
      <c r="X32" s="42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3" ht="45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2"/>
        <v>0</v>
      </c>
      <c r="M33" s="60"/>
      <c r="N33" s="61">
        <f t="shared" si="3"/>
        <v>0</v>
      </c>
      <c r="O33" s="60"/>
      <c r="P33" s="60"/>
      <c r="Q33" s="60"/>
      <c r="R33" s="62">
        <f t="shared" si="1"/>
        <v>0</v>
      </c>
      <c r="S33" s="29" t="str">
        <f t="shared" si="4"/>
        <v>OK</v>
      </c>
      <c r="T33" s="38"/>
      <c r="U33" s="42"/>
      <c r="V33" s="38"/>
      <c r="W33" s="38"/>
      <c r="X33" s="42"/>
      <c r="Y33" s="38"/>
      <c r="Z33" s="38"/>
      <c r="AA33" s="38"/>
      <c r="AB33" s="38"/>
      <c r="AC33" s="38"/>
      <c r="AD33" s="38"/>
      <c r="AE33" s="38"/>
      <c r="AF33" s="38"/>
      <c r="AG33" s="38"/>
    </row>
    <row r="34" spans="1:33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2"/>
        <v>0</v>
      </c>
      <c r="M34" s="60"/>
      <c r="N34" s="61">
        <f t="shared" si="3"/>
        <v>0</v>
      </c>
      <c r="O34" s="60"/>
      <c r="P34" s="60"/>
      <c r="Q34" s="60"/>
      <c r="R34" s="62">
        <f t="shared" si="1"/>
        <v>0</v>
      </c>
      <c r="S34" s="29" t="str">
        <f t="shared" si="4"/>
        <v>OK</v>
      </c>
      <c r="T34" s="38"/>
      <c r="U34" s="42"/>
      <c r="V34" s="42"/>
      <c r="W34" s="38"/>
      <c r="X34" s="42"/>
      <c r="Y34" s="38"/>
      <c r="Z34" s="38"/>
      <c r="AA34" s="38"/>
      <c r="AB34" s="38"/>
      <c r="AC34" s="38"/>
      <c r="AD34" s="38"/>
      <c r="AE34" s="38"/>
      <c r="AF34" s="38"/>
      <c r="AG34" s="38"/>
    </row>
    <row r="35" spans="1:33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2"/>
        <v>0</v>
      </c>
      <c r="M35" s="60"/>
      <c r="N35" s="61">
        <f t="shared" si="3"/>
        <v>0</v>
      </c>
      <c r="O35" s="60"/>
      <c r="P35" s="60"/>
      <c r="Q35" s="60"/>
      <c r="R35" s="62">
        <f t="shared" si="1"/>
        <v>0</v>
      </c>
      <c r="S35" s="29" t="str">
        <f t="shared" si="4"/>
        <v>OK</v>
      </c>
      <c r="T35" s="38"/>
      <c r="U35" s="42"/>
      <c r="V35" s="42"/>
      <c r="W35" s="38"/>
      <c r="X35" s="42"/>
      <c r="Y35" s="38"/>
      <c r="Z35" s="38"/>
      <c r="AA35" s="38"/>
      <c r="AB35" s="38"/>
      <c r="AC35" s="38"/>
      <c r="AD35" s="38"/>
      <c r="AE35" s="38"/>
      <c r="AF35" s="38"/>
      <c r="AG35" s="38"/>
    </row>
    <row r="36" spans="1:33" ht="30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2"/>
        <v>0</v>
      </c>
      <c r="M36" s="60"/>
      <c r="N36" s="61">
        <f t="shared" si="3"/>
        <v>0</v>
      </c>
      <c r="O36" s="60"/>
      <c r="P36" s="60"/>
      <c r="Q36" s="60"/>
      <c r="R36" s="62">
        <f t="shared" si="1"/>
        <v>0</v>
      </c>
      <c r="S36" s="29" t="str">
        <f t="shared" si="4"/>
        <v>OK</v>
      </c>
      <c r="T36" s="38"/>
      <c r="U36" s="42"/>
      <c r="V36" s="42"/>
      <c r="W36" s="38"/>
      <c r="X36" s="42"/>
      <c r="Y36" s="38"/>
      <c r="Z36" s="38"/>
      <c r="AA36" s="38"/>
      <c r="AB36" s="38"/>
      <c r="AC36" s="38"/>
      <c r="AD36" s="38"/>
      <c r="AE36" s="38"/>
      <c r="AF36" s="38"/>
      <c r="AG36" s="38"/>
    </row>
    <row r="37" spans="1:33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2"/>
        <v>0</v>
      </c>
      <c r="M37" s="60"/>
      <c r="N37" s="61">
        <f t="shared" si="3"/>
        <v>0</v>
      </c>
      <c r="O37" s="60"/>
      <c r="P37" s="60"/>
      <c r="Q37" s="60"/>
      <c r="R37" s="62">
        <f t="shared" si="1"/>
        <v>0</v>
      </c>
      <c r="S37" s="29" t="str">
        <f t="shared" si="4"/>
        <v>OK</v>
      </c>
      <c r="T37" s="38"/>
      <c r="U37" s="42"/>
      <c r="V37" s="42"/>
      <c r="W37" s="38"/>
      <c r="X37" s="42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60">
      <c r="A38" s="178"/>
      <c r="B38" s="30">
        <v>35</v>
      </c>
      <c r="C38" s="178"/>
      <c r="D38" s="115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4</v>
      </c>
      <c r="K38" s="58">
        <f t="shared" si="0"/>
        <v>0</v>
      </c>
      <c r="L38" s="59">
        <f t="shared" si="2"/>
        <v>0</v>
      </c>
      <c r="M38" s="60">
        <v>-4</v>
      </c>
      <c r="N38" s="61">
        <f t="shared" si="3"/>
        <v>1</v>
      </c>
      <c r="O38" s="60"/>
      <c r="P38" s="60"/>
      <c r="Q38" s="60"/>
      <c r="R38" s="62">
        <f t="shared" si="1"/>
        <v>0</v>
      </c>
      <c r="S38" s="29" t="str">
        <f t="shared" si="4"/>
        <v>OK</v>
      </c>
      <c r="T38" s="38"/>
      <c r="U38" s="42"/>
      <c r="V38" s="42"/>
      <c r="W38" s="38"/>
      <c r="X38" s="42"/>
      <c r="Y38" s="38"/>
      <c r="Z38" s="38"/>
      <c r="AA38" s="38"/>
      <c r="AB38" s="38"/>
      <c r="AC38" s="38"/>
      <c r="AD38" s="38"/>
      <c r="AE38" s="38"/>
      <c r="AF38" s="38"/>
      <c r="AG38" s="38"/>
    </row>
    <row r="39" spans="1:33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2"/>
        <v>0</v>
      </c>
      <c r="M39" s="60"/>
      <c r="N39" s="61">
        <f t="shared" si="3"/>
        <v>0</v>
      </c>
      <c r="O39" s="60"/>
      <c r="P39" s="60"/>
      <c r="Q39" s="60"/>
      <c r="R39" s="62">
        <f t="shared" si="1"/>
        <v>0</v>
      </c>
      <c r="S39" s="29" t="str">
        <f t="shared" si="4"/>
        <v>OK</v>
      </c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33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2"/>
        <v>0</v>
      </c>
      <c r="M40" s="60"/>
      <c r="N40" s="61">
        <f t="shared" si="3"/>
        <v>0</v>
      </c>
      <c r="O40" s="60"/>
      <c r="P40" s="60"/>
      <c r="Q40" s="60"/>
      <c r="R40" s="62">
        <f t="shared" si="1"/>
        <v>0</v>
      </c>
      <c r="S40" s="29" t="str">
        <f t="shared" si="4"/>
        <v>OK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</row>
    <row r="41" spans="1:33" ht="30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2"/>
        <v>0</v>
      </c>
      <c r="M41" s="60"/>
      <c r="N41" s="61">
        <f t="shared" si="3"/>
        <v>0</v>
      </c>
      <c r="O41" s="60"/>
      <c r="P41" s="60"/>
      <c r="Q41" s="60"/>
      <c r="R41" s="62">
        <f t="shared" si="1"/>
        <v>0</v>
      </c>
      <c r="S41" s="29" t="str">
        <f t="shared" si="4"/>
        <v>OK</v>
      </c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</row>
    <row r="42" spans="1:33" ht="60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2"/>
        <v>0</v>
      </c>
      <c r="M42" s="60"/>
      <c r="N42" s="61">
        <f t="shared" si="3"/>
        <v>0</v>
      </c>
      <c r="O42" s="60"/>
      <c r="P42" s="60"/>
      <c r="Q42" s="60"/>
      <c r="R42" s="62">
        <f t="shared" si="1"/>
        <v>0</v>
      </c>
      <c r="S42" s="29" t="str">
        <f t="shared" si="4"/>
        <v>OK</v>
      </c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</row>
    <row r="43" spans="1:33" ht="30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2"/>
        <v>0</v>
      </c>
      <c r="M43" s="60"/>
      <c r="N43" s="61">
        <f t="shared" si="3"/>
        <v>0</v>
      </c>
      <c r="O43" s="60"/>
      <c r="P43" s="60"/>
      <c r="Q43" s="60"/>
      <c r="R43" s="62">
        <f t="shared" si="1"/>
        <v>0</v>
      </c>
      <c r="S43" s="29" t="str">
        <f t="shared" si="4"/>
        <v>OK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</row>
    <row r="44" spans="1:33" s="22" customFormat="1" ht="30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2"/>
        <v>0</v>
      </c>
      <c r="M44" s="60"/>
      <c r="N44" s="61">
        <f t="shared" si="3"/>
        <v>0</v>
      </c>
      <c r="O44" s="60"/>
      <c r="P44" s="60"/>
      <c r="Q44" s="60"/>
      <c r="R44" s="62">
        <f t="shared" si="1"/>
        <v>0</v>
      </c>
      <c r="S44" s="29" t="str">
        <f t="shared" si="4"/>
        <v>OK</v>
      </c>
      <c r="T44" s="38"/>
      <c r="U44" s="39"/>
      <c r="V44" s="39"/>
      <c r="W44" s="38"/>
      <c r="X44" s="39"/>
      <c r="Y44" s="38"/>
      <c r="Z44" s="39"/>
      <c r="AA44" s="38"/>
      <c r="AB44" s="38"/>
      <c r="AC44" s="38"/>
      <c r="AD44" s="38"/>
      <c r="AE44" s="38"/>
      <c r="AF44" s="38"/>
      <c r="AG44" s="38"/>
    </row>
    <row r="45" spans="1:33" ht="45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2"/>
        <v>0</v>
      </c>
      <c r="M45" s="60"/>
      <c r="N45" s="61">
        <f t="shared" si="3"/>
        <v>0</v>
      </c>
      <c r="O45" s="60"/>
      <c r="P45" s="60"/>
      <c r="Q45" s="60"/>
      <c r="R45" s="62">
        <f t="shared" si="1"/>
        <v>0</v>
      </c>
      <c r="S45" s="29" t="str">
        <f t="shared" si="4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</row>
    <row r="46" spans="1:33" ht="30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2"/>
        <v>0</v>
      </c>
      <c r="M46" s="60"/>
      <c r="N46" s="61">
        <f t="shared" si="3"/>
        <v>0</v>
      </c>
      <c r="O46" s="60"/>
      <c r="P46" s="60"/>
      <c r="Q46" s="60"/>
      <c r="R46" s="62">
        <f t="shared" si="1"/>
        <v>0</v>
      </c>
      <c r="S46" s="29" t="str">
        <f t="shared" si="4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</row>
    <row r="47" spans="1:33" ht="30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2"/>
        <v>0</v>
      </c>
      <c r="M47" s="60"/>
      <c r="N47" s="61">
        <f t="shared" si="3"/>
        <v>0</v>
      </c>
      <c r="O47" s="60"/>
      <c r="P47" s="60"/>
      <c r="Q47" s="60"/>
      <c r="R47" s="62">
        <f t="shared" si="1"/>
        <v>0</v>
      </c>
      <c r="S47" s="29" t="str">
        <f t="shared" si="4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</row>
    <row r="48" spans="1:33" ht="60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2"/>
        <v>0</v>
      </c>
      <c r="M48" s="60"/>
      <c r="N48" s="61">
        <f t="shared" si="3"/>
        <v>0</v>
      </c>
      <c r="O48" s="60"/>
      <c r="P48" s="60"/>
      <c r="Q48" s="60"/>
      <c r="R48" s="62">
        <f t="shared" si="1"/>
        <v>0</v>
      </c>
      <c r="S48" s="29" t="str">
        <f t="shared" si="4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30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2</v>
      </c>
      <c r="K49" s="58">
        <f t="shared" si="0"/>
        <v>0</v>
      </c>
      <c r="L49" s="59">
        <f t="shared" si="2"/>
        <v>0</v>
      </c>
      <c r="M49" s="60">
        <v>-1</v>
      </c>
      <c r="N49" s="61">
        <f t="shared" si="3"/>
        <v>0</v>
      </c>
      <c r="O49" s="60"/>
      <c r="P49" s="60"/>
      <c r="Q49" s="60"/>
      <c r="R49" s="62">
        <f t="shared" si="1"/>
        <v>1</v>
      </c>
      <c r="S49" s="29" t="str">
        <f t="shared" si="4"/>
        <v>OK</v>
      </c>
      <c r="T49" s="38"/>
      <c r="U49" s="39"/>
      <c r="V49" s="39"/>
      <c r="W49" s="38"/>
      <c r="X49" s="39"/>
      <c r="Y49" s="38"/>
      <c r="Z49" s="39"/>
      <c r="AA49" s="38"/>
      <c r="AB49" s="38"/>
      <c r="AC49" s="38"/>
      <c r="AD49" s="38"/>
      <c r="AE49" s="38"/>
      <c r="AF49" s="38"/>
      <c r="AG49" s="38"/>
    </row>
    <row r="50" spans="1:33" ht="30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2"/>
        <v>0</v>
      </c>
      <c r="M50" s="60"/>
      <c r="N50" s="61">
        <f t="shared" si="3"/>
        <v>0</v>
      </c>
      <c r="O50" s="60"/>
      <c r="P50" s="60"/>
      <c r="Q50" s="60"/>
      <c r="R50" s="62">
        <f t="shared" si="1"/>
        <v>0</v>
      </c>
      <c r="S50" s="29" t="str">
        <f t="shared" si="4"/>
        <v>OK</v>
      </c>
      <c r="T50" s="38"/>
      <c r="U50" s="42"/>
      <c r="V50" s="42"/>
      <c r="W50" s="38"/>
      <c r="X50" s="42"/>
      <c r="Y50" s="38"/>
      <c r="Z50" s="38"/>
      <c r="AA50" s="38"/>
      <c r="AB50" s="38"/>
      <c r="AC50" s="38"/>
      <c r="AD50" s="38"/>
      <c r="AE50" s="38"/>
      <c r="AF50" s="38"/>
      <c r="AG50" s="38"/>
    </row>
    <row r="51" spans="1:33">
      <c r="I51" s="31"/>
      <c r="J51" s="34">
        <f>SUM(J4:J50)</f>
        <v>311</v>
      </c>
      <c r="M51" s="46"/>
      <c r="N51" s="46"/>
      <c r="O51" s="46"/>
      <c r="P51" s="46"/>
      <c r="Q51" s="46"/>
      <c r="R51" s="46">
        <f>SUM(R4:R50)</f>
        <v>285</v>
      </c>
      <c r="T51" s="36" cm="1">
        <f t="array" ref="T51">SUMPRODUCT($I$4:$I$50*T4:T50)</f>
        <v>2950</v>
      </c>
      <c r="U51" s="36" cm="1">
        <f t="array" ref="U51">SUMPRODUCT($I$4:$I$50*U4:U50)</f>
        <v>9900</v>
      </c>
      <c r="V51" s="36" cm="1">
        <f t="array" ref="V51">SUMPRODUCT($I$4:$I$50*V4:V50)</f>
        <v>0</v>
      </c>
      <c r="W51" s="36" cm="1">
        <f t="array" ref="W51">SUMPRODUCT($I$4:$I$50*W4:W50)</f>
        <v>6900</v>
      </c>
      <c r="X51" s="36" cm="1">
        <f t="array" ref="X51">SUMPRODUCT($I$4:$I$50*X4:X50)</f>
        <v>0</v>
      </c>
      <c r="Y51" s="36" cm="1">
        <f t="array" ref="Y51">SUMPRODUCT($I$4:$I$50*Y4:Y50)</f>
        <v>0</v>
      </c>
      <c r="Z51" s="36" cm="1">
        <f t="array" ref="Z51">SUMPRODUCT($I$4:$I$50*Z4:Z50)</f>
        <v>0</v>
      </c>
      <c r="AA51" s="36" cm="1">
        <f t="array" ref="AA51">SUMPRODUCT($I$4:$I$50*AA4:AA50)</f>
        <v>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</row>
    <row r="52" spans="1:33">
      <c r="J52" s="63">
        <f>SUMPRODUCT($I$4:$I$50,J4:J50)</f>
        <v>127630</v>
      </c>
      <c r="K52" s="63">
        <f t="shared" ref="K52:Q52" si="5">SUMPRODUCT($I$4:$I$50,K4:K50)</f>
        <v>19750</v>
      </c>
      <c r="L52" s="63">
        <f t="shared" si="5"/>
        <v>19750</v>
      </c>
      <c r="M52" s="63">
        <f t="shared" si="5"/>
        <v>-16750</v>
      </c>
      <c r="N52" s="63">
        <f t="shared" si="5"/>
        <v>19420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91130</v>
      </c>
    </row>
  </sheetData>
  <autoFilter ref="A3:AG51" xr:uid="{9772A4DA-FE35-4A8E-AB11-991144E69181}"/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1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8191C-9530-4FDB-A913-BEC639261A0E}">
  <sheetPr codeName="Planilha5"/>
  <dimension ref="A1:AG52"/>
  <sheetViews>
    <sheetView zoomScale="80" zoomScaleNormal="80" workbookViewId="0">
      <pane xSplit="10" ySplit="2" topLeftCell="K3" activePane="bottomRight" state="frozen"/>
      <selection pane="topRight" activeCell="K1" sqref="K1"/>
      <selection pane="bottomLeft" activeCell="A3" sqref="A3"/>
      <selection pane="bottomRight" activeCell="V9" sqref="V9"/>
    </sheetView>
  </sheetViews>
  <sheetFormatPr defaultColWidth="9.85546875" defaultRowHeight="15"/>
  <cols>
    <col min="1" max="2" width="6.42578125" style="3" customWidth="1"/>
    <col min="3" max="3" width="16" style="45" customWidth="1"/>
    <col min="4" max="4" width="31.5703125" style="1" customWidth="1"/>
    <col min="5" max="5" width="10.85546875" style="1" customWidth="1"/>
    <col min="6" max="6" width="9.42578125" style="1" customWidth="1"/>
    <col min="7" max="7" width="11.140625" style="1" customWidth="1"/>
    <col min="8" max="8" width="13.85546875" style="1" customWidth="1"/>
    <col min="9" max="9" width="15.85546875" style="1" customWidth="1"/>
    <col min="10" max="10" width="12.5703125" style="34" bestFit="1" customWidth="1"/>
    <col min="11" max="11" width="12.42578125" style="34" customWidth="1"/>
    <col min="12" max="12" width="13.85546875" style="34" customWidth="1"/>
    <col min="13" max="13" width="10" style="34" customWidth="1"/>
    <col min="14" max="14" width="10.85546875" style="34" customWidth="1"/>
    <col min="15" max="17" width="10" style="34" customWidth="1"/>
    <col min="18" max="18" width="11" style="11" bestFit="1" customWidth="1"/>
    <col min="19" max="19" width="11.140625" style="35" customWidth="1"/>
    <col min="20" max="21" width="15.140625" style="37" customWidth="1"/>
    <col min="22" max="33" width="13.85546875" style="37" customWidth="1"/>
    <col min="34" max="16384" width="9.85546875" style="3"/>
  </cols>
  <sheetData>
    <row r="1" spans="1:33" ht="39.7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142</v>
      </c>
      <c r="U1" s="183" t="s">
        <v>199</v>
      </c>
      <c r="V1" s="183" t="s">
        <v>200</v>
      </c>
      <c r="W1" s="183" t="s">
        <v>201</v>
      </c>
      <c r="X1" s="183" t="s">
        <v>202</v>
      </c>
      <c r="Y1" s="183" t="s">
        <v>203</v>
      </c>
      <c r="Z1" s="183" t="s">
        <v>204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18" customHeight="1">
      <c r="A2" s="185" t="s">
        <v>70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83"/>
      <c r="V2" s="183"/>
      <c r="W2" s="183"/>
      <c r="X2" s="183"/>
      <c r="Y2" s="183"/>
      <c r="Z2" s="183"/>
      <c r="AA2" s="190"/>
      <c r="AB2" s="190"/>
      <c r="AC2" s="190"/>
      <c r="AD2" s="190"/>
      <c r="AE2" s="190"/>
      <c r="AF2" s="190"/>
      <c r="AG2" s="190"/>
    </row>
    <row r="3" spans="1:33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45602</v>
      </c>
      <c r="U3" s="53">
        <v>45742</v>
      </c>
      <c r="V3" s="53">
        <v>45817</v>
      </c>
      <c r="W3" s="53">
        <v>45824</v>
      </c>
      <c r="X3" s="53">
        <v>45831</v>
      </c>
      <c r="Y3" s="53">
        <v>45918</v>
      </c>
      <c r="Z3" s="53">
        <v>45949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45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2</v>
      </c>
      <c r="K4" s="58">
        <f t="shared" ref="K4:K50" si="0">IF(SUM(T4:AK4)&gt;J4+M4,J4+M4,SUM(T4:AK4))</f>
        <v>2</v>
      </c>
      <c r="L4" s="59">
        <f>(SUM(T4:AK4))</f>
        <v>2</v>
      </c>
      <c r="M4" s="60"/>
      <c r="N4" s="61">
        <f t="shared" ref="N4:N50" si="1">ROUND(IF(J4*0.25-0.5&lt;0,0,J4*0.25-0.5),0)-Q4-O4</f>
        <v>0</v>
      </c>
      <c r="O4" s="60"/>
      <c r="P4" s="60"/>
      <c r="Q4" s="60"/>
      <c r="R4" s="62">
        <f t="shared" ref="R4:R50" si="2">J4-(SUM(T4:AC4))+M4</f>
        <v>0</v>
      </c>
      <c r="S4" s="29" t="str">
        <f>IF(R4&lt;0,"ATENÇÃO","OK")</f>
        <v>OK</v>
      </c>
      <c r="T4" s="38"/>
      <c r="U4" s="38"/>
      <c r="V4" s="38"/>
      <c r="W4" s="38"/>
      <c r="X4" s="38">
        <v>1</v>
      </c>
      <c r="Y4" s="38"/>
      <c r="Z4" s="38">
        <v>1</v>
      </c>
      <c r="AA4" s="38"/>
      <c r="AB4" s="38"/>
      <c r="AC4" s="38"/>
      <c r="AD4" s="38"/>
      <c r="AE4" s="38"/>
      <c r="AF4" s="38"/>
      <c r="AG4" s="38"/>
    </row>
    <row r="5" spans="1:33" ht="30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1</v>
      </c>
      <c r="K5" s="58">
        <f t="shared" si="0"/>
        <v>0</v>
      </c>
      <c r="L5" s="59">
        <f t="shared" ref="L5:L50" si="3">(SUM(T5:AK5))</f>
        <v>0</v>
      </c>
      <c r="M5" s="60">
        <v>-1</v>
      </c>
      <c r="N5" s="61">
        <f t="shared" si="1"/>
        <v>0</v>
      </c>
      <c r="O5" s="60"/>
      <c r="P5" s="60"/>
      <c r="Q5" s="60"/>
      <c r="R5" s="62">
        <f t="shared" si="2"/>
        <v>0</v>
      </c>
      <c r="S5" s="29" t="str">
        <f t="shared" ref="S5:S50" si="4">IF(R5&lt;0,"ATENÇÃO","OK")</f>
        <v>OK</v>
      </c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</row>
    <row r="6" spans="1:33" ht="30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1</v>
      </c>
      <c r="K6" s="58">
        <f t="shared" si="0"/>
        <v>1</v>
      </c>
      <c r="L6" s="59">
        <f t="shared" si="3"/>
        <v>1</v>
      </c>
      <c r="M6" s="60"/>
      <c r="N6" s="61">
        <f t="shared" si="1"/>
        <v>0</v>
      </c>
      <c r="O6" s="60"/>
      <c r="P6" s="60"/>
      <c r="Q6" s="60"/>
      <c r="R6" s="62">
        <f t="shared" si="2"/>
        <v>0</v>
      </c>
      <c r="S6" s="29" t="str">
        <f t="shared" si="4"/>
        <v>OK</v>
      </c>
      <c r="T6" s="38"/>
      <c r="U6" s="38"/>
      <c r="V6" s="38"/>
      <c r="W6" s="38"/>
      <c r="X6" s="38"/>
      <c r="Y6" s="121">
        <v>1</v>
      </c>
      <c r="Z6" s="38"/>
      <c r="AA6" s="38"/>
      <c r="AB6" s="38"/>
      <c r="AC6" s="38"/>
      <c r="AD6" s="38"/>
      <c r="AE6" s="38"/>
      <c r="AF6" s="38"/>
      <c r="AG6" s="38"/>
    </row>
    <row r="7" spans="1:33" ht="30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0</v>
      </c>
      <c r="L7" s="59">
        <f t="shared" si="3"/>
        <v>0</v>
      </c>
      <c r="M7" s="60"/>
      <c r="N7" s="61">
        <f t="shared" si="1"/>
        <v>0</v>
      </c>
      <c r="O7" s="60"/>
      <c r="P7" s="60"/>
      <c r="Q7" s="60"/>
      <c r="R7" s="62">
        <f t="shared" si="2"/>
        <v>0</v>
      </c>
      <c r="S7" s="29" t="str">
        <f t="shared" si="4"/>
        <v>OK</v>
      </c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</row>
    <row r="8" spans="1:33" ht="30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4</v>
      </c>
      <c r="K8" s="58">
        <f t="shared" si="0"/>
        <v>1</v>
      </c>
      <c r="L8" s="59">
        <f t="shared" si="3"/>
        <v>1</v>
      </c>
      <c r="M8" s="60"/>
      <c r="N8" s="61">
        <f t="shared" si="1"/>
        <v>1</v>
      </c>
      <c r="O8" s="60"/>
      <c r="P8" s="60"/>
      <c r="Q8" s="60"/>
      <c r="R8" s="62">
        <f t="shared" si="2"/>
        <v>3</v>
      </c>
      <c r="S8" s="29" t="str">
        <f t="shared" si="4"/>
        <v>OK</v>
      </c>
      <c r="T8" s="38"/>
      <c r="U8" s="38"/>
      <c r="V8" s="38"/>
      <c r="W8" s="38"/>
      <c r="X8" s="38"/>
      <c r="Y8" s="38"/>
      <c r="Z8" s="38">
        <v>1</v>
      </c>
      <c r="AA8" s="38"/>
      <c r="AB8" s="38"/>
      <c r="AC8" s="38"/>
      <c r="AD8" s="38"/>
      <c r="AE8" s="38"/>
      <c r="AF8" s="38"/>
      <c r="AG8" s="38"/>
    </row>
    <row r="9" spans="1:33" ht="45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1</v>
      </c>
      <c r="K9" s="58">
        <f t="shared" si="0"/>
        <v>0</v>
      </c>
      <c r="L9" s="59">
        <f t="shared" si="3"/>
        <v>0</v>
      </c>
      <c r="M9" s="60"/>
      <c r="N9" s="61">
        <f t="shared" si="1"/>
        <v>0</v>
      </c>
      <c r="O9" s="60"/>
      <c r="P9" s="60"/>
      <c r="Q9" s="60"/>
      <c r="R9" s="62">
        <f t="shared" si="2"/>
        <v>1</v>
      </c>
      <c r="S9" s="29" t="str">
        <f t="shared" si="4"/>
        <v>OK</v>
      </c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</row>
    <row r="10" spans="1:33" ht="45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2</v>
      </c>
      <c r="K10" s="58">
        <f t="shared" si="0"/>
        <v>0</v>
      </c>
      <c r="L10" s="59">
        <f t="shared" si="3"/>
        <v>0</v>
      </c>
      <c r="M10" s="60"/>
      <c r="N10" s="61">
        <f t="shared" si="1"/>
        <v>0</v>
      </c>
      <c r="O10" s="60"/>
      <c r="P10" s="60"/>
      <c r="Q10" s="60"/>
      <c r="R10" s="62">
        <f t="shared" si="2"/>
        <v>2</v>
      </c>
      <c r="S10" s="29" t="str">
        <f t="shared" si="4"/>
        <v>OK</v>
      </c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</row>
    <row r="11" spans="1:33" ht="45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3</v>
      </c>
      <c r="K11" s="58">
        <f t="shared" si="0"/>
        <v>0</v>
      </c>
      <c r="L11" s="59">
        <f t="shared" si="3"/>
        <v>0</v>
      </c>
      <c r="M11" s="60"/>
      <c r="N11" s="61">
        <f t="shared" si="1"/>
        <v>0</v>
      </c>
      <c r="O11" s="60"/>
      <c r="P11" s="60"/>
      <c r="Q11" s="60"/>
      <c r="R11" s="62">
        <f t="shared" si="2"/>
        <v>3</v>
      </c>
      <c r="S11" s="29" t="str">
        <f t="shared" si="4"/>
        <v>OK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45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1</v>
      </c>
      <c r="K12" s="58">
        <f t="shared" si="0"/>
        <v>0</v>
      </c>
      <c r="L12" s="59">
        <f t="shared" si="3"/>
        <v>0</v>
      </c>
      <c r="M12" s="60"/>
      <c r="N12" s="61">
        <f t="shared" si="1"/>
        <v>0</v>
      </c>
      <c r="O12" s="60"/>
      <c r="P12" s="60"/>
      <c r="Q12" s="60"/>
      <c r="R12" s="62">
        <f t="shared" si="2"/>
        <v>1</v>
      </c>
      <c r="S12" s="29" t="str">
        <f t="shared" si="4"/>
        <v>OK</v>
      </c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</row>
    <row r="13" spans="1:33" s="22" customFormat="1" ht="30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0</v>
      </c>
      <c r="K13" s="58">
        <f t="shared" si="0"/>
        <v>0</v>
      </c>
      <c r="L13" s="59">
        <f t="shared" si="3"/>
        <v>0</v>
      </c>
      <c r="M13" s="60"/>
      <c r="N13" s="61">
        <f t="shared" si="1"/>
        <v>0</v>
      </c>
      <c r="O13" s="60"/>
      <c r="P13" s="60"/>
      <c r="Q13" s="60"/>
      <c r="R13" s="62">
        <f t="shared" si="2"/>
        <v>0</v>
      </c>
      <c r="S13" s="29" t="str">
        <f t="shared" si="4"/>
        <v>OK</v>
      </c>
      <c r="T13" s="38"/>
      <c r="U13" s="39"/>
      <c r="V13" s="39"/>
      <c r="W13" s="38"/>
      <c r="X13" s="39"/>
      <c r="Y13" s="38"/>
      <c r="Z13" s="39"/>
      <c r="AA13" s="38"/>
      <c r="AB13" s="38"/>
      <c r="AC13" s="38"/>
      <c r="AD13" s="38"/>
      <c r="AE13" s="38"/>
      <c r="AF13" s="38"/>
      <c r="AG13" s="38"/>
    </row>
    <row r="14" spans="1:33" ht="30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1</v>
      </c>
      <c r="K14" s="58">
        <f t="shared" si="0"/>
        <v>0</v>
      </c>
      <c r="L14" s="59">
        <f t="shared" si="3"/>
        <v>0</v>
      </c>
      <c r="M14" s="60">
        <v>-1</v>
      </c>
      <c r="N14" s="61">
        <f t="shared" si="1"/>
        <v>0</v>
      </c>
      <c r="O14" s="60"/>
      <c r="P14" s="60"/>
      <c r="Q14" s="60"/>
      <c r="R14" s="62">
        <f t="shared" si="2"/>
        <v>0</v>
      </c>
      <c r="S14" s="29" t="str">
        <f t="shared" si="4"/>
        <v>OK</v>
      </c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</row>
    <row r="15" spans="1:33" s="22" customForma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2</v>
      </c>
      <c r="K15" s="58">
        <f t="shared" si="0"/>
        <v>2</v>
      </c>
      <c r="L15" s="59">
        <f t="shared" si="3"/>
        <v>2</v>
      </c>
      <c r="M15" s="60"/>
      <c r="N15" s="61">
        <f t="shared" si="1"/>
        <v>0</v>
      </c>
      <c r="O15" s="60"/>
      <c r="P15" s="60"/>
      <c r="Q15" s="60"/>
      <c r="R15" s="62">
        <f t="shared" si="2"/>
        <v>0</v>
      </c>
      <c r="S15" s="29" t="str">
        <f t="shared" si="4"/>
        <v>OK</v>
      </c>
      <c r="T15" s="38"/>
      <c r="U15" s="39">
        <v>2</v>
      </c>
      <c r="V15" s="39"/>
      <c r="W15" s="38"/>
      <c r="X15" s="39"/>
      <c r="Y15" s="38"/>
      <c r="Z15" s="39"/>
      <c r="AA15" s="38"/>
      <c r="AB15" s="38"/>
      <c r="AC15" s="38"/>
      <c r="AD15" s="38"/>
      <c r="AE15" s="38"/>
      <c r="AF15" s="38"/>
      <c r="AG15" s="38"/>
    </row>
    <row r="16" spans="1:33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4</v>
      </c>
      <c r="K16" s="58">
        <f t="shared" si="0"/>
        <v>2</v>
      </c>
      <c r="L16" s="59">
        <f t="shared" si="3"/>
        <v>2</v>
      </c>
      <c r="M16" s="60"/>
      <c r="N16" s="61">
        <f t="shared" si="1"/>
        <v>1</v>
      </c>
      <c r="O16" s="60"/>
      <c r="P16" s="60"/>
      <c r="Q16" s="60"/>
      <c r="R16" s="62">
        <f t="shared" si="2"/>
        <v>2</v>
      </c>
      <c r="S16" s="29" t="str">
        <f t="shared" si="4"/>
        <v>OK</v>
      </c>
      <c r="T16" s="38"/>
      <c r="U16" s="38">
        <v>1</v>
      </c>
      <c r="V16" s="38"/>
      <c r="W16" s="38"/>
      <c r="X16" s="38"/>
      <c r="Y16" s="38"/>
      <c r="Z16" s="38">
        <v>1</v>
      </c>
      <c r="AA16" s="38"/>
      <c r="AB16" s="38"/>
      <c r="AC16" s="38"/>
      <c r="AD16" s="38"/>
      <c r="AE16" s="38"/>
      <c r="AF16" s="38"/>
      <c r="AG16" s="38"/>
    </row>
    <row r="17" spans="1:33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0</v>
      </c>
      <c r="K17" s="58">
        <f t="shared" si="0"/>
        <v>0</v>
      </c>
      <c r="L17" s="59">
        <f t="shared" si="3"/>
        <v>0</v>
      </c>
      <c r="M17" s="60"/>
      <c r="N17" s="61">
        <f t="shared" si="1"/>
        <v>0</v>
      </c>
      <c r="O17" s="60"/>
      <c r="P17" s="60"/>
      <c r="Q17" s="60"/>
      <c r="R17" s="62">
        <f t="shared" si="2"/>
        <v>0</v>
      </c>
      <c r="S17" s="29" t="str">
        <f t="shared" si="4"/>
        <v>OK</v>
      </c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</row>
    <row r="18" spans="1:33" ht="30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1</v>
      </c>
      <c r="K18" s="58">
        <f t="shared" si="0"/>
        <v>0</v>
      </c>
      <c r="L18" s="59">
        <f t="shared" si="3"/>
        <v>0</v>
      </c>
      <c r="M18" s="60"/>
      <c r="N18" s="61">
        <f t="shared" si="1"/>
        <v>0</v>
      </c>
      <c r="O18" s="60"/>
      <c r="P18" s="60"/>
      <c r="Q18" s="60"/>
      <c r="R18" s="62">
        <f t="shared" si="2"/>
        <v>1</v>
      </c>
      <c r="S18" s="29" t="str">
        <f t="shared" si="4"/>
        <v>OK</v>
      </c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</row>
    <row r="19" spans="1:33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0</v>
      </c>
      <c r="K19" s="58">
        <f t="shared" si="0"/>
        <v>0</v>
      </c>
      <c r="L19" s="59">
        <f t="shared" si="3"/>
        <v>0</v>
      </c>
      <c r="M19" s="60"/>
      <c r="N19" s="61">
        <f t="shared" si="1"/>
        <v>0</v>
      </c>
      <c r="O19" s="60"/>
      <c r="P19" s="60"/>
      <c r="Q19" s="60"/>
      <c r="R19" s="62">
        <f t="shared" si="2"/>
        <v>0</v>
      </c>
      <c r="S19" s="29" t="str">
        <f t="shared" si="4"/>
        <v>OK</v>
      </c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</row>
    <row r="20" spans="1:33" s="22" customFormat="1" ht="45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3"/>
        <v>0</v>
      </c>
      <c r="M20" s="60"/>
      <c r="N20" s="61">
        <f t="shared" si="1"/>
        <v>0</v>
      </c>
      <c r="O20" s="60"/>
      <c r="P20" s="60"/>
      <c r="Q20" s="60"/>
      <c r="R20" s="62">
        <f t="shared" si="2"/>
        <v>0</v>
      </c>
      <c r="S20" s="29" t="str">
        <f t="shared" si="4"/>
        <v>OK</v>
      </c>
      <c r="T20" s="38"/>
      <c r="U20" s="39"/>
      <c r="V20" s="39"/>
      <c r="W20" s="38"/>
      <c r="X20" s="39"/>
      <c r="Y20" s="38"/>
      <c r="Z20" s="39"/>
      <c r="AA20" s="38"/>
      <c r="AB20" s="38"/>
      <c r="AC20" s="38"/>
      <c r="AD20" s="38"/>
      <c r="AE20" s="38"/>
      <c r="AF20" s="38"/>
      <c r="AG20" s="38"/>
    </row>
    <row r="21" spans="1:33" ht="45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0</v>
      </c>
      <c r="K21" s="58">
        <f t="shared" si="0"/>
        <v>0</v>
      </c>
      <c r="L21" s="59">
        <f t="shared" si="3"/>
        <v>0</v>
      </c>
      <c r="M21" s="60"/>
      <c r="N21" s="61">
        <f t="shared" si="1"/>
        <v>0</v>
      </c>
      <c r="O21" s="60"/>
      <c r="P21" s="60"/>
      <c r="Q21" s="60"/>
      <c r="R21" s="62">
        <f t="shared" si="2"/>
        <v>0</v>
      </c>
      <c r="S21" s="29" t="str">
        <f t="shared" si="4"/>
        <v>OK</v>
      </c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</row>
    <row r="22" spans="1:33" ht="30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0</v>
      </c>
      <c r="K22" s="58">
        <f t="shared" si="0"/>
        <v>1</v>
      </c>
      <c r="L22" s="59">
        <f t="shared" si="3"/>
        <v>1</v>
      </c>
      <c r="M22" s="60">
        <v>1</v>
      </c>
      <c r="N22" s="61">
        <f t="shared" si="1"/>
        <v>0</v>
      </c>
      <c r="O22" s="60"/>
      <c r="P22" s="60"/>
      <c r="Q22" s="60"/>
      <c r="R22" s="62">
        <f t="shared" si="2"/>
        <v>0</v>
      </c>
      <c r="S22" s="29" t="str">
        <f t="shared" si="4"/>
        <v>OK</v>
      </c>
      <c r="T22" s="38"/>
      <c r="U22" s="38"/>
      <c r="V22" s="38"/>
      <c r="W22" s="38"/>
      <c r="X22" s="38"/>
      <c r="Y22" s="38">
        <v>1</v>
      </c>
      <c r="Z22" s="38"/>
      <c r="AA22" s="38"/>
      <c r="AB22" s="38"/>
      <c r="AC22" s="38"/>
      <c r="AD22" s="38"/>
      <c r="AE22" s="38"/>
      <c r="AF22" s="38"/>
      <c r="AG22" s="38"/>
    </row>
    <row r="23" spans="1:33" ht="30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0</v>
      </c>
      <c r="K23" s="58">
        <f t="shared" si="0"/>
        <v>0</v>
      </c>
      <c r="L23" s="59">
        <f t="shared" si="3"/>
        <v>0</v>
      </c>
      <c r="M23" s="60"/>
      <c r="N23" s="61">
        <f t="shared" si="1"/>
        <v>0</v>
      </c>
      <c r="O23" s="60"/>
      <c r="P23" s="60"/>
      <c r="Q23" s="60"/>
      <c r="R23" s="62">
        <f t="shared" si="2"/>
        <v>0</v>
      </c>
      <c r="S23" s="29" t="str">
        <f t="shared" si="4"/>
        <v>OK</v>
      </c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1:33" ht="30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0</v>
      </c>
      <c r="K24" s="58">
        <f t="shared" si="0"/>
        <v>0</v>
      </c>
      <c r="L24" s="59">
        <f t="shared" si="3"/>
        <v>0</v>
      </c>
      <c r="M24" s="60"/>
      <c r="N24" s="61">
        <f t="shared" si="1"/>
        <v>0</v>
      </c>
      <c r="O24" s="60"/>
      <c r="P24" s="60"/>
      <c r="Q24" s="60"/>
      <c r="R24" s="62">
        <f t="shared" si="2"/>
        <v>0</v>
      </c>
      <c r="S24" s="29" t="str">
        <f t="shared" si="4"/>
        <v>OK</v>
      </c>
      <c r="T24" s="38"/>
      <c r="U24" s="40"/>
      <c r="V24" s="40"/>
      <c r="W24" s="38"/>
      <c r="X24" s="40"/>
      <c r="Y24" s="38"/>
      <c r="Z24" s="38"/>
      <c r="AA24" s="38"/>
      <c r="AB24" s="38"/>
      <c r="AC24" s="38"/>
      <c r="AD24" s="38"/>
      <c r="AE24" s="38"/>
      <c r="AF24" s="38"/>
      <c r="AG24" s="38"/>
    </row>
    <row r="25" spans="1:33" s="22" customFormat="1" ht="30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3</v>
      </c>
      <c r="K25" s="58">
        <f t="shared" si="0"/>
        <v>3</v>
      </c>
      <c r="L25" s="59">
        <f t="shared" si="3"/>
        <v>3</v>
      </c>
      <c r="M25" s="60"/>
      <c r="N25" s="61">
        <f t="shared" si="1"/>
        <v>0</v>
      </c>
      <c r="O25" s="60"/>
      <c r="P25" s="60"/>
      <c r="Q25" s="60"/>
      <c r="R25" s="62">
        <f t="shared" si="2"/>
        <v>0</v>
      </c>
      <c r="S25" s="29" t="str">
        <f t="shared" si="4"/>
        <v>OK</v>
      </c>
      <c r="T25" s="38">
        <v>2</v>
      </c>
      <c r="U25" s="41"/>
      <c r="V25" s="41"/>
      <c r="W25" s="38"/>
      <c r="X25" s="41"/>
      <c r="Y25" s="121">
        <v>1</v>
      </c>
      <c r="Z25" s="39"/>
      <c r="AA25" s="38"/>
      <c r="AB25" s="38"/>
      <c r="AC25" s="38"/>
      <c r="AD25" s="38"/>
      <c r="AE25" s="38"/>
      <c r="AF25" s="38"/>
      <c r="AG25" s="38"/>
    </row>
    <row r="26" spans="1:33" ht="30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1</v>
      </c>
      <c r="K26" s="58">
        <f t="shared" si="0"/>
        <v>2</v>
      </c>
      <c r="L26" s="59">
        <f t="shared" si="3"/>
        <v>2</v>
      </c>
      <c r="M26" s="60">
        <v>1</v>
      </c>
      <c r="N26" s="61">
        <f t="shared" si="1"/>
        <v>0</v>
      </c>
      <c r="O26" s="60"/>
      <c r="P26" s="60"/>
      <c r="Q26" s="60"/>
      <c r="R26" s="62">
        <f t="shared" si="2"/>
        <v>0</v>
      </c>
      <c r="S26" s="29" t="str">
        <f t="shared" si="4"/>
        <v>OK</v>
      </c>
      <c r="T26" s="38"/>
      <c r="U26" s="40"/>
      <c r="V26" s="40"/>
      <c r="W26" s="38">
        <v>1</v>
      </c>
      <c r="X26" s="40"/>
      <c r="Y26" s="38">
        <v>1</v>
      </c>
      <c r="Z26" s="38"/>
      <c r="AA26" s="38"/>
      <c r="AB26" s="38"/>
      <c r="AC26" s="38"/>
      <c r="AD26" s="38"/>
      <c r="AE26" s="38"/>
      <c r="AF26" s="38"/>
      <c r="AG26" s="38"/>
    </row>
    <row r="27" spans="1:33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2</v>
      </c>
      <c r="K27" s="58">
        <f t="shared" si="0"/>
        <v>1</v>
      </c>
      <c r="L27" s="59">
        <f t="shared" si="3"/>
        <v>1</v>
      </c>
      <c r="M27" s="60"/>
      <c r="N27" s="61">
        <f t="shared" si="1"/>
        <v>0</v>
      </c>
      <c r="O27" s="60"/>
      <c r="P27" s="60"/>
      <c r="Q27" s="60"/>
      <c r="R27" s="62">
        <f t="shared" si="2"/>
        <v>1</v>
      </c>
      <c r="S27" s="29" t="str">
        <f t="shared" si="4"/>
        <v>OK</v>
      </c>
      <c r="T27" s="38"/>
      <c r="U27" s="40"/>
      <c r="V27" s="40"/>
      <c r="W27" s="38"/>
      <c r="X27" s="40"/>
      <c r="Y27" s="38">
        <v>1</v>
      </c>
      <c r="Z27" s="38"/>
      <c r="AA27" s="38"/>
      <c r="AB27" s="38"/>
      <c r="AC27" s="38"/>
      <c r="AD27" s="38"/>
      <c r="AE27" s="38"/>
      <c r="AF27" s="38"/>
      <c r="AG27" s="38"/>
    </row>
    <row r="28" spans="1:33" s="22" customForma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>
        <v>100</v>
      </c>
      <c r="K28" s="58">
        <f t="shared" si="0"/>
        <v>200</v>
      </c>
      <c r="L28" s="59">
        <f t="shared" si="3"/>
        <v>200</v>
      </c>
      <c r="M28" s="60">
        <f>100</f>
        <v>100</v>
      </c>
      <c r="N28" s="61">
        <f t="shared" si="1"/>
        <v>25</v>
      </c>
      <c r="O28" s="60"/>
      <c r="P28" s="60"/>
      <c r="Q28" s="60"/>
      <c r="R28" s="62">
        <f t="shared" si="2"/>
        <v>0</v>
      </c>
      <c r="S28" s="29" t="str">
        <f t="shared" si="4"/>
        <v>OK</v>
      </c>
      <c r="T28" s="38"/>
      <c r="U28" s="41">
        <v>100</v>
      </c>
      <c r="V28" s="41">
        <v>100</v>
      </c>
      <c r="W28" s="38"/>
      <c r="X28" s="41"/>
      <c r="Y28" s="38"/>
      <c r="Z28" s="39"/>
      <c r="AA28" s="38"/>
      <c r="AB28" s="38"/>
      <c r="AC28" s="38"/>
      <c r="AD28" s="38"/>
      <c r="AE28" s="38"/>
      <c r="AF28" s="38"/>
      <c r="AG28" s="38"/>
    </row>
    <row r="29" spans="1:33" s="22" customForma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20</v>
      </c>
      <c r="K29" s="58">
        <f t="shared" si="0"/>
        <v>4</v>
      </c>
      <c r="L29" s="59">
        <f t="shared" si="3"/>
        <v>4</v>
      </c>
      <c r="M29" s="60"/>
      <c r="N29" s="61">
        <f t="shared" si="1"/>
        <v>5</v>
      </c>
      <c r="O29" s="60"/>
      <c r="P29" s="60"/>
      <c r="Q29" s="60"/>
      <c r="R29" s="62">
        <f t="shared" si="2"/>
        <v>16</v>
      </c>
      <c r="S29" s="29" t="str">
        <f t="shared" si="4"/>
        <v>OK</v>
      </c>
      <c r="T29" s="38"/>
      <c r="U29" s="41">
        <v>4</v>
      </c>
      <c r="V29" s="41"/>
      <c r="W29" s="38"/>
      <c r="X29" s="41"/>
      <c r="Y29" s="38"/>
      <c r="Z29" s="39"/>
      <c r="AA29" s="38"/>
      <c r="AB29" s="38"/>
      <c r="AC29" s="38"/>
      <c r="AD29" s="38"/>
      <c r="AE29" s="38"/>
      <c r="AF29" s="38"/>
      <c r="AG29" s="38"/>
    </row>
    <row r="30" spans="1:33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2</v>
      </c>
      <c r="K30" s="58">
        <f t="shared" si="0"/>
        <v>1</v>
      </c>
      <c r="L30" s="59">
        <f t="shared" si="3"/>
        <v>1</v>
      </c>
      <c r="M30" s="60"/>
      <c r="N30" s="61">
        <f t="shared" si="1"/>
        <v>0</v>
      </c>
      <c r="O30" s="60"/>
      <c r="P30" s="60"/>
      <c r="Q30" s="60"/>
      <c r="R30" s="62">
        <f t="shared" si="2"/>
        <v>1</v>
      </c>
      <c r="S30" s="29" t="str">
        <f t="shared" si="4"/>
        <v>OK</v>
      </c>
      <c r="T30" s="38"/>
      <c r="U30" s="40"/>
      <c r="V30" s="40"/>
      <c r="W30" s="38"/>
      <c r="X30" s="40"/>
      <c r="Y30" s="38">
        <v>1</v>
      </c>
      <c r="Z30" s="38"/>
      <c r="AA30" s="38"/>
      <c r="AB30" s="38"/>
      <c r="AC30" s="38"/>
      <c r="AD30" s="38"/>
      <c r="AE30" s="38"/>
      <c r="AF30" s="38"/>
      <c r="AG30" s="38"/>
    </row>
    <row r="31" spans="1:33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2</v>
      </c>
      <c r="K31" s="58">
        <f t="shared" si="0"/>
        <v>0</v>
      </c>
      <c r="L31" s="59">
        <f t="shared" si="3"/>
        <v>0</v>
      </c>
      <c r="M31" s="60"/>
      <c r="N31" s="61">
        <f t="shared" si="1"/>
        <v>0</v>
      </c>
      <c r="O31" s="60"/>
      <c r="P31" s="60"/>
      <c r="Q31" s="60"/>
      <c r="R31" s="62">
        <f t="shared" si="2"/>
        <v>2</v>
      </c>
      <c r="S31" s="29" t="str">
        <f t="shared" si="4"/>
        <v>OK</v>
      </c>
      <c r="T31" s="38"/>
      <c r="U31" s="43"/>
      <c r="V31" s="40"/>
      <c r="W31" s="38"/>
      <c r="X31" s="43"/>
      <c r="Y31" s="38"/>
      <c r="Z31" s="38"/>
      <c r="AA31" s="38"/>
      <c r="AB31" s="38"/>
      <c r="AC31" s="38"/>
      <c r="AD31" s="38"/>
      <c r="AE31" s="38"/>
      <c r="AF31" s="38"/>
      <c r="AG31" s="38"/>
    </row>
    <row r="32" spans="1:33" ht="30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3"/>
        <v>0</v>
      </c>
      <c r="M32" s="60"/>
      <c r="N32" s="61">
        <f t="shared" si="1"/>
        <v>0</v>
      </c>
      <c r="O32" s="60"/>
      <c r="P32" s="60"/>
      <c r="Q32" s="60"/>
      <c r="R32" s="62">
        <f t="shared" si="2"/>
        <v>0</v>
      </c>
      <c r="S32" s="29" t="str">
        <f t="shared" si="4"/>
        <v>OK</v>
      </c>
      <c r="T32" s="38"/>
      <c r="U32" s="42"/>
      <c r="V32" s="38"/>
      <c r="W32" s="38"/>
      <c r="X32" s="42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3" ht="45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3"/>
        <v>0</v>
      </c>
      <c r="M33" s="60"/>
      <c r="N33" s="61">
        <f t="shared" si="1"/>
        <v>0</v>
      </c>
      <c r="O33" s="60"/>
      <c r="P33" s="60"/>
      <c r="Q33" s="60"/>
      <c r="R33" s="62">
        <f t="shared" si="2"/>
        <v>0</v>
      </c>
      <c r="S33" s="29" t="str">
        <f t="shared" si="4"/>
        <v>OK</v>
      </c>
      <c r="T33" s="38"/>
      <c r="U33" s="42"/>
      <c r="V33" s="38"/>
      <c r="W33" s="38"/>
      <c r="X33" s="42"/>
      <c r="Y33" s="38"/>
      <c r="Z33" s="38"/>
      <c r="AA33" s="38"/>
      <c r="AB33" s="38"/>
      <c r="AC33" s="38"/>
      <c r="AD33" s="38"/>
      <c r="AE33" s="38"/>
      <c r="AF33" s="38"/>
      <c r="AG33" s="38"/>
    </row>
    <row r="34" spans="1:33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3"/>
        <v>0</v>
      </c>
      <c r="M34" s="60"/>
      <c r="N34" s="61">
        <f t="shared" si="1"/>
        <v>0</v>
      </c>
      <c r="O34" s="60"/>
      <c r="P34" s="60"/>
      <c r="Q34" s="60"/>
      <c r="R34" s="62">
        <f t="shared" si="2"/>
        <v>0</v>
      </c>
      <c r="S34" s="29" t="str">
        <f t="shared" si="4"/>
        <v>OK</v>
      </c>
      <c r="T34" s="38"/>
      <c r="U34" s="42"/>
      <c r="V34" s="42"/>
      <c r="W34" s="38"/>
      <c r="X34" s="42"/>
      <c r="Y34" s="38"/>
      <c r="Z34" s="38"/>
      <c r="AA34" s="38"/>
      <c r="AB34" s="38"/>
      <c r="AC34" s="38"/>
      <c r="AD34" s="38"/>
      <c r="AE34" s="38"/>
      <c r="AF34" s="38"/>
      <c r="AG34" s="38"/>
    </row>
    <row r="35" spans="1:33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10</v>
      </c>
      <c r="K35" s="58">
        <f t="shared" si="0"/>
        <v>1</v>
      </c>
      <c r="L35" s="59">
        <f t="shared" si="3"/>
        <v>1</v>
      </c>
      <c r="M35" s="60"/>
      <c r="N35" s="61">
        <f t="shared" si="1"/>
        <v>2</v>
      </c>
      <c r="O35" s="60"/>
      <c r="P35" s="60"/>
      <c r="Q35" s="60"/>
      <c r="R35" s="62">
        <f t="shared" si="2"/>
        <v>9</v>
      </c>
      <c r="S35" s="29" t="str">
        <f t="shared" si="4"/>
        <v>OK</v>
      </c>
      <c r="T35" s="38"/>
      <c r="U35" s="42"/>
      <c r="V35" s="42"/>
      <c r="W35" s="38"/>
      <c r="X35" s="42"/>
      <c r="Y35" s="38"/>
      <c r="Z35" s="38">
        <v>1</v>
      </c>
      <c r="AA35" s="38"/>
      <c r="AB35" s="38"/>
      <c r="AC35" s="38"/>
      <c r="AD35" s="38"/>
      <c r="AE35" s="38"/>
      <c r="AF35" s="38"/>
      <c r="AG35" s="38"/>
    </row>
    <row r="36" spans="1:33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2</v>
      </c>
      <c r="K36" s="58">
        <f t="shared" si="0"/>
        <v>1</v>
      </c>
      <c r="L36" s="59">
        <f t="shared" si="3"/>
        <v>1</v>
      </c>
      <c r="M36" s="60"/>
      <c r="N36" s="61">
        <f t="shared" si="1"/>
        <v>0</v>
      </c>
      <c r="O36" s="60"/>
      <c r="P36" s="60"/>
      <c r="Q36" s="60"/>
      <c r="R36" s="62">
        <f t="shared" si="2"/>
        <v>1</v>
      </c>
      <c r="S36" s="29" t="str">
        <f t="shared" si="4"/>
        <v>OK</v>
      </c>
      <c r="T36" s="38"/>
      <c r="U36" s="42"/>
      <c r="V36" s="42"/>
      <c r="W36" s="38"/>
      <c r="X36" s="42"/>
      <c r="Y36" s="38">
        <v>1</v>
      </c>
      <c r="Z36" s="38"/>
      <c r="AA36" s="38"/>
      <c r="AB36" s="38"/>
      <c r="AC36" s="38"/>
      <c r="AD36" s="38"/>
      <c r="AE36" s="38"/>
      <c r="AF36" s="38"/>
      <c r="AG36" s="38"/>
    </row>
    <row r="37" spans="1:33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3"/>
        <v>0</v>
      </c>
      <c r="M37" s="60"/>
      <c r="N37" s="61">
        <f t="shared" si="1"/>
        <v>0</v>
      </c>
      <c r="O37" s="60"/>
      <c r="P37" s="60"/>
      <c r="Q37" s="60"/>
      <c r="R37" s="62">
        <f t="shared" si="2"/>
        <v>0</v>
      </c>
      <c r="S37" s="29" t="str">
        <f t="shared" si="4"/>
        <v>OK</v>
      </c>
      <c r="T37" s="38"/>
      <c r="U37" s="42"/>
      <c r="V37" s="42"/>
      <c r="W37" s="38"/>
      <c r="X37" s="42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60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3"/>
        <v>0</v>
      </c>
      <c r="M38" s="60"/>
      <c r="N38" s="61">
        <f t="shared" si="1"/>
        <v>0</v>
      </c>
      <c r="O38" s="60"/>
      <c r="P38" s="60"/>
      <c r="Q38" s="60"/>
      <c r="R38" s="62">
        <f t="shared" si="2"/>
        <v>0</v>
      </c>
      <c r="S38" s="29" t="str">
        <f t="shared" si="4"/>
        <v>OK</v>
      </c>
      <c r="T38" s="38"/>
      <c r="U38" s="42"/>
      <c r="V38" s="42"/>
      <c r="W38" s="38"/>
      <c r="X38" s="42"/>
      <c r="Y38" s="38"/>
      <c r="Z38" s="38"/>
      <c r="AA38" s="38"/>
      <c r="AB38" s="38"/>
      <c r="AC38" s="38"/>
      <c r="AD38" s="38"/>
      <c r="AE38" s="38"/>
      <c r="AF38" s="38"/>
      <c r="AG38" s="38"/>
    </row>
    <row r="39" spans="1:33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3"/>
        <v>0</v>
      </c>
      <c r="M39" s="60"/>
      <c r="N39" s="61">
        <f t="shared" si="1"/>
        <v>0</v>
      </c>
      <c r="O39" s="60"/>
      <c r="P39" s="60"/>
      <c r="Q39" s="60"/>
      <c r="R39" s="62">
        <f t="shared" si="2"/>
        <v>0</v>
      </c>
      <c r="S39" s="29" t="str">
        <f t="shared" si="4"/>
        <v>OK</v>
      </c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33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3"/>
        <v>0</v>
      </c>
      <c r="M40" s="60"/>
      <c r="N40" s="61">
        <f t="shared" si="1"/>
        <v>0</v>
      </c>
      <c r="O40" s="60"/>
      <c r="P40" s="60"/>
      <c r="Q40" s="60"/>
      <c r="R40" s="62">
        <f t="shared" si="2"/>
        <v>0</v>
      </c>
      <c r="S40" s="29" t="str">
        <f t="shared" si="4"/>
        <v>OK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</row>
    <row r="41" spans="1:33" ht="30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3"/>
        <v>0</v>
      </c>
      <c r="M41" s="60"/>
      <c r="N41" s="61">
        <f t="shared" si="1"/>
        <v>0</v>
      </c>
      <c r="O41" s="60"/>
      <c r="P41" s="60"/>
      <c r="Q41" s="60"/>
      <c r="R41" s="62">
        <f t="shared" si="2"/>
        <v>0</v>
      </c>
      <c r="S41" s="29" t="str">
        <f t="shared" si="4"/>
        <v>OK</v>
      </c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</row>
    <row r="42" spans="1:33" ht="60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3"/>
        <v>0</v>
      </c>
      <c r="M42" s="60"/>
      <c r="N42" s="61">
        <f t="shared" si="1"/>
        <v>0</v>
      </c>
      <c r="O42" s="60"/>
      <c r="P42" s="60"/>
      <c r="Q42" s="60"/>
      <c r="R42" s="62">
        <f t="shared" si="2"/>
        <v>0</v>
      </c>
      <c r="S42" s="29" t="str">
        <f t="shared" si="4"/>
        <v>OK</v>
      </c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</row>
    <row r="43" spans="1:33" ht="30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3"/>
        <v>0</v>
      </c>
      <c r="M43" s="60"/>
      <c r="N43" s="61">
        <f t="shared" si="1"/>
        <v>0</v>
      </c>
      <c r="O43" s="60"/>
      <c r="P43" s="60"/>
      <c r="Q43" s="60"/>
      <c r="R43" s="62">
        <f t="shared" si="2"/>
        <v>0</v>
      </c>
      <c r="S43" s="29" t="str">
        <f t="shared" si="4"/>
        <v>OK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</row>
    <row r="44" spans="1:33" s="22" customFormat="1" ht="30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3"/>
        <v>0</v>
      </c>
      <c r="M44" s="60"/>
      <c r="N44" s="61">
        <f t="shared" si="1"/>
        <v>0</v>
      </c>
      <c r="O44" s="60"/>
      <c r="P44" s="60"/>
      <c r="Q44" s="60"/>
      <c r="R44" s="62">
        <f t="shared" si="2"/>
        <v>0</v>
      </c>
      <c r="S44" s="29" t="str">
        <f t="shared" si="4"/>
        <v>OK</v>
      </c>
      <c r="T44" s="38"/>
      <c r="U44" s="39"/>
      <c r="V44" s="39"/>
      <c r="W44" s="38"/>
      <c r="X44" s="39"/>
      <c r="Y44" s="38"/>
      <c r="Z44" s="39"/>
      <c r="AA44" s="38"/>
      <c r="AB44" s="38"/>
      <c r="AC44" s="38"/>
      <c r="AD44" s="38"/>
      <c r="AE44" s="38"/>
      <c r="AF44" s="38"/>
      <c r="AG44" s="38"/>
    </row>
    <row r="45" spans="1:33" ht="45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3"/>
        <v>0</v>
      </c>
      <c r="M45" s="60"/>
      <c r="N45" s="61">
        <f t="shared" si="1"/>
        <v>0</v>
      </c>
      <c r="O45" s="60"/>
      <c r="P45" s="60"/>
      <c r="Q45" s="60"/>
      <c r="R45" s="62">
        <f t="shared" si="2"/>
        <v>0</v>
      </c>
      <c r="S45" s="29" t="str">
        <f t="shared" si="4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</row>
    <row r="46" spans="1:33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3"/>
        <v>0</v>
      </c>
      <c r="M46" s="60"/>
      <c r="N46" s="61">
        <f t="shared" si="1"/>
        <v>0</v>
      </c>
      <c r="O46" s="60"/>
      <c r="P46" s="60"/>
      <c r="Q46" s="60"/>
      <c r="R46" s="62">
        <f t="shared" si="2"/>
        <v>0</v>
      </c>
      <c r="S46" s="29" t="str">
        <f t="shared" si="4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</row>
    <row r="47" spans="1:33" ht="30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3"/>
        <v>0</v>
      </c>
      <c r="M47" s="60"/>
      <c r="N47" s="61">
        <f t="shared" si="1"/>
        <v>0</v>
      </c>
      <c r="O47" s="60"/>
      <c r="P47" s="60"/>
      <c r="Q47" s="60"/>
      <c r="R47" s="62">
        <f t="shared" si="2"/>
        <v>0</v>
      </c>
      <c r="S47" s="29" t="str">
        <f t="shared" si="4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</row>
    <row r="48" spans="1:33" ht="45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3"/>
        <v>0</v>
      </c>
      <c r="M48" s="60"/>
      <c r="N48" s="61">
        <f t="shared" si="1"/>
        <v>0</v>
      </c>
      <c r="O48" s="60"/>
      <c r="P48" s="60"/>
      <c r="Q48" s="60"/>
      <c r="R48" s="62">
        <f t="shared" si="2"/>
        <v>0</v>
      </c>
      <c r="S48" s="29" t="str">
        <f t="shared" si="4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30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3"/>
        <v>0</v>
      </c>
      <c r="M49" s="60"/>
      <c r="N49" s="61">
        <f t="shared" si="1"/>
        <v>0</v>
      </c>
      <c r="O49" s="60"/>
      <c r="P49" s="60"/>
      <c r="Q49" s="60"/>
      <c r="R49" s="62">
        <f t="shared" si="2"/>
        <v>0</v>
      </c>
      <c r="S49" s="29" t="str">
        <f t="shared" si="4"/>
        <v>OK</v>
      </c>
      <c r="T49" s="38"/>
      <c r="U49" s="39"/>
      <c r="V49" s="39"/>
      <c r="W49" s="38"/>
      <c r="X49" s="39"/>
      <c r="Y49" s="38"/>
      <c r="Z49" s="39"/>
      <c r="AA49" s="38"/>
      <c r="AB49" s="38"/>
      <c r="AC49" s="38"/>
      <c r="AD49" s="38"/>
      <c r="AE49" s="38"/>
      <c r="AF49" s="38"/>
      <c r="AG49" s="38"/>
    </row>
    <row r="50" spans="1:33" ht="30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3"/>
        <v>0</v>
      </c>
      <c r="M50" s="60"/>
      <c r="N50" s="61">
        <f t="shared" si="1"/>
        <v>0</v>
      </c>
      <c r="O50" s="60"/>
      <c r="P50" s="60"/>
      <c r="Q50" s="60"/>
      <c r="R50" s="62">
        <f t="shared" si="2"/>
        <v>0</v>
      </c>
      <c r="S50" s="29" t="str">
        <f t="shared" si="4"/>
        <v>OK</v>
      </c>
      <c r="T50" s="38"/>
      <c r="U50" s="42"/>
      <c r="V50" s="42"/>
      <c r="W50" s="38"/>
      <c r="X50" s="42"/>
      <c r="Y50" s="38"/>
      <c r="Z50" s="38"/>
      <c r="AA50" s="38"/>
      <c r="AB50" s="38"/>
      <c r="AC50" s="38"/>
      <c r="AD50" s="38"/>
      <c r="AE50" s="38"/>
      <c r="AF50" s="38"/>
      <c r="AG50" s="38"/>
    </row>
    <row r="51" spans="1:33">
      <c r="I51" s="31"/>
      <c r="J51" s="34">
        <f>SUM(J4:J50)</f>
        <v>165</v>
      </c>
      <c r="M51" s="46"/>
      <c r="N51" s="46"/>
      <c r="O51" s="46"/>
      <c r="P51" s="46"/>
      <c r="Q51" s="46"/>
      <c r="R51" s="46">
        <f>SUM(R4:R50)</f>
        <v>43</v>
      </c>
      <c r="T51" s="36" cm="1">
        <f t="array" ref="T51">SUMPRODUCT($I$4:$I$50*T4:T50)</f>
        <v>5900</v>
      </c>
      <c r="U51" s="36" cm="1">
        <f t="array" ref="U51">SUMPRODUCT($I$4:$I$50*U4:U50)</f>
        <v>4040</v>
      </c>
      <c r="V51" s="36" cm="1">
        <f t="array" ref="V51">SUMPRODUCT($I$4:$I$50*V4:V50)</f>
        <v>800</v>
      </c>
      <c r="W51" s="36" cm="1">
        <f t="array" ref="W51">SUMPRODUCT($I$4:$I$50*W4:W50)</f>
        <v>2950</v>
      </c>
      <c r="X51" s="36" cm="1">
        <f t="array" ref="X51">SUMPRODUCT($I$4:$I$50*X4:X50)</f>
        <v>1900</v>
      </c>
      <c r="Y51" s="36" cm="1">
        <f t="array" ref="Y51">SUMPRODUCT($I$4:$I$50*Y4:Y50)</f>
        <v>11400</v>
      </c>
      <c r="Z51" s="36" cm="1">
        <f t="array" ref="Z51">SUMPRODUCT($I$4:$I$50*Z4:Z50)</f>
        <v>5300</v>
      </c>
      <c r="AA51" s="36" cm="1">
        <f t="array" ref="AA51">SUMPRODUCT($I$4:$I$50*AA4:AA50)</f>
        <v>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</row>
    <row r="52" spans="1:33">
      <c r="J52" s="63">
        <f>SUMPRODUCT($I$4:$I$50,J4:J50)</f>
        <v>60800</v>
      </c>
      <c r="K52" s="63">
        <f t="shared" ref="K52:Q52" si="5">SUMPRODUCT($I$4:$I$50,K4:K50)</f>
        <v>32290</v>
      </c>
      <c r="L52" s="63">
        <f t="shared" si="5"/>
        <v>32290</v>
      </c>
      <c r="M52" s="63">
        <f t="shared" si="5"/>
        <v>2850</v>
      </c>
      <c r="N52" s="63">
        <f t="shared" si="5"/>
        <v>3950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31360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9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5A559-29F0-4DC9-BCB4-9C53398B734F}">
  <sheetPr codeName="Planilha6"/>
  <dimension ref="A1:AG52"/>
  <sheetViews>
    <sheetView topLeftCell="A34" zoomScale="85" zoomScaleNormal="85" workbookViewId="0">
      <selection activeCell="T1" sqref="T1:T3"/>
    </sheetView>
  </sheetViews>
  <sheetFormatPr defaultColWidth="9.85546875" defaultRowHeight="15"/>
  <cols>
    <col min="1" max="2" width="6.42578125" style="3" customWidth="1"/>
    <col min="3" max="3" width="16" style="45" customWidth="1"/>
    <col min="4" max="4" width="34.5703125" style="1" customWidth="1"/>
    <col min="5" max="5" width="10.85546875" style="1" customWidth="1"/>
    <col min="6" max="6" width="7.140625" style="1" customWidth="1"/>
    <col min="7" max="7" width="10.85546875" style="1" customWidth="1"/>
    <col min="8" max="8" width="13.85546875" style="1" customWidth="1"/>
    <col min="9" max="9" width="14.140625" style="1" customWidth="1"/>
    <col min="10" max="10" width="12.5703125" style="34" bestFit="1" customWidth="1"/>
    <col min="11" max="12" width="12.85546875" style="34" customWidth="1"/>
    <col min="13" max="17" width="10" style="34" customWidth="1"/>
    <col min="18" max="18" width="11" style="11" bestFit="1" customWidth="1"/>
    <col min="19" max="19" width="9" style="35" customWidth="1"/>
    <col min="20" max="21" width="15.140625" style="37" customWidth="1"/>
    <col min="22" max="33" width="13.85546875" style="37" customWidth="1"/>
    <col min="34" max="16384" width="9.85546875" style="3"/>
  </cols>
  <sheetData>
    <row r="1" spans="1:33" ht="39.7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205</v>
      </c>
      <c r="U1" s="190" t="s">
        <v>98</v>
      </c>
      <c r="V1" s="190" t="s">
        <v>98</v>
      </c>
      <c r="W1" s="190" t="s">
        <v>98</v>
      </c>
      <c r="X1" s="190" t="s">
        <v>98</v>
      </c>
      <c r="Y1" s="190" t="s">
        <v>98</v>
      </c>
      <c r="Z1" s="190" t="s">
        <v>98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18" customHeight="1">
      <c r="A2" s="185" t="s">
        <v>71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0"/>
      <c r="AG2" s="190"/>
    </row>
    <row r="3" spans="1:33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45839</v>
      </c>
      <c r="U3" s="21" t="s">
        <v>56</v>
      </c>
      <c r="V3" s="21" t="s">
        <v>56</v>
      </c>
      <c r="W3" s="21" t="s">
        <v>56</v>
      </c>
      <c r="X3" s="21" t="s">
        <v>56</v>
      </c>
      <c r="Y3" s="21" t="s">
        <v>56</v>
      </c>
      <c r="Z3" s="21" t="s">
        <v>56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30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3</v>
      </c>
      <c r="K4" s="58">
        <f t="shared" ref="K4:K50" si="0">IF(SUM(T4:AK4)&gt;J4+M4,J4+M4,SUM(T4:AK4))</f>
        <v>0</v>
      </c>
      <c r="L4" s="59">
        <f>(SUM(T4:AK4))</f>
        <v>0</v>
      </c>
      <c r="M4" s="60">
        <v>-2</v>
      </c>
      <c r="N4" s="61">
        <f>ROUND(IF(J4*0.25-0.5&lt;0,0,J4*0.25-0.5),0)-Q4-O4</f>
        <v>0</v>
      </c>
      <c r="O4" s="60"/>
      <c r="P4" s="60"/>
      <c r="Q4" s="60"/>
      <c r="R4" s="62">
        <f t="shared" ref="R4:R50" si="1">J4-(SUM(T4:AC4))+M4</f>
        <v>1</v>
      </c>
      <c r="S4" s="29" t="str">
        <f>IF(R4&lt;0,"ATENÇÃO","OK")</f>
        <v>OK</v>
      </c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</row>
    <row r="5" spans="1:33" ht="30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2</v>
      </c>
      <c r="K5" s="58">
        <f t="shared" si="0"/>
        <v>1</v>
      </c>
      <c r="L5" s="59">
        <f t="shared" ref="L5:L50" si="2">(SUM(T5:AK5))</f>
        <v>1</v>
      </c>
      <c r="M5" s="60"/>
      <c r="N5" s="61">
        <f t="shared" ref="N5:N50" si="3">ROUND(IF(J5*0.25-0.5&lt;0,0,J5*0.25-0.5),0)-Q5-O5</f>
        <v>0</v>
      </c>
      <c r="O5" s="60"/>
      <c r="P5" s="60"/>
      <c r="Q5" s="60"/>
      <c r="R5" s="62">
        <f t="shared" si="1"/>
        <v>1</v>
      </c>
      <c r="S5" s="29" t="str">
        <f t="shared" ref="S5:S50" si="4">IF(R5&lt;0,"ATENÇÃO","OK")</f>
        <v>OK</v>
      </c>
      <c r="T5" s="38">
        <v>1</v>
      </c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</row>
    <row r="6" spans="1:33" ht="30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0</v>
      </c>
      <c r="K6" s="58">
        <f t="shared" si="0"/>
        <v>0</v>
      </c>
      <c r="L6" s="59">
        <f t="shared" si="2"/>
        <v>0</v>
      </c>
      <c r="M6" s="60"/>
      <c r="N6" s="61">
        <f t="shared" si="3"/>
        <v>0</v>
      </c>
      <c r="O6" s="60"/>
      <c r="P6" s="60"/>
      <c r="Q6" s="60"/>
      <c r="R6" s="62">
        <f t="shared" si="1"/>
        <v>0</v>
      </c>
      <c r="S6" s="29" t="str">
        <f t="shared" si="4"/>
        <v>OK</v>
      </c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</row>
    <row r="7" spans="1:33" ht="30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0</v>
      </c>
      <c r="L7" s="59">
        <f t="shared" si="2"/>
        <v>0</v>
      </c>
      <c r="M7" s="60"/>
      <c r="N7" s="61">
        <f t="shared" si="3"/>
        <v>0</v>
      </c>
      <c r="O7" s="60"/>
      <c r="P7" s="60"/>
      <c r="Q7" s="60"/>
      <c r="R7" s="62">
        <f t="shared" si="1"/>
        <v>0</v>
      </c>
      <c r="S7" s="29" t="str">
        <f t="shared" si="4"/>
        <v>OK</v>
      </c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</row>
    <row r="8" spans="1:33" ht="30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3</v>
      </c>
      <c r="K8" s="58">
        <f t="shared" si="0"/>
        <v>1</v>
      </c>
      <c r="L8" s="59">
        <f t="shared" si="2"/>
        <v>1</v>
      </c>
      <c r="M8" s="60"/>
      <c r="N8" s="61">
        <f t="shared" si="3"/>
        <v>0</v>
      </c>
      <c r="O8" s="60"/>
      <c r="P8" s="60"/>
      <c r="Q8" s="60"/>
      <c r="R8" s="62">
        <f t="shared" si="1"/>
        <v>2</v>
      </c>
      <c r="S8" s="29" t="str">
        <f t="shared" si="4"/>
        <v>OK</v>
      </c>
      <c r="T8" s="38">
        <v>1</v>
      </c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</row>
    <row r="9" spans="1:33" ht="30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0</v>
      </c>
      <c r="K9" s="58">
        <f t="shared" si="0"/>
        <v>0</v>
      </c>
      <c r="L9" s="59">
        <f t="shared" si="2"/>
        <v>0</v>
      </c>
      <c r="M9" s="60"/>
      <c r="N9" s="61">
        <f t="shared" si="3"/>
        <v>0</v>
      </c>
      <c r="O9" s="60"/>
      <c r="P9" s="60"/>
      <c r="Q9" s="60"/>
      <c r="R9" s="62">
        <f t="shared" si="1"/>
        <v>0</v>
      </c>
      <c r="S9" s="29" t="str">
        <f t="shared" si="4"/>
        <v>OK</v>
      </c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</row>
    <row r="10" spans="1:33" ht="45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0</v>
      </c>
      <c r="K10" s="58">
        <f t="shared" si="0"/>
        <v>0</v>
      </c>
      <c r="L10" s="59">
        <f t="shared" si="2"/>
        <v>0</v>
      </c>
      <c r="M10" s="60"/>
      <c r="N10" s="61">
        <f t="shared" si="3"/>
        <v>0</v>
      </c>
      <c r="O10" s="60"/>
      <c r="P10" s="60"/>
      <c r="Q10" s="60"/>
      <c r="R10" s="62">
        <f t="shared" si="1"/>
        <v>0</v>
      </c>
      <c r="S10" s="29" t="str">
        <f t="shared" si="4"/>
        <v>OK</v>
      </c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</row>
    <row r="11" spans="1:33" ht="45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0</v>
      </c>
      <c r="K11" s="58">
        <f t="shared" si="0"/>
        <v>0</v>
      </c>
      <c r="L11" s="59">
        <f t="shared" si="2"/>
        <v>0</v>
      </c>
      <c r="M11" s="60"/>
      <c r="N11" s="61">
        <f t="shared" si="3"/>
        <v>0</v>
      </c>
      <c r="O11" s="60"/>
      <c r="P11" s="60"/>
      <c r="Q11" s="60"/>
      <c r="R11" s="62">
        <f t="shared" si="1"/>
        <v>0</v>
      </c>
      <c r="S11" s="29" t="str">
        <f t="shared" si="4"/>
        <v>OK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45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2</v>
      </c>
      <c r="K12" s="58">
        <f t="shared" si="0"/>
        <v>1</v>
      </c>
      <c r="L12" s="59">
        <f t="shared" si="2"/>
        <v>1</v>
      </c>
      <c r="M12" s="60"/>
      <c r="N12" s="61">
        <f t="shared" si="3"/>
        <v>0</v>
      </c>
      <c r="O12" s="60"/>
      <c r="P12" s="60"/>
      <c r="Q12" s="60"/>
      <c r="R12" s="62">
        <f t="shared" si="1"/>
        <v>1</v>
      </c>
      <c r="S12" s="29" t="str">
        <f t="shared" si="4"/>
        <v>OK</v>
      </c>
      <c r="T12" s="38">
        <v>1</v>
      </c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</row>
    <row r="13" spans="1:33" s="22" customFormat="1" ht="30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1</v>
      </c>
      <c r="K13" s="58">
        <f t="shared" si="0"/>
        <v>0</v>
      </c>
      <c r="L13" s="59">
        <f t="shared" si="2"/>
        <v>0</v>
      </c>
      <c r="M13" s="60"/>
      <c r="N13" s="61">
        <f t="shared" si="3"/>
        <v>0</v>
      </c>
      <c r="O13" s="60"/>
      <c r="P13" s="60"/>
      <c r="Q13" s="60"/>
      <c r="R13" s="62">
        <f t="shared" si="1"/>
        <v>1</v>
      </c>
      <c r="S13" s="29" t="str">
        <f t="shared" si="4"/>
        <v>OK</v>
      </c>
      <c r="T13" s="39"/>
      <c r="U13" s="39"/>
      <c r="V13" s="39"/>
      <c r="W13" s="38"/>
      <c r="X13" s="39"/>
      <c r="Y13" s="38"/>
      <c r="Z13" s="39"/>
      <c r="AA13" s="38"/>
      <c r="AB13" s="38"/>
      <c r="AC13" s="38"/>
      <c r="AD13" s="38"/>
      <c r="AE13" s="38"/>
      <c r="AF13" s="38"/>
      <c r="AG13" s="38"/>
    </row>
    <row r="14" spans="1:33" ht="30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1</v>
      </c>
      <c r="K14" s="58">
        <f t="shared" si="0"/>
        <v>0</v>
      </c>
      <c r="L14" s="59">
        <f t="shared" si="2"/>
        <v>0</v>
      </c>
      <c r="M14" s="60"/>
      <c r="N14" s="61">
        <f t="shared" si="3"/>
        <v>0</v>
      </c>
      <c r="O14" s="60"/>
      <c r="P14" s="60"/>
      <c r="Q14" s="60"/>
      <c r="R14" s="62">
        <f t="shared" si="1"/>
        <v>1</v>
      </c>
      <c r="S14" s="29" t="str">
        <f t="shared" si="4"/>
        <v>OK</v>
      </c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</row>
    <row r="15" spans="1:33" s="22" customForma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4</v>
      </c>
      <c r="K15" s="58">
        <f t="shared" si="0"/>
        <v>0</v>
      </c>
      <c r="L15" s="59">
        <f t="shared" si="2"/>
        <v>0</v>
      </c>
      <c r="M15" s="60"/>
      <c r="N15" s="61">
        <f t="shared" si="3"/>
        <v>1</v>
      </c>
      <c r="O15" s="60"/>
      <c r="P15" s="60"/>
      <c r="Q15" s="60"/>
      <c r="R15" s="62">
        <f t="shared" si="1"/>
        <v>4</v>
      </c>
      <c r="S15" s="29" t="str">
        <f t="shared" si="4"/>
        <v>OK</v>
      </c>
      <c r="T15" s="39"/>
      <c r="U15" s="39"/>
      <c r="V15" s="39"/>
      <c r="W15" s="38"/>
      <c r="X15" s="39"/>
      <c r="Y15" s="38"/>
      <c r="Z15" s="39"/>
      <c r="AA15" s="38"/>
      <c r="AB15" s="38"/>
      <c r="AC15" s="38"/>
      <c r="AD15" s="38"/>
      <c r="AE15" s="38"/>
      <c r="AF15" s="38"/>
      <c r="AG15" s="38"/>
    </row>
    <row r="16" spans="1:33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4</v>
      </c>
      <c r="K16" s="58">
        <f t="shared" si="0"/>
        <v>0</v>
      </c>
      <c r="L16" s="59">
        <f t="shared" si="2"/>
        <v>0</v>
      </c>
      <c r="M16" s="60">
        <f>-1</f>
        <v>-1</v>
      </c>
      <c r="N16" s="61">
        <f t="shared" si="3"/>
        <v>1</v>
      </c>
      <c r="O16" s="60"/>
      <c r="P16" s="60"/>
      <c r="Q16" s="60"/>
      <c r="R16" s="62">
        <f t="shared" si="1"/>
        <v>3</v>
      </c>
      <c r="S16" s="29" t="str">
        <f t="shared" si="4"/>
        <v>OK</v>
      </c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</row>
    <row r="17" spans="1:33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4</v>
      </c>
      <c r="K17" s="58">
        <f t="shared" si="0"/>
        <v>0</v>
      </c>
      <c r="L17" s="59">
        <f t="shared" si="2"/>
        <v>0</v>
      </c>
      <c r="M17" s="60"/>
      <c r="N17" s="61">
        <f t="shared" si="3"/>
        <v>1</v>
      </c>
      <c r="O17" s="60"/>
      <c r="P17" s="60"/>
      <c r="Q17" s="60"/>
      <c r="R17" s="62">
        <f t="shared" si="1"/>
        <v>4</v>
      </c>
      <c r="S17" s="29" t="str">
        <f t="shared" si="4"/>
        <v>OK</v>
      </c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</row>
    <row r="18" spans="1:33" ht="30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0</v>
      </c>
      <c r="K18" s="58">
        <f t="shared" si="0"/>
        <v>0</v>
      </c>
      <c r="L18" s="59">
        <f t="shared" si="2"/>
        <v>0</v>
      </c>
      <c r="M18" s="60"/>
      <c r="N18" s="61">
        <f t="shared" si="3"/>
        <v>0</v>
      </c>
      <c r="O18" s="60"/>
      <c r="P18" s="60"/>
      <c r="Q18" s="60"/>
      <c r="R18" s="62">
        <f t="shared" si="1"/>
        <v>0</v>
      </c>
      <c r="S18" s="29" t="str">
        <f t="shared" si="4"/>
        <v>OK</v>
      </c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</row>
    <row r="19" spans="1:33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1</v>
      </c>
      <c r="K19" s="58">
        <f t="shared" si="0"/>
        <v>0</v>
      </c>
      <c r="L19" s="59">
        <f t="shared" si="2"/>
        <v>0</v>
      </c>
      <c r="M19" s="60"/>
      <c r="N19" s="61">
        <f t="shared" si="3"/>
        <v>0</v>
      </c>
      <c r="O19" s="60"/>
      <c r="P19" s="60"/>
      <c r="Q19" s="60"/>
      <c r="R19" s="62">
        <f t="shared" si="1"/>
        <v>1</v>
      </c>
      <c r="S19" s="29" t="str">
        <f t="shared" si="4"/>
        <v>OK</v>
      </c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</row>
    <row r="20" spans="1:33" s="22" customFormat="1" ht="45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2"/>
        <v>0</v>
      </c>
      <c r="M20" s="60"/>
      <c r="N20" s="61">
        <f t="shared" si="3"/>
        <v>0</v>
      </c>
      <c r="O20" s="60"/>
      <c r="P20" s="60"/>
      <c r="Q20" s="60"/>
      <c r="R20" s="62">
        <f t="shared" si="1"/>
        <v>0</v>
      </c>
      <c r="S20" s="29" t="str">
        <f t="shared" si="4"/>
        <v>OK</v>
      </c>
      <c r="T20" s="39"/>
      <c r="U20" s="39"/>
      <c r="V20" s="39"/>
      <c r="W20" s="38"/>
      <c r="X20" s="39"/>
      <c r="Y20" s="38"/>
      <c r="Z20" s="39"/>
      <c r="AA20" s="38"/>
      <c r="AB20" s="38"/>
      <c r="AC20" s="38"/>
      <c r="AD20" s="38"/>
      <c r="AE20" s="38"/>
      <c r="AF20" s="38"/>
      <c r="AG20" s="38"/>
    </row>
    <row r="21" spans="1:33" ht="30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0</v>
      </c>
      <c r="K21" s="58">
        <f t="shared" si="0"/>
        <v>0</v>
      </c>
      <c r="L21" s="59">
        <f t="shared" si="2"/>
        <v>0</v>
      </c>
      <c r="M21" s="60"/>
      <c r="N21" s="61">
        <f t="shared" si="3"/>
        <v>0</v>
      </c>
      <c r="O21" s="60"/>
      <c r="P21" s="60"/>
      <c r="Q21" s="60"/>
      <c r="R21" s="62">
        <f t="shared" si="1"/>
        <v>0</v>
      </c>
      <c r="S21" s="29" t="str">
        <f t="shared" si="4"/>
        <v>OK</v>
      </c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</row>
    <row r="22" spans="1:33" ht="30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0</v>
      </c>
      <c r="K22" s="58">
        <f t="shared" si="0"/>
        <v>0</v>
      </c>
      <c r="L22" s="59">
        <f t="shared" si="2"/>
        <v>0</v>
      </c>
      <c r="M22" s="60"/>
      <c r="N22" s="61">
        <f t="shared" si="3"/>
        <v>0</v>
      </c>
      <c r="O22" s="60"/>
      <c r="P22" s="60"/>
      <c r="Q22" s="60"/>
      <c r="R22" s="62">
        <f t="shared" si="1"/>
        <v>0</v>
      </c>
      <c r="S22" s="29" t="str">
        <f t="shared" si="4"/>
        <v>OK</v>
      </c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33" ht="30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0</v>
      </c>
      <c r="K23" s="58">
        <f t="shared" si="0"/>
        <v>0</v>
      </c>
      <c r="L23" s="59">
        <f t="shared" si="2"/>
        <v>0</v>
      </c>
      <c r="M23" s="60"/>
      <c r="N23" s="61">
        <f t="shared" si="3"/>
        <v>0</v>
      </c>
      <c r="O23" s="60"/>
      <c r="P23" s="60"/>
      <c r="Q23" s="60"/>
      <c r="R23" s="62">
        <f t="shared" si="1"/>
        <v>0</v>
      </c>
      <c r="S23" s="29" t="str">
        <f t="shared" si="4"/>
        <v>OK</v>
      </c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1:33" ht="30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0</v>
      </c>
      <c r="K24" s="58">
        <f t="shared" si="0"/>
        <v>0</v>
      </c>
      <c r="L24" s="59">
        <f t="shared" si="2"/>
        <v>0</v>
      </c>
      <c r="M24" s="60"/>
      <c r="N24" s="61">
        <f t="shared" si="3"/>
        <v>0</v>
      </c>
      <c r="O24" s="60"/>
      <c r="P24" s="60"/>
      <c r="Q24" s="60"/>
      <c r="R24" s="62">
        <f t="shared" si="1"/>
        <v>0</v>
      </c>
      <c r="S24" s="29" t="str">
        <f t="shared" si="4"/>
        <v>OK</v>
      </c>
      <c r="T24" s="40"/>
      <c r="U24" s="40"/>
      <c r="V24" s="40"/>
      <c r="W24" s="38"/>
      <c r="X24" s="40"/>
      <c r="Y24" s="38"/>
      <c r="Z24" s="38"/>
      <c r="AA24" s="38"/>
      <c r="AB24" s="38"/>
      <c r="AC24" s="38"/>
      <c r="AD24" s="38"/>
      <c r="AE24" s="38"/>
      <c r="AF24" s="38"/>
      <c r="AG24" s="38"/>
    </row>
    <row r="25" spans="1:33" s="22" customFormat="1" ht="30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2</v>
      </c>
      <c r="K25" s="58">
        <f t="shared" si="0"/>
        <v>0</v>
      </c>
      <c r="L25" s="59">
        <f t="shared" si="2"/>
        <v>0</v>
      </c>
      <c r="M25" s="60"/>
      <c r="N25" s="61">
        <f t="shared" si="3"/>
        <v>0</v>
      </c>
      <c r="O25" s="60"/>
      <c r="P25" s="60"/>
      <c r="Q25" s="60"/>
      <c r="R25" s="62">
        <f t="shared" si="1"/>
        <v>2</v>
      </c>
      <c r="S25" s="29" t="str">
        <f t="shared" si="4"/>
        <v>OK</v>
      </c>
      <c r="T25" s="41"/>
      <c r="U25" s="41"/>
      <c r="V25" s="41"/>
      <c r="W25" s="38"/>
      <c r="X25" s="41"/>
      <c r="Y25" s="38"/>
      <c r="Z25" s="39"/>
      <c r="AA25" s="38"/>
      <c r="AB25" s="38"/>
      <c r="AC25" s="38"/>
      <c r="AD25" s="38"/>
      <c r="AE25" s="38"/>
      <c r="AF25" s="38"/>
      <c r="AG25" s="38"/>
    </row>
    <row r="26" spans="1:33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1</v>
      </c>
      <c r="K26" s="58">
        <f t="shared" si="0"/>
        <v>0</v>
      </c>
      <c r="L26" s="59">
        <f t="shared" si="2"/>
        <v>0</v>
      </c>
      <c r="M26" s="60"/>
      <c r="N26" s="61">
        <f t="shared" si="3"/>
        <v>0</v>
      </c>
      <c r="O26" s="60"/>
      <c r="P26" s="60"/>
      <c r="Q26" s="60"/>
      <c r="R26" s="62">
        <f t="shared" si="1"/>
        <v>1</v>
      </c>
      <c r="S26" s="29" t="str">
        <f t="shared" si="4"/>
        <v>OK</v>
      </c>
      <c r="T26" s="40"/>
      <c r="U26" s="40"/>
      <c r="V26" s="40"/>
      <c r="W26" s="38"/>
      <c r="X26" s="40"/>
      <c r="Y26" s="38"/>
      <c r="Z26" s="38"/>
      <c r="AA26" s="38"/>
      <c r="AB26" s="38"/>
      <c r="AC26" s="38"/>
      <c r="AD26" s="38"/>
      <c r="AE26" s="38"/>
      <c r="AF26" s="38"/>
      <c r="AG26" s="38"/>
    </row>
    <row r="27" spans="1:33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0</v>
      </c>
      <c r="K27" s="58">
        <f t="shared" si="0"/>
        <v>0</v>
      </c>
      <c r="L27" s="59">
        <f t="shared" si="2"/>
        <v>0</v>
      </c>
      <c r="M27" s="60"/>
      <c r="N27" s="61">
        <f t="shared" si="3"/>
        <v>0</v>
      </c>
      <c r="O27" s="60"/>
      <c r="P27" s="60"/>
      <c r="Q27" s="60"/>
      <c r="R27" s="62">
        <f t="shared" si="1"/>
        <v>0</v>
      </c>
      <c r="S27" s="29" t="str">
        <f t="shared" si="4"/>
        <v>OK</v>
      </c>
      <c r="T27" s="40"/>
      <c r="U27" s="40"/>
      <c r="V27" s="40"/>
      <c r="W27" s="38"/>
      <c r="X27" s="40"/>
      <c r="Y27" s="38"/>
      <c r="Z27" s="38"/>
      <c r="AA27" s="38"/>
      <c r="AB27" s="38"/>
      <c r="AC27" s="38"/>
      <c r="AD27" s="38"/>
      <c r="AE27" s="38"/>
      <c r="AF27" s="38"/>
      <c r="AG27" s="38"/>
    </row>
    <row r="28" spans="1:33" s="22" customForma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>
        <v>0</v>
      </c>
      <c r="K28" s="58">
        <f t="shared" si="0"/>
        <v>0</v>
      </c>
      <c r="L28" s="59">
        <f t="shared" si="2"/>
        <v>0</v>
      </c>
      <c r="M28" s="60"/>
      <c r="N28" s="61">
        <f t="shared" si="3"/>
        <v>0</v>
      </c>
      <c r="O28" s="60"/>
      <c r="P28" s="60"/>
      <c r="Q28" s="60"/>
      <c r="R28" s="62">
        <f t="shared" si="1"/>
        <v>0</v>
      </c>
      <c r="S28" s="29" t="str">
        <f t="shared" si="4"/>
        <v>OK</v>
      </c>
      <c r="T28" s="41"/>
      <c r="U28" s="41"/>
      <c r="V28" s="41"/>
      <c r="W28" s="38"/>
      <c r="X28" s="41"/>
      <c r="Y28" s="38"/>
      <c r="Z28" s="39"/>
      <c r="AA28" s="38"/>
      <c r="AB28" s="38"/>
      <c r="AC28" s="38"/>
      <c r="AD28" s="38"/>
      <c r="AE28" s="38"/>
      <c r="AF28" s="38"/>
      <c r="AG28" s="38"/>
    </row>
    <row r="29" spans="1:33" s="22" customForma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0</v>
      </c>
      <c r="K29" s="58">
        <f t="shared" si="0"/>
        <v>0</v>
      </c>
      <c r="L29" s="59">
        <f t="shared" si="2"/>
        <v>0</v>
      </c>
      <c r="M29" s="60"/>
      <c r="N29" s="61">
        <f t="shared" si="3"/>
        <v>0</v>
      </c>
      <c r="O29" s="60"/>
      <c r="P29" s="60"/>
      <c r="Q29" s="60"/>
      <c r="R29" s="62">
        <f t="shared" si="1"/>
        <v>0</v>
      </c>
      <c r="S29" s="29" t="str">
        <f t="shared" si="4"/>
        <v>OK</v>
      </c>
      <c r="T29" s="41"/>
      <c r="U29" s="41"/>
      <c r="V29" s="41"/>
      <c r="W29" s="38"/>
      <c r="X29" s="41"/>
      <c r="Y29" s="38"/>
      <c r="Z29" s="39"/>
      <c r="AA29" s="38"/>
      <c r="AB29" s="38"/>
      <c r="AC29" s="38"/>
      <c r="AD29" s="38"/>
      <c r="AE29" s="38"/>
      <c r="AF29" s="38"/>
      <c r="AG29" s="38"/>
    </row>
    <row r="30" spans="1:33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0</v>
      </c>
      <c r="K30" s="58">
        <f t="shared" si="0"/>
        <v>0</v>
      </c>
      <c r="L30" s="59">
        <f t="shared" si="2"/>
        <v>0</v>
      </c>
      <c r="M30" s="60"/>
      <c r="N30" s="61">
        <f t="shared" si="3"/>
        <v>0</v>
      </c>
      <c r="O30" s="60"/>
      <c r="P30" s="60"/>
      <c r="Q30" s="60"/>
      <c r="R30" s="62">
        <f t="shared" si="1"/>
        <v>0</v>
      </c>
      <c r="S30" s="29" t="str">
        <f t="shared" si="4"/>
        <v>OK</v>
      </c>
      <c r="T30" s="40"/>
      <c r="U30" s="40"/>
      <c r="V30" s="40"/>
      <c r="W30" s="38"/>
      <c r="X30" s="40"/>
      <c r="Y30" s="38"/>
      <c r="Z30" s="38"/>
      <c r="AA30" s="38"/>
      <c r="AB30" s="38"/>
      <c r="AC30" s="38"/>
      <c r="AD30" s="38"/>
      <c r="AE30" s="38"/>
      <c r="AF30" s="38"/>
      <c r="AG30" s="38"/>
    </row>
    <row r="31" spans="1:33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0</v>
      </c>
      <c r="K31" s="58">
        <f t="shared" si="0"/>
        <v>0</v>
      </c>
      <c r="L31" s="59">
        <f t="shared" si="2"/>
        <v>0</v>
      </c>
      <c r="M31" s="60"/>
      <c r="N31" s="61">
        <f t="shared" si="3"/>
        <v>0</v>
      </c>
      <c r="O31" s="60"/>
      <c r="P31" s="60"/>
      <c r="Q31" s="60"/>
      <c r="R31" s="62">
        <f t="shared" si="1"/>
        <v>0</v>
      </c>
      <c r="S31" s="29" t="str">
        <f t="shared" si="4"/>
        <v>OK</v>
      </c>
      <c r="T31" s="43"/>
      <c r="U31" s="43"/>
      <c r="V31" s="40"/>
      <c r="W31" s="38"/>
      <c r="X31" s="43"/>
      <c r="Y31" s="38"/>
      <c r="Z31" s="38"/>
      <c r="AA31" s="38"/>
      <c r="AB31" s="38"/>
      <c r="AC31" s="38"/>
      <c r="AD31" s="38"/>
      <c r="AE31" s="38"/>
      <c r="AF31" s="38"/>
      <c r="AG31" s="38"/>
    </row>
    <row r="32" spans="1:33" ht="30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2"/>
        <v>0</v>
      </c>
      <c r="M32" s="60"/>
      <c r="N32" s="61">
        <f t="shared" si="3"/>
        <v>0</v>
      </c>
      <c r="O32" s="60"/>
      <c r="P32" s="60"/>
      <c r="Q32" s="60"/>
      <c r="R32" s="62">
        <f t="shared" si="1"/>
        <v>0</v>
      </c>
      <c r="S32" s="29" t="str">
        <f t="shared" si="4"/>
        <v>OK</v>
      </c>
      <c r="T32" s="42"/>
      <c r="U32" s="42"/>
      <c r="V32" s="38"/>
      <c r="W32" s="38"/>
      <c r="X32" s="42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3" ht="45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2"/>
        <v>0</v>
      </c>
      <c r="M33" s="60"/>
      <c r="N33" s="61">
        <f t="shared" si="3"/>
        <v>0</v>
      </c>
      <c r="O33" s="60"/>
      <c r="P33" s="60"/>
      <c r="Q33" s="60"/>
      <c r="R33" s="62">
        <f t="shared" si="1"/>
        <v>0</v>
      </c>
      <c r="S33" s="29" t="str">
        <f t="shared" si="4"/>
        <v>OK</v>
      </c>
      <c r="T33" s="42"/>
      <c r="U33" s="42"/>
      <c r="V33" s="38"/>
      <c r="W33" s="38"/>
      <c r="X33" s="42"/>
      <c r="Y33" s="38"/>
      <c r="Z33" s="38"/>
      <c r="AA33" s="38"/>
      <c r="AB33" s="38"/>
      <c r="AC33" s="38"/>
      <c r="AD33" s="38"/>
      <c r="AE33" s="38"/>
      <c r="AF33" s="38"/>
      <c r="AG33" s="38"/>
    </row>
    <row r="34" spans="1:33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2"/>
        <v>0</v>
      </c>
      <c r="M34" s="60"/>
      <c r="N34" s="61">
        <f t="shared" si="3"/>
        <v>0</v>
      </c>
      <c r="O34" s="60"/>
      <c r="P34" s="60"/>
      <c r="Q34" s="60"/>
      <c r="R34" s="62">
        <f t="shared" si="1"/>
        <v>0</v>
      </c>
      <c r="S34" s="29" t="str">
        <f t="shared" si="4"/>
        <v>OK</v>
      </c>
      <c r="T34" s="42"/>
      <c r="U34" s="42"/>
      <c r="V34" s="42"/>
      <c r="W34" s="38"/>
      <c r="X34" s="42"/>
      <c r="Y34" s="38"/>
      <c r="Z34" s="38"/>
      <c r="AA34" s="38"/>
      <c r="AB34" s="38"/>
      <c r="AC34" s="38"/>
      <c r="AD34" s="38"/>
      <c r="AE34" s="38"/>
      <c r="AF34" s="38"/>
      <c r="AG34" s="38"/>
    </row>
    <row r="35" spans="1:33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2"/>
        <v>0</v>
      </c>
      <c r="M35" s="60"/>
      <c r="N35" s="61">
        <f t="shared" si="3"/>
        <v>0</v>
      </c>
      <c r="O35" s="60"/>
      <c r="P35" s="60"/>
      <c r="Q35" s="60"/>
      <c r="R35" s="62">
        <f t="shared" si="1"/>
        <v>0</v>
      </c>
      <c r="S35" s="29" t="str">
        <f t="shared" si="4"/>
        <v>OK</v>
      </c>
      <c r="T35" s="42"/>
      <c r="U35" s="42"/>
      <c r="V35" s="42"/>
      <c r="W35" s="38"/>
      <c r="X35" s="42"/>
      <c r="Y35" s="38"/>
      <c r="Z35" s="38"/>
      <c r="AA35" s="38"/>
      <c r="AB35" s="38"/>
      <c r="AC35" s="38"/>
      <c r="AD35" s="38"/>
      <c r="AE35" s="38"/>
      <c r="AF35" s="38"/>
      <c r="AG35" s="38"/>
    </row>
    <row r="36" spans="1:33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2"/>
        <v>0</v>
      </c>
      <c r="M36" s="60"/>
      <c r="N36" s="61">
        <f t="shared" si="3"/>
        <v>0</v>
      </c>
      <c r="O36" s="60"/>
      <c r="P36" s="60"/>
      <c r="Q36" s="60"/>
      <c r="R36" s="62">
        <f t="shared" si="1"/>
        <v>0</v>
      </c>
      <c r="S36" s="29" t="str">
        <f t="shared" si="4"/>
        <v>OK</v>
      </c>
      <c r="T36" s="42"/>
      <c r="U36" s="42"/>
      <c r="V36" s="42"/>
      <c r="W36" s="38"/>
      <c r="X36" s="42"/>
      <c r="Y36" s="38"/>
      <c r="Z36" s="38"/>
      <c r="AA36" s="38"/>
      <c r="AB36" s="38"/>
      <c r="AC36" s="38"/>
      <c r="AD36" s="38"/>
      <c r="AE36" s="38"/>
      <c r="AF36" s="38"/>
      <c r="AG36" s="38"/>
    </row>
    <row r="37" spans="1:33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2"/>
        <v>0</v>
      </c>
      <c r="M37" s="60"/>
      <c r="N37" s="61">
        <f t="shared" si="3"/>
        <v>0</v>
      </c>
      <c r="O37" s="60"/>
      <c r="P37" s="60"/>
      <c r="Q37" s="60"/>
      <c r="R37" s="62">
        <f t="shared" si="1"/>
        <v>0</v>
      </c>
      <c r="S37" s="29" t="str">
        <f t="shared" si="4"/>
        <v>OK</v>
      </c>
      <c r="T37" s="42"/>
      <c r="U37" s="42"/>
      <c r="V37" s="42"/>
      <c r="W37" s="38"/>
      <c r="X37" s="42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45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2"/>
        <v>0</v>
      </c>
      <c r="M38" s="60"/>
      <c r="N38" s="61">
        <f t="shared" si="3"/>
        <v>0</v>
      </c>
      <c r="O38" s="60"/>
      <c r="P38" s="60"/>
      <c r="Q38" s="60"/>
      <c r="R38" s="62">
        <f t="shared" si="1"/>
        <v>0</v>
      </c>
      <c r="S38" s="29" t="str">
        <f t="shared" si="4"/>
        <v>OK</v>
      </c>
      <c r="T38" s="42"/>
      <c r="U38" s="42"/>
      <c r="V38" s="42"/>
      <c r="W38" s="38"/>
      <c r="X38" s="42"/>
      <c r="Y38" s="38"/>
      <c r="Z38" s="38"/>
      <c r="AA38" s="38"/>
      <c r="AB38" s="38"/>
      <c r="AC38" s="38"/>
      <c r="AD38" s="38"/>
      <c r="AE38" s="38"/>
      <c r="AF38" s="38"/>
      <c r="AG38" s="38"/>
    </row>
    <row r="39" spans="1:33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2"/>
        <v>0</v>
      </c>
      <c r="M39" s="60"/>
      <c r="N39" s="61">
        <f t="shared" si="3"/>
        <v>0</v>
      </c>
      <c r="O39" s="60"/>
      <c r="P39" s="60"/>
      <c r="Q39" s="60"/>
      <c r="R39" s="62">
        <f t="shared" si="1"/>
        <v>0</v>
      </c>
      <c r="S39" s="29" t="str">
        <f t="shared" si="4"/>
        <v>OK</v>
      </c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33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2"/>
        <v>0</v>
      </c>
      <c r="M40" s="60"/>
      <c r="N40" s="61">
        <f t="shared" si="3"/>
        <v>0</v>
      </c>
      <c r="O40" s="60"/>
      <c r="P40" s="60"/>
      <c r="Q40" s="60"/>
      <c r="R40" s="62">
        <f t="shared" si="1"/>
        <v>0</v>
      </c>
      <c r="S40" s="29" t="str">
        <f t="shared" si="4"/>
        <v>OK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</row>
    <row r="41" spans="1:33" ht="30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2"/>
        <v>0</v>
      </c>
      <c r="M41" s="60"/>
      <c r="N41" s="61">
        <f t="shared" si="3"/>
        <v>0</v>
      </c>
      <c r="O41" s="60"/>
      <c r="P41" s="60"/>
      <c r="Q41" s="60"/>
      <c r="R41" s="62">
        <f t="shared" si="1"/>
        <v>0</v>
      </c>
      <c r="S41" s="29" t="str">
        <f t="shared" si="4"/>
        <v>OK</v>
      </c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</row>
    <row r="42" spans="1:33" ht="45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2"/>
        <v>0</v>
      </c>
      <c r="M42" s="60"/>
      <c r="N42" s="61">
        <f t="shared" si="3"/>
        <v>0</v>
      </c>
      <c r="O42" s="60"/>
      <c r="P42" s="60"/>
      <c r="Q42" s="60"/>
      <c r="R42" s="62">
        <f t="shared" si="1"/>
        <v>0</v>
      </c>
      <c r="S42" s="29" t="str">
        <f t="shared" si="4"/>
        <v>OK</v>
      </c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</row>
    <row r="43" spans="1:33" ht="30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2"/>
        <v>0</v>
      </c>
      <c r="M43" s="60"/>
      <c r="N43" s="61">
        <f t="shared" si="3"/>
        <v>0</v>
      </c>
      <c r="O43" s="60"/>
      <c r="P43" s="60"/>
      <c r="Q43" s="60"/>
      <c r="R43" s="62">
        <f t="shared" si="1"/>
        <v>0</v>
      </c>
      <c r="S43" s="29" t="str">
        <f t="shared" si="4"/>
        <v>OK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</row>
    <row r="44" spans="1:33" s="22" customFormat="1" ht="30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2"/>
        <v>0</v>
      </c>
      <c r="M44" s="60"/>
      <c r="N44" s="61">
        <f t="shared" si="3"/>
        <v>0</v>
      </c>
      <c r="O44" s="60"/>
      <c r="P44" s="60"/>
      <c r="Q44" s="60"/>
      <c r="R44" s="62">
        <f t="shared" si="1"/>
        <v>0</v>
      </c>
      <c r="S44" s="29" t="str">
        <f t="shared" si="4"/>
        <v>OK</v>
      </c>
      <c r="T44" s="39"/>
      <c r="U44" s="39"/>
      <c r="V44" s="39"/>
      <c r="W44" s="38"/>
      <c r="X44" s="39"/>
      <c r="Y44" s="38"/>
      <c r="Z44" s="39"/>
      <c r="AA44" s="38"/>
      <c r="AB44" s="38"/>
      <c r="AC44" s="38"/>
      <c r="AD44" s="38"/>
      <c r="AE44" s="38"/>
      <c r="AF44" s="38"/>
      <c r="AG44" s="38"/>
    </row>
    <row r="45" spans="1:33" ht="45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2"/>
        <v>0</v>
      </c>
      <c r="M45" s="60"/>
      <c r="N45" s="61">
        <f t="shared" si="3"/>
        <v>0</v>
      </c>
      <c r="O45" s="60"/>
      <c r="P45" s="60"/>
      <c r="Q45" s="60"/>
      <c r="R45" s="62">
        <f t="shared" si="1"/>
        <v>0</v>
      </c>
      <c r="S45" s="29" t="str">
        <f t="shared" si="4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</row>
    <row r="46" spans="1:33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2"/>
        <v>0</v>
      </c>
      <c r="M46" s="60"/>
      <c r="N46" s="61">
        <f t="shared" si="3"/>
        <v>0</v>
      </c>
      <c r="O46" s="60"/>
      <c r="P46" s="60"/>
      <c r="Q46" s="60"/>
      <c r="R46" s="62">
        <f t="shared" si="1"/>
        <v>0</v>
      </c>
      <c r="S46" s="29" t="str">
        <f t="shared" si="4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</row>
    <row r="47" spans="1:33" ht="30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2"/>
        <v>0</v>
      </c>
      <c r="M47" s="60"/>
      <c r="N47" s="61">
        <f t="shared" si="3"/>
        <v>0</v>
      </c>
      <c r="O47" s="60"/>
      <c r="P47" s="60"/>
      <c r="Q47" s="60"/>
      <c r="R47" s="62">
        <f t="shared" si="1"/>
        <v>0</v>
      </c>
      <c r="S47" s="29" t="str">
        <f t="shared" si="4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</row>
    <row r="48" spans="1:33" ht="45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2"/>
        <v>0</v>
      </c>
      <c r="M48" s="60"/>
      <c r="N48" s="61">
        <f t="shared" si="3"/>
        <v>0</v>
      </c>
      <c r="O48" s="60"/>
      <c r="P48" s="60"/>
      <c r="Q48" s="60"/>
      <c r="R48" s="62">
        <f t="shared" si="1"/>
        <v>0</v>
      </c>
      <c r="S48" s="29" t="str">
        <f t="shared" si="4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30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2"/>
        <v>0</v>
      </c>
      <c r="M49" s="60"/>
      <c r="N49" s="61">
        <f t="shared" si="3"/>
        <v>0</v>
      </c>
      <c r="O49" s="60"/>
      <c r="P49" s="60"/>
      <c r="Q49" s="60"/>
      <c r="R49" s="62">
        <f t="shared" si="1"/>
        <v>0</v>
      </c>
      <c r="S49" s="29" t="str">
        <f t="shared" si="4"/>
        <v>OK</v>
      </c>
      <c r="T49" s="39"/>
      <c r="U49" s="39"/>
      <c r="V49" s="39"/>
      <c r="W49" s="38"/>
      <c r="X49" s="39"/>
      <c r="Y49" s="38"/>
      <c r="Z49" s="39"/>
      <c r="AA49" s="38"/>
      <c r="AB49" s="38"/>
      <c r="AC49" s="38"/>
      <c r="AD49" s="38"/>
      <c r="AE49" s="38"/>
      <c r="AF49" s="38"/>
      <c r="AG49" s="38"/>
    </row>
    <row r="50" spans="1:33" ht="30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2"/>
        <v>0</v>
      </c>
      <c r="M50" s="60"/>
      <c r="N50" s="61">
        <f t="shared" si="3"/>
        <v>0</v>
      </c>
      <c r="O50" s="60"/>
      <c r="P50" s="60"/>
      <c r="Q50" s="60"/>
      <c r="R50" s="62">
        <f t="shared" si="1"/>
        <v>0</v>
      </c>
      <c r="S50" s="29" t="str">
        <f t="shared" si="4"/>
        <v>OK</v>
      </c>
      <c r="T50" s="42"/>
      <c r="U50" s="42"/>
      <c r="V50" s="42"/>
      <c r="W50" s="38"/>
      <c r="X50" s="42"/>
      <c r="Y50" s="38"/>
      <c r="Z50" s="38"/>
      <c r="AA50" s="38"/>
      <c r="AB50" s="38"/>
      <c r="AC50" s="38"/>
      <c r="AD50" s="38"/>
      <c r="AE50" s="38"/>
      <c r="AF50" s="38"/>
      <c r="AG50" s="38"/>
    </row>
    <row r="51" spans="1:33">
      <c r="I51" s="31"/>
      <c r="J51" s="34">
        <f>SUM(J4:J50)</f>
        <v>28</v>
      </c>
      <c r="M51" s="46"/>
      <c r="N51" s="46"/>
      <c r="O51" s="46"/>
      <c r="P51" s="46"/>
      <c r="Q51" s="46"/>
      <c r="R51" s="46">
        <f>SUM(R4:R50)</f>
        <v>22</v>
      </c>
      <c r="T51" s="36" cm="1">
        <f t="array" ref="T51">SUMPRODUCT($I$4:$I$50*T4:T50)</f>
        <v>5700</v>
      </c>
      <c r="U51" s="36" cm="1">
        <f t="array" ref="U51">SUMPRODUCT($I$4:$I$50*U4:U50)</f>
        <v>0</v>
      </c>
      <c r="V51" s="36" cm="1">
        <f t="array" ref="V51">SUMPRODUCT($I$4:$I$50*V4:V50)</f>
        <v>0</v>
      </c>
      <c r="W51" s="36" cm="1">
        <f t="array" ref="W51">SUMPRODUCT($I$4:$I$50*W4:W50)</f>
        <v>0</v>
      </c>
      <c r="X51" s="36" cm="1">
        <f t="array" ref="X51">SUMPRODUCT($I$4:$I$50*X4:X50)</f>
        <v>0</v>
      </c>
      <c r="Y51" s="36" cm="1">
        <f t="array" ref="Y51">SUMPRODUCT($I$4:$I$50*Y4:Y50)</f>
        <v>0</v>
      </c>
      <c r="Z51" s="36" cm="1">
        <f t="array" ref="Z51">SUMPRODUCT($I$4:$I$50*Z4:Z50)</f>
        <v>0</v>
      </c>
      <c r="AA51" s="36" cm="1">
        <f t="array" ref="AA51">SUMPRODUCT($I$4:$I$50*AA4:AA50)</f>
        <v>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</row>
    <row r="52" spans="1:33">
      <c r="J52" s="63">
        <f>SUMPRODUCT($I$4:$I$50,J4:J50)</f>
        <v>78150</v>
      </c>
      <c r="K52" s="63">
        <f t="shared" ref="K52:Q52" si="5">SUMPRODUCT($I$4:$I$50,K4:K50)</f>
        <v>5700</v>
      </c>
      <c r="L52" s="63">
        <f t="shared" si="5"/>
        <v>5700</v>
      </c>
      <c r="M52" s="63">
        <f t="shared" si="5"/>
        <v>-5000</v>
      </c>
      <c r="N52" s="63">
        <f t="shared" si="5"/>
        <v>12200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67450</v>
      </c>
    </row>
  </sheetData>
  <mergeCells count="20">
    <mergeCell ref="A4:A50"/>
    <mergeCell ref="C4:C50"/>
    <mergeCell ref="AC1:AC2"/>
    <mergeCell ref="AD1:AD2"/>
    <mergeCell ref="AE1:AE2"/>
    <mergeCell ref="T1:T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U1:U2"/>
    <mergeCell ref="V1:V2"/>
  </mergeCells>
  <conditionalFormatting sqref="T4:AG50">
    <cfRule type="cellIs" dxfId="8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52608-EFF5-477E-8511-C86EDDC0D427}">
  <sheetPr codeName="Planilha7"/>
  <dimension ref="A1:AG52"/>
  <sheetViews>
    <sheetView topLeftCell="A40" zoomScale="80" zoomScaleNormal="80" workbookViewId="0">
      <pane xSplit="19" topLeftCell="X1" activePane="topRight" state="frozen"/>
      <selection pane="topRight" activeCell="K19" sqref="K19"/>
    </sheetView>
  </sheetViews>
  <sheetFormatPr defaultColWidth="9.85546875" defaultRowHeight="15"/>
  <cols>
    <col min="1" max="2" width="6.42578125" style="3" customWidth="1"/>
    <col min="3" max="3" width="16" style="45" customWidth="1"/>
    <col min="4" max="4" width="23.140625" style="1" customWidth="1"/>
    <col min="5" max="5" width="10.85546875" style="1" customWidth="1"/>
    <col min="6" max="6" width="7.140625" style="1" customWidth="1"/>
    <col min="7" max="7" width="10.85546875" style="1" customWidth="1"/>
    <col min="8" max="8" width="13.85546875" style="1" customWidth="1"/>
    <col min="9" max="9" width="14.140625" style="1" customWidth="1"/>
    <col min="10" max="10" width="12.5703125" style="34" customWidth="1"/>
    <col min="11" max="11" width="13" style="34" customWidth="1"/>
    <col min="12" max="12" width="12.42578125" style="34" customWidth="1"/>
    <col min="13" max="17" width="10" style="34" customWidth="1"/>
    <col min="18" max="18" width="11" style="11" customWidth="1"/>
    <col min="19" max="19" width="9" style="35" customWidth="1"/>
    <col min="20" max="20" width="16.5703125" style="37" customWidth="1"/>
    <col min="21" max="21" width="15.140625" style="37" customWidth="1"/>
    <col min="22" max="33" width="13.85546875" style="37" customWidth="1"/>
    <col min="34" max="16384" width="9.85546875" style="3"/>
  </cols>
  <sheetData>
    <row r="1" spans="1:33" ht="39.7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252</v>
      </c>
      <c r="U1" s="183" t="s">
        <v>143</v>
      </c>
      <c r="V1" s="183" t="s">
        <v>144</v>
      </c>
      <c r="W1" s="183" t="s">
        <v>145</v>
      </c>
      <c r="X1" s="183" t="s">
        <v>206</v>
      </c>
      <c r="Y1" s="183" t="s">
        <v>207</v>
      </c>
      <c r="Z1" s="183" t="s">
        <v>208</v>
      </c>
      <c r="AA1" s="183" t="s">
        <v>209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</row>
    <row r="2" spans="1:33" ht="18" customHeight="1">
      <c r="A2" s="185" t="s">
        <v>72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83"/>
      <c r="V2" s="183"/>
      <c r="W2" s="183"/>
      <c r="X2" s="183"/>
      <c r="Y2" s="183"/>
      <c r="Z2" s="183"/>
      <c r="AA2" s="183"/>
      <c r="AB2" s="190"/>
      <c r="AC2" s="190"/>
      <c r="AD2" s="190"/>
      <c r="AE2" s="190"/>
      <c r="AF2" s="190"/>
      <c r="AG2" s="190"/>
    </row>
    <row r="3" spans="1:33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45587</v>
      </c>
      <c r="U3" s="53">
        <v>45589</v>
      </c>
      <c r="V3" s="53">
        <v>45589</v>
      </c>
      <c r="W3" s="53">
        <v>45723</v>
      </c>
      <c r="X3" s="53">
        <v>45728</v>
      </c>
      <c r="Y3" s="53">
        <v>45784</v>
      </c>
      <c r="Z3" s="53" t="s">
        <v>210</v>
      </c>
      <c r="AA3" s="53">
        <v>45910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</row>
    <row r="4" spans="1:33" ht="45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2</v>
      </c>
      <c r="K4" s="58">
        <f t="shared" ref="K4:K50" si="0">IF(SUM(T4:AK4)&gt;J4+M4,J4+M4,SUM(T4:AK4))</f>
        <v>2</v>
      </c>
      <c r="L4" s="59">
        <f>(SUM(T4:AK4))</f>
        <v>2</v>
      </c>
      <c r="M4" s="60"/>
      <c r="N4" s="61">
        <f>ROUND(IF(J4*0.25-0.5&lt;0,0,J4*0.25-0.5),0)-Q4-O4</f>
        <v>0</v>
      </c>
      <c r="O4" s="60"/>
      <c r="P4" s="60"/>
      <c r="Q4" s="60"/>
      <c r="R4" s="62">
        <f t="shared" ref="R4:R50" si="1">J4-(SUM(T4:AC4))+M4</f>
        <v>0</v>
      </c>
      <c r="S4" s="29" t="str">
        <f>IF(R4&lt;0,"ATENÇÃO","OK")</f>
        <v>OK</v>
      </c>
      <c r="T4" s="38"/>
      <c r="U4" s="38"/>
      <c r="V4" s="38">
        <v>1</v>
      </c>
      <c r="W4" s="38"/>
      <c r="X4" s="38"/>
      <c r="Y4" s="38"/>
      <c r="Z4" s="38"/>
      <c r="AA4" s="38">
        <v>1</v>
      </c>
      <c r="AB4" s="38"/>
      <c r="AC4" s="38"/>
      <c r="AD4" s="38"/>
      <c r="AE4" s="38"/>
      <c r="AF4" s="38"/>
      <c r="AG4" s="38"/>
    </row>
    <row r="5" spans="1:33" ht="45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2</v>
      </c>
      <c r="K5" s="58">
        <f t="shared" si="0"/>
        <v>1</v>
      </c>
      <c r="L5" s="59">
        <f t="shared" ref="L5:L50" si="2">(SUM(T5:AK5))</f>
        <v>1</v>
      </c>
      <c r="M5" s="60"/>
      <c r="N5" s="61">
        <f t="shared" ref="N5:N50" si="3">ROUND(IF(J5*0.25-0.5&lt;0,0,J5*0.25-0.5),0)-Q5-O5</f>
        <v>0</v>
      </c>
      <c r="O5" s="60"/>
      <c r="P5" s="60"/>
      <c r="Q5" s="60"/>
      <c r="R5" s="62">
        <f t="shared" si="1"/>
        <v>1</v>
      </c>
      <c r="S5" s="29" t="str">
        <f t="shared" ref="S5:S50" si="4">IF(R5&lt;0,"ATENÇÃO","OK")</f>
        <v>OK</v>
      </c>
      <c r="T5" s="38"/>
      <c r="U5" s="38"/>
      <c r="V5" s="38"/>
      <c r="W5" s="38"/>
      <c r="X5" s="38"/>
      <c r="Y5" s="38"/>
      <c r="Z5" s="38"/>
      <c r="AA5" s="38">
        <v>1</v>
      </c>
      <c r="AB5" s="38"/>
      <c r="AC5" s="38"/>
      <c r="AD5" s="38"/>
      <c r="AE5" s="38"/>
      <c r="AF5" s="38"/>
      <c r="AG5" s="38"/>
    </row>
    <row r="6" spans="1:33" ht="45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2</v>
      </c>
      <c r="K6" s="58">
        <f t="shared" si="0"/>
        <v>1</v>
      </c>
      <c r="L6" s="59">
        <f t="shared" si="2"/>
        <v>1</v>
      </c>
      <c r="M6" s="60"/>
      <c r="N6" s="61">
        <f t="shared" si="3"/>
        <v>0</v>
      </c>
      <c r="O6" s="60"/>
      <c r="P6" s="60"/>
      <c r="Q6" s="60"/>
      <c r="R6" s="62">
        <f t="shared" si="1"/>
        <v>1</v>
      </c>
      <c r="S6" s="29" t="str">
        <f t="shared" si="4"/>
        <v>OK</v>
      </c>
      <c r="T6" s="38"/>
      <c r="U6" s="38"/>
      <c r="V6" s="38"/>
      <c r="W6" s="38"/>
      <c r="X6" s="38"/>
      <c r="Y6" s="38"/>
      <c r="Z6" s="38"/>
      <c r="AA6" s="38">
        <v>1</v>
      </c>
      <c r="AB6" s="38"/>
      <c r="AC6" s="38"/>
      <c r="AD6" s="38"/>
      <c r="AE6" s="38"/>
      <c r="AF6" s="38"/>
      <c r="AG6" s="38"/>
    </row>
    <row r="7" spans="1:33" ht="30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0</v>
      </c>
      <c r="K7" s="58">
        <f t="shared" si="0"/>
        <v>0</v>
      </c>
      <c r="L7" s="59">
        <f t="shared" si="2"/>
        <v>0</v>
      </c>
      <c r="M7" s="60"/>
      <c r="N7" s="61">
        <f t="shared" si="3"/>
        <v>0</v>
      </c>
      <c r="O7" s="60"/>
      <c r="P7" s="60"/>
      <c r="Q7" s="60"/>
      <c r="R7" s="62">
        <f t="shared" si="1"/>
        <v>0</v>
      </c>
      <c r="S7" s="29" t="str">
        <f t="shared" si="4"/>
        <v>OK</v>
      </c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</row>
    <row r="8" spans="1:33" ht="60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0</v>
      </c>
      <c r="K8" s="58">
        <f t="shared" si="0"/>
        <v>0</v>
      </c>
      <c r="L8" s="59">
        <f t="shared" si="2"/>
        <v>0</v>
      </c>
      <c r="M8" s="60"/>
      <c r="N8" s="61">
        <f t="shared" si="3"/>
        <v>0</v>
      </c>
      <c r="O8" s="60"/>
      <c r="P8" s="60"/>
      <c r="Q8" s="60"/>
      <c r="R8" s="62">
        <f t="shared" si="1"/>
        <v>0</v>
      </c>
      <c r="S8" s="29" t="str">
        <f t="shared" si="4"/>
        <v>OK</v>
      </c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</row>
    <row r="9" spans="1:33" ht="60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7</v>
      </c>
      <c r="K9" s="58">
        <f t="shared" si="0"/>
        <v>1</v>
      </c>
      <c r="L9" s="59">
        <f t="shared" si="2"/>
        <v>1</v>
      </c>
      <c r="M9" s="60"/>
      <c r="N9" s="61">
        <f t="shared" si="3"/>
        <v>1</v>
      </c>
      <c r="O9" s="60"/>
      <c r="P9" s="60"/>
      <c r="Q9" s="60"/>
      <c r="R9" s="62">
        <f t="shared" si="1"/>
        <v>6</v>
      </c>
      <c r="S9" s="29" t="str">
        <f t="shared" si="4"/>
        <v>OK</v>
      </c>
      <c r="T9" s="38"/>
      <c r="U9" s="38"/>
      <c r="V9" s="38"/>
      <c r="W9" s="38"/>
      <c r="X9" s="38"/>
      <c r="Y9" s="38">
        <v>1</v>
      </c>
      <c r="Z9" s="38"/>
      <c r="AA9" s="38"/>
      <c r="AB9" s="38"/>
      <c r="AC9" s="38"/>
      <c r="AD9" s="38"/>
      <c r="AE9" s="38"/>
      <c r="AF9" s="38"/>
      <c r="AG9" s="38"/>
    </row>
    <row r="10" spans="1:33" ht="45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0</v>
      </c>
      <c r="K10" s="58">
        <f t="shared" si="0"/>
        <v>1</v>
      </c>
      <c r="L10" s="59">
        <f t="shared" si="2"/>
        <v>1</v>
      </c>
      <c r="M10" s="60">
        <v>1</v>
      </c>
      <c r="N10" s="61">
        <f t="shared" si="3"/>
        <v>0</v>
      </c>
      <c r="O10" s="60"/>
      <c r="P10" s="60"/>
      <c r="Q10" s="60"/>
      <c r="R10" s="62">
        <f t="shared" si="1"/>
        <v>0</v>
      </c>
      <c r="S10" s="29" t="str">
        <f t="shared" si="4"/>
        <v>OK</v>
      </c>
      <c r="T10" s="38"/>
      <c r="U10" s="38"/>
      <c r="V10" s="38"/>
      <c r="W10" s="38"/>
      <c r="X10" s="38"/>
      <c r="Y10" s="38">
        <v>1</v>
      </c>
      <c r="Z10" s="38"/>
      <c r="AA10" s="38"/>
      <c r="AB10" s="38"/>
      <c r="AC10" s="38"/>
      <c r="AD10" s="38"/>
      <c r="AE10" s="38"/>
      <c r="AF10" s="38"/>
      <c r="AG10" s="38"/>
    </row>
    <row r="11" spans="1:33" ht="45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0</v>
      </c>
      <c r="K11" s="58">
        <f t="shared" si="0"/>
        <v>0</v>
      </c>
      <c r="L11" s="59">
        <f t="shared" si="2"/>
        <v>0</v>
      </c>
      <c r="M11" s="60"/>
      <c r="N11" s="61">
        <f t="shared" si="3"/>
        <v>0</v>
      </c>
      <c r="O11" s="60"/>
      <c r="P11" s="60"/>
      <c r="Q11" s="60"/>
      <c r="R11" s="62">
        <f t="shared" si="1"/>
        <v>0</v>
      </c>
      <c r="S11" s="29" t="str">
        <f t="shared" si="4"/>
        <v>OK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60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2</v>
      </c>
      <c r="K12" s="58">
        <f t="shared" si="0"/>
        <v>1</v>
      </c>
      <c r="L12" s="59">
        <f t="shared" si="2"/>
        <v>1</v>
      </c>
      <c r="M12" s="60"/>
      <c r="N12" s="61">
        <f t="shared" si="3"/>
        <v>0</v>
      </c>
      <c r="O12" s="60"/>
      <c r="P12" s="60"/>
      <c r="Q12" s="60"/>
      <c r="R12" s="62">
        <f t="shared" si="1"/>
        <v>1</v>
      </c>
      <c r="S12" s="29" t="str">
        <f t="shared" si="4"/>
        <v>OK</v>
      </c>
      <c r="T12" s="38"/>
      <c r="U12" s="38"/>
      <c r="V12" s="38"/>
      <c r="W12" s="38"/>
      <c r="X12" s="38"/>
      <c r="Y12" s="38"/>
      <c r="Z12" s="38"/>
      <c r="AA12" s="38">
        <v>1</v>
      </c>
      <c r="AB12" s="38"/>
      <c r="AC12" s="38"/>
      <c r="AD12" s="38"/>
      <c r="AE12" s="38"/>
      <c r="AF12" s="38"/>
      <c r="AG12" s="38"/>
    </row>
    <row r="13" spans="1:33" s="22" customFormat="1" ht="30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0</v>
      </c>
      <c r="K13" s="58">
        <f t="shared" si="0"/>
        <v>2</v>
      </c>
      <c r="L13" s="59">
        <f t="shared" si="2"/>
        <v>2</v>
      </c>
      <c r="M13" s="60">
        <v>2</v>
      </c>
      <c r="N13" s="61">
        <f t="shared" si="3"/>
        <v>0</v>
      </c>
      <c r="O13" s="60"/>
      <c r="P13" s="60"/>
      <c r="Q13" s="60"/>
      <c r="R13" s="62">
        <f t="shared" si="1"/>
        <v>0</v>
      </c>
      <c r="S13" s="29" t="str">
        <f t="shared" si="4"/>
        <v>OK</v>
      </c>
      <c r="T13" s="38"/>
      <c r="U13" s="39"/>
      <c r="V13" s="39"/>
      <c r="W13" s="38"/>
      <c r="X13" s="39"/>
      <c r="Y13" s="38">
        <v>2</v>
      </c>
      <c r="Z13" s="39"/>
      <c r="AA13" s="38"/>
      <c r="AB13" s="38"/>
      <c r="AC13" s="38"/>
      <c r="AD13" s="38"/>
      <c r="AE13" s="38"/>
      <c r="AF13" s="38"/>
      <c r="AG13" s="38"/>
    </row>
    <row r="14" spans="1:33" ht="45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0</v>
      </c>
      <c r="K14" s="58">
        <f t="shared" si="0"/>
        <v>0</v>
      </c>
      <c r="L14" s="59">
        <f t="shared" si="2"/>
        <v>0</v>
      </c>
      <c r="M14" s="60"/>
      <c r="N14" s="61">
        <f t="shared" si="3"/>
        <v>0</v>
      </c>
      <c r="O14" s="60"/>
      <c r="P14" s="60"/>
      <c r="Q14" s="60"/>
      <c r="R14" s="62">
        <f t="shared" si="1"/>
        <v>0</v>
      </c>
      <c r="S14" s="29" t="str">
        <f t="shared" si="4"/>
        <v>OK</v>
      </c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</row>
    <row r="15" spans="1:33" s="22" customFormat="1" ht="30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6</v>
      </c>
      <c r="K15" s="58">
        <f t="shared" si="0"/>
        <v>0</v>
      </c>
      <c r="L15" s="59">
        <f t="shared" si="2"/>
        <v>0</v>
      </c>
      <c r="M15" s="60"/>
      <c r="N15" s="61">
        <f t="shared" si="3"/>
        <v>1</v>
      </c>
      <c r="O15" s="60"/>
      <c r="P15" s="60"/>
      <c r="Q15" s="60"/>
      <c r="R15" s="62">
        <f t="shared" si="1"/>
        <v>6</v>
      </c>
      <c r="S15" s="29" t="str">
        <f t="shared" si="4"/>
        <v>OK</v>
      </c>
      <c r="T15" s="38"/>
      <c r="U15" s="39"/>
      <c r="V15" s="39"/>
      <c r="W15" s="38"/>
      <c r="X15" s="39"/>
      <c r="Y15" s="38"/>
      <c r="Z15" s="39"/>
      <c r="AA15" s="38"/>
      <c r="AB15" s="38"/>
      <c r="AC15" s="38"/>
      <c r="AD15" s="38"/>
      <c r="AE15" s="38"/>
      <c r="AF15" s="38"/>
      <c r="AG15" s="38"/>
    </row>
    <row r="16" spans="1:33" ht="30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2</v>
      </c>
      <c r="K16" s="58">
        <f t="shared" si="0"/>
        <v>3</v>
      </c>
      <c r="L16" s="59">
        <f t="shared" si="2"/>
        <v>3</v>
      </c>
      <c r="M16" s="60">
        <f>1</f>
        <v>1</v>
      </c>
      <c r="N16" s="61">
        <f t="shared" si="3"/>
        <v>0</v>
      </c>
      <c r="O16" s="60"/>
      <c r="P16" s="60"/>
      <c r="Q16" s="60"/>
      <c r="R16" s="62">
        <f t="shared" si="1"/>
        <v>0</v>
      </c>
      <c r="S16" s="29" t="str">
        <f t="shared" si="4"/>
        <v>OK</v>
      </c>
      <c r="T16" s="38"/>
      <c r="U16" s="38"/>
      <c r="V16" s="38"/>
      <c r="W16" s="38"/>
      <c r="X16" s="38">
        <v>1</v>
      </c>
      <c r="Y16" s="38">
        <v>1</v>
      </c>
      <c r="Z16" s="38">
        <v>1</v>
      </c>
      <c r="AA16" s="38"/>
      <c r="AB16" s="38"/>
      <c r="AC16" s="38"/>
      <c r="AD16" s="38"/>
      <c r="AE16" s="38"/>
      <c r="AF16" s="38"/>
      <c r="AG16" s="38"/>
    </row>
    <row r="17" spans="1:33" ht="30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2</v>
      </c>
      <c r="K17" s="58">
        <f t="shared" si="0"/>
        <v>0</v>
      </c>
      <c r="L17" s="59">
        <f t="shared" si="2"/>
        <v>0</v>
      </c>
      <c r="M17" s="60"/>
      <c r="N17" s="61">
        <f t="shared" si="3"/>
        <v>0</v>
      </c>
      <c r="O17" s="60"/>
      <c r="P17" s="60"/>
      <c r="Q17" s="60"/>
      <c r="R17" s="62">
        <f t="shared" si="1"/>
        <v>2</v>
      </c>
      <c r="S17" s="29" t="str">
        <f t="shared" si="4"/>
        <v>OK</v>
      </c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</row>
    <row r="18" spans="1:33" ht="30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0</v>
      </c>
      <c r="K18" s="58">
        <f t="shared" si="0"/>
        <v>0</v>
      </c>
      <c r="L18" s="59">
        <f t="shared" si="2"/>
        <v>0</v>
      </c>
      <c r="M18" s="60"/>
      <c r="N18" s="61">
        <f t="shared" si="3"/>
        <v>0</v>
      </c>
      <c r="O18" s="60"/>
      <c r="P18" s="60"/>
      <c r="Q18" s="60"/>
      <c r="R18" s="62">
        <f t="shared" si="1"/>
        <v>0</v>
      </c>
      <c r="S18" s="29" t="str">
        <f t="shared" si="4"/>
        <v>OK</v>
      </c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</row>
    <row r="19" spans="1:33" ht="30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2</v>
      </c>
      <c r="K19" s="58">
        <f t="shared" si="0"/>
        <v>0</v>
      </c>
      <c r="L19" s="59">
        <f t="shared" si="2"/>
        <v>0</v>
      </c>
      <c r="M19" s="60"/>
      <c r="N19" s="61">
        <f t="shared" si="3"/>
        <v>0</v>
      </c>
      <c r="O19" s="60"/>
      <c r="P19" s="60"/>
      <c r="Q19" s="60"/>
      <c r="R19" s="62">
        <f t="shared" si="1"/>
        <v>2</v>
      </c>
      <c r="S19" s="29" t="str">
        <f t="shared" si="4"/>
        <v>OK</v>
      </c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</row>
    <row r="20" spans="1:33" s="22" customFormat="1" ht="60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2"/>
        <v>0</v>
      </c>
      <c r="M20" s="60"/>
      <c r="N20" s="61">
        <f t="shared" si="3"/>
        <v>0</v>
      </c>
      <c r="O20" s="60"/>
      <c r="P20" s="60"/>
      <c r="Q20" s="60"/>
      <c r="R20" s="62">
        <f t="shared" si="1"/>
        <v>0</v>
      </c>
      <c r="S20" s="29" t="str">
        <f t="shared" si="4"/>
        <v>OK</v>
      </c>
      <c r="T20" s="38"/>
      <c r="U20" s="39"/>
      <c r="V20" s="39"/>
      <c r="W20" s="38"/>
      <c r="X20" s="39"/>
      <c r="Y20" s="38"/>
      <c r="Z20" s="39"/>
      <c r="AA20" s="38"/>
      <c r="AB20" s="38"/>
      <c r="AC20" s="38"/>
      <c r="AD20" s="38"/>
      <c r="AE20" s="38"/>
      <c r="AF20" s="38"/>
      <c r="AG20" s="38"/>
    </row>
    <row r="21" spans="1:33" ht="60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2</v>
      </c>
      <c r="K21" s="58">
        <f t="shared" si="0"/>
        <v>0</v>
      </c>
      <c r="L21" s="59">
        <f t="shared" si="2"/>
        <v>0</v>
      </c>
      <c r="M21" s="60">
        <v>-2</v>
      </c>
      <c r="N21" s="61">
        <f t="shared" si="3"/>
        <v>0</v>
      </c>
      <c r="O21" s="60"/>
      <c r="P21" s="60"/>
      <c r="Q21" s="60"/>
      <c r="R21" s="62">
        <f t="shared" si="1"/>
        <v>0</v>
      </c>
      <c r="S21" s="29" t="str">
        <f t="shared" si="4"/>
        <v>OK</v>
      </c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</row>
    <row r="22" spans="1:33" ht="45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f>2</f>
        <v>2</v>
      </c>
      <c r="K22" s="58">
        <f t="shared" si="0"/>
        <v>1</v>
      </c>
      <c r="L22" s="59">
        <f t="shared" si="2"/>
        <v>1</v>
      </c>
      <c r="M22" s="60">
        <f>-1</f>
        <v>-1</v>
      </c>
      <c r="N22" s="61">
        <f t="shared" si="3"/>
        <v>0</v>
      </c>
      <c r="O22" s="60"/>
      <c r="P22" s="60"/>
      <c r="Q22" s="60"/>
      <c r="R22" s="62">
        <f t="shared" si="1"/>
        <v>0</v>
      </c>
      <c r="S22" s="29" t="str">
        <f t="shared" si="4"/>
        <v>OK</v>
      </c>
      <c r="T22" s="82"/>
      <c r="U22" s="82"/>
      <c r="V22" s="82"/>
      <c r="W22" s="82"/>
      <c r="X22" s="82"/>
      <c r="Y22" s="82"/>
      <c r="Z22" s="82"/>
      <c r="AA22" s="82">
        <v>1</v>
      </c>
      <c r="AB22" s="38"/>
      <c r="AC22" s="38"/>
      <c r="AD22" s="38"/>
      <c r="AE22" s="38"/>
      <c r="AF22" s="38"/>
      <c r="AG22" s="38"/>
    </row>
    <row r="23" spans="1:33" ht="30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2</v>
      </c>
      <c r="K23" s="58">
        <f t="shared" si="0"/>
        <v>2</v>
      </c>
      <c r="L23" s="59">
        <f t="shared" si="2"/>
        <v>2</v>
      </c>
      <c r="M23" s="60"/>
      <c r="N23" s="61">
        <f t="shared" si="3"/>
        <v>0</v>
      </c>
      <c r="O23" s="60"/>
      <c r="P23" s="60"/>
      <c r="Q23" s="60"/>
      <c r="R23" s="62">
        <f t="shared" si="1"/>
        <v>0</v>
      </c>
      <c r="S23" s="29" t="str">
        <f t="shared" si="4"/>
        <v>OK</v>
      </c>
      <c r="T23" s="38"/>
      <c r="U23" s="38"/>
      <c r="V23" s="38">
        <v>2</v>
      </c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1:33" ht="30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0</v>
      </c>
      <c r="K24" s="58">
        <f t="shared" si="0"/>
        <v>0</v>
      </c>
      <c r="L24" s="59">
        <f t="shared" si="2"/>
        <v>0</v>
      </c>
      <c r="M24" s="60"/>
      <c r="N24" s="61">
        <f t="shared" si="3"/>
        <v>0</v>
      </c>
      <c r="O24" s="60"/>
      <c r="P24" s="60"/>
      <c r="Q24" s="60"/>
      <c r="R24" s="62">
        <f t="shared" si="1"/>
        <v>0</v>
      </c>
      <c r="S24" s="29" t="str">
        <f t="shared" si="4"/>
        <v>OK</v>
      </c>
      <c r="T24" s="38"/>
      <c r="U24" s="40"/>
      <c r="V24" s="40"/>
      <c r="W24" s="38"/>
      <c r="X24" s="40"/>
      <c r="Y24" s="38"/>
      <c r="Z24" s="38"/>
      <c r="AA24" s="38"/>
      <c r="AB24" s="38"/>
      <c r="AC24" s="38"/>
      <c r="AD24" s="38"/>
      <c r="AE24" s="38"/>
      <c r="AF24" s="38"/>
      <c r="AG24" s="38"/>
    </row>
    <row r="25" spans="1:33" s="22" customFormat="1" ht="30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5</v>
      </c>
      <c r="K25" s="58">
        <f t="shared" si="0"/>
        <v>6</v>
      </c>
      <c r="L25" s="59">
        <f t="shared" si="2"/>
        <v>6</v>
      </c>
      <c r="M25" s="60">
        <v>1</v>
      </c>
      <c r="N25" s="61">
        <f t="shared" si="3"/>
        <v>1</v>
      </c>
      <c r="O25" s="60"/>
      <c r="P25" s="60"/>
      <c r="Q25" s="60"/>
      <c r="R25" s="62">
        <f t="shared" si="1"/>
        <v>0</v>
      </c>
      <c r="S25" s="29" t="str">
        <f t="shared" si="4"/>
        <v>OK</v>
      </c>
      <c r="T25" s="38">
        <v>1</v>
      </c>
      <c r="U25" s="41"/>
      <c r="V25" s="41">
        <v>3</v>
      </c>
      <c r="W25" s="38">
        <v>1</v>
      </c>
      <c r="X25" s="41"/>
      <c r="Y25" s="38">
        <v>1</v>
      </c>
      <c r="Z25" s="39"/>
      <c r="AA25" s="38"/>
      <c r="AB25" s="38"/>
      <c r="AC25" s="38"/>
      <c r="AD25" s="38"/>
      <c r="AE25" s="38"/>
      <c r="AF25" s="38"/>
      <c r="AG25" s="38"/>
    </row>
    <row r="26" spans="1:33" ht="30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0</v>
      </c>
      <c r="K26" s="58">
        <f t="shared" si="0"/>
        <v>0</v>
      </c>
      <c r="L26" s="59">
        <f t="shared" si="2"/>
        <v>0</v>
      </c>
      <c r="M26" s="60"/>
      <c r="N26" s="61">
        <f t="shared" si="3"/>
        <v>0</v>
      </c>
      <c r="O26" s="60"/>
      <c r="P26" s="60"/>
      <c r="Q26" s="60"/>
      <c r="R26" s="62">
        <f t="shared" si="1"/>
        <v>0</v>
      </c>
      <c r="S26" s="29" t="str">
        <f t="shared" si="4"/>
        <v>OK</v>
      </c>
      <c r="T26" s="38"/>
      <c r="U26" s="40"/>
      <c r="V26" s="40"/>
      <c r="W26" s="38"/>
      <c r="X26" s="40"/>
      <c r="Y26" s="38"/>
      <c r="Z26" s="38"/>
      <c r="AA26" s="38"/>
      <c r="AB26" s="38"/>
      <c r="AC26" s="38"/>
      <c r="AD26" s="38"/>
      <c r="AE26" s="38"/>
      <c r="AF26" s="38"/>
      <c r="AG26" s="38"/>
    </row>
    <row r="27" spans="1:33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f>0</f>
        <v>0</v>
      </c>
      <c r="K27" s="58">
        <f t="shared" si="0"/>
        <v>1</v>
      </c>
      <c r="L27" s="59">
        <f t="shared" si="2"/>
        <v>1</v>
      </c>
      <c r="M27" s="60">
        <v>1</v>
      </c>
      <c r="N27" s="61">
        <f t="shared" si="3"/>
        <v>0</v>
      </c>
      <c r="O27" s="60"/>
      <c r="P27" s="60"/>
      <c r="Q27" s="60"/>
      <c r="R27" s="62">
        <f t="shared" si="1"/>
        <v>0</v>
      </c>
      <c r="S27" s="29" t="str">
        <f t="shared" si="4"/>
        <v>OK</v>
      </c>
      <c r="T27" s="38"/>
      <c r="U27" s="40">
        <v>1</v>
      </c>
      <c r="V27" s="40"/>
      <c r="W27" s="38"/>
      <c r="X27" s="40"/>
      <c r="Y27" s="38"/>
      <c r="Z27" s="38"/>
      <c r="AA27" s="38"/>
      <c r="AB27" s="38"/>
      <c r="AC27" s="38"/>
      <c r="AD27" s="38"/>
      <c r="AE27" s="38"/>
      <c r="AF27" s="38"/>
      <c r="AG27" s="38"/>
    </row>
    <row r="28" spans="1:33" s="22" customForma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>
        <v>100</v>
      </c>
      <c r="K28" s="58">
        <f t="shared" si="0"/>
        <v>0</v>
      </c>
      <c r="L28" s="59">
        <f t="shared" si="2"/>
        <v>0</v>
      </c>
      <c r="M28" s="60"/>
      <c r="N28" s="61">
        <f t="shared" si="3"/>
        <v>25</v>
      </c>
      <c r="O28" s="60"/>
      <c r="P28" s="60"/>
      <c r="Q28" s="60"/>
      <c r="R28" s="62">
        <f t="shared" si="1"/>
        <v>100</v>
      </c>
      <c r="S28" s="29" t="str">
        <f t="shared" si="4"/>
        <v>OK</v>
      </c>
      <c r="T28" s="38"/>
      <c r="U28" s="41"/>
      <c r="V28" s="41"/>
      <c r="W28" s="38"/>
      <c r="X28" s="41"/>
      <c r="Y28" s="38"/>
      <c r="Z28" s="39"/>
      <c r="AA28" s="38"/>
      <c r="AB28" s="38"/>
      <c r="AC28" s="38"/>
      <c r="AD28" s="38"/>
      <c r="AE28" s="38"/>
      <c r="AF28" s="38"/>
      <c r="AG28" s="38"/>
    </row>
    <row r="29" spans="1:33" s="22" customForma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0</v>
      </c>
      <c r="K29" s="58">
        <f t="shared" si="0"/>
        <v>0</v>
      </c>
      <c r="L29" s="59">
        <f t="shared" si="2"/>
        <v>0</v>
      </c>
      <c r="M29" s="60"/>
      <c r="N29" s="61">
        <f t="shared" si="3"/>
        <v>0</v>
      </c>
      <c r="O29" s="60"/>
      <c r="P29" s="60"/>
      <c r="Q29" s="60"/>
      <c r="R29" s="62">
        <f t="shared" si="1"/>
        <v>0</v>
      </c>
      <c r="S29" s="29" t="str">
        <f t="shared" si="4"/>
        <v>OK</v>
      </c>
      <c r="T29" s="38"/>
      <c r="U29" s="41"/>
      <c r="V29" s="41"/>
      <c r="W29" s="38"/>
      <c r="X29" s="41"/>
      <c r="Y29" s="38"/>
      <c r="Z29" s="39"/>
      <c r="AA29" s="38"/>
      <c r="AB29" s="38"/>
      <c r="AC29" s="38"/>
      <c r="AD29" s="38"/>
      <c r="AE29" s="38"/>
      <c r="AF29" s="38"/>
      <c r="AG29" s="38"/>
    </row>
    <row r="30" spans="1:33" ht="30">
      <c r="A30" s="178"/>
      <c r="B30" s="30">
        <v>27</v>
      </c>
      <c r="C30" s="178"/>
      <c r="D30" s="30" t="s">
        <v>28</v>
      </c>
      <c r="E30" s="18" t="s">
        <v>64</v>
      </c>
      <c r="F30" s="18" t="s">
        <v>23</v>
      </c>
      <c r="G30" s="18" t="s">
        <v>24</v>
      </c>
      <c r="H30" s="18" t="s">
        <v>20</v>
      </c>
      <c r="I30" s="19">
        <v>900</v>
      </c>
      <c r="J30" s="28">
        <v>2</v>
      </c>
      <c r="K30" s="58">
        <f t="shared" si="0"/>
        <v>1</v>
      </c>
      <c r="L30" s="59">
        <f t="shared" si="2"/>
        <v>1</v>
      </c>
      <c r="M30" s="60"/>
      <c r="N30" s="61">
        <f t="shared" si="3"/>
        <v>0</v>
      </c>
      <c r="O30" s="60"/>
      <c r="P30" s="60"/>
      <c r="Q30" s="60"/>
      <c r="R30" s="62">
        <f t="shared" si="1"/>
        <v>1</v>
      </c>
      <c r="S30" s="29" t="str">
        <f t="shared" si="4"/>
        <v>OK</v>
      </c>
      <c r="T30" s="38"/>
      <c r="U30" s="40"/>
      <c r="V30" s="40"/>
      <c r="W30" s="38"/>
      <c r="X30" s="40"/>
      <c r="Y30" s="38"/>
      <c r="Z30" s="38"/>
      <c r="AA30" s="38">
        <v>1</v>
      </c>
      <c r="AB30" s="38"/>
      <c r="AC30" s="38"/>
      <c r="AD30" s="38"/>
      <c r="AE30" s="38"/>
      <c r="AF30" s="38"/>
      <c r="AG30" s="38"/>
    </row>
    <row r="31" spans="1:33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0</v>
      </c>
      <c r="K31" s="58">
        <f t="shared" si="0"/>
        <v>0</v>
      </c>
      <c r="L31" s="59">
        <f t="shared" si="2"/>
        <v>0</v>
      </c>
      <c r="M31" s="60"/>
      <c r="N31" s="61">
        <f t="shared" si="3"/>
        <v>0</v>
      </c>
      <c r="O31" s="60"/>
      <c r="P31" s="60"/>
      <c r="Q31" s="60"/>
      <c r="R31" s="62">
        <f t="shared" si="1"/>
        <v>0</v>
      </c>
      <c r="S31" s="29" t="str">
        <f t="shared" si="4"/>
        <v>OK</v>
      </c>
      <c r="T31" s="38"/>
      <c r="U31" s="43"/>
      <c r="V31" s="40"/>
      <c r="W31" s="38"/>
      <c r="X31" s="43"/>
      <c r="Y31" s="38"/>
      <c r="Z31" s="38"/>
      <c r="AA31" s="38"/>
      <c r="AB31" s="38"/>
      <c r="AC31" s="38"/>
      <c r="AD31" s="38"/>
      <c r="AE31" s="38"/>
      <c r="AF31" s="38"/>
      <c r="AG31" s="38"/>
    </row>
    <row r="32" spans="1:33" ht="45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2"/>
        <v>0</v>
      </c>
      <c r="M32" s="60"/>
      <c r="N32" s="61">
        <f t="shared" si="3"/>
        <v>0</v>
      </c>
      <c r="O32" s="60"/>
      <c r="P32" s="60"/>
      <c r="Q32" s="60"/>
      <c r="R32" s="62">
        <f t="shared" si="1"/>
        <v>0</v>
      </c>
      <c r="S32" s="29" t="str">
        <f t="shared" si="4"/>
        <v>OK</v>
      </c>
      <c r="T32" s="38"/>
      <c r="U32" s="42"/>
      <c r="V32" s="38"/>
      <c r="W32" s="38"/>
      <c r="X32" s="42"/>
      <c r="Y32" s="38"/>
      <c r="Z32" s="38"/>
      <c r="AA32" s="38"/>
      <c r="AB32" s="38"/>
      <c r="AC32" s="38"/>
      <c r="AD32" s="38"/>
      <c r="AE32" s="38"/>
      <c r="AF32" s="38"/>
      <c r="AG32" s="38"/>
    </row>
    <row r="33" spans="1:33" ht="60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2"/>
        <v>0</v>
      </c>
      <c r="M33" s="60"/>
      <c r="N33" s="61">
        <f t="shared" si="3"/>
        <v>0</v>
      </c>
      <c r="O33" s="60"/>
      <c r="P33" s="60"/>
      <c r="Q33" s="60"/>
      <c r="R33" s="62">
        <f t="shared" si="1"/>
        <v>0</v>
      </c>
      <c r="S33" s="29" t="str">
        <f t="shared" si="4"/>
        <v>OK</v>
      </c>
      <c r="T33" s="38"/>
      <c r="U33" s="42"/>
      <c r="V33" s="38"/>
      <c r="W33" s="38"/>
      <c r="X33" s="42"/>
      <c r="Y33" s="38"/>
      <c r="Z33" s="38"/>
      <c r="AA33" s="38"/>
      <c r="AB33" s="38"/>
      <c r="AC33" s="38"/>
      <c r="AD33" s="38"/>
      <c r="AE33" s="38"/>
      <c r="AF33" s="38"/>
      <c r="AG33" s="38"/>
    </row>
    <row r="34" spans="1:33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2"/>
        <v>0</v>
      </c>
      <c r="M34" s="60"/>
      <c r="N34" s="61">
        <f t="shared" si="3"/>
        <v>0</v>
      </c>
      <c r="O34" s="60"/>
      <c r="P34" s="60"/>
      <c r="Q34" s="60"/>
      <c r="R34" s="62">
        <f t="shared" si="1"/>
        <v>0</v>
      </c>
      <c r="S34" s="29" t="str">
        <f t="shared" si="4"/>
        <v>OK</v>
      </c>
      <c r="T34" s="38"/>
      <c r="U34" s="42"/>
      <c r="V34" s="42"/>
      <c r="W34" s="38"/>
      <c r="X34" s="42"/>
      <c r="Y34" s="38"/>
      <c r="Z34" s="38"/>
      <c r="AA34" s="38"/>
      <c r="AB34" s="38"/>
      <c r="AC34" s="38"/>
      <c r="AD34" s="38"/>
      <c r="AE34" s="38"/>
      <c r="AF34" s="38"/>
      <c r="AG34" s="38"/>
    </row>
    <row r="35" spans="1:33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2"/>
        <v>0</v>
      </c>
      <c r="M35" s="60"/>
      <c r="N35" s="61">
        <f t="shared" si="3"/>
        <v>0</v>
      </c>
      <c r="O35" s="60"/>
      <c r="P35" s="60"/>
      <c r="Q35" s="60"/>
      <c r="R35" s="62">
        <f t="shared" si="1"/>
        <v>0</v>
      </c>
      <c r="S35" s="29" t="str">
        <f t="shared" si="4"/>
        <v>OK</v>
      </c>
      <c r="T35" s="38"/>
      <c r="U35" s="42"/>
      <c r="V35" s="42"/>
      <c r="W35" s="38"/>
      <c r="X35" s="42"/>
      <c r="Y35" s="38"/>
      <c r="Z35" s="38"/>
      <c r="AA35" s="38"/>
      <c r="AB35" s="38"/>
      <c r="AC35" s="38"/>
      <c r="AD35" s="38"/>
      <c r="AE35" s="38"/>
      <c r="AF35" s="38"/>
      <c r="AG35" s="38"/>
    </row>
    <row r="36" spans="1:33" ht="30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2"/>
        <v>0</v>
      </c>
      <c r="M36" s="60"/>
      <c r="N36" s="61">
        <f t="shared" si="3"/>
        <v>0</v>
      </c>
      <c r="O36" s="60"/>
      <c r="P36" s="60"/>
      <c r="Q36" s="60"/>
      <c r="R36" s="62">
        <f t="shared" si="1"/>
        <v>0</v>
      </c>
      <c r="S36" s="29" t="str">
        <f t="shared" si="4"/>
        <v>OK</v>
      </c>
      <c r="T36" s="38"/>
      <c r="U36" s="42"/>
      <c r="V36" s="42"/>
      <c r="W36" s="38"/>
      <c r="X36" s="42"/>
      <c r="Y36" s="38"/>
      <c r="Z36" s="38"/>
      <c r="AA36" s="38"/>
      <c r="AB36" s="38"/>
      <c r="AC36" s="38"/>
      <c r="AD36" s="38"/>
      <c r="AE36" s="38"/>
      <c r="AF36" s="38"/>
      <c r="AG36" s="38"/>
    </row>
    <row r="37" spans="1:33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2"/>
        <v>0</v>
      </c>
      <c r="M37" s="60"/>
      <c r="N37" s="61">
        <f t="shared" si="3"/>
        <v>0</v>
      </c>
      <c r="O37" s="60"/>
      <c r="P37" s="60"/>
      <c r="Q37" s="60"/>
      <c r="R37" s="62">
        <f t="shared" si="1"/>
        <v>0</v>
      </c>
      <c r="S37" s="29" t="str">
        <f t="shared" si="4"/>
        <v>OK</v>
      </c>
      <c r="T37" s="38"/>
      <c r="U37" s="42"/>
      <c r="V37" s="42"/>
      <c r="W37" s="38"/>
      <c r="X37" s="42"/>
      <c r="Y37" s="38"/>
      <c r="Z37" s="38"/>
      <c r="AA37" s="38"/>
      <c r="AB37" s="38"/>
      <c r="AC37" s="38"/>
      <c r="AD37" s="38"/>
      <c r="AE37" s="38"/>
      <c r="AF37" s="38"/>
      <c r="AG37" s="38"/>
    </row>
    <row r="38" spans="1:33" ht="75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2"/>
        <v>0</v>
      </c>
      <c r="M38" s="60"/>
      <c r="N38" s="61">
        <f t="shared" si="3"/>
        <v>0</v>
      </c>
      <c r="O38" s="60"/>
      <c r="P38" s="60"/>
      <c r="Q38" s="60"/>
      <c r="R38" s="62">
        <f t="shared" si="1"/>
        <v>0</v>
      </c>
      <c r="S38" s="29" t="str">
        <f t="shared" si="4"/>
        <v>OK</v>
      </c>
      <c r="T38" s="38"/>
      <c r="U38" s="42"/>
      <c r="V38" s="42"/>
      <c r="W38" s="38"/>
      <c r="X38" s="42"/>
      <c r="Y38" s="38"/>
      <c r="Z38" s="38"/>
      <c r="AA38" s="38"/>
      <c r="AB38" s="38"/>
      <c r="AC38" s="38"/>
      <c r="AD38" s="38"/>
      <c r="AE38" s="38"/>
      <c r="AF38" s="38"/>
      <c r="AG38" s="38"/>
    </row>
    <row r="39" spans="1:33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2"/>
        <v>0</v>
      </c>
      <c r="M39" s="60"/>
      <c r="N39" s="61">
        <f t="shared" si="3"/>
        <v>0</v>
      </c>
      <c r="O39" s="60"/>
      <c r="P39" s="60"/>
      <c r="Q39" s="60"/>
      <c r="R39" s="62">
        <f t="shared" si="1"/>
        <v>0</v>
      </c>
      <c r="S39" s="29" t="str">
        <f t="shared" si="4"/>
        <v>OK</v>
      </c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33" ht="30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2"/>
        <v>0</v>
      </c>
      <c r="M40" s="60"/>
      <c r="N40" s="61">
        <f t="shared" si="3"/>
        <v>0</v>
      </c>
      <c r="O40" s="60"/>
      <c r="P40" s="60"/>
      <c r="Q40" s="60"/>
      <c r="R40" s="62">
        <f t="shared" si="1"/>
        <v>0</v>
      </c>
      <c r="S40" s="29" t="str">
        <f t="shared" si="4"/>
        <v>OK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</row>
    <row r="41" spans="1:33" ht="45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2"/>
        <v>0</v>
      </c>
      <c r="M41" s="60"/>
      <c r="N41" s="61">
        <f t="shared" si="3"/>
        <v>0</v>
      </c>
      <c r="O41" s="60"/>
      <c r="P41" s="60"/>
      <c r="Q41" s="60"/>
      <c r="R41" s="62">
        <f t="shared" si="1"/>
        <v>0</v>
      </c>
      <c r="S41" s="29" t="str">
        <f t="shared" si="4"/>
        <v>OK</v>
      </c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</row>
    <row r="42" spans="1:33" ht="90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2"/>
        <v>0</v>
      </c>
      <c r="M42" s="60"/>
      <c r="N42" s="61">
        <f t="shared" si="3"/>
        <v>0</v>
      </c>
      <c r="O42" s="60"/>
      <c r="P42" s="60"/>
      <c r="Q42" s="60"/>
      <c r="R42" s="62">
        <f t="shared" si="1"/>
        <v>0</v>
      </c>
      <c r="S42" s="29" t="str">
        <f t="shared" si="4"/>
        <v>OK</v>
      </c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</row>
    <row r="43" spans="1:33" ht="45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2"/>
        <v>0</v>
      </c>
      <c r="M43" s="60"/>
      <c r="N43" s="61">
        <f t="shared" si="3"/>
        <v>0</v>
      </c>
      <c r="O43" s="60"/>
      <c r="P43" s="60"/>
      <c r="Q43" s="60"/>
      <c r="R43" s="62">
        <f t="shared" si="1"/>
        <v>0</v>
      </c>
      <c r="S43" s="29" t="str">
        <f t="shared" si="4"/>
        <v>OK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</row>
    <row r="44" spans="1:33" s="22" customFormat="1" ht="30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2"/>
        <v>0</v>
      </c>
      <c r="M44" s="60"/>
      <c r="N44" s="61">
        <f t="shared" si="3"/>
        <v>0</v>
      </c>
      <c r="O44" s="60"/>
      <c r="P44" s="60"/>
      <c r="Q44" s="60"/>
      <c r="R44" s="62">
        <f t="shared" si="1"/>
        <v>0</v>
      </c>
      <c r="S44" s="29" t="str">
        <f t="shared" si="4"/>
        <v>OK</v>
      </c>
      <c r="T44" s="38"/>
      <c r="U44" s="39"/>
      <c r="V44" s="39"/>
      <c r="W44" s="38"/>
      <c r="X44" s="39"/>
      <c r="Y44" s="38"/>
      <c r="Z44" s="39"/>
      <c r="AA44" s="38"/>
      <c r="AB44" s="38"/>
      <c r="AC44" s="38"/>
      <c r="AD44" s="38"/>
      <c r="AE44" s="38"/>
      <c r="AF44" s="38"/>
      <c r="AG44" s="38"/>
    </row>
    <row r="45" spans="1:33" ht="60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2"/>
        <v>0</v>
      </c>
      <c r="M45" s="60"/>
      <c r="N45" s="61">
        <f t="shared" si="3"/>
        <v>0</v>
      </c>
      <c r="O45" s="60"/>
      <c r="P45" s="60"/>
      <c r="Q45" s="60"/>
      <c r="R45" s="62">
        <f t="shared" si="1"/>
        <v>0</v>
      </c>
      <c r="S45" s="29" t="str">
        <f t="shared" si="4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</row>
    <row r="46" spans="1:33" ht="30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2"/>
        <v>0</v>
      </c>
      <c r="M46" s="60"/>
      <c r="N46" s="61">
        <f t="shared" si="3"/>
        <v>0</v>
      </c>
      <c r="O46" s="60"/>
      <c r="P46" s="60"/>
      <c r="Q46" s="60"/>
      <c r="R46" s="62">
        <f t="shared" si="1"/>
        <v>0</v>
      </c>
      <c r="S46" s="29" t="str">
        <f t="shared" si="4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</row>
    <row r="47" spans="1:33" ht="30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2"/>
        <v>0</v>
      </c>
      <c r="M47" s="60"/>
      <c r="N47" s="61">
        <f t="shared" si="3"/>
        <v>0</v>
      </c>
      <c r="O47" s="60"/>
      <c r="P47" s="60"/>
      <c r="Q47" s="60"/>
      <c r="R47" s="62">
        <f t="shared" si="1"/>
        <v>0</v>
      </c>
      <c r="S47" s="29" t="str">
        <f t="shared" si="4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</row>
    <row r="48" spans="1:33" ht="60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2"/>
        <v>0</v>
      </c>
      <c r="M48" s="60"/>
      <c r="N48" s="61">
        <f t="shared" si="3"/>
        <v>0</v>
      </c>
      <c r="O48" s="60"/>
      <c r="P48" s="60"/>
      <c r="Q48" s="60"/>
      <c r="R48" s="62">
        <f t="shared" si="1"/>
        <v>0</v>
      </c>
      <c r="S48" s="29" t="str">
        <f t="shared" si="4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</row>
    <row r="49" spans="1:33" s="22" customFormat="1" ht="45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2"/>
        <v>0</v>
      </c>
      <c r="M49" s="60"/>
      <c r="N49" s="61">
        <f t="shared" si="3"/>
        <v>0</v>
      </c>
      <c r="O49" s="60"/>
      <c r="P49" s="60"/>
      <c r="Q49" s="60"/>
      <c r="R49" s="62">
        <f t="shared" si="1"/>
        <v>0</v>
      </c>
      <c r="S49" s="29" t="str">
        <f t="shared" si="4"/>
        <v>OK</v>
      </c>
      <c r="T49" s="38"/>
      <c r="U49" s="39"/>
      <c r="V49" s="39"/>
      <c r="W49" s="38"/>
      <c r="X49" s="39"/>
      <c r="Y49" s="38"/>
      <c r="Z49" s="39"/>
      <c r="AA49" s="38"/>
      <c r="AB49" s="38"/>
      <c r="AC49" s="38"/>
      <c r="AD49" s="38"/>
      <c r="AE49" s="38"/>
      <c r="AF49" s="38"/>
      <c r="AG49" s="38"/>
    </row>
    <row r="50" spans="1:33" ht="30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2"/>
        <v>0</v>
      </c>
      <c r="M50" s="60"/>
      <c r="N50" s="61">
        <f t="shared" si="3"/>
        <v>0</v>
      </c>
      <c r="O50" s="60"/>
      <c r="P50" s="60"/>
      <c r="Q50" s="60"/>
      <c r="R50" s="62">
        <f t="shared" si="1"/>
        <v>0</v>
      </c>
      <c r="S50" s="29" t="str">
        <f t="shared" si="4"/>
        <v>OK</v>
      </c>
      <c r="T50" s="38"/>
      <c r="U50" s="42"/>
      <c r="V50" s="42"/>
      <c r="W50" s="38"/>
      <c r="X50" s="42"/>
      <c r="Y50" s="38"/>
      <c r="Z50" s="38"/>
      <c r="AA50" s="38"/>
      <c r="AB50" s="38"/>
      <c r="AC50" s="38"/>
      <c r="AD50" s="38"/>
      <c r="AE50" s="38"/>
      <c r="AF50" s="38"/>
      <c r="AG50" s="38"/>
    </row>
    <row r="51" spans="1:33">
      <c r="I51" s="31"/>
      <c r="J51" s="34">
        <f>SUM(J4:J50)</f>
        <v>140</v>
      </c>
      <c r="M51" s="46"/>
      <c r="N51" s="46"/>
      <c r="O51" s="46"/>
      <c r="P51" s="46"/>
      <c r="Q51" s="46"/>
      <c r="R51" s="46">
        <f>SUM(R4:R50)</f>
        <v>120</v>
      </c>
      <c r="T51" s="36" cm="1">
        <f t="array" ref="T51">SUMPRODUCT($I$4:$I$50*T4:T50)</f>
        <v>2950</v>
      </c>
      <c r="U51" s="36" cm="1">
        <f t="array" ref="U51">SUMPRODUCT($I$4:$I$50*U4:U50)</f>
        <v>900</v>
      </c>
      <c r="V51" s="36" cm="1">
        <f t="array" ref="V51">SUMPRODUCT($I$4:$I$50*V4:V50)</f>
        <v>11750</v>
      </c>
      <c r="W51" s="36" cm="1">
        <f t="array" ref="W51">SUMPRODUCT($I$4:$I$50*W4:W50)</f>
        <v>2950</v>
      </c>
      <c r="X51" s="36" cm="1">
        <f t="array" ref="X51">SUMPRODUCT($I$4:$I$50*X4:X50)</f>
        <v>1200</v>
      </c>
      <c r="Y51" s="36" cm="1">
        <f t="array" ref="Y51">SUMPRODUCT($I$4:$I$50*Y4:Y50)</f>
        <v>9050</v>
      </c>
      <c r="Z51" s="36" cm="1">
        <f t="array" ref="Z51">SUMPRODUCT($I$4:$I$50*Z4:Z50)</f>
        <v>1200</v>
      </c>
      <c r="AA51" s="36" cm="1">
        <f t="array" ref="AA51">SUMPRODUCT($I$4:$I$50*AA4:AA50)</f>
        <v>10000</v>
      </c>
      <c r="AB51" s="36" cm="1">
        <f t="array" ref="AB51">SUMPRODUCT($I$4:$I$50*AB4:AB50)</f>
        <v>0</v>
      </c>
      <c r="AC51" s="36" cm="1">
        <f t="array" ref="AC51">SUMPRODUCT($I$4:$I$50*AC4:AC50)</f>
        <v>0</v>
      </c>
      <c r="AD51" s="36" cm="1">
        <f t="array" ref="AD51">SUMPRODUCT($I$4:$I$50*AD4:AD50)</f>
        <v>0</v>
      </c>
      <c r="AE51" s="36" cm="1">
        <f t="array" ref="AE51">SUMPRODUCT($I$4:$I$50*AE4:AE50)</f>
        <v>0</v>
      </c>
      <c r="AF51" s="36" cm="1">
        <f t="array" ref="AF51">SUMPRODUCT($I$4:$I$50*AF4:AF50)</f>
        <v>0</v>
      </c>
      <c r="AG51" s="36" cm="1">
        <f t="array" ref="AG51">SUMPRODUCT($I$4:$I$50*AG4:AG50)</f>
        <v>0</v>
      </c>
    </row>
    <row r="52" spans="1:33">
      <c r="J52" s="63">
        <f>SUMPRODUCT($I$4:$I$50,J4:J50)</f>
        <v>84250</v>
      </c>
      <c r="K52" s="63">
        <f t="shared" ref="K52:Q52" si="5">SUMPRODUCT($I$4:$I$50,K4:K50)</f>
        <v>40000</v>
      </c>
      <c r="L52" s="63">
        <f t="shared" si="5"/>
        <v>40000</v>
      </c>
      <c r="M52" s="63">
        <f t="shared" si="5"/>
        <v>1550</v>
      </c>
      <c r="N52" s="63">
        <f t="shared" si="5"/>
        <v>6050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45800</v>
      </c>
    </row>
  </sheetData>
  <mergeCells count="20">
    <mergeCell ref="A4:A50"/>
    <mergeCell ref="C4:C50"/>
    <mergeCell ref="AC1:AC2"/>
    <mergeCell ref="AD1:AD2"/>
    <mergeCell ref="AE1:AE2"/>
    <mergeCell ref="X1:X2"/>
    <mergeCell ref="Y1:Y2"/>
    <mergeCell ref="Z1:Z2"/>
    <mergeCell ref="AA1:AA2"/>
    <mergeCell ref="AF1:AF2"/>
    <mergeCell ref="AG1:AG2"/>
    <mergeCell ref="A2:S2"/>
    <mergeCell ref="W1:W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7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C7E8A-348D-4575-8349-3E25B187AE5C}">
  <sheetPr codeName="Planilha8"/>
  <dimension ref="A1:AH52"/>
  <sheetViews>
    <sheetView zoomScale="80" zoomScaleNormal="80" workbookViewId="0">
      <pane xSplit="10" ySplit="2" topLeftCell="K15" activePane="bottomRight" state="frozen"/>
      <selection pane="topRight" activeCell="K1" sqref="K1"/>
      <selection pane="bottomLeft" activeCell="A3" sqref="A3"/>
      <selection pane="bottomRight" activeCell="D21" sqref="D21"/>
    </sheetView>
  </sheetViews>
  <sheetFormatPr defaultColWidth="9.85546875" defaultRowHeight="15"/>
  <cols>
    <col min="1" max="2" width="6.42578125" style="3" customWidth="1"/>
    <col min="3" max="3" width="16" style="45" customWidth="1"/>
    <col min="4" max="4" width="33.140625" style="1" customWidth="1"/>
    <col min="5" max="5" width="10.85546875" style="1" customWidth="1"/>
    <col min="6" max="6" width="7.140625" style="1" customWidth="1"/>
    <col min="7" max="7" width="10.85546875" style="1" customWidth="1"/>
    <col min="8" max="8" width="13.85546875" style="1" customWidth="1"/>
    <col min="9" max="9" width="14.140625" style="1" customWidth="1"/>
    <col min="10" max="10" width="13.5703125" style="34" bestFit="1" customWidth="1"/>
    <col min="11" max="11" width="11.85546875" style="34" customWidth="1"/>
    <col min="12" max="12" width="11.140625" style="34" customWidth="1"/>
    <col min="13" max="13" width="11.85546875" style="34" customWidth="1"/>
    <col min="14" max="17" width="10" style="34" customWidth="1"/>
    <col min="18" max="18" width="11" style="11" bestFit="1" customWidth="1"/>
    <col min="19" max="19" width="9" style="35" customWidth="1"/>
    <col min="20" max="21" width="15.140625" style="37" customWidth="1"/>
    <col min="22" max="22" width="16.42578125" style="37" customWidth="1"/>
    <col min="23" max="23" width="17.28515625" style="37" customWidth="1"/>
    <col min="24" max="33" width="13.85546875" style="37" customWidth="1"/>
    <col min="34" max="16384" width="9.85546875" style="3"/>
  </cols>
  <sheetData>
    <row r="1" spans="1:34" ht="39.75" customHeight="1">
      <c r="A1" s="184" t="s">
        <v>79</v>
      </c>
      <c r="B1" s="184"/>
      <c r="C1" s="184"/>
      <c r="D1" s="184" t="s">
        <v>80</v>
      </c>
      <c r="E1" s="184"/>
      <c r="F1" s="184"/>
      <c r="G1" s="184"/>
      <c r="H1" s="184"/>
      <c r="I1" s="184"/>
      <c r="J1" s="185" t="s">
        <v>81</v>
      </c>
      <c r="K1" s="185"/>
      <c r="L1" s="185"/>
      <c r="M1" s="185"/>
      <c r="N1" s="185"/>
      <c r="O1" s="185"/>
      <c r="P1" s="185"/>
      <c r="Q1" s="185"/>
      <c r="R1" s="185"/>
      <c r="S1" s="185"/>
      <c r="T1" s="183" t="s">
        <v>146</v>
      </c>
      <c r="U1" s="183" t="s">
        <v>147</v>
      </c>
      <c r="V1" s="190" t="s">
        <v>211</v>
      </c>
      <c r="W1" s="183" t="s">
        <v>172</v>
      </c>
      <c r="X1" s="190" t="s">
        <v>98</v>
      </c>
      <c r="Y1" s="190" t="s">
        <v>98</v>
      </c>
      <c r="Z1" s="190" t="s">
        <v>98</v>
      </c>
      <c r="AA1" s="190" t="s">
        <v>98</v>
      </c>
      <c r="AB1" s="190" t="s">
        <v>98</v>
      </c>
      <c r="AC1" s="190" t="s">
        <v>98</v>
      </c>
      <c r="AD1" s="190" t="s">
        <v>98</v>
      </c>
      <c r="AE1" s="190" t="s">
        <v>98</v>
      </c>
      <c r="AF1" s="190" t="s">
        <v>98</v>
      </c>
      <c r="AG1" s="190" t="s">
        <v>98</v>
      </c>
      <c r="AH1" s="190" t="s">
        <v>98</v>
      </c>
    </row>
    <row r="2" spans="1:34" ht="18" customHeight="1">
      <c r="A2" s="185" t="s">
        <v>73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3"/>
      <c r="U2" s="183"/>
      <c r="V2" s="190"/>
      <c r="W2" s="183"/>
      <c r="X2" s="190"/>
      <c r="Y2" s="190"/>
      <c r="Z2" s="190"/>
      <c r="AA2" s="190"/>
      <c r="AB2" s="190"/>
      <c r="AC2" s="190"/>
      <c r="AD2" s="190"/>
      <c r="AE2" s="190"/>
      <c r="AF2" s="190"/>
      <c r="AG2" s="190"/>
      <c r="AH2" s="190"/>
    </row>
    <row r="3" spans="1:34" ht="37.5" customHeight="1">
      <c r="A3" s="23" t="s">
        <v>57</v>
      </c>
      <c r="B3" s="44" t="s">
        <v>58</v>
      </c>
      <c r="C3" s="23" t="s">
        <v>59</v>
      </c>
      <c r="D3" s="23" t="s">
        <v>60</v>
      </c>
      <c r="E3" s="23" t="s">
        <v>62</v>
      </c>
      <c r="F3" s="23" t="s">
        <v>16</v>
      </c>
      <c r="G3" s="23" t="s">
        <v>63</v>
      </c>
      <c r="H3" s="23" t="s">
        <v>17</v>
      </c>
      <c r="I3" s="24" t="s">
        <v>61</v>
      </c>
      <c r="J3" s="25" t="s">
        <v>2</v>
      </c>
      <c r="K3" s="56" t="s">
        <v>110</v>
      </c>
      <c r="L3" s="56" t="s">
        <v>111</v>
      </c>
      <c r="M3" s="56" t="s">
        <v>112</v>
      </c>
      <c r="N3" s="56" t="s">
        <v>113</v>
      </c>
      <c r="O3" s="56" t="s">
        <v>114</v>
      </c>
      <c r="P3" s="56" t="s">
        <v>115</v>
      </c>
      <c r="Q3" s="56" t="s">
        <v>116</v>
      </c>
      <c r="R3" s="57" t="s">
        <v>0</v>
      </c>
      <c r="S3" s="26" t="s">
        <v>1</v>
      </c>
      <c r="T3" s="53">
        <v>45590</v>
      </c>
      <c r="U3" s="53">
        <v>45601</v>
      </c>
      <c r="V3" s="21">
        <v>45838</v>
      </c>
      <c r="W3" s="53">
        <v>45877</v>
      </c>
      <c r="X3" s="21" t="s">
        <v>56</v>
      </c>
      <c r="Y3" s="21" t="s">
        <v>56</v>
      </c>
      <c r="Z3" s="21" t="s">
        <v>56</v>
      </c>
      <c r="AA3" s="21" t="s">
        <v>56</v>
      </c>
      <c r="AB3" s="21" t="s">
        <v>56</v>
      </c>
      <c r="AC3" s="21" t="s">
        <v>56</v>
      </c>
      <c r="AD3" s="21" t="s">
        <v>56</v>
      </c>
      <c r="AE3" s="21" t="s">
        <v>56</v>
      </c>
      <c r="AF3" s="21" t="s">
        <v>56</v>
      </c>
      <c r="AG3" s="21" t="s">
        <v>56</v>
      </c>
      <c r="AH3" s="21" t="s">
        <v>56</v>
      </c>
    </row>
    <row r="4" spans="1:34" ht="45" customHeight="1">
      <c r="A4" s="182">
        <v>1</v>
      </c>
      <c r="B4" s="30">
        <v>1</v>
      </c>
      <c r="C4" s="182" t="s">
        <v>82</v>
      </c>
      <c r="D4" s="30" t="s">
        <v>7</v>
      </c>
      <c r="E4" s="18" t="s">
        <v>64</v>
      </c>
      <c r="F4" s="18" t="s">
        <v>18</v>
      </c>
      <c r="G4" s="18" t="s">
        <v>19</v>
      </c>
      <c r="H4" s="18" t="s">
        <v>20</v>
      </c>
      <c r="I4" s="47">
        <v>1900</v>
      </c>
      <c r="J4" s="27">
        <v>5</v>
      </c>
      <c r="K4" s="58">
        <f t="shared" ref="K4:K50" si="0">IF(SUM(T4:AL4)&gt;J4+M4,J4+M4,SUM(T4:AL4))</f>
        <v>0</v>
      </c>
      <c r="L4" s="59">
        <f t="shared" ref="L4:L50" si="1">(SUM(T4:AL4))</f>
        <v>0</v>
      </c>
      <c r="M4" s="60"/>
      <c r="N4" s="61">
        <f>ROUND(IF(J4*0.25-0.5&lt;0,0,J4*0.25-0.5),0)-Q4-O4</f>
        <v>1</v>
      </c>
      <c r="O4" s="60"/>
      <c r="P4" s="60"/>
      <c r="Q4" s="60"/>
      <c r="R4" s="62">
        <f t="shared" ref="R4:R50" si="2">J4-(SUM(T4:AD4))+M4</f>
        <v>5</v>
      </c>
      <c r="S4" s="29" t="str">
        <f>IF(R4&lt;0,"ATENÇÃO","OK")</f>
        <v>OK</v>
      </c>
      <c r="T4" s="38"/>
      <c r="U4" s="38"/>
      <c r="V4" s="38"/>
      <c r="W4" s="107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</row>
    <row r="5" spans="1:34" ht="45" customHeight="1">
      <c r="A5" s="178"/>
      <c r="B5" s="30">
        <v>2</v>
      </c>
      <c r="C5" s="178"/>
      <c r="D5" s="30" t="s">
        <v>8</v>
      </c>
      <c r="E5" s="18" t="s">
        <v>64</v>
      </c>
      <c r="F5" s="18" t="s">
        <v>18</v>
      </c>
      <c r="G5" s="18" t="s">
        <v>19</v>
      </c>
      <c r="H5" s="18" t="s">
        <v>20</v>
      </c>
      <c r="I5" s="47">
        <v>1900</v>
      </c>
      <c r="J5" s="27">
        <v>5</v>
      </c>
      <c r="K5" s="58">
        <f t="shared" si="0"/>
        <v>0</v>
      </c>
      <c r="L5" s="59">
        <f t="shared" si="1"/>
        <v>0</v>
      </c>
      <c r="M5" s="60"/>
      <c r="N5" s="61">
        <f t="shared" ref="N5:N50" si="3">ROUND(IF(J5*0.25-0.5&lt;0,0,J5*0.25-0.5),0)-Q5-O5</f>
        <v>1</v>
      </c>
      <c r="O5" s="60"/>
      <c r="P5" s="60"/>
      <c r="Q5" s="60"/>
      <c r="R5" s="62">
        <f t="shared" si="2"/>
        <v>5</v>
      </c>
      <c r="S5" s="29" t="str">
        <f t="shared" ref="S5:S50" si="4">IF(R5&lt;0,"ATENÇÃO","OK")</f>
        <v>OK</v>
      </c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</row>
    <row r="6" spans="1:34" ht="14.45" customHeight="1">
      <c r="A6" s="178"/>
      <c r="B6" s="30">
        <v>3</v>
      </c>
      <c r="C6" s="178"/>
      <c r="D6" s="30" t="s">
        <v>9</v>
      </c>
      <c r="E6" s="18" t="s">
        <v>64</v>
      </c>
      <c r="F6" s="18" t="s">
        <v>18</v>
      </c>
      <c r="G6" s="18" t="s">
        <v>45</v>
      </c>
      <c r="H6" s="18" t="s">
        <v>20</v>
      </c>
      <c r="I6" s="47">
        <v>1900</v>
      </c>
      <c r="J6" s="27">
        <v>5</v>
      </c>
      <c r="K6" s="58">
        <f t="shared" si="0"/>
        <v>0</v>
      </c>
      <c r="L6" s="59">
        <f t="shared" si="1"/>
        <v>0</v>
      </c>
      <c r="M6" s="60"/>
      <c r="N6" s="61">
        <f t="shared" si="3"/>
        <v>1</v>
      </c>
      <c r="O6" s="60"/>
      <c r="P6" s="60"/>
      <c r="Q6" s="60"/>
      <c r="R6" s="62">
        <f t="shared" si="2"/>
        <v>5</v>
      </c>
      <c r="S6" s="29" t="str">
        <f t="shared" si="4"/>
        <v>OK</v>
      </c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</row>
    <row r="7" spans="1:34" ht="30">
      <c r="A7" s="178"/>
      <c r="B7" s="30">
        <v>4</v>
      </c>
      <c r="C7" s="178"/>
      <c r="D7" s="30" t="s">
        <v>65</v>
      </c>
      <c r="E7" s="18" t="s">
        <v>64</v>
      </c>
      <c r="F7" s="18" t="s">
        <v>18</v>
      </c>
      <c r="G7" s="18" t="s">
        <v>19</v>
      </c>
      <c r="H7" s="18" t="s">
        <v>20</v>
      </c>
      <c r="I7" s="47">
        <v>2500</v>
      </c>
      <c r="J7" s="27">
        <v>2</v>
      </c>
      <c r="K7" s="58">
        <f t="shared" si="0"/>
        <v>0</v>
      </c>
      <c r="L7" s="59">
        <f t="shared" si="1"/>
        <v>0</v>
      </c>
      <c r="M7" s="60">
        <v>-1</v>
      </c>
      <c r="N7" s="61">
        <f t="shared" si="3"/>
        <v>0</v>
      </c>
      <c r="O7" s="60"/>
      <c r="P7" s="60"/>
      <c r="Q7" s="60"/>
      <c r="R7" s="62">
        <f t="shared" si="2"/>
        <v>1</v>
      </c>
      <c r="S7" s="29" t="str">
        <f t="shared" si="4"/>
        <v>OK</v>
      </c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</row>
    <row r="8" spans="1:34" ht="60" customHeight="1">
      <c r="A8" s="178"/>
      <c r="B8" s="30">
        <v>5</v>
      </c>
      <c r="C8" s="178"/>
      <c r="D8" s="30" t="s">
        <v>10</v>
      </c>
      <c r="E8" s="18" t="s">
        <v>64</v>
      </c>
      <c r="F8" s="18" t="s">
        <v>18</v>
      </c>
      <c r="G8" s="18" t="s">
        <v>19</v>
      </c>
      <c r="H8" s="18" t="s">
        <v>20</v>
      </c>
      <c r="I8" s="47">
        <v>1900</v>
      </c>
      <c r="J8" s="27">
        <v>5</v>
      </c>
      <c r="K8" s="58">
        <f t="shared" si="0"/>
        <v>0</v>
      </c>
      <c r="L8" s="59">
        <f t="shared" si="1"/>
        <v>0</v>
      </c>
      <c r="M8" s="60"/>
      <c r="N8" s="61">
        <f t="shared" si="3"/>
        <v>1</v>
      </c>
      <c r="O8" s="60"/>
      <c r="P8" s="60"/>
      <c r="Q8" s="60"/>
      <c r="R8" s="62">
        <f t="shared" si="2"/>
        <v>5</v>
      </c>
      <c r="S8" s="29" t="str">
        <f t="shared" si="4"/>
        <v>OK</v>
      </c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</row>
    <row r="9" spans="1:34" ht="60" customHeight="1">
      <c r="A9" s="178"/>
      <c r="B9" s="30">
        <v>6</v>
      </c>
      <c r="C9" s="178"/>
      <c r="D9" s="30" t="s">
        <v>11</v>
      </c>
      <c r="E9" s="18" t="s">
        <v>64</v>
      </c>
      <c r="F9" s="18" t="s">
        <v>18</v>
      </c>
      <c r="G9" s="18" t="s">
        <v>19</v>
      </c>
      <c r="H9" s="18" t="s">
        <v>20</v>
      </c>
      <c r="I9" s="47">
        <v>1900</v>
      </c>
      <c r="J9" s="27">
        <v>5</v>
      </c>
      <c r="K9" s="58">
        <f t="shared" si="0"/>
        <v>0</v>
      </c>
      <c r="L9" s="59">
        <f t="shared" si="1"/>
        <v>0</v>
      </c>
      <c r="M9" s="60"/>
      <c r="N9" s="61">
        <f t="shared" si="3"/>
        <v>1</v>
      </c>
      <c r="O9" s="60"/>
      <c r="P9" s="60"/>
      <c r="Q9" s="60"/>
      <c r="R9" s="62">
        <f t="shared" si="2"/>
        <v>5</v>
      </c>
      <c r="S9" s="29" t="str">
        <f t="shared" si="4"/>
        <v>OK</v>
      </c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</row>
    <row r="10" spans="1:34" ht="45">
      <c r="A10" s="178"/>
      <c r="B10" s="30">
        <v>7</v>
      </c>
      <c r="C10" s="178"/>
      <c r="D10" s="30" t="s">
        <v>12</v>
      </c>
      <c r="E10" s="18" t="s">
        <v>64</v>
      </c>
      <c r="F10" s="18" t="s">
        <v>18</v>
      </c>
      <c r="G10" s="18" t="s">
        <v>46</v>
      </c>
      <c r="H10" s="18" t="s">
        <v>20</v>
      </c>
      <c r="I10" s="47">
        <v>2000</v>
      </c>
      <c r="J10" s="27">
        <v>5</v>
      </c>
      <c r="K10" s="58">
        <f t="shared" si="0"/>
        <v>0</v>
      </c>
      <c r="L10" s="59">
        <f t="shared" si="1"/>
        <v>0</v>
      </c>
      <c r="M10" s="60"/>
      <c r="N10" s="61">
        <f t="shared" si="3"/>
        <v>1</v>
      </c>
      <c r="O10" s="60"/>
      <c r="P10" s="60"/>
      <c r="Q10" s="60"/>
      <c r="R10" s="62">
        <f t="shared" si="2"/>
        <v>5</v>
      </c>
      <c r="S10" s="29" t="str">
        <f t="shared" si="4"/>
        <v>OK</v>
      </c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</row>
    <row r="11" spans="1:34" ht="45">
      <c r="A11" s="178"/>
      <c r="B11" s="30">
        <v>8</v>
      </c>
      <c r="C11" s="178"/>
      <c r="D11" s="30" t="s">
        <v>13</v>
      </c>
      <c r="E11" s="18" t="s">
        <v>64</v>
      </c>
      <c r="F11" s="18" t="s">
        <v>18</v>
      </c>
      <c r="G11" s="18" t="s">
        <v>46</v>
      </c>
      <c r="H11" s="18" t="s">
        <v>20</v>
      </c>
      <c r="I11" s="47">
        <v>2000</v>
      </c>
      <c r="J11" s="27">
        <v>3</v>
      </c>
      <c r="K11" s="58">
        <f t="shared" si="0"/>
        <v>0</v>
      </c>
      <c r="L11" s="59">
        <f t="shared" si="1"/>
        <v>0</v>
      </c>
      <c r="M11" s="60"/>
      <c r="N11" s="61">
        <f t="shared" si="3"/>
        <v>0</v>
      </c>
      <c r="O11" s="60"/>
      <c r="P11" s="60"/>
      <c r="Q11" s="60"/>
      <c r="R11" s="62">
        <f t="shared" si="2"/>
        <v>3</v>
      </c>
      <c r="S11" s="29" t="str">
        <f t="shared" si="4"/>
        <v>OK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</row>
    <row r="12" spans="1:34" ht="60" customHeight="1">
      <c r="A12" s="178"/>
      <c r="B12" s="30">
        <v>9</v>
      </c>
      <c r="C12" s="178"/>
      <c r="D12" s="30" t="s">
        <v>14</v>
      </c>
      <c r="E12" s="18" t="s">
        <v>64</v>
      </c>
      <c r="F12" s="18" t="s">
        <v>18</v>
      </c>
      <c r="G12" s="18" t="s">
        <v>45</v>
      </c>
      <c r="H12" s="18" t="s">
        <v>20</v>
      </c>
      <c r="I12" s="47">
        <v>1900</v>
      </c>
      <c r="J12" s="27">
        <v>5</v>
      </c>
      <c r="K12" s="58">
        <f t="shared" si="0"/>
        <v>0</v>
      </c>
      <c r="L12" s="59">
        <f t="shared" si="1"/>
        <v>0</v>
      </c>
      <c r="M12" s="60"/>
      <c r="N12" s="61">
        <f t="shared" si="3"/>
        <v>1</v>
      </c>
      <c r="O12" s="60"/>
      <c r="P12" s="60"/>
      <c r="Q12" s="60"/>
      <c r="R12" s="62">
        <f t="shared" si="2"/>
        <v>5</v>
      </c>
      <c r="S12" s="29" t="str">
        <f t="shared" si="4"/>
        <v>OK</v>
      </c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</row>
    <row r="13" spans="1:34" s="22" customFormat="1" ht="14.45" customHeight="1">
      <c r="A13" s="178"/>
      <c r="B13" s="30">
        <v>10</v>
      </c>
      <c r="C13" s="178"/>
      <c r="D13" s="30" t="s">
        <v>83</v>
      </c>
      <c r="E13" s="18" t="s">
        <v>64</v>
      </c>
      <c r="F13" s="18" t="s">
        <v>18</v>
      </c>
      <c r="G13" s="18" t="s">
        <v>47</v>
      </c>
      <c r="H13" s="18" t="s">
        <v>20</v>
      </c>
      <c r="I13" s="47">
        <v>500</v>
      </c>
      <c r="J13" s="27">
        <v>5</v>
      </c>
      <c r="K13" s="58">
        <f t="shared" si="0"/>
        <v>0</v>
      </c>
      <c r="L13" s="59">
        <f t="shared" si="1"/>
        <v>0</v>
      </c>
      <c r="M13" s="60"/>
      <c r="N13" s="61">
        <f t="shared" si="3"/>
        <v>1</v>
      </c>
      <c r="O13" s="60"/>
      <c r="P13" s="60"/>
      <c r="Q13" s="60"/>
      <c r="R13" s="62">
        <f t="shared" si="2"/>
        <v>5</v>
      </c>
      <c r="S13" s="29" t="str">
        <f t="shared" si="4"/>
        <v>OK</v>
      </c>
      <c r="T13" s="38"/>
      <c r="U13" s="39"/>
      <c r="V13" s="38"/>
      <c r="W13" s="38"/>
      <c r="X13" s="38"/>
      <c r="Y13" s="39"/>
      <c r="Z13" s="38"/>
      <c r="AA13" s="39"/>
      <c r="AB13" s="38"/>
      <c r="AC13" s="38"/>
      <c r="AD13" s="38"/>
      <c r="AE13" s="38"/>
      <c r="AF13" s="38"/>
      <c r="AG13" s="38"/>
      <c r="AH13" s="38"/>
    </row>
    <row r="14" spans="1:34" ht="45" customHeight="1">
      <c r="A14" s="178"/>
      <c r="B14" s="30">
        <v>11</v>
      </c>
      <c r="C14" s="178"/>
      <c r="D14" s="30" t="s">
        <v>48</v>
      </c>
      <c r="E14" s="18" t="s">
        <v>64</v>
      </c>
      <c r="F14" s="18" t="s">
        <v>18</v>
      </c>
      <c r="G14" s="18" t="s">
        <v>47</v>
      </c>
      <c r="H14" s="18" t="s">
        <v>20</v>
      </c>
      <c r="I14" s="47">
        <v>500</v>
      </c>
      <c r="J14" s="27">
        <v>5</v>
      </c>
      <c r="K14" s="58">
        <f t="shared" si="0"/>
        <v>0</v>
      </c>
      <c r="L14" s="59">
        <f t="shared" si="1"/>
        <v>0</v>
      </c>
      <c r="M14" s="60"/>
      <c r="N14" s="61">
        <f t="shared" si="3"/>
        <v>1</v>
      </c>
      <c r="O14" s="60"/>
      <c r="P14" s="60"/>
      <c r="Q14" s="60"/>
      <c r="R14" s="62">
        <f t="shared" si="2"/>
        <v>5</v>
      </c>
      <c r="S14" s="29" t="str">
        <f t="shared" si="4"/>
        <v>OK</v>
      </c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</row>
    <row r="15" spans="1:34" s="22" customFormat="1" ht="30" customHeight="1">
      <c r="A15" s="178"/>
      <c r="B15" s="30">
        <v>12</v>
      </c>
      <c r="C15" s="178"/>
      <c r="D15" s="30" t="s">
        <v>84</v>
      </c>
      <c r="E15" s="18" t="s">
        <v>64</v>
      </c>
      <c r="F15" s="18" t="s">
        <v>18</v>
      </c>
      <c r="G15" s="18" t="s">
        <v>49</v>
      </c>
      <c r="H15" s="18" t="s">
        <v>20</v>
      </c>
      <c r="I15" s="47">
        <v>1000</v>
      </c>
      <c r="J15" s="27">
        <v>10</v>
      </c>
      <c r="K15" s="58">
        <f t="shared" si="0"/>
        <v>3</v>
      </c>
      <c r="L15" s="59">
        <f t="shared" si="1"/>
        <v>3</v>
      </c>
      <c r="M15" s="60"/>
      <c r="N15" s="61">
        <f t="shared" si="3"/>
        <v>2</v>
      </c>
      <c r="O15" s="60"/>
      <c r="P15" s="60"/>
      <c r="Q15" s="60"/>
      <c r="R15" s="62">
        <f t="shared" si="2"/>
        <v>7</v>
      </c>
      <c r="S15" s="29" t="str">
        <f t="shared" si="4"/>
        <v>OK</v>
      </c>
      <c r="T15" s="38">
        <v>2</v>
      </c>
      <c r="U15" s="39">
        <v>1</v>
      </c>
      <c r="V15" s="38"/>
      <c r="W15" s="38"/>
      <c r="X15" s="38"/>
      <c r="Y15" s="39"/>
      <c r="Z15" s="38"/>
      <c r="AA15" s="39"/>
      <c r="AB15" s="38"/>
      <c r="AC15" s="38"/>
      <c r="AD15" s="38"/>
      <c r="AE15" s="38"/>
      <c r="AF15" s="38"/>
      <c r="AG15" s="38"/>
      <c r="AH15" s="38"/>
    </row>
    <row r="16" spans="1:34" ht="30" customHeight="1">
      <c r="A16" s="178"/>
      <c r="B16" s="30">
        <v>13</v>
      </c>
      <c r="C16" s="178"/>
      <c r="D16" s="30" t="s">
        <v>85</v>
      </c>
      <c r="E16" s="18" t="s">
        <v>64</v>
      </c>
      <c r="F16" s="18" t="s">
        <v>18</v>
      </c>
      <c r="G16" s="18" t="s">
        <v>49</v>
      </c>
      <c r="H16" s="18" t="s">
        <v>20</v>
      </c>
      <c r="I16" s="47">
        <v>1200</v>
      </c>
      <c r="J16" s="27">
        <v>10</v>
      </c>
      <c r="K16" s="58">
        <f t="shared" si="0"/>
        <v>0</v>
      </c>
      <c r="L16" s="59">
        <f t="shared" si="1"/>
        <v>0</v>
      </c>
      <c r="M16" s="60"/>
      <c r="N16" s="61">
        <f t="shared" si="3"/>
        <v>2</v>
      </c>
      <c r="O16" s="60"/>
      <c r="P16" s="60"/>
      <c r="Q16" s="60"/>
      <c r="R16" s="62">
        <f t="shared" si="2"/>
        <v>10</v>
      </c>
      <c r="S16" s="29" t="str">
        <f t="shared" si="4"/>
        <v>OK</v>
      </c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</row>
    <row r="17" spans="1:34" ht="30" customHeight="1">
      <c r="A17" s="178"/>
      <c r="B17" s="30">
        <v>14</v>
      </c>
      <c r="C17" s="178"/>
      <c r="D17" s="30" t="s">
        <v>50</v>
      </c>
      <c r="E17" s="18" t="s">
        <v>64</v>
      </c>
      <c r="F17" s="18" t="s">
        <v>18</v>
      </c>
      <c r="G17" s="18" t="s">
        <v>49</v>
      </c>
      <c r="H17" s="18" t="s">
        <v>20</v>
      </c>
      <c r="I17" s="47">
        <v>10000</v>
      </c>
      <c r="J17" s="27">
        <v>1</v>
      </c>
      <c r="K17" s="58">
        <f t="shared" si="0"/>
        <v>0</v>
      </c>
      <c r="L17" s="59">
        <f t="shared" si="1"/>
        <v>0</v>
      </c>
      <c r="M17" s="60"/>
      <c r="N17" s="61">
        <f t="shared" si="3"/>
        <v>0</v>
      </c>
      <c r="O17" s="60"/>
      <c r="P17" s="60"/>
      <c r="Q17" s="60"/>
      <c r="R17" s="62">
        <f t="shared" si="2"/>
        <v>1</v>
      </c>
      <c r="S17" s="29" t="str">
        <f t="shared" si="4"/>
        <v>OK</v>
      </c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</row>
    <row r="18" spans="1:34" ht="14.45" customHeight="1">
      <c r="A18" s="178"/>
      <c r="B18" s="30">
        <v>15</v>
      </c>
      <c r="C18" s="178"/>
      <c r="D18" s="30" t="s">
        <v>51</v>
      </c>
      <c r="E18" s="18" t="s">
        <v>64</v>
      </c>
      <c r="F18" s="18" t="s">
        <v>18</v>
      </c>
      <c r="G18" s="18" t="s">
        <v>47</v>
      </c>
      <c r="H18" s="18" t="s">
        <v>20</v>
      </c>
      <c r="I18" s="47">
        <v>500</v>
      </c>
      <c r="J18" s="27">
        <v>2</v>
      </c>
      <c r="K18" s="58">
        <f t="shared" si="0"/>
        <v>0</v>
      </c>
      <c r="L18" s="59">
        <f t="shared" si="1"/>
        <v>0</v>
      </c>
      <c r="M18" s="60"/>
      <c r="N18" s="61">
        <f t="shared" si="3"/>
        <v>0</v>
      </c>
      <c r="O18" s="60"/>
      <c r="P18" s="60"/>
      <c r="Q18" s="60"/>
      <c r="R18" s="62">
        <f t="shared" si="2"/>
        <v>2</v>
      </c>
      <c r="S18" s="29" t="str">
        <f t="shared" si="4"/>
        <v>OK</v>
      </c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</row>
    <row r="19" spans="1:34" ht="30" customHeight="1">
      <c r="A19" s="178"/>
      <c r="B19" s="30">
        <v>16</v>
      </c>
      <c r="C19" s="178"/>
      <c r="D19" s="30" t="s">
        <v>52</v>
      </c>
      <c r="E19" s="18" t="s">
        <v>64</v>
      </c>
      <c r="F19" s="18" t="s">
        <v>18</v>
      </c>
      <c r="G19" s="18" t="s">
        <v>21</v>
      </c>
      <c r="H19" s="18" t="s">
        <v>20</v>
      </c>
      <c r="I19" s="47">
        <v>500</v>
      </c>
      <c r="J19" s="27">
        <v>8</v>
      </c>
      <c r="K19" s="58">
        <f t="shared" si="0"/>
        <v>0</v>
      </c>
      <c r="L19" s="59">
        <f t="shared" si="1"/>
        <v>0</v>
      </c>
      <c r="M19" s="60"/>
      <c r="N19" s="61">
        <f t="shared" si="3"/>
        <v>2</v>
      </c>
      <c r="O19" s="60"/>
      <c r="P19" s="60"/>
      <c r="Q19" s="60"/>
      <c r="R19" s="62">
        <f t="shared" si="2"/>
        <v>8</v>
      </c>
      <c r="S19" s="29" t="str">
        <f t="shared" si="4"/>
        <v>OK</v>
      </c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</row>
    <row r="20" spans="1:34" s="22" customFormat="1" ht="29.1" customHeight="1">
      <c r="A20" s="178"/>
      <c r="B20" s="30">
        <v>17</v>
      </c>
      <c r="C20" s="178"/>
      <c r="D20" s="30" t="s">
        <v>86</v>
      </c>
      <c r="E20" s="18" t="s">
        <v>64</v>
      </c>
      <c r="F20" s="18" t="s">
        <v>18</v>
      </c>
      <c r="G20" s="18" t="s">
        <v>21</v>
      </c>
      <c r="H20" s="18" t="s">
        <v>20</v>
      </c>
      <c r="I20" s="47">
        <v>2500</v>
      </c>
      <c r="J20" s="27">
        <v>0</v>
      </c>
      <c r="K20" s="58">
        <f t="shared" si="0"/>
        <v>0</v>
      </c>
      <c r="L20" s="59">
        <f t="shared" si="1"/>
        <v>0</v>
      </c>
      <c r="M20" s="60"/>
      <c r="N20" s="61">
        <f t="shared" si="3"/>
        <v>0</v>
      </c>
      <c r="O20" s="60"/>
      <c r="P20" s="60"/>
      <c r="Q20" s="60"/>
      <c r="R20" s="62">
        <f t="shared" si="2"/>
        <v>0</v>
      </c>
      <c r="S20" s="29" t="str">
        <f t="shared" si="4"/>
        <v>OK</v>
      </c>
      <c r="T20" s="38"/>
      <c r="U20" s="39"/>
      <c r="V20" s="38"/>
      <c r="W20" s="107"/>
      <c r="X20" s="38"/>
      <c r="Y20" s="39"/>
      <c r="Z20" s="38"/>
      <c r="AA20" s="39"/>
      <c r="AB20" s="38"/>
      <c r="AC20" s="38"/>
      <c r="AD20" s="38"/>
      <c r="AE20" s="38"/>
      <c r="AF20" s="38"/>
      <c r="AG20" s="38"/>
      <c r="AH20" s="38"/>
    </row>
    <row r="21" spans="1:34" ht="60" customHeight="1">
      <c r="A21" s="178"/>
      <c r="B21" s="30">
        <v>18</v>
      </c>
      <c r="C21" s="178"/>
      <c r="D21" s="30" t="s">
        <v>53</v>
      </c>
      <c r="E21" s="18" t="s">
        <v>64</v>
      </c>
      <c r="F21" s="18" t="s">
        <v>18</v>
      </c>
      <c r="G21" s="18" t="s">
        <v>21</v>
      </c>
      <c r="H21" s="18" t="s">
        <v>20</v>
      </c>
      <c r="I21" s="47">
        <v>2500</v>
      </c>
      <c r="J21" s="27">
        <v>5</v>
      </c>
      <c r="K21" s="58">
        <f t="shared" si="0"/>
        <v>0</v>
      </c>
      <c r="L21" s="59">
        <f t="shared" si="1"/>
        <v>0</v>
      </c>
      <c r="M21" s="60"/>
      <c r="N21" s="61">
        <f t="shared" si="3"/>
        <v>1</v>
      </c>
      <c r="O21" s="60"/>
      <c r="P21" s="60"/>
      <c r="Q21" s="60"/>
      <c r="R21" s="62">
        <f t="shared" si="2"/>
        <v>5</v>
      </c>
      <c r="S21" s="29" t="str">
        <f t="shared" si="4"/>
        <v>OK</v>
      </c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</row>
    <row r="22" spans="1:34" ht="45" customHeight="1">
      <c r="A22" s="178"/>
      <c r="B22" s="30">
        <v>19</v>
      </c>
      <c r="C22" s="178"/>
      <c r="D22" s="30" t="s">
        <v>54</v>
      </c>
      <c r="E22" s="18" t="s">
        <v>64</v>
      </c>
      <c r="F22" s="18" t="s">
        <v>18</v>
      </c>
      <c r="G22" s="18" t="s">
        <v>55</v>
      </c>
      <c r="H22" s="18" t="s">
        <v>20</v>
      </c>
      <c r="I22" s="47">
        <v>1500</v>
      </c>
      <c r="J22" s="28">
        <v>4</v>
      </c>
      <c r="K22" s="58">
        <f t="shared" si="0"/>
        <v>0</v>
      </c>
      <c r="L22" s="59">
        <f t="shared" si="1"/>
        <v>0</v>
      </c>
      <c r="M22" s="60"/>
      <c r="N22" s="61">
        <f t="shared" si="3"/>
        <v>1</v>
      </c>
      <c r="O22" s="60"/>
      <c r="P22" s="60"/>
      <c r="Q22" s="60"/>
      <c r="R22" s="62">
        <f t="shared" si="2"/>
        <v>4</v>
      </c>
      <c r="S22" s="29" t="str">
        <f t="shared" si="4"/>
        <v>OK</v>
      </c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</row>
    <row r="23" spans="1:34" ht="30">
      <c r="A23" s="178"/>
      <c r="B23" s="30">
        <v>20</v>
      </c>
      <c r="C23" s="178"/>
      <c r="D23" s="30" t="s">
        <v>87</v>
      </c>
      <c r="E23" s="18" t="s">
        <v>64</v>
      </c>
      <c r="F23" s="18" t="s">
        <v>18</v>
      </c>
      <c r="G23" s="18" t="s">
        <v>22</v>
      </c>
      <c r="H23" s="18" t="s">
        <v>20</v>
      </c>
      <c r="I23" s="47">
        <v>500</v>
      </c>
      <c r="J23" s="28">
        <v>14</v>
      </c>
      <c r="K23" s="58">
        <f t="shared" si="0"/>
        <v>0</v>
      </c>
      <c r="L23" s="59">
        <f t="shared" si="1"/>
        <v>0</v>
      </c>
      <c r="M23" s="60">
        <f>-7-7</f>
        <v>-14</v>
      </c>
      <c r="N23" s="61">
        <f t="shared" si="3"/>
        <v>3</v>
      </c>
      <c r="O23" s="60"/>
      <c r="P23" s="60"/>
      <c r="Q23" s="60"/>
      <c r="R23" s="62">
        <f t="shared" si="2"/>
        <v>0</v>
      </c>
      <c r="S23" s="29" t="str">
        <f t="shared" si="4"/>
        <v>OK</v>
      </c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</row>
    <row r="24" spans="1:34" ht="30">
      <c r="A24" s="178"/>
      <c r="B24" s="30">
        <v>21</v>
      </c>
      <c r="C24" s="178"/>
      <c r="D24" s="30" t="s">
        <v>88</v>
      </c>
      <c r="E24" s="18" t="s">
        <v>64</v>
      </c>
      <c r="F24" s="18" t="s">
        <v>18</v>
      </c>
      <c r="G24" s="18" t="s">
        <v>22</v>
      </c>
      <c r="H24" s="18" t="s">
        <v>20</v>
      </c>
      <c r="I24" s="19">
        <v>500</v>
      </c>
      <c r="J24" s="28">
        <v>0</v>
      </c>
      <c r="K24" s="58">
        <f t="shared" si="0"/>
        <v>0</v>
      </c>
      <c r="L24" s="59">
        <f t="shared" si="1"/>
        <v>0</v>
      </c>
      <c r="M24" s="60"/>
      <c r="N24" s="61">
        <f t="shared" si="3"/>
        <v>0</v>
      </c>
      <c r="O24" s="60"/>
      <c r="P24" s="60"/>
      <c r="Q24" s="60"/>
      <c r="R24" s="62">
        <f t="shared" si="2"/>
        <v>0</v>
      </c>
      <c r="S24" s="29" t="str">
        <f t="shared" si="4"/>
        <v>OK</v>
      </c>
      <c r="T24" s="38"/>
      <c r="U24" s="40"/>
      <c r="V24" s="38"/>
      <c r="W24" s="38"/>
      <c r="X24" s="38"/>
      <c r="Y24" s="40"/>
      <c r="Z24" s="38"/>
      <c r="AA24" s="38"/>
      <c r="AB24" s="38"/>
      <c r="AC24" s="38"/>
      <c r="AD24" s="38"/>
      <c r="AE24" s="38"/>
      <c r="AF24" s="38"/>
      <c r="AG24" s="38"/>
      <c r="AH24" s="38"/>
    </row>
    <row r="25" spans="1:34" s="22" customFormat="1" ht="30">
      <c r="A25" s="178"/>
      <c r="B25" s="30">
        <v>22</v>
      </c>
      <c r="C25" s="178"/>
      <c r="D25" s="30" t="s">
        <v>32</v>
      </c>
      <c r="E25" s="18" t="s">
        <v>64</v>
      </c>
      <c r="F25" s="18" t="s">
        <v>23</v>
      </c>
      <c r="G25" s="18" t="s">
        <v>24</v>
      </c>
      <c r="H25" s="18" t="s">
        <v>20</v>
      </c>
      <c r="I25" s="19">
        <v>2950</v>
      </c>
      <c r="J25" s="28">
        <v>5</v>
      </c>
      <c r="K25" s="58">
        <f t="shared" si="0"/>
        <v>1</v>
      </c>
      <c r="L25" s="59">
        <f t="shared" si="1"/>
        <v>1</v>
      </c>
      <c r="M25" s="60"/>
      <c r="N25" s="61">
        <f t="shared" si="3"/>
        <v>1</v>
      </c>
      <c r="O25" s="60"/>
      <c r="P25" s="60"/>
      <c r="Q25" s="60"/>
      <c r="R25" s="62">
        <f t="shared" si="2"/>
        <v>4</v>
      </c>
      <c r="S25" s="29" t="str">
        <f t="shared" si="4"/>
        <v>OK</v>
      </c>
      <c r="T25" s="38"/>
      <c r="U25" s="41"/>
      <c r="V25" s="39">
        <v>1</v>
      </c>
      <c r="W25" s="107"/>
      <c r="X25" s="38"/>
      <c r="Y25" s="41"/>
      <c r="Z25" s="38"/>
      <c r="AA25" s="39"/>
      <c r="AB25" s="38"/>
      <c r="AC25" s="38"/>
      <c r="AD25" s="38"/>
      <c r="AE25" s="38"/>
      <c r="AF25" s="38"/>
      <c r="AG25" s="38"/>
      <c r="AH25" s="38"/>
    </row>
    <row r="26" spans="1:34" ht="30">
      <c r="A26" s="178"/>
      <c r="B26" s="30">
        <v>23</v>
      </c>
      <c r="C26" s="178"/>
      <c r="D26" s="30" t="s">
        <v>15</v>
      </c>
      <c r="E26" s="18" t="s">
        <v>64</v>
      </c>
      <c r="F26" s="18" t="s">
        <v>23</v>
      </c>
      <c r="G26" s="18" t="s">
        <v>24</v>
      </c>
      <c r="H26" s="18" t="s">
        <v>20</v>
      </c>
      <c r="I26" s="19">
        <v>2950</v>
      </c>
      <c r="J26" s="28">
        <v>5</v>
      </c>
      <c r="K26" s="58">
        <f t="shared" si="0"/>
        <v>0</v>
      </c>
      <c r="L26" s="59">
        <f t="shared" si="1"/>
        <v>0</v>
      </c>
      <c r="M26" s="60"/>
      <c r="N26" s="61">
        <f t="shared" si="3"/>
        <v>1</v>
      </c>
      <c r="O26" s="60"/>
      <c r="P26" s="60"/>
      <c r="Q26" s="60"/>
      <c r="R26" s="62">
        <f t="shared" si="2"/>
        <v>5</v>
      </c>
      <c r="S26" s="29" t="str">
        <f t="shared" si="4"/>
        <v>OK</v>
      </c>
      <c r="T26" s="38"/>
      <c r="U26" s="40"/>
      <c r="V26" s="38"/>
      <c r="W26" s="38"/>
      <c r="X26" s="38"/>
      <c r="Y26" s="40"/>
      <c r="Z26" s="38"/>
      <c r="AA26" s="38"/>
      <c r="AB26" s="38"/>
      <c r="AC26" s="38"/>
      <c r="AD26" s="38"/>
      <c r="AE26" s="38"/>
      <c r="AF26" s="38"/>
      <c r="AG26" s="38"/>
      <c r="AH26" s="38"/>
    </row>
    <row r="27" spans="1:34">
      <c r="A27" s="178"/>
      <c r="B27" s="30">
        <v>24</v>
      </c>
      <c r="C27" s="178"/>
      <c r="D27" s="30" t="s">
        <v>27</v>
      </c>
      <c r="E27" s="18" t="s">
        <v>64</v>
      </c>
      <c r="F27" s="18" t="s">
        <v>23</v>
      </c>
      <c r="G27" s="18" t="s">
        <v>24</v>
      </c>
      <c r="H27" s="18" t="s">
        <v>20</v>
      </c>
      <c r="I27" s="19">
        <v>900</v>
      </c>
      <c r="J27" s="28">
        <v>4</v>
      </c>
      <c r="K27" s="58">
        <f t="shared" si="0"/>
        <v>0</v>
      </c>
      <c r="L27" s="59">
        <f t="shared" si="1"/>
        <v>0</v>
      </c>
      <c r="M27" s="60"/>
      <c r="N27" s="61">
        <f t="shared" si="3"/>
        <v>1</v>
      </c>
      <c r="O27" s="60"/>
      <c r="P27" s="60"/>
      <c r="Q27" s="60"/>
      <c r="R27" s="62">
        <f t="shared" si="2"/>
        <v>4</v>
      </c>
      <c r="S27" s="29" t="str">
        <f t="shared" si="4"/>
        <v>OK</v>
      </c>
      <c r="T27" s="38"/>
      <c r="U27" s="40"/>
      <c r="V27" s="38"/>
      <c r="W27" s="107"/>
      <c r="X27" s="38"/>
      <c r="Y27" s="40"/>
      <c r="Z27" s="38"/>
      <c r="AA27" s="38"/>
      <c r="AB27" s="38"/>
      <c r="AC27" s="38"/>
      <c r="AD27" s="38"/>
      <c r="AE27" s="38"/>
      <c r="AF27" s="38"/>
      <c r="AG27" s="38"/>
      <c r="AH27" s="38"/>
    </row>
    <row r="28" spans="1:34" s="22" customFormat="1">
      <c r="A28" s="178"/>
      <c r="B28" s="30">
        <v>25</v>
      </c>
      <c r="C28" s="178"/>
      <c r="D28" s="30" t="s">
        <v>33</v>
      </c>
      <c r="E28" s="18" t="s">
        <v>64</v>
      </c>
      <c r="F28" s="18" t="s">
        <v>18</v>
      </c>
      <c r="G28" s="18" t="s">
        <v>25</v>
      </c>
      <c r="H28" s="18" t="s">
        <v>20</v>
      </c>
      <c r="I28" s="19">
        <v>8</v>
      </c>
      <c r="J28" s="28">
        <v>2000</v>
      </c>
      <c r="K28" s="58">
        <f t="shared" si="0"/>
        <v>0</v>
      </c>
      <c r="L28" s="59">
        <f t="shared" si="1"/>
        <v>0</v>
      </c>
      <c r="M28" s="60">
        <v>-100</v>
      </c>
      <c r="N28" s="61">
        <f t="shared" si="3"/>
        <v>500</v>
      </c>
      <c r="O28" s="60"/>
      <c r="P28" s="60"/>
      <c r="Q28" s="60"/>
      <c r="R28" s="62">
        <f t="shared" si="2"/>
        <v>1900</v>
      </c>
      <c r="S28" s="29" t="str">
        <f t="shared" si="4"/>
        <v>OK</v>
      </c>
      <c r="T28" s="38"/>
      <c r="U28" s="41"/>
      <c r="V28" s="38"/>
      <c r="W28" s="38"/>
      <c r="X28" s="38"/>
      <c r="Y28" s="41"/>
      <c r="Z28" s="38"/>
      <c r="AA28" s="39"/>
      <c r="AB28" s="38"/>
      <c r="AC28" s="38"/>
      <c r="AD28" s="38"/>
      <c r="AE28" s="38"/>
      <c r="AF28" s="38"/>
      <c r="AG28" s="38"/>
      <c r="AH28" s="38"/>
    </row>
    <row r="29" spans="1:34" s="22" customFormat="1">
      <c r="A29" s="178"/>
      <c r="B29" s="30">
        <v>26</v>
      </c>
      <c r="C29" s="178"/>
      <c r="D29" s="30" t="s">
        <v>34</v>
      </c>
      <c r="E29" s="18" t="s">
        <v>64</v>
      </c>
      <c r="F29" s="18" t="s">
        <v>18</v>
      </c>
      <c r="G29" s="18" t="s">
        <v>26</v>
      </c>
      <c r="H29" s="18" t="s">
        <v>20</v>
      </c>
      <c r="I29" s="19">
        <v>10</v>
      </c>
      <c r="J29" s="28">
        <v>500</v>
      </c>
      <c r="K29" s="58">
        <f t="shared" si="0"/>
        <v>0</v>
      </c>
      <c r="L29" s="59">
        <f t="shared" si="1"/>
        <v>0</v>
      </c>
      <c r="M29" s="60"/>
      <c r="N29" s="61">
        <f t="shared" si="3"/>
        <v>125</v>
      </c>
      <c r="O29" s="60"/>
      <c r="P29" s="60"/>
      <c r="Q29" s="60"/>
      <c r="R29" s="62">
        <f t="shared" si="2"/>
        <v>500</v>
      </c>
      <c r="S29" s="29" t="str">
        <f t="shared" si="4"/>
        <v>OK</v>
      </c>
      <c r="T29" s="38"/>
      <c r="U29" s="41"/>
      <c r="V29" s="38"/>
      <c r="W29" s="38"/>
      <c r="X29" s="38"/>
      <c r="Y29" s="41"/>
      <c r="Z29" s="38"/>
      <c r="AA29" s="39"/>
      <c r="AB29" s="38"/>
      <c r="AC29" s="38"/>
      <c r="AD29" s="38"/>
      <c r="AE29" s="38"/>
      <c r="AF29" s="38"/>
      <c r="AG29" s="38"/>
      <c r="AH29" s="38"/>
    </row>
    <row r="30" spans="1:34" s="22" customFormat="1">
      <c r="A30" s="178"/>
      <c r="B30" s="164">
        <v>27</v>
      </c>
      <c r="C30" s="178"/>
      <c r="D30" s="164" t="s">
        <v>28</v>
      </c>
      <c r="E30" s="41" t="s">
        <v>64</v>
      </c>
      <c r="F30" s="41" t="s">
        <v>23</v>
      </c>
      <c r="G30" s="41" t="s">
        <v>24</v>
      </c>
      <c r="H30" s="41" t="s">
        <v>20</v>
      </c>
      <c r="I30" s="165">
        <v>900</v>
      </c>
      <c r="J30" s="166">
        <v>4</v>
      </c>
      <c r="K30" s="154">
        <f t="shared" si="0"/>
        <v>2</v>
      </c>
      <c r="L30" s="155">
        <f t="shared" si="1"/>
        <v>2</v>
      </c>
      <c r="M30" s="156"/>
      <c r="N30" s="157">
        <f t="shared" si="3"/>
        <v>1</v>
      </c>
      <c r="O30" s="156"/>
      <c r="P30" s="156"/>
      <c r="Q30" s="156"/>
      <c r="R30" s="158">
        <f t="shared" si="2"/>
        <v>2</v>
      </c>
      <c r="S30" s="159" t="str">
        <f t="shared" si="4"/>
        <v>OK</v>
      </c>
      <c r="T30" s="39"/>
      <c r="U30" s="41"/>
      <c r="V30" s="39"/>
      <c r="W30" s="39">
        <v>2</v>
      </c>
      <c r="X30" s="39"/>
      <c r="Y30" s="41"/>
      <c r="Z30" s="39"/>
      <c r="AA30" s="39"/>
      <c r="AB30" s="39"/>
      <c r="AC30" s="39"/>
      <c r="AD30" s="39"/>
      <c r="AE30" s="39"/>
      <c r="AF30" s="39"/>
      <c r="AG30" s="39"/>
      <c r="AH30" s="39"/>
    </row>
    <row r="31" spans="1:34">
      <c r="A31" s="178"/>
      <c r="B31" s="30">
        <v>28</v>
      </c>
      <c r="C31" s="178"/>
      <c r="D31" s="32" t="s">
        <v>29</v>
      </c>
      <c r="E31" s="18" t="s">
        <v>64</v>
      </c>
      <c r="F31" s="33" t="s">
        <v>31</v>
      </c>
      <c r="G31" s="33" t="s">
        <v>30</v>
      </c>
      <c r="H31" s="18" t="s">
        <v>20</v>
      </c>
      <c r="I31" s="19">
        <v>2000</v>
      </c>
      <c r="J31" s="28">
        <v>4</v>
      </c>
      <c r="K31" s="58">
        <f t="shared" si="0"/>
        <v>0</v>
      </c>
      <c r="L31" s="59">
        <f t="shared" si="1"/>
        <v>0</v>
      </c>
      <c r="M31" s="60"/>
      <c r="N31" s="61">
        <f t="shared" si="3"/>
        <v>1</v>
      </c>
      <c r="O31" s="60"/>
      <c r="P31" s="60"/>
      <c r="Q31" s="60"/>
      <c r="R31" s="62">
        <f t="shared" si="2"/>
        <v>4</v>
      </c>
      <c r="S31" s="29" t="str">
        <f t="shared" si="4"/>
        <v>OK</v>
      </c>
      <c r="T31" s="38"/>
      <c r="U31" s="43"/>
      <c r="V31" s="38"/>
      <c r="W31" s="38"/>
      <c r="X31" s="38"/>
      <c r="Y31" s="43"/>
      <c r="Z31" s="38"/>
      <c r="AA31" s="38"/>
      <c r="AB31" s="38"/>
      <c r="AC31" s="38"/>
      <c r="AD31" s="38"/>
      <c r="AE31" s="38"/>
      <c r="AF31" s="38"/>
      <c r="AG31" s="38"/>
      <c r="AH31" s="38"/>
    </row>
    <row r="32" spans="1:34" ht="45" customHeight="1">
      <c r="A32" s="178"/>
      <c r="B32" s="30">
        <v>29</v>
      </c>
      <c r="C32" s="178"/>
      <c r="D32" s="32" t="s">
        <v>35</v>
      </c>
      <c r="E32" s="18" t="s">
        <v>64</v>
      </c>
      <c r="F32" s="33" t="s">
        <v>18</v>
      </c>
      <c r="G32" s="33" t="s">
        <v>19</v>
      </c>
      <c r="H32" s="48" t="s">
        <v>20</v>
      </c>
      <c r="I32" s="19">
        <v>2500</v>
      </c>
      <c r="J32" s="28">
        <v>0</v>
      </c>
      <c r="K32" s="58">
        <f t="shared" si="0"/>
        <v>0</v>
      </c>
      <c r="L32" s="59">
        <f t="shared" si="1"/>
        <v>0</v>
      </c>
      <c r="M32" s="60"/>
      <c r="N32" s="61">
        <f t="shared" si="3"/>
        <v>0</v>
      </c>
      <c r="O32" s="60"/>
      <c r="P32" s="60"/>
      <c r="Q32" s="60"/>
      <c r="R32" s="62">
        <f t="shared" si="2"/>
        <v>0</v>
      </c>
      <c r="S32" s="29" t="str">
        <f t="shared" si="4"/>
        <v>OK</v>
      </c>
      <c r="T32" s="38"/>
      <c r="U32" s="42"/>
      <c r="V32" s="38"/>
      <c r="W32" s="38"/>
      <c r="X32" s="38"/>
      <c r="Y32" s="42"/>
      <c r="Z32" s="38"/>
      <c r="AA32" s="38"/>
      <c r="AB32" s="38"/>
      <c r="AC32" s="38"/>
      <c r="AD32" s="38"/>
      <c r="AE32" s="38"/>
      <c r="AF32" s="38"/>
      <c r="AG32" s="38"/>
      <c r="AH32" s="38"/>
    </row>
    <row r="33" spans="1:34" ht="29.1" customHeight="1">
      <c r="A33" s="178"/>
      <c r="B33" s="30">
        <v>30</v>
      </c>
      <c r="C33" s="178"/>
      <c r="D33" s="32" t="s">
        <v>89</v>
      </c>
      <c r="E33" s="18" t="s">
        <v>64</v>
      </c>
      <c r="F33" s="33" t="s">
        <v>18</v>
      </c>
      <c r="G33" s="33" t="s">
        <v>19</v>
      </c>
      <c r="H33" s="48" t="s">
        <v>20</v>
      </c>
      <c r="I33" s="19">
        <v>929</v>
      </c>
      <c r="J33" s="28">
        <v>0</v>
      </c>
      <c r="K33" s="58">
        <f t="shared" si="0"/>
        <v>0</v>
      </c>
      <c r="L33" s="59">
        <f t="shared" si="1"/>
        <v>0</v>
      </c>
      <c r="M33" s="60"/>
      <c r="N33" s="61">
        <f t="shared" si="3"/>
        <v>0</v>
      </c>
      <c r="O33" s="60"/>
      <c r="P33" s="60"/>
      <c r="Q33" s="60"/>
      <c r="R33" s="62">
        <f t="shared" si="2"/>
        <v>0</v>
      </c>
      <c r="S33" s="29" t="str">
        <f t="shared" si="4"/>
        <v>OK</v>
      </c>
      <c r="T33" s="38"/>
      <c r="U33" s="42"/>
      <c r="V33" s="38"/>
      <c r="W33" s="107"/>
      <c r="X33" s="38"/>
      <c r="Y33" s="42"/>
      <c r="Z33" s="38"/>
      <c r="AA33" s="38"/>
      <c r="AB33" s="38"/>
      <c r="AC33" s="38"/>
      <c r="AD33" s="38"/>
      <c r="AE33" s="38"/>
      <c r="AF33" s="38"/>
      <c r="AG33" s="38"/>
      <c r="AH33" s="38"/>
    </row>
    <row r="34" spans="1:34">
      <c r="A34" s="178"/>
      <c r="B34" s="30">
        <v>31</v>
      </c>
      <c r="C34" s="178"/>
      <c r="D34" s="32" t="s">
        <v>36</v>
      </c>
      <c r="E34" s="18" t="s">
        <v>64</v>
      </c>
      <c r="F34" s="33" t="s">
        <v>18</v>
      </c>
      <c r="G34" s="33" t="s">
        <v>19</v>
      </c>
      <c r="H34" s="48" t="s">
        <v>20</v>
      </c>
      <c r="I34" s="19">
        <v>300</v>
      </c>
      <c r="J34" s="28">
        <v>0</v>
      </c>
      <c r="K34" s="58">
        <f t="shared" si="0"/>
        <v>0</v>
      </c>
      <c r="L34" s="59">
        <f t="shared" si="1"/>
        <v>0</v>
      </c>
      <c r="M34" s="60"/>
      <c r="N34" s="61">
        <f t="shared" si="3"/>
        <v>0</v>
      </c>
      <c r="O34" s="60"/>
      <c r="P34" s="60"/>
      <c r="Q34" s="60"/>
      <c r="R34" s="62">
        <f t="shared" si="2"/>
        <v>0</v>
      </c>
      <c r="S34" s="29" t="str">
        <f t="shared" si="4"/>
        <v>OK</v>
      </c>
      <c r="T34" s="38"/>
      <c r="U34" s="42"/>
      <c r="V34" s="38"/>
      <c r="W34" s="38"/>
      <c r="X34" s="38"/>
      <c r="Y34" s="42"/>
      <c r="Z34" s="38"/>
      <c r="AA34" s="38"/>
      <c r="AB34" s="38"/>
      <c r="AC34" s="38"/>
      <c r="AD34" s="38"/>
      <c r="AE34" s="38"/>
      <c r="AF34" s="38"/>
      <c r="AG34" s="38"/>
      <c r="AH34" s="38"/>
    </row>
    <row r="35" spans="1:34">
      <c r="A35" s="178"/>
      <c r="B35" s="30">
        <v>32</v>
      </c>
      <c r="C35" s="178"/>
      <c r="D35" s="32" t="s">
        <v>37</v>
      </c>
      <c r="E35" s="18" t="s">
        <v>64</v>
      </c>
      <c r="F35" s="33" t="s">
        <v>23</v>
      </c>
      <c r="G35" s="33" t="s">
        <v>24</v>
      </c>
      <c r="H35" s="48" t="s">
        <v>20</v>
      </c>
      <c r="I35" s="19">
        <v>300</v>
      </c>
      <c r="J35" s="28">
        <v>0</v>
      </c>
      <c r="K35" s="58">
        <f t="shared" si="0"/>
        <v>0</v>
      </c>
      <c r="L35" s="59">
        <f t="shared" si="1"/>
        <v>0</v>
      </c>
      <c r="M35" s="60"/>
      <c r="N35" s="61">
        <f t="shared" si="3"/>
        <v>0</v>
      </c>
      <c r="O35" s="60"/>
      <c r="P35" s="60"/>
      <c r="Q35" s="60"/>
      <c r="R35" s="62">
        <f t="shared" si="2"/>
        <v>0</v>
      </c>
      <c r="S35" s="29" t="str">
        <f t="shared" si="4"/>
        <v>OK</v>
      </c>
      <c r="T35" s="38"/>
      <c r="U35" s="42"/>
      <c r="V35" s="38"/>
      <c r="W35" s="107"/>
      <c r="X35" s="38"/>
      <c r="Y35" s="42"/>
      <c r="Z35" s="38"/>
      <c r="AA35" s="38"/>
      <c r="AB35" s="38"/>
      <c r="AC35" s="38"/>
      <c r="AD35" s="38"/>
      <c r="AE35" s="38"/>
      <c r="AF35" s="38"/>
      <c r="AG35" s="38"/>
      <c r="AH35" s="38"/>
    </row>
    <row r="36" spans="1:34" ht="30" customHeight="1">
      <c r="A36" s="178"/>
      <c r="B36" s="30">
        <v>33</v>
      </c>
      <c r="C36" s="178"/>
      <c r="D36" s="30" t="s">
        <v>38</v>
      </c>
      <c r="E36" s="18" t="s">
        <v>64</v>
      </c>
      <c r="F36" s="18" t="s">
        <v>23</v>
      </c>
      <c r="G36" s="18" t="s">
        <v>24</v>
      </c>
      <c r="H36" s="48" t="s">
        <v>20</v>
      </c>
      <c r="I36" s="19">
        <v>300</v>
      </c>
      <c r="J36" s="28">
        <v>0</v>
      </c>
      <c r="K36" s="58">
        <f t="shared" si="0"/>
        <v>0</v>
      </c>
      <c r="L36" s="59">
        <f t="shared" si="1"/>
        <v>0</v>
      </c>
      <c r="M36" s="60"/>
      <c r="N36" s="61">
        <f t="shared" si="3"/>
        <v>0</v>
      </c>
      <c r="O36" s="60"/>
      <c r="P36" s="60"/>
      <c r="Q36" s="60"/>
      <c r="R36" s="62">
        <f t="shared" si="2"/>
        <v>0</v>
      </c>
      <c r="S36" s="29" t="str">
        <f t="shared" si="4"/>
        <v>OK</v>
      </c>
      <c r="T36" s="38"/>
      <c r="U36" s="42"/>
      <c r="V36" s="38"/>
      <c r="W36" s="107"/>
      <c r="X36" s="38"/>
      <c r="Y36" s="42"/>
      <c r="Z36" s="38"/>
      <c r="AA36" s="38"/>
      <c r="AB36" s="38"/>
      <c r="AC36" s="38"/>
      <c r="AD36" s="38"/>
      <c r="AE36" s="38"/>
      <c r="AF36" s="38"/>
      <c r="AG36" s="38"/>
      <c r="AH36" s="38"/>
    </row>
    <row r="37" spans="1:34">
      <c r="A37" s="178"/>
      <c r="B37" s="30">
        <v>34</v>
      </c>
      <c r="C37" s="178"/>
      <c r="D37" s="30" t="s">
        <v>90</v>
      </c>
      <c r="E37" s="18" t="s">
        <v>64</v>
      </c>
      <c r="F37" s="18" t="s">
        <v>18</v>
      </c>
      <c r="G37" s="18" t="s">
        <v>19</v>
      </c>
      <c r="H37" s="48" t="s">
        <v>20</v>
      </c>
      <c r="I37" s="19">
        <v>520</v>
      </c>
      <c r="J37" s="28">
        <v>0</v>
      </c>
      <c r="K37" s="58">
        <f t="shared" si="0"/>
        <v>0</v>
      </c>
      <c r="L37" s="59">
        <f t="shared" si="1"/>
        <v>0</v>
      </c>
      <c r="M37" s="60"/>
      <c r="N37" s="61">
        <f t="shared" si="3"/>
        <v>0</v>
      </c>
      <c r="O37" s="60"/>
      <c r="P37" s="60"/>
      <c r="Q37" s="60"/>
      <c r="R37" s="62">
        <f t="shared" si="2"/>
        <v>0</v>
      </c>
      <c r="S37" s="29" t="str">
        <f t="shared" si="4"/>
        <v>OK</v>
      </c>
      <c r="T37" s="38"/>
      <c r="U37" s="42"/>
      <c r="V37" s="38"/>
      <c r="W37" s="38"/>
      <c r="X37" s="38"/>
      <c r="Y37" s="42"/>
      <c r="Z37" s="38"/>
      <c r="AA37" s="38"/>
      <c r="AB37" s="38"/>
      <c r="AC37" s="38"/>
      <c r="AD37" s="38"/>
      <c r="AE37" s="38"/>
      <c r="AF37" s="38"/>
      <c r="AG37" s="38"/>
      <c r="AH37" s="38"/>
    </row>
    <row r="38" spans="1:34" ht="75" customHeight="1">
      <c r="A38" s="178"/>
      <c r="B38" s="30">
        <v>35</v>
      </c>
      <c r="C38" s="178"/>
      <c r="D38" s="32" t="s">
        <v>91</v>
      </c>
      <c r="E38" s="18" t="s">
        <v>64</v>
      </c>
      <c r="F38" s="33" t="s">
        <v>18</v>
      </c>
      <c r="G38" s="33" t="s">
        <v>19</v>
      </c>
      <c r="H38" s="48" t="s">
        <v>20</v>
      </c>
      <c r="I38" s="19">
        <v>350</v>
      </c>
      <c r="J38" s="28">
        <v>0</v>
      </c>
      <c r="K38" s="58">
        <f t="shared" si="0"/>
        <v>0</v>
      </c>
      <c r="L38" s="59">
        <f t="shared" si="1"/>
        <v>0</v>
      </c>
      <c r="M38" s="60"/>
      <c r="N38" s="61">
        <f t="shared" si="3"/>
        <v>0</v>
      </c>
      <c r="O38" s="60"/>
      <c r="P38" s="60"/>
      <c r="Q38" s="60"/>
      <c r="R38" s="62">
        <f t="shared" si="2"/>
        <v>0</v>
      </c>
      <c r="S38" s="29" t="str">
        <f t="shared" si="4"/>
        <v>OK</v>
      </c>
      <c r="T38" s="38"/>
      <c r="U38" s="42"/>
      <c r="V38" s="38"/>
      <c r="W38" s="107"/>
      <c r="X38" s="38"/>
      <c r="Y38" s="42"/>
      <c r="Z38" s="38"/>
      <c r="AA38" s="38"/>
      <c r="AB38" s="38"/>
      <c r="AC38" s="38"/>
      <c r="AD38" s="38"/>
      <c r="AE38" s="38"/>
      <c r="AF38" s="38"/>
      <c r="AG38" s="38"/>
      <c r="AH38" s="38"/>
    </row>
    <row r="39" spans="1:34">
      <c r="A39" s="178"/>
      <c r="B39" s="30">
        <v>36</v>
      </c>
      <c r="C39" s="178"/>
      <c r="D39" s="32" t="s">
        <v>39</v>
      </c>
      <c r="E39" s="18" t="s">
        <v>64</v>
      </c>
      <c r="F39" s="33" t="s">
        <v>18</v>
      </c>
      <c r="G39" s="33" t="s">
        <v>19</v>
      </c>
      <c r="H39" s="48" t="s">
        <v>20</v>
      </c>
      <c r="I39" s="19">
        <v>250</v>
      </c>
      <c r="J39" s="28">
        <v>0</v>
      </c>
      <c r="K39" s="58">
        <f t="shared" si="0"/>
        <v>0</v>
      </c>
      <c r="L39" s="59">
        <f t="shared" si="1"/>
        <v>0</v>
      </c>
      <c r="M39" s="60"/>
      <c r="N39" s="61">
        <f t="shared" si="3"/>
        <v>0</v>
      </c>
      <c r="O39" s="60"/>
      <c r="P39" s="60"/>
      <c r="Q39" s="60"/>
      <c r="R39" s="62">
        <f t="shared" si="2"/>
        <v>0</v>
      </c>
      <c r="S39" s="29" t="str">
        <f t="shared" si="4"/>
        <v>OK</v>
      </c>
      <c r="T39" s="38"/>
      <c r="U39" s="38"/>
      <c r="V39" s="38"/>
      <c r="W39" s="107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</row>
    <row r="40" spans="1:34" ht="30" customHeight="1">
      <c r="A40" s="178"/>
      <c r="B40" s="30">
        <v>37</v>
      </c>
      <c r="C40" s="178"/>
      <c r="D40" s="32" t="s">
        <v>40</v>
      </c>
      <c r="E40" s="18" t="s">
        <v>64</v>
      </c>
      <c r="F40" s="33" t="s">
        <v>18</v>
      </c>
      <c r="G40" s="33" t="s">
        <v>19</v>
      </c>
      <c r="H40" s="48" t="s">
        <v>20</v>
      </c>
      <c r="I40" s="19">
        <v>1000</v>
      </c>
      <c r="J40" s="28">
        <v>0</v>
      </c>
      <c r="K40" s="58">
        <f t="shared" si="0"/>
        <v>0</v>
      </c>
      <c r="L40" s="59">
        <f t="shared" si="1"/>
        <v>0</v>
      </c>
      <c r="M40" s="60"/>
      <c r="N40" s="61">
        <f t="shared" si="3"/>
        <v>0</v>
      </c>
      <c r="O40" s="60"/>
      <c r="P40" s="60"/>
      <c r="Q40" s="60"/>
      <c r="R40" s="62">
        <f t="shared" si="2"/>
        <v>0</v>
      </c>
      <c r="S40" s="29" t="str">
        <f t="shared" si="4"/>
        <v>OK</v>
      </c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</row>
    <row r="41" spans="1:34" ht="45" customHeight="1">
      <c r="A41" s="178"/>
      <c r="B41" s="30">
        <v>38</v>
      </c>
      <c r="C41" s="178"/>
      <c r="D41" s="32" t="s">
        <v>92</v>
      </c>
      <c r="E41" s="18" t="s">
        <v>64</v>
      </c>
      <c r="F41" s="33" t="s">
        <v>18</v>
      </c>
      <c r="G41" s="33" t="s">
        <v>19</v>
      </c>
      <c r="H41" s="48" t="s">
        <v>20</v>
      </c>
      <c r="I41" s="19">
        <v>1200</v>
      </c>
      <c r="J41" s="28">
        <v>0</v>
      </c>
      <c r="K41" s="58">
        <f t="shared" si="0"/>
        <v>0</v>
      </c>
      <c r="L41" s="59">
        <f t="shared" si="1"/>
        <v>0</v>
      </c>
      <c r="M41" s="60"/>
      <c r="N41" s="61">
        <f t="shared" si="3"/>
        <v>0</v>
      </c>
      <c r="O41" s="60"/>
      <c r="P41" s="60"/>
      <c r="Q41" s="60"/>
      <c r="R41" s="62">
        <f t="shared" si="2"/>
        <v>0</v>
      </c>
      <c r="S41" s="29" t="str">
        <f t="shared" si="4"/>
        <v>OK</v>
      </c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</row>
    <row r="42" spans="1:34" ht="90" customHeight="1">
      <c r="A42" s="178"/>
      <c r="B42" s="30">
        <v>39</v>
      </c>
      <c r="C42" s="178"/>
      <c r="D42" s="32" t="s">
        <v>93</v>
      </c>
      <c r="E42" s="18" t="s">
        <v>64</v>
      </c>
      <c r="F42" s="33" t="s">
        <v>18</v>
      </c>
      <c r="G42" s="33" t="s">
        <v>19</v>
      </c>
      <c r="H42" s="48" t="s">
        <v>20</v>
      </c>
      <c r="I42" s="19">
        <v>1500</v>
      </c>
      <c r="J42" s="28">
        <v>0</v>
      </c>
      <c r="K42" s="58">
        <f t="shared" si="0"/>
        <v>0</v>
      </c>
      <c r="L42" s="59">
        <f t="shared" si="1"/>
        <v>0</v>
      </c>
      <c r="M42" s="60"/>
      <c r="N42" s="61">
        <f t="shared" si="3"/>
        <v>0</v>
      </c>
      <c r="O42" s="60"/>
      <c r="P42" s="60"/>
      <c r="Q42" s="60"/>
      <c r="R42" s="62">
        <f t="shared" si="2"/>
        <v>0</v>
      </c>
      <c r="S42" s="29" t="str">
        <f t="shared" si="4"/>
        <v>OK</v>
      </c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</row>
    <row r="43" spans="1:34" ht="45" customHeight="1">
      <c r="A43" s="178"/>
      <c r="B43" s="30">
        <v>40</v>
      </c>
      <c r="C43" s="178"/>
      <c r="D43" s="32" t="s">
        <v>94</v>
      </c>
      <c r="E43" s="18" t="s">
        <v>64</v>
      </c>
      <c r="F43" s="33" t="s">
        <v>18</v>
      </c>
      <c r="G43" s="33" t="s">
        <v>19</v>
      </c>
      <c r="H43" s="48" t="s">
        <v>20</v>
      </c>
      <c r="I43" s="19">
        <v>1500</v>
      </c>
      <c r="J43" s="28">
        <v>0</v>
      </c>
      <c r="K43" s="58">
        <f t="shared" si="0"/>
        <v>0</v>
      </c>
      <c r="L43" s="59">
        <f t="shared" si="1"/>
        <v>0</v>
      </c>
      <c r="M43" s="60"/>
      <c r="N43" s="61">
        <f t="shared" si="3"/>
        <v>0</v>
      </c>
      <c r="O43" s="60"/>
      <c r="P43" s="60"/>
      <c r="Q43" s="60"/>
      <c r="R43" s="62">
        <f t="shared" si="2"/>
        <v>0</v>
      </c>
      <c r="S43" s="29" t="str">
        <f t="shared" si="4"/>
        <v>OK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</row>
    <row r="44" spans="1:34" s="22" customFormat="1" ht="30">
      <c r="A44" s="178"/>
      <c r="B44" s="30">
        <v>41</v>
      </c>
      <c r="C44" s="178"/>
      <c r="D44" s="32" t="s">
        <v>95</v>
      </c>
      <c r="E44" s="18" t="s">
        <v>64</v>
      </c>
      <c r="F44" s="33" t="s">
        <v>18</v>
      </c>
      <c r="G44" s="33" t="s">
        <v>19</v>
      </c>
      <c r="H44" s="48" t="s">
        <v>20</v>
      </c>
      <c r="I44" s="19">
        <v>1500</v>
      </c>
      <c r="J44" s="28">
        <v>0</v>
      </c>
      <c r="K44" s="58">
        <f t="shared" si="0"/>
        <v>0</v>
      </c>
      <c r="L44" s="59">
        <f t="shared" si="1"/>
        <v>0</v>
      </c>
      <c r="M44" s="60"/>
      <c r="N44" s="61">
        <f t="shared" si="3"/>
        <v>0</v>
      </c>
      <c r="O44" s="60"/>
      <c r="P44" s="60"/>
      <c r="Q44" s="60"/>
      <c r="R44" s="62">
        <f t="shared" si="2"/>
        <v>0</v>
      </c>
      <c r="S44" s="29" t="str">
        <f t="shared" si="4"/>
        <v>OK</v>
      </c>
      <c r="T44" s="38"/>
      <c r="U44" s="39"/>
      <c r="V44" s="38"/>
      <c r="W44" s="38"/>
      <c r="X44" s="38"/>
      <c r="Y44" s="39"/>
      <c r="Z44" s="38"/>
      <c r="AA44" s="39"/>
      <c r="AB44" s="38"/>
      <c r="AC44" s="38"/>
      <c r="AD44" s="38"/>
      <c r="AE44" s="38"/>
      <c r="AF44" s="38"/>
      <c r="AG44" s="38"/>
      <c r="AH44" s="38"/>
    </row>
    <row r="45" spans="1:34" ht="29.1" customHeight="1">
      <c r="A45" s="178"/>
      <c r="B45" s="30">
        <v>42</v>
      </c>
      <c r="C45" s="178"/>
      <c r="D45" s="32" t="s">
        <v>41</v>
      </c>
      <c r="E45" s="18" t="s">
        <v>64</v>
      </c>
      <c r="F45" s="33" t="s">
        <v>18</v>
      </c>
      <c r="G45" s="33" t="s">
        <v>19</v>
      </c>
      <c r="H45" s="48" t="s">
        <v>20</v>
      </c>
      <c r="I45" s="19">
        <v>500</v>
      </c>
      <c r="J45" s="28">
        <v>0</v>
      </c>
      <c r="K45" s="58">
        <f t="shared" si="0"/>
        <v>0</v>
      </c>
      <c r="L45" s="59">
        <f t="shared" si="1"/>
        <v>0</v>
      </c>
      <c r="M45" s="60"/>
      <c r="N45" s="61">
        <f t="shared" si="3"/>
        <v>0</v>
      </c>
      <c r="O45" s="60"/>
      <c r="P45" s="60"/>
      <c r="Q45" s="60"/>
      <c r="R45" s="62">
        <f t="shared" si="2"/>
        <v>0</v>
      </c>
      <c r="S45" s="29" t="str">
        <f t="shared" si="4"/>
        <v>OK</v>
      </c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</row>
    <row r="46" spans="1:34" ht="30" customHeight="1">
      <c r="A46" s="178"/>
      <c r="B46" s="30">
        <v>43</v>
      </c>
      <c r="C46" s="178"/>
      <c r="D46" s="32" t="s">
        <v>96</v>
      </c>
      <c r="E46" s="18" t="s">
        <v>64</v>
      </c>
      <c r="F46" s="33" t="s">
        <v>18</v>
      </c>
      <c r="G46" s="33" t="s">
        <v>19</v>
      </c>
      <c r="H46" s="48" t="s">
        <v>20</v>
      </c>
      <c r="I46" s="19">
        <v>500</v>
      </c>
      <c r="J46" s="28">
        <v>0</v>
      </c>
      <c r="K46" s="58">
        <f t="shared" si="0"/>
        <v>0</v>
      </c>
      <c r="L46" s="59">
        <f t="shared" si="1"/>
        <v>0</v>
      </c>
      <c r="M46" s="60"/>
      <c r="N46" s="61">
        <f t="shared" si="3"/>
        <v>0</v>
      </c>
      <c r="O46" s="60"/>
      <c r="P46" s="60"/>
      <c r="Q46" s="60"/>
      <c r="R46" s="62">
        <f t="shared" si="2"/>
        <v>0</v>
      </c>
      <c r="S46" s="29" t="str">
        <f t="shared" si="4"/>
        <v>OK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</row>
    <row r="47" spans="1:34" ht="14.45" customHeight="1">
      <c r="A47" s="178"/>
      <c r="B47" s="30">
        <v>44</v>
      </c>
      <c r="C47" s="178"/>
      <c r="D47" s="32" t="s">
        <v>42</v>
      </c>
      <c r="E47" s="18" t="s">
        <v>64</v>
      </c>
      <c r="F47" s="33" t="s">
        <v>18</v>
      </c>
      <c r="G47" s="33" t="s">
        <v>19</v>
      </c>
      <c r="H47" s="48" t="s">
        <v>20</v>
      </c>
      <c r="I47" s="19">
        <v>1000</v>
      </c>
      <c r="J47" s="28">
        <v>0</v>
      </c>
      <c r="K47" s="58">
        <f t="shared" si="0"/>
        <v>0</v>
      </c>
      <c r="L47" s="59">
        <f t="shared" si="1"/>
        <v>0</v>
      </c>
      <c r="M47" s="60"/>
      <c r="N47" s="61">
        <f t="shared" si="3"/>
        <v>0</v>
      </c>
      <c r="O47" s="60"/>
      <c r="P47" s="60"/>
      <c r="Q47" s="60"/>
      <c r="R47" s="62">
        <f t="shared" si="2"/>
        <v>0</v>
      </c>
      <c r="S47" s="29" t="str">
        <f t="shared" si="4"/>
        <v>OK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</row>
    <row r="48" spans="1:34" ht="29.1" customHeight="1">
      <c r="A48" s="178"/>
      <c r="B48" s="30">
        <v>45</v>
      </c>
      <c r="C48" s="178"/>
      <c r="D48" s="30" t="s">
        <v>43</v>
      </c>
      <c r="E48" s="18" t="s">
        <v>64</v>
      </c>
      <c r="F48" s="18" t="s">
        <v>23</v>
      </c>
      <c r="G48" s="18" t="s">
        <v>24</v>
      </c>
      <c r="H48" s="48" t="s">
        <v>20</v>
      </c>
      <c r="I48" s="19">
        <v>1500</v>
      </c>
      <c r="J48" s="28">
        <v>0</v>
      </c>
      <c r="K48" s="58">
        <f t="shared" si="0"/>
        <v>0</v>
      </c>
      <c r="L48" s="59">
        <f t="shared" si="1"/>
        <v>0</v>
      </c>
      <c r="M48" s="60"/>
      <c r="N48" s="61">
        <f t="shared" si="3"/>
        <v>0</v>
      </c>
      <c r="O48" s="60"/>
      <c r="P48" s="60"/>
      <c r="Q48" s="60"/>
      <c r="R48" s="62">
        <f t="shared" si="2"/>
        <v>0</v>
      </c>
      <c r="S48" s="29" t="str">
        <f t="shared" si="4"/>
        <v>OK</v>
      </c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</row>
    <row r="49" spans="1:34" s="22" customFormat="1" ht="14.45" customHeight="1">
      <c r="A49" s="178"/>
      <c r="B49" s="30">
        <v>46</v>
      </c>
      <c r="C49" s="178"/>
      <c r="D49" s="32" t="s">
        <v>97</v>
      </c>
      <c r="E49" s="18" t="s">
        <v>64</v>
      </c>
      <c r="F49" s="33" t="s">
        <v>18</v>
      </c>
      <c r="G49" s="33">
        <v>50261001</v>
      </c>
      <c r="H49" s="49">
        <v>33903922</v>
      </c>
      <c r="I49" s="19">
        <v>500</v>
      </c>
      <c r="J49" s="28">
        <v>0</v>
      </c>
      <c r="K49" s="58">
        <f t="shared" si="0"/>
        <v>0</v>
      </c>
      <c r="L49" s="59">
        <f t="shared" si="1"/>
        <v>0</v>
      </c>
      <c r="M49" s="60"/>
      <c r="N49" s="61">
        <f t="shared" si="3"/>
        <v>0</v>
      </c>
      <c r="O49" s="60"/>
      <c r="P49" s="60"/>
      <c r="Q49" s="60"/>
      <c r="R49" s="62">
        <f t="shared" si="2"/>
        <v>0</v>
      </c>
      <c r="S49" s="29" t="str">
        <f t="shared" si="4"/>
        <v>OK</v>
      </c>
      <c r="T49" s="38"/>
      <c r="U49" s="39"/>
      <c r="V49" s="38"/>
      <c r="W49" s="38"/>
      <c r="X49" s="38"/>
      <c r="Y49" s="39"/>
      <c r="Z49" s="38"/>
      <c r="AA49" s="39"/>
      <c r="AB49" s="38"/>
      <c r="AC49" s="38"/>
      <c r="AD49" s="38"/>
      <c r="AE49" s="38"/>
      <c r="AF49" s="38"/>
      <c r="AG49" s="38"/>
      <c r="AH49" s="38"/>
    </row>
    <row r="50" spans="1:34" ht="30">
      <c r="A50" s="179"/>
      <c r="B50" s="30">
        <v>47</v>
      </c>
      <c r="C50" s="179"/>
      <c r="D50" s="32" t="s">
        <v>44</v>
      </c>
      <c r="E50" s="18" t="s">
        <v>64</v>
      </c>
      <c r="F50" s="33" t="s">
        <v>18</v>
      </c>
      <c r="G50" s="33" t="s">
        <v>19</v>
      </c>
      <c r="H50" s="48" t="s">
        <v>20</v>
      </c>
      <c r="I50" s="19">
        <v>2500</v>
      </c>
      <c r="J50" s="28">
        <v>0</v>
      </c>
      <c r="K50" s="58">
        <f t="shared" si="0"/>
        <v>0</v>
      </c>
      <c r="L50" s="59">
        <f t="shared" si="1"/>
        <v>0</v>
      </c>
      <c r="M50" s="60"/>
      <c r="N50" s="61">
        <f t="shared" si="3"/>
        <v>0</v>
      </c>
      <c r="O50" s="60"/>
      <c r="P50" s="60"/>
      <c r="Q50" s="60"/>
      <c r="R50" s="62">
        <f t="shared" si="2"/>
        <v>0</v>
      </c>
      <c r="S50" s="29" t="str">
        <f t="shared" si="4"/>
        <v>OK</v>
      </c>
      <c r="T50" s="38"/>
      <c r="U50" s="42"/>
      <c r="V50" s="38"/>
      <c r="W50" s="38"/>
      <c r="X50" s="38"/>
      <c r="Y50" s="42"/>
      <c r="Z50" s="38"/>
      <c r="AA50" s="38"/>
      <c r="AB50" s="38"/>
      <c r="AC50" s="38"/>
      <c r="AD50" s="38"/>
      <c r="AE50" s="38"/>
      <c r="AF50" s="38"/>
      <c r="AG50" s="38"/>
      <c r="AH50" s="38"/>
    </row>
    <row r="51" spans="1:34">
      <c r="I51" s="31"/>
      <c r="J51" s="34">
        <f>SUM(J4:J50)</f>
        <v>2626</v>
      </c>
      <c r="M51" s="46"/>
      <c r="N51" s="46"/>
      <c r="O51" s="46"/>
      <c r="P51" s="46"/>
      <c r="Q51" s="46"/>
      <c r="R51" s="46">
        <f>SUM(R4:R50)</f>
        <v>2505</v>
      </c>
      <c r="T51" s="36" cm="1">
        <f t="array" ref="T51">SUMPRODUCT($I$4:$I$50*T4:T50)</f>
        <v>2000</v>
      </c>
      <c r="U51" s="36" cm="1">
        <f t="array" ref="U51">SUMPRODUCT($I$4:$I$50*U4:U50)</f>
        <v>1000</v>
      </c>
      <c r="V51" s="73">
        <f>SUMPRODUCT($I$4:$I$50,V4:V50)</f>
        <v>2950</v>
      </c>
      <c r="W51" s="73">
        <f>SUMPRODUCT($I$4:$I$50,W4:W50)</f>
        <v>1800</v>
      </c>
      <c r="X51" s="36" cm="1">
        <f t="array" ref="X51">SUMPRODUCT($I$4:$I$50*Y4:Y50)</f>
        <v>0</v>
      </c>
      <c r="Y51" s="36" cm="1">
        <f t="array" ref="Y51">SUMPRODUCT($I$4:$I$50*Z4:Z50)</f>
        <v>0</v>
      </c>
      <c r="Z51" s="36" cm="1">
        <f t="array" ref="Z51">SUMPRODUCT($I$4:$I$50*AA4:AA50)</f>
        <v>0</v>
      </c>
      <c r="AA51" s="36" cm="1">
        <f t="array" ref="AA51">SUMPRODUCT($I$4:$I$50*AB4:AB50)</f>
        <v>0</v>
      </c>
      <c r="AB51" s="36" cm="1">
        <f t="array" ref="AB51">SUMPRODUCT($I$4:$I$50*AC4:AC50)</f>
        <v>0</v>
      </c>
      <c r="AC51" s="36" cm="1">
        <f t="array" ref="AC51">SUMPRODUCT($I$4:$I$50*AD4:AD50)</f>
        <v>0</v>
      </c>
      <c r="AD51" s="36" cm="1">
        <f t="array" ref="AD51">SUMPRODUCT($I$4:$I$50*AE4:AE50)</f>
        <v>0</v>
      </c>
      <c r="AE51" s="36" cm="1">
        <f t="array" ref="AE51">SUMPRODUCT($I$4:$I$50*AF4:AF50)</f>
        <v>0</v>
      </c>
      <c r="AF51" s="36" cm="1">
        <f t="array" ref="AF51">SUMPRODUCT($I$4:$I$50*AG4:AG50)</f>
        <v>0</v>
      </c>
      <c r="AG51" s="36" cm="1">
        <f t="array" ref="AG51">SUMPRODUCT($I$4:$I$50*AH4:AH50)</f>
        <v>0</v>
      </c>
    </row>
    <row r="52" spans="1:34">
      <c r="J52" s="63">
        <f>SUMPRODUCT($I$4:$I$50,J4:J50)</f>
        <v>211200</v>
      </c>
      <c r="K52" s="63">
        <f t="shared" ref="K52:Q52" si="5">SUMPRODUCT($I$4:$I$50,K4:K50)</f>
        <v>7750</v>
      </c>
      <c r="L52" s="63">
        <f t="shared" si="5"/>
        <v>7750</v>
      </c>
      <c r="M52" s="63">
        <f t="shared" si="5"/>
        <v>-10300</v>
      </c>
      <c r="N52" s="63">
        <f t="shared" si="5"/>
        <v>40250</v>
      </c>
      <c r="O52" s="63">
        <f t="shared" si="5"/>
        <v>0</v>
      </c>
      <c r="P52" s="63">
        <f t="shared" si="5"/>
        <v>0</v>
      </c>
      <c r="Q52" s="63">
        <f t="shared" si="5"/>
        <v>0</v>
      </c>
      <c r="R52" s="63">
        <f>SUMPRODUCT($I$4:$I$50,R4:R50)</f>
        <v>193150</v>
      </c>
    </row>
  </sheetData>
  <autoFilter ref="A3:AH52" xr:uid="{090C7E8A-348D-4575-8349-3E25B187AE5C}"/>
  <mergeCells count="21">
    <mergeCell ref="A4:A50"/>
    <mergeCell ref="C4:C50"/>
    <mergeCell ref="AD1:AD2"/>
    <mergeCell ref="AE1:AE2"/>
    <mergeCell ref="AF1:AF2"/>
    <mergeCell ref="V1:V2"/>
    <mergeCell ref="AG1:AG2"/>
    <mergeCell ref="AH1:AH2"/>
    <mergeCell ref="A2:S2"/>
    <mergeCell ref="X1:X2"/>
    <mergeCell ref="Y1:Y2"/>
    <mergeCell ref="Z1:Z2"/>
    <mergeCell ref="AA1:AA2"/>
    <mergeCell ref="AB1:AB2"/>
    <mergeCell ref="AC1:AC2"/>
    <mergeCell ref="A1:C1"/>
    <mergeCell ref="D1:I1"/>
    <mergeCell ref="J1:S1"/>
    <mergeCell ref="T1:T2"/>
    <mergeCell ref="U1:U2"/>
    <mergeCell ref="W1:W2"/>
  </mergeCells>
  <conditionalFormatting sqref="T4:AH50">
    <cfRule type="cellIs" dxfId="6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REITORIA-PROEX</vt:lpstr>
      <vt:lpstr>ESAG</vt:lpstr>
      <vt:lpstr>CEART</vt:lpstr>
      <vt:lpstr>FAED</vt:lpstr>
      <vt:lpstr>CEAD</vt:lpstr>
      <vt:lpstr>CEFID</vt:lpstr>
      <vt:lpstr>CERES</vt:lpstr>
      <vt:lpstr>CESFI</vt:lpstr>
      <vt:lpstr>CCT</vt:lpstr>
      <vt:lpstr>CEPLAN</vt:lpstr>
      <vt:lpstr>CEAVI</vt:lpstr>
      <vt:lpstr>CAV</vt:lpstr>
      <vt:lpstr>CEO</vt:lpstr>
      <vt:lpstr>CESMO</vt:lpstr>
      <vt:lpstr>GESTOR</vt:lpstr>
      <vt:lpstr>(CARONA)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LETÍCIA-SEGECON/FPOLIS</cp:lastModifiedBy>
  <cp:lastPrinted>2014-06-04T18:55:53Z</cp:lastPrinted>
  <dcterms:created xsi:type="dcterms:W3CDTF">2010-06-19T20:43:11Z</dcterms:created>
  <dcterms:modified xsi:type="dcterms:W3CDTF">2025-11-13T18:44:13Z</dcterms:modified>
</cp:coreProperties>
</file>