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SRP\1. Atas UDESC\VIGÊNCIA EXPIRADA\PE 1663.2024 SRP SGPE 43834.2024 - Licenças do RedHat Openshift e serviços - VIG. 12.12.2025\"/>
    </mc:Choice>
  </mc:AlternateContent>
  <xr:revisionPtr revIDLastSave="0" documentId="13_ncr:1_{88ADFB17-F7F3-472D-9E89-B77D12AD1F79}" xr6:coauthVersionLast="47" xr6:coauthVersionMax="47" xr10:uidLastSave="{00000000-0000-0000-0000-000000000000}"/>
  <bookViews>
    <workbookView xWindow="28680" yWindow="-120" windowWidth="29040" windowHeight="15720" tabRatio="487" xr2:uid="{00000000-000D-0000-FFFF-FFFF00000000}"/>
  </bookViews>
  <sheets>
    <sheet name="REITORIA-SETIC" sheetId="75" r:id="rId1"/>
  </sheets>
  <definedNames>
    <definedName name="_xlnm._FilterDatabase" localSheetId="0" hidden="1">'REITORIA-SETIC'!$A$3:$AG$9</definedName>
    <definedName name="diasuteis" localSheetId="0">#REF!</definedName>
    <definedName name="diasuteis">#REF!</definedName>
    <definedName name="Ferias">#REF!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" i="75" l="1"/>
  <c r="I11" i="75"/>
  <c r="G19" i="75" s="1"/>
  <c r="H11" i="75"/>
  <c r="D18" i="75"/>
  <c r="D17" i="75"/>
  <c r="D16" i="75"/>
  <c r="M4" i="75" l="1"/>
  <c r="T9" i="75"/>
  <c r="U9" i="75"/>
  <c r="V9" i="75"/>
  <c r="W9" i="75"/>
  <c r="X9" i="75"/>
  <c r="Y9" i="75"/>
  <c r="Z9" i="75"/>
  <c r="AA9" i="75"/>
  <c r="AB9" i="75"/>
  <c r="AC9" i="75"/>
  <c r="AD9" i="75"/>
  <c r="AE9" i="75"/>
  <c r="AF9" i="75"/>
  <c r="AG9" i="75"/>
  <c r="S9" i="75"/>
  <c r="Q8" i="75"/>
  <c r="Q5" i="75"/>
  <c r="Q6" i="75"/>
  <c r="Q7" i="75"/>
  <c r="Q4" i="75"/>
  <c r="J4" i="75"/>
  <c r="I9" i="75"/>
  <c r="J5" i="75" l="1"/>
  <c r="J11" i="75" s="1"/>
  <c r="K5" i="75"/>
  <c r="M5" i="75"/>
  <c r="J6" i="75"/>
  <c r="K6" i="75"/>
  <c r="M6" i="75"/>
  <c r="J7" i="75"/>
  <c r="K7" i="75"/>
  <c r="M7" i="75"/>
  <c r="J8" i="75"/>
  <c r="K8" i="75"/>
  <c r="M8" i="75"/>
  <c r="K11" i="75" l="1"/>
  <c r="G20" i="75" s="1"/>
  <c r="G22" i="75" s="1"/>
  <c r="R6" i="75"/>
  <c r="R5" i="75"/>
  <c r="R8" i="75"/>
  <c r="R7" i="75"/>
  <c r="Q9" i="75" l="1"/>
  <c r="R4" i="7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I2" authorId="0" shapeId="0" xr:uid="{0F85C592-58BF-436C-9C9E-97805477F60E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Conforme item 6.2.2. do Termo de Referência - Anexo I do Edital.</t>
        </r>
      </text>
    </comment>
  </commentList>
</comments>
</file>

<file path=xl/sharedStrings.xml><?xml version="1.0" encoding="utf-8"?>
<sst xmlns="http://schemas.openxmlformats.org/spreadsheetml/2006/main" count="79" uniqueCount="53">
  <si>
    <t>Saldo / Automático</t>
  </si>
  <si>
    <t>ALERTA</t>
  </si>
  <si>
    <t>Item</t>
  </si>
  <si>
    <t>Unidade</t>
  </si>
  <si>
    <t>Lote</t>
  </si>
  <si>
    <t>Detalhamento</t>
  </si>
  <si>
    <t>Empresa</t>
  </si>
  <si>
    <t>Preço Unitário</t>
  </si>
  <si>
    <t>Descrição (complementação no Anexo I - TR)</t>
  </si>
  <si>
    <r>
      <rPr>
        <b/>
        <sz val="11"/>
        <rFont val="Calibri"/>
        <family val="2"/>
        <scheme val="minor"/>
      </rPr>
      <t>OBS:</t>
    </r>
    <r>
      <rPr>
        <sz val="11"/>
        <color rgb="FF0066FF"/>
        <rFont val="Calibri"/>
        <family val="2"/>
        <scheme val="minor"/>
      </rPr>
      <t xml:space="preserve"> </t>
    </r>
    <r>
      <rPr>
        <b/>
        <u/>
        <sz val="11"/>
        <rFont val="Calibri"/>
        <family val="2"/>
        <scheme val="minor"/>
      </rPr>
      <t xml:space="preserve">VALOR MÍNIMO </t>
    </r>
    <r>
      <rPr>
        <u/>
        <sz val="11"/>
        <rFont val="Calibri"/>
        <family val="2"/>
        <scheme val="minor"/>
      </rPr>
      <t>DA AF</t>
    </r>
    <r>
      <rPr>
        <sz val="11"/>
        <rFont val="Calibri"/>
        <family val="2"/>
        <scheme val="minor"/>
      </rPr>
      <t xml:space="preserve">: </t>
    </r>
    <r>
      <rPr>
        <b/>
        <sz val="11"/>
        <rFont val="Calibri"/>
        <family val="2"/>
        <scheme val="minor"/>
      </rPr>
      <t>R$ 500,00</t>
    </r>
  </si>
  <si>
    <t>...../...../2025</t>
  </si>
  <si>
    <t>Marca/Modelo</t>
  </si>
  <si>
    <r>
      <t xml:space="preserve">CENTRO PARTICIPANTE: </t>
    </r>
    <r>
      <rPr>
        <b/>
        <sz val="11"/>
        <rFont val="Calibri"/>
        <family val="2"/>
        <scheme val="minor"/>
      </rPr>
      <t>REITORIA/SETIC</t>
    </r>
  </si>
  <si>
    <t>Quantidade Registrada</t>
  </si>
  <si>
    <t xml:space="preserve">QUANTIDADE UTILIZADA da Ata </t>
  </si>
  <si>
    <t>QUANTIDADE UTILIZADA Total</t>
  </si>
  <si>
    <t>Quantidade Receb/Cedida</t>
  </si>
  <si>
    <t>QUANTIDADE DISPONÍVEL PARA ADITIVAR</t>
  </si>
  <si>
    <t>Quantidade Aditivada Própria</t>
  </si>
  <si>
    <t>Quantidade Aditivos recebidos</t>
  </si>
  <si>
    <t>Quantidade Aditivos cedidos</t>
  </si>
  <si>
    <t>AF nº /2025 Qtde. DT</t>
  </si>
  <si>
    <t>SEPROL IT SERVICES &amp; CONSULTING LTDA CNPJ 76.366.285/0001-40</t>
  </si>
  <si>
    <r>
      <t xml:space="preserve">PE 1663/2024 SRP </t>
    </r>
    <r>
      <rPr>
        <sz val="11"/>
        <rFont val="Calibri"/>
        <family val="2"/>
        <scheme val="minor"/>
      </rPr>
      <t>(SGPE DE ORIGEM: 43834/2024)</t>
    </r>
  </si>
  <si>
    <r>
      <t>VIGÊNCIA DA ATA:  1</t>
    </r>
    <r>
      <rPr>
        <sz val="11"/>
        <rFont val="Calibri"/>
        <family val="2"/>
        <scheme val="minor"/>
      </rPr>
      <t xml:space="preserve">2/12/2024 </t>
    </r>
    <r>
      <rPr>
        <b/>
        <sz val="11"/>
        <rFont val="Calibri"/>
        <family val="2"/>
        <scheme val="minor"/>
      </rPr>
      <t>até 12/12/2025.</t>
    </r>
  </si>
  <si>
    <t>Red Hat OpenShift Container Platform (descrição conforme Termo de Referência)</t>
  </si>
  <si>
    <t xml:space="preserve">REDHAT /4.17/ MCT2735 </t>
  </si>
  <si>
    <t>Red Hat Runtimes (descrição conforme Termo de Referência)</t>
  </si>
  <si>
    <t xml:space="preserve">REDHAT /4.17/MTK1.2/ MW00277 </t>
  </si>
  <si>
    <t>Red Hat Quay.io (descrição conforme Termo de Referência)</t>
  </si>
  <si>
    <t xml:space="preserve">REDHAT /3.9 / MW02701 </t>
  </si>
  <si>
    <t xml:space="preserve">REDHAT /MCT3325 </t>
  </si>
  <si>
    <t>licença/ano [remoto por um período de 12 meses]</t>
  </si>
  <si>
    <t>licença/ano [atualização e suporte técnico por 36 meses]</t>
  </si>
  <si>
    <t>serviço/hora [por hora trabalhada]</t>
  </si>
  <si>
    <t>339030-47 - licença até dois anos</t>
  </si>
  <si>
    <t>449030-47 - licença acima de dois anos</t>
  </si>
  <si>
    <r>
      <rPr>
        <strike/>
        <sz val="11"/>
        <rFont val="Calibri"/>
        <family val="2"/>
        <scheme val="minor"/>
      </rPr>
      <t>449040.94</t>
    </r>
    <r>
      <rPr>
        <sz val="11"/>
        <rFont val="Calibri"/>
        <family val="2"/>
        <scheme val="minor"/>
      </rPr>
      <t xml:space="preserve"> </t>
    </r>
    <r>
      <rPr>
        <b/>
        <sz val="11"/>
        <color rgb="FF0000FF"/>
        <rFont val="Calibri"/>
        <family val="2"/>
        <scheme val="minor"/>
      </rPr>
      <t>449030.47</t>
    </r>
  </si>
  <si>
    <r>
      <rPr>
        <strike/>
        <sz val="11"/>
        <rFont val="Calibri"/>
        <family val="2"/>
        <scheme val="minor"/>
      </rPr>
      <t>449040.94</t>
    </r>
    <r>
      <rPr>
        <sz val="11"/>
        <rFont val="Calibri"/>
        <family val="2"/>
        <scheme val="minor"/>
      </rPr>
      <t xml:space="preserve"> </t>
    </r>
    <r>
      <rPr>
        <b/>
        <sz val="11"/>
        <color rgb="FF0000FF"/>
        <rFont val="Calibri"/>
        <family val="2"/>
        <scheme val="minor"/>
      </rPr>
      <t>339030.47</t>
    </r>
  </si>
  <si>
    <t>Contrato nº 167/2025 Qtde. DT</t>
  </si>
  <si>
    <r>
      <rPr>
        <strike/>
        <sz val="11"/>
        <rFont val="Calibri"/>
        <family val="2"/>
        <scheme val="minor"/>
      </rPr>
      <t>339039.05</t>
    </r>
    <r>
      <rPr>
        <sz val="11"/>
        <rFont val="Calibri"/>
        <family val="2"/>
        <scheme val="minor"/>
      </rPr>
      <t xml:space="preserve"> </t>
    </r>
    <r>
      <rPr>
        <b/>
        <sz val="11"/>
        <color rgb="FF0000FF"/>
        <rFont val="Calibri"/>
        <family val="2"/>
        <scheme val="minor"/>
      </rPr>
      <t>339040.08</t>
    </r>
  </si>
  <si>
    <t>Serviços Técnicos Especializados da Fabricante para arquitetura e configuração nos sistemas operacionais  (descrição conforme Termo de Referência)</t>
  </si>
  <si>
    <t>OS nº 1023/2025 Qtde. DT</t>
  </si>
  <si>
    <t xml:space="preserve">REDHAT /GPS-C </t>
  </si>
  <si>
    <t>("Licença de software instalado que está em uso no Datacenter institucional".)</t>
  </si>
  <si>
    <r>
      <t xml:space="preserve">OBJETO: </t>
    </r>
    <r>
      <rPr>
        <sz val="11"/>
        <rFont val="Calibri"/>
        <family val="2"/>
        <scheme val="minor"/>
      </rPr>
      <t>Contratação de empresa para fornecimento de licenças do RedHat Openshift e serviços técnicos especializados.</t>
    </r>
  </si>
  <si>
    <t>Contrato nº 1687/2025 Qtde. DT</t>
  </si>
  <si>
    <t>Technical Account Management Services for Red Hat - OpenShift Container Platform (descrição conforme Termo de Referência)</t>
  </si>
  <si>
    <t>Valor Total da Ata com Aditivo</t>
  </si>
  <si>
    <t>Valor Utilizado</t>
  </si>
  <si>
    <t>% Aditivos</t>
  </si>
  <si>
    <t>% Utilizado</t>
  </si>
  <si>
    <t>Resumo Atualizado em 16/01/2026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</si>
</sst>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_-;\-* #,##0_-;_-* &quot;-&quot;??_-;_-@_-"/>
    <numFmt numFmtId="168" formatCode="00"/>
    <numFmt numFmtId="169" formatCode="#,##0_ ;\-#,##0\ "/>
    <numFmt numFmtId="170" formatCode="&quot;R$&quot;\ #,##0.00"/>
    <numFmt numFmtId="171" formatCode="_-[$R$-416]\ * #,##0.00_-;\-[$R$-416]\ * #,##0.00_-;_-[$R$-416]\ * &quot;-&quot;??_-;_-@_-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2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0066FF"/>
      <name val="Calibri"/>
      <family val="2"/>
      <scheme val="minor"/>
    </font>
    <font>
      <sz val="10"/>
      <color indexed="81"/>
      <name val="Segoe UI"/>
      <family val="2"/>
    </font>
    <font>
      <b/>
      <sz val="10"/>
      <color indexed="81"/>
      <name val="Segoe UI"/>
      <family val="2"/>
    </font>
    <font>
      <sz val="12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color theme="0" tint="-0.499984740745262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2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trike/>
      <sz val="11"/>
      <name val="Calibri"/>
      <family val="2"/>
      <scheme val="minor"/>
    </font>
    <font>
      <b/>
      <sz val="12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99CC"/>
        <bgColor indexed="64"/>
      </patternFill>
    </fill>
    <fill>
      <patternFill patternType="solid">
        <fgColor theme="0" tint="-0.14999847407452621"/>
        <bgColor indexed="23"/>
      </patternFill>
    </fill>
    <fill>
      <patternFill patternType="solid">
        <fgColor rgb="FFFFFF66"/>
        <bgColor indexed="64"/>
      </patternFill>
    </fill>
    <fill>
      <patternFill patternType="solid">
        <fgColor rgb="FFFF5050"/>
        <bgColor indexed="10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164" fontId="2" fillId="0" borderId="0" applyFill="0" applyBorder="0" applyAlignment="0" applyProtection="0"/>
    <xf numFmtId="165" fontId="2" fillId="0" borderId="0" applyFill="0" applyBorder="0" applyAlignment="0" applyProtection="0"/>
    <xf numFmtId="0" fontId="3" fillId="0" borderId="0" applyNumberFormat="0" applyFill="0" applyBorder="0" applyAlignment="0" applyProtection="0"/>
    <xf numFmtId="43" fontId="2" fillId="0" borderId="0" applyFill="0" applyBorder="0" applyAlignment="0" applyProtection="0"/>
    <xf numFmtId="44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0" fillId="0" borderId="0" applyNumberFormat="0" applyBorder="0" applyProtection="0"/>
    <xf numFmtId="9" fontId="20" fillId="0" borderId="0" applyFont="0" applyFill="0" applyBorder="0" applyAlignment="0" applyProtection="0"/>
  </cellStyleXfs>
  <cellXfs count="104">
    <xf numFmtId="0" fontId="0" fillId="0" borderId="0" xfId="0"/>
    <xf numFmtId="0" fontId="4" fillId="0" borderId="0" xfId="1" applyFont="1"/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center" wrapText="1"/>
    </xf>
    <xf numFmtId="0" fontId="4" fillId="0" borderId="0" xfId="1" applyFont="1" applyBorder="1"/>
    <xf numFmtId="0" fontId="4" fillId="0" borderId="0" xfId="0" applyFont="1"/>
    <xf numFmtId="0" fontId="4" fillId="0" borderId="0" xfId="1" applyFont="1" applyProtection="1">
      <protection locked="0"/>
    </xf>
    <xf numFmtId="3" fontId="4" fillId="0" borderId="0" xfId="1" applyNumberFormat="1" applyFont="1" applyProtection="1">
      <protection locked="0"/>
    </xf>
    <xf numFmtId="3" fontId="4" fillId="3" borderId="1" xfId="1" applyNumberFormat="1" applyFont="1" applyFill="1" applyBorder="1" applyAlignment="1" applyProtection="1">
      <alignment horizontal="center" vertical="center"/>
      <protection locked="0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 wrapText="1"/>
    </xf>
    <xf numFmtId="0" fontId="7" fillId="0" borderId="0" xfId="1" applyFont="1" applyAlignment="1" applyProtection="1">
      <alignment horizontal="center" wrapText="1"/>
      <protection locked="0"/>
    </xf>
    <xf numFmtId="3" fontId="8" fillId="3" borderId="1" xfId="1" applyNumberFormat="1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11" fillId="0" borderId="0" xfId="1" applyFont="1" applyFill="1" applyAlignment="1">
      <alignment horizontal="center" vertical="center" wrapText="1"/>
    </xf>
    <xf numFmtId="0" fontId="11" fillId="0" borderId="0" xfId="1" applyFont="1" applyFill="1" applyAlignment="1">
      <alignment horizontal="left" vertical="center"/>
    </xf>
    <xf numFmtId="0" fontId="11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vertical="center"/>
    </xf>
    <xf numFmtId="3" fontId="11" fillId="0" borderId="0" xfId="1" applyNumberFormat="1" applyFont="1" applyProtection="1">
      <protection locked="0"/>
    </xf>
    <xf numFmtId="44" fontId="11" fillId="0" borderId="0" xfId="6" applyFont="1" applyProtection="1">
      <protection locked="0"/>
    </xf>
    <xf numFmtId="0" fontId="11" fillId="0" borderId="0" xfId="1" applyFont="1"/>
    <xf numFmtId="3" fontId="4" fillId="3" borderId="7" xfId="1" applyNumberFormat="1" applyFont="1" applyFill="1" applyBorder="1" applyAlignment="1" applyProtection="1">
      <alignment horizontal="center" vertical="center"/>
      <protection locked="0"/>
    </xf>
    <xf numFmtId="0" fontId="8" fillId="8" borderId="5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justify" vertical="center"/>
    </xf>
    <xf numFmtId="0" fontId="9" fillId="5" borderId="15" xfId="0" applyFont="1" applyFill="1" applyBorder="1" applyAlignment="1">
      <alignment horizontal="justify" vertical="center"/>
    </xf>
    <xf numFmtId="167" fontId="17" fillId="0" borderId="0" xfId="1" applyNumberFormat="1" applyFont="1" applyFill="1" applyAlignment="1" applyProtection="1">
      <protection locked="0"/>
    </xf>
    <xf numFmtId="44" fontId="8" fillId="8" borderId="5" xfId="6" applyFont="1" applyFill="1" applyBorder="1" applyAlignment="1">
      <alignment horizontal="center" vertical="center" wrapText="1"/>
    </xf>
    <xf numFmtId="3" fontId="4" fillId="10" borderId="1" xfId="1" applyNumberFormat="1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4" fontId="11" fillId="0" borderId="0" xfId="1" applyNumberFormat="1" applyFont="1" applyFill="1" applyAlignment="1">
      <alignment horizontal="center" vertical="center" wrapText="1"/>
    </xf>
    <xf numFmtId="4" fontId="4" fillId="0" borderId="0" xfId="1" applyNumberFormat="1" applyFont="1" applyFill="1" applyAlignment="1">
      <alignment horizontal="center" vertical="center" wrapText="1"/>
    </xf>
    <xf numFmtId="169" fontId="1" fillId="9" borderId="4" xfId="8" applyNumberFormat="1" applyFont="1" applyFill="1" applyBorder="1" applyAlignment="1">
      <alignment horizontal="center" vertical="center" wrapText="1"/>
    </xf>
    <xf numFmtId="167" fontId="17" fillId="0" borderId="0" xfId="1" applyNumberFormat="1" applyFont="1" applyFill="1" applyAlignment="1" applyProtection="1">
      <alignment horizontal="center"/>
      <protection locked="0"/>
    </xf>
    <xf numFmtId="0" fontId="4" fillId="0" borderId="0" xfId="1" applyFont="1" applyFill="1" applyAlignment="1" applyProtection="1">
      <alignment horizontal="center"/>
      <protection locked="0"/>
    </xf>
    <xf numFmtId="0" fontId="4" fillId="11" borderId="10" xfId="0" applyFont="1" applyFill="1" applyBorder="1" applyAlignment="1">
      <alignment horizontal="center" vertical="center" wrapText="1"/>
    </xf>
    <xf numFmtId="3" fontId="4" fillId="11" borderId="10" xfId="0" applyNumberFormat="1" applyFont="1" applyFill="1" applyBorder="1" applyAlignment="1">
      <alignment horizontal="center" vertical="center" wrapText="1"/>
    </xf>
    <xf numFmtId="3" fontId="4" fillId="12" borderId="10" xfId="0" applyNumberFormat="1" applyFont="1" applyFill="1" applyBorder="1" applyAlignment="1">
      <alignment horizontal="center" vertical="center" wrapText="1"/>
    </xf>
    <xf numFmtId="3" fontId="4" fillId="13" borderId="10" xfId="0" applyNumberFormat="1" applyFont="1" applyFill="1" applyBorder="1" applyAlignment="1">
      <alignment horizontal="center" vertical="center" wrapText="1"/>
    </xf>
    <xf numFmtId="166" fontId="4" fillId="14" borderId="10" xfId="0" applyNumberFormat="1" applyFont="1" applyFill="1" applyBorder="1" applyAlignment="1">
      <alignment horizontal="center" vertical="center" wrapText="1"/>
    </xf>
    <xf numFmtId="0" fontId="19" fillId="15" borderId="10" xfId="0" applyFont="1" applyFill="1" applyBorder="1" applyAlignment="1">
      <alignment horizontal="center" vertical="center" wrapText="1"/>
    </xf>
    <xf numFmtId="0" fontId="18" fillId="15" borderId="10" xfId="0" applyFont="1" applyFill="1" applyBorder="1" applyAlignment="1">
      <alignment horizontal="center" vertical="center" wrapText="1"/>
    </xf>
    <xf numFmtId="166" fontId="8" fillId="15" borderId="10" xfId="1" applyNumberFormat="1" applyFont="1" applyFill="1" applyBorder="1" applyAlignment="1">
      <alignment horizontal="center" vertical="center" wrapText="1"/>
    </xf>
    <xf numFmtId="0" fontId="11" fillId="15" borderId="10" xfId="1" applyFont="1" applyFill="1" applyBorder="1" applyAlignment="1" applyProtection="1">
      <alignment horizontal="center" vertical="center" wrapText="1"/>
      <protection locked="0"/>
    </xf>
    <xf numFmtId="170" fontId="17" fillId="0" borderId="0" xfId="1" applyNumberFormat="1" applyFont="1" applyFill="1" applyAlignment="1" applyProtection="1">
      <alignment horizontal="center"/>
      <protection locked="0"/>
    </xf>
    <xf numFmtId="169" fontId="11" fillId="0" borderId="0" xfId="1" applyNumberFormat="1" applyFont="1"/>
    <xf numFmtId="0" fontId="9" fillId="5" borderId="16" xfId="0" applyFont="1" applyFill="1" applyBorder="1" applyAlignment="1">
      <alignment horizontal="justify" vertical="center"/>
    </xf>
    <xf numFmtId="0" fontId="9" fillId="5" borderId="17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top" wrapText="1"/>
    </xf>
    <xf numFmtId="0" fontId="4" fillId="16" borderId="10" xfId="0" applyFont="1" applyFill="1" applyBorder="1" applyAlignment="1">
      <alignment horizontal="center" vertical="center" wrapText="1"/>
    </xf>
    <xf numFmtId="8" fontId="21" fillId="5" borderId="10" xfId="10" applyNumberFormat="1" applyFont="1" applyFill="1" applyBorder="1" applyAlignment="1">
      <alignment horizontal="center" vertical="center"/>
    </xf>
    <xf numFmtId="8" fontId="22" fillId="0" borderId="0" xfId="1" applyNumberFormat="1" applyFont="1" applyFill="1" applyAlignment="1">
      <alignment vertical="center"/>
    </xf>
    <xf numFmtId="0" fontId="9" fillId="5" borderId="15" xfId="0" applyFont="1" applyFill="1" applyBorder="1" applyAlignment="1">
      <alignment horizontal="justify" vertical="center" wrapText="1"/>
    </xf>
    <xf numFmtId="0" fontId="25" fillId="0" borderId="0" xfId="1" applyFont="1" applyFill="1" applyAlignment="1">
      <alignment horizontal="left" vertical="center"/>
    </xf>
    <xf numFmtId="0" fontId="24" fillId="0" borderId="0" xfId="1" applyFont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4" fontId="25" fillId="0" borderId="0" xfId="1" applyNumberFormat="1" applyFont="1" applyFill="1" applyAlignment="1">
      <alignment horizontal="center" vertical="center" wrapText="1"/>
    </xf>
    <xf numFmtId="3" fontId="4" fillId="0" borderId="0" xfId="1" applyNumberFormat="1" applyFont="1" applyFill="1" applyProtection="1">
      <protection locked="0"/>
    </xf>
    <xf numFmtId="8" fontId="4" fillId="0" borderId="0" xfId="1" applyNumberFormat="1" applyFont="1" applyFill="1" applyProtection="1">
      <protection locked="0"/>
    </xf>
    <xf numFmtId="0" fontId="4" fillId="0" borderId="0" xfId="1" applyFont="1" applyFill="1" applyProtection="1">
      <protection locked="0"/>
    </xf>
    <xf numFmtId="0" fontId="4" fillId="0" borderId="0" xfId="1" applyFont="1" applyFill="1" applyBorder="1"/>
    <xf numFmtId="3" fontId="8" fillId="0" borderId="0" xfId="1" applyNumberFormat="1" applyFont="1" applyFill="1" applyProtection="1">
      <protection locked="0"/>
    </xf>
    <xf numFmtId="0" fontId="24" fillId="0" borderId="0" xfId="1" applyFont="1" applyFill="1" applyAlignment="1">
      <alignment horizontal="left" vertical="center"/>
    </xf>
    <xf numFmtId="14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5" borderId="10" xfId="0" applyFont="1" applyFill="1" applyBorder="1" applyAlignment="1">
      <alignment horizontal="center" vertical="top" wrapText="1"/>
    </xf>
    <xf numFmtId="44" fontId="27" fillId="0" borderId="0" xfId="6" applyFont="1" applyProtection="1">
      <protection locked="0"/>
    </xf>
    <xf numFmtId="0" fontId="4" fillId="5" borderId="10" xfId="0" applyFont="1" applyFill="1" applyBorder="1" applyAlignment="1">
      <alignment horizontal="center" vertical="center" wrapText="1"/>
    </xf>
    <xf numFmtId="171" fontId="4" fillId="17" borderId="9" xfId="1" applyNumberFormat="1" applyFont="1" applyFill="1" applyBorder="1" applyAlignment="1" applyProtection="1">
      <alignment horizontal="right" wrapText="1"/>
      <protection locked="0"/>
    </xf>
    <xf numFmtId="171" fontId="4" fillId="17" borderId="14" xfId="1" applyNumberFormat="1" applyFont="1" applyFill="1" applyBorder="1" applyAlignment="1" applyProtection="1">
      <alignment horizontal="right" wrapText="1"/>
      <protection locked="0"/>
    </xf>
    <xf numFmtId="2" fontId="4" fillId="17" borderId="14" xfId="1" applyNumberFormat="1" applyFont="1" applyFill="1" applyBorder="1" applyAlignment="1">
      <alignment horizontal="right" wrapText="1"/>
    </xf>
    <xf numFmtId="0" fontId="4" fillId="17" borderId="18" xfId="1" applyFont="1" applyFill="1" applyBorder="1" applyAlignment="1" applyProtection="1">
      <alignment wrapText="1"/>
      <protection locked="0"/>
    </xf>
    <xf numFmtId="0" fontId="4" fillId="17" borderId="19" xfId="1" applyFont="1" applyFill="1" applyBorder="1" applyAlignment="1" applyProtection="1">
      <alignment wrapText="1"/>
      <protection locked="0"/>
    </xf>
    <xf numFmtId="0" fontId="4" fillId="17" borderId="20" xfId="1" applyFont="1" applyFill="1" applyBorder="1" applyAlignment="1" applyProtection="1">
      <alignment wrapText="1"/>
      <protection locked="0"/>
    </xf>
    <xf numFmtId="0" fontId="4" fillId="17" borderId="21" xfId="1" applyFont="1" applyFill="1" applyBorder="1" applyAlignment="1" applyProtection="1">
      <alignment wrapText="1"/>
      <protection locked="0"/>
    </xf>
    <xf numFmtId="0" fontId="4" fillId="17" borderId="22" xfId="1" applyFont="1" applyFill="1" applyBorder="1" applyAlignment="1" applyProtection="1">
      <alignment wrapText="1"/>
      <protection locked="0"/>
    </xf>
    <xf numFmtId="0" fontId="4" fillId="17" borderId="0" xfId="1" applyFont="1" applyFill="1" applyBorder="1" applyAlignment="1" applyProtection="1">
      <alignment wrapText="1"/>
      <protection locked="0"/>
    </xf>
    <xf numFmtId="10" fontId="8" fillId="17" borderId="2" xfId="7" applyNumberFormat="1" applyFont="1" applyFill="1" applyBorder="1" applyAlignment="1" applyProtection="1">
      <alignment horizontal="right" wrapText="1"/>
      <protection locked="0"/>
    </xf>
    <xf numFmtId="0" fontId="4" fillId="17" borderId="13" xfId="1" applyFont="1" applyFill="1" applyBorder="1" applyAlignment="1">
      <alignment horizontal="center" vertical="center" wrapText="1"/>
    </xf>
    <xf numFmtId="0" fontId="4" fillId="17" borderId="11" xfId="1" applyFont="1" applyFill="1" applyBorder="1" applyAlignment="1">
      <alignment horizontal="center" vertical="center" wrapText="1"/>
    </xf>
    <xf numFmtId="0" fontId="4" fillId="17" borderId="8" xfId="1" applyFont="1" applyFill="1" applyBorder="1" applyAlignment="1">
      <alignment horizontal="center" vertical="center" wrapText="1"/>
    </xf>
    <xf numFmtId="0" fontId="8" fillId="17" borderId="13" xfId="1" applyFont="1" applyFill="1" applyBorder="1" applyAlignment="1" applyProtection="1">
      <alignment wrapText="1"/>
      <protection locked="0"/>
    </xf>
    <xf numFmtId="0" fontId="8" fillId="17" borderId="11" xfId="1" applyFont="1" applyFill="1" applyBorder="1" applyAlignment="1" applyProtection="1">
      <alignment wrapText="1"/>
      <protection locked="0"/>
    </xf>
    <xf numFmtId="0" fontId="8" fillId="17" borderId="8" xfId="1" applyFont="1" applyFill="1" applyBorder="1" applyAlignment="1" applyProtection="1">
      <alignment wrapText="1"/>
      <protection locked="0"/>
    </xf>
    <xf numFmtId="3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1" xfId="0" applyNumberFormat="1" applyFont="1" applyFill="1" applyBorder="1" applyAlignment="1">
      <alignment horizontal="left" vertical="center" wrapText="1"/>
    </xf>
    <xf numFmtId="0" fontId="8" fillId="4" borderId="1" xfId="0" applyNumberFormat="1" applyFont="1" applyFill="1" applyBorder="1" applyAlignment="1">
      <alignment horizontal="center" vertical="center" wrapText="1"/>
    </xf>
    <xf numFmtId="0" fontId="8" fillId="4" borderId="10" xfId="0" applyNumberFormat="1" applyFont="1" applyFill="1" applyBorder="1" applyAlignment="1">
      <alignment horizontal="center" vertical="center" wrapText="1"/>
    </xf>
    <xf numFmtId="3" fontId="8" fillId="9" borderId="1" xfId="1" applyNumberFormat="1" applyFont="1" applyFill="1" applyBorder="1" applyAlignment="1" applyProtection="1">
      <alignment horizontal="center" vertical="center" wrapText="1"/>
      <protection locked="0"/>
    </xf>
    <xf numFmtId="168" fontId="4" fillId="6" borderId="9" xfId="0" applyNumberFormat="1" applyFont="1" applyFill="1" applyBorder="1" applyAlignment="1">
      <alignment horizontal="center" vertical="center" wrapText="1"/>
    </xf>
    <xf numFmtId="168" fontId="4" fillId="6" borderId="14" xfId="0" applyNumberFormat="1" applyFont="1" applyFill="1" applyBorder="1" applyAlignment="1">
      <alignment horizontal="center" vertical="center" wrapText="1"/>
    </xf>
    <xf numFmtId="168" fontId="4" fillId="6" borderId="2" xfId="0" applyNumberFormat="1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7" borderId="13" xfId="0" applyNumberFormat="1" applyFont="1" applyFill="1" applyBorder="1" applyAlignment="1">
      <alignment horizontal="center" vertical="center" wrapText="1"/>
    </xf>
    <xf numFmtId="0" fontId="4" fillId="7" borderId="11" xfId="0" applyNumberFormat="1" applyFont="1" applyFill="1" applyBorder="1" applyAlignment="1">
      <alignment horizontal="center" vertical="center" wrapText="1"/>
    </xf>
    <xf numFmtId="0" fontId="4" fillId="7" borderId="6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horizontal="center" vertical="center" wrapText="1"/>
    </xf>
    <xf numFmtId="0" fontId="4" fillId="4" borderId="13" xfId="0" applyNumberFormat="1" applyFont="1" applyFill="1" applyBorder="1" applyAlignment="1">
      <alignment vertical="center" wrapText="1"/>
    </xf>
    <xf numFmtId="0" fontId="4" fillId="4" borderId="6" xfId="0" applyNumberFormat="1" applyFont="1" applyFill="1" applyBorder="1" applyAlignment="1">
      <alignment vertical="center" wrapText="1"/>
    </xf>
    <xf numFmtId="0" fontId="4" fillId="4" borderId="8" xfId="0" applyNumberFormat="1" applyFont="1" applyFill="1" applyBorder="1" applyAlignment="1">
      <alignment vertical="center" wrapText="1"/>
    </xf>
  </cellXfs>
  <cellStyles count="11">
    <cellStyle name="Moeda" xfId="6" builtinId="4"/>
    <cellStyle name="Normal" xfId="0" builtinId="0"/>
    <cellStyle name="Normal 2" xfId="1" xr:uid="{00000000-0005-0000-0000-000002000000}"/>
    <cellStyle name="Normal 3" xfId="9" xr:uid="{1AC353AB-28E7-4DD4-8A51-3AC5B54F477D}"/>
    <cellStyle name="Porcentagem" xfId="10" builtinId="5"/>
    <cellStyle name="Porcentagem 2" xfId="7" xr:uid="{00000000-0005-0000-0000-000003000000}"/>
    <cellStyle name="Separador de milhares 2" xfId="2" xr:uid="{00000000-0005-0000-0000-000004000000}"/>
    <cellStyle name="Separador de milhares 2 2" xfId="5" xr:uid="{00000000-0005-0000-0000-000005000000}"/>
    <cellStyle name="Separador de milhares 3" xfId="3" xr:uid="{00000000-0005-0000-0000-000006000000}"/>
    <cellStyle name="Título 5" xfId="4" xr:uid="{00000000-0005-0000-0000-000007000000}"/>
    <cellStyle name="Vírgula" xfId="8" builtinId="3"/>
  </cellStyles>
  <dxfs count="3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colors>
    <mruColors>
      <color rgb="FFFF99CC"/>
      <color rgb="FF0000FF"/>
      <color rgb="FFFF5050"/>
      <color rgb="FF66FF66"/>
      <color rgb="FFFFFF66"/>
      <color rgb="FF0066FF"/>
      <color rgb="FFFF99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0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0"/>
  <dimension ref="A1:AG23"/>
  <sheetViews>
    <sheetView tabSelected="1" zoomScale="80" zoomScaleNormal="80" workbookViewId="0">
      <selection activeCell="M17" sqref="M17"/>
    </sheetView>
  </sheetViews>
  <sheetFormatPr defaultColWidth="9.7109375" defaultRowHeight="15" x14ac:dyDescent="0.25"/>
  <cols>
    <col min="1" max="1" width="5.140625" style="3" customWidth="1"/>
    <col min="2" max="2" width="5.28515625" style="3" customWidth="1"/>
    <col min="3" max="3" width="20.28515625" style="34" customWidth="1"/>
    <col min="4" max="4" width="38.85546875" style="10" customWidth="1"/>
    <col min="5" max="5" width="9.5703125" style="11" customWidth="1"/>
    <col min="6" max="6" width="10.85546875" style="11" customWidth="1"/>
    <col min="7" max="7" width="23.5703125" style="11" customWidth="1"/>
    <col min="8" max="8" width="14.5703125" style="2" customWidth="1"/>
    <col min="9" max="16" width="14.42578125" style="37" customWidth="1"/>
    <col min="17" max="17" width="14.42578125" style="12" customWidth="1"/>
    <col min="18" max="18" width="14.42578125" style="7" customWidth="1"/>
    <col min="19" max="19" width="17.28515625" style="6" customWidth="1"/>
    <col min="20" max="20" width="15.140625" style="6" customWidth="1"/>
    <col min="21" max="21" width="16.42578125" style="4" customWidth="1"/>
    <col min="22" max="22" width="14.140625" style="4" customWidth="1"/>
    <col min="23" max="23" width="14.140625" style="1" customWidth="1"/>
    <col min="24" max="24" width="14" style="1" bestFit="1" customWidth="1"/>
    <col min="25" max="25" width="14.140625" style="1" customWidth="1"/>
    <col min="26" max="26" width="14.42578125" style="5" customWidth="1"/>
    <col min="27" max="27" width="15.28515625" style="1" customWidth="1"/>
    <col min="28" max="29" width="14.42578125" style="1" customWidth="1"/>
    <col min="30" max="30" width="14.5703125" style="1" customWidth="1"/>
    <col min="31" max="31" width="14" style="1" customWidth="1"/>
    <col min="32" max="32" width="15" style="1" customWidth="1"/>
    <col min="33" max="33" width="14.85546875" style="1" customWidth="1"/>
    <col min="34" max="16384" width="9.7109375" style="1"/>
  </cols>
  <sheetData>
    <row r="1" spans="1:33" ht="51" customHeight="1" x14ac:dyDescent="0.25">
      <c r="A1" s="87" t="s">
        <v>23</v>
      </c>
      <c r="B1" s="87"/>
      <c r="C1" s="87"/>
      <c r="D1" s="87" t="s">
        <v>45</v>
      </c>
      <c r="E1" s="87"/>
      <c r="F1" s="87"/>
      <c r="G1" s="87"/>
      <c r="H1" s="87"/>
      <c r="I1" s="88" t="s">
        <v>24</v>
      </c>
      <c r="J1" s="89"/>
      <c r="K1" s="89"/>
      <c r="L1" s="89"/>
      <c r="M1" s="89"/>
      <c r="N1" s="89"/>
      <c r="O1" s="89"/>
      <c r="P1" s="89"/>
      <c r="Q1" s="88"/>
      <c r="R1" s="88"/>
      <c r="S1" s="90" t="s">
        <v>39</v>
      </c>
      <c r="T1" s="90" t="s">
        <v>42</v>
      </c>
      <c r="U1" s="90" t="s">
        <v>46</v>
      </c>
      <c r="V1" s="86" t="s">
        <v>21</v>
      </c>
      <c r="W1" s="86" t="s">
        <v>21</v>
      </c>
      <c r="X1" s="86" t="s">
        <v>21</v>
      </c>
      <c r="Y1" s="86" t="s">
        <v>21</v>
      </c>
      <c r="Z1" s="86" t="s">
        <v>21</v>
      </c>
      <c r="AA1" s="86" t="s">
        <v>21</v>
      </c>
      <c r="AB1" s="86" t="s">
        <v>21</v>
      </c>
      <c r="AC1" s="86" t="s">
        <v>21</v>
      </c>
      <c r="AD1" s="86" t="s">
        <v>21</v>
      </c>
      <c r="AE1" s="86" t="s">
        <v>21</v>
      </c>
      <c r="AF1" s="86" t="s">
        <v>21</v>
      </c>
      <c r="AG1" s="86" t="s">
        <v>21</v>
      </c>
    </row>
    <row r="2" spans="1:33" ht="20.100000000000001" customHeight="1" x14ac:dyDescent="0.25">
      <c r="A2" s="101" t="s">
        <v>12</v>
      </c>
      <c r="B2" s="102"/>
      <c r="C2" s="102"/>
      <c r="D2" s="102"/>
      <c r="E2" s="102"/>
      <c r="F2" s="102"/>
      <c r="G2" s="102"/>
      <c r="H2" s="103"/>
      <c r="I2" s="97" t="s">
        <v>9</v>
      </c>
      <c r="J2" s="98"/>
      <c r="K2" s="98"/>
      <c r="L2" s="98"/>
      <c r="M2" s="98"/>
      <c r="N2" s="98"/>
      <c r="O2" s="98"/>
      <c r="P2" s="98"/>
      <c r="Q2" s="99"/>
      <c r="R2" s="100"/>
      <c r="S2" s="90"/>
      <c r="T2" s="90"/>
      <c r="U2" s="90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</row>
    <row r="3" spans="1:33" s="2" customFormat="1" ht="56.25" customHeight="1" x14ac:dyDescent="0.2">
      <c r="A3" s="25" t="s">
        <v>4</v>
      </c>
      <c r="B3" s="25" t="s">
        <v>2</v>
      </c>
      <c r="C3" s="25" t="s">
        <v>6</v>
      </c>
      <c r="D3" s="25" t="s">
        <v>8</v>
      </c>
      <c r="E3" s="25" t="s">
        <v>11</v>
      </c>
      <c r="F3" s="25" t="s">
        <v>5</v>
      </c>
      <c r="G3" s="25" t="s">
        <v>3</v>
      </c>
      <c r="H3" s="29" t="s">
        <v>7</v>
      </c>
      <c r="I3" s="43" t="s">
        <v>13</v>
      </c>
      <c r="J3" s="44" t="s">
        <v>14</v>
      </c>
      <c r="K3" s="44" t="s">
        <v>15</v>
      </c>
      <c r="L3" s="44" t="s">
        <v>16</v>
      </c>
      <c r="M3" s="44" t="s">
        <v>17</v>
      </c>
      <c r="N3" s="44" t="s">
        <v>18</v>
      </c>
      <c r="O3" s="44" t="s">
        <v>19</v>
      </c>
      <c r="P3" s="44" t="s">
        <v>20</v>
      </c>
      <c r="Q3" s="45" t="s">
        <v>0</v>
      </c>
      <c r="R3" s="46" t="s">
        <v>1</v>
      </c>
      <c r="S3" s="66">
        <v>45702</v>
      </c>
      <c r="T3" s="66">
        <v>45817</v>
      </c>
      <c r="U3" s="66">
        <v>45905</v>
      </c>
      <c r="V3" s="9" t="s">
        <v>10</v>
      </c>
      <c r="W3" s="9" t="s">
        <v>10</v>
      </c>
      <c r="X3" s="9" t="s">
        <v>10</v>
      </c>
      <c r="Y3" s="9" t="s">
        <v>10</v>
      </c>
      <c r="Z3" s="9" t="s">
        <v>10</v>
      </c>
      <c r="AA3" s="9" t="s">
        <v>10</v>
      </c>
      <c r="AB3" s="9" t="s">
        <v>10</v>
      </c>
      <c r="AC3" s="9" t="s">
        <v>10</v>
      </c>
      <c r="AD3" s="9" t="s">
        <v>10</v>
      </c>
      <c r="AE3" s="9" t="s">
        <v>10</v>
      </c>
      <c r="AF3" s="9" t="s">
        <v>10</v>
      </c>
      <c r="AG3" s="9" t="s">
        <v>10</v>
      </c>
    </row>
    <row r="4" spans="1:33" ht="51.6" customHeight="1" x14ac:dyDescent="0.25">
      <c r="A4" s="94">
        <v>1</v>
      </c>
      <c r="B4" s="15">
        <v>1</v>
      </c>
      <c r="C4" s="91" t="s">
        <v>22</v>
      </c>
      <c r="D4" s="26" t="s">
        <v>25</v>
      </c>
      <c r="E4" s="31" t="s">
        <v>26</v>
      </c>
      <c r="F4" s="58" t="s">
        <v>37</v>
      </c>
      <c r="G4" s="51" t="s">
        <v>33</v>
      </c>
      <c r="H4" s="53">
        <v>67270</v>
      </c>
      <c r="I4" s="35">
        <v>10</v>
      </c>
      <c r="J4" s="38">
        <f>IF(SUM(S4:AJ4)&gt;I4+L4,I4+L4,SUM(S4:AJ4))</f>
        <v>10</v>
      </c>
      <c r="K4" s="39">
        <f>(SUM(S4:AJ4))</f>
        <v>10</v>
      </c>
      <c r="L4" s="40"/>
      <c r="M4" s="41">
        <f>ROUND(IF(I4*0.25-0.5&lt;0,0,I4*0.25-0.5),0)-P4-N4</f>
        <v>2</v>
      </c>
      <c r="N4" s="40"/>
      <c r="O4" s="40"/>
      <c r="P4" s="40"/>
      <c r="Q4" s="42">
        <f>I4-(SUM(S4:AG4))+L4</f>
        <v>0</v>
      </c>
      <c r="R4" s="30" t="str">
        <f>IF(Q4&lt;0,"ATENÇÃO","OK")</f>
        <v>OK</v>
      </c>
      <c r="S4" s="8">
        <v>10</v>
      </c>
      <c r="T4" s="14"/>
      <c r="U4" s="8"/>
      <c r="V4" s="8"/>
      <c r="W4" s="8"/>
      <c r="X4" s="8"/>
      <c r="Y4" s="8"/>
      <c r="Z4" s="8"/>
      <c r="AA4" s="8"/>
      <c r="AB4" s="24"/>
      <c r="AC4" s="24"/>
      <c r="AD4" s="24"/>
      <c r="AE4" s="24"/>
      <c r="AF4" s="24"/>
      <c r="AG4" s="8"/>
    </row>
    <row r="5" spans="1:33" ht="51.6" customHeight="1" x14ac:dyDescent="0.25">
      <c r="A5" s="95"/>
      <c r="B5" s="16">
        <v>2</v>
      </c>
      <c r="C5" s="92"/>
      <c r="D5" s="26" t="s">
        <v>27</v>
      </c>
      <c r="E5" s="31" t="s">
        <v>28</v>
      </c>
      <c r="F5" s="58" t="s">
        <v>37</v>
      </c>
      <c r="G5" s="51" t="s">
        <v>33</v>
      </c>
      <c r="H5" s="53">
        <v>25331.599999999999</v>
      </c>
      <c r="I5" s="35">
        <v>10</v>
      </c>
      <c r="J5" s="38">
        <f t="shared" ref="J5:J8" si="0">IF(SUM(S5:AJ5)&gt;I5+L5,I5+L5,SUM(S5:AJ5))</f>
        <v>10</v>
      </c>
      <c r="K5" s="39">
        <f t="shared" ref="K5:K8" si="1">(SUM(S5:AJ5))</f>
        <v>10</v>
      </c>
      <c r="L5" s="40"/>
      <c r="M5" s="41">
        <f t="shared" ref="M5:M8" si="2">ROUND(IF(I5*0.25-0.5&lt;0,0,I5*0.25-0.5),0)-P5-N5</f>
        <v>2</v>
      </c>
      <c r="N5" s="40"/>
      <c r="O5" s="40"/>
      <c r="P5" s="40"/>
      <c r="Q5" s="42">
        <f t="shared" ref="Q5:Q7" si="3">I5-(SUM(S5:AG5))+L5</f>
        <v>0</v>
      </c>
      <c r="R5" s="30" t="str">
        <f t="shared" ref="R5:R8" si="4">IF(Q5&lt;0,"ATENÇÃO","OK")</f>
        <v>OK</v>
      </c>
      <c r="S5" s="8">
        <v>10</v>
      </c>
      <c r="T5" s="14"/>
      <c r="U5" s="8"/>
      <c r="V5" s="8"/>
      <c r="W5" s="8"/>
      <c r="X5" s="8"/>
      <c r="Y5" s="8"/>
      <c r="Z5" s="8"/>
      <c r="AA5" s="8"/>
      <c r="AB5" s="24"/>
      <c r="AC5" s="24"/>
      <c r="AD5" s="24"/>
      <c r="AE5" s="24"/>
      <c r="AF5" s="24"/>
      <c r="AG5" s="8"/>
    </row>
    <row r="6" spans="1:33" ht="51.6" customHeight="1" x14ac:dyDescent="0.25">
      <c r="A6" s="95"/>
      <c r="B6" s="15">
        <v>3</v>
      </c>
      <c r="C6" s="92"/>
      <c r="D6" s="27" t="s">
        <v>29</v>
      </c>
      <c r="E6" s="32" t="s">
        <v>30</v>
      </c>
      <c r="F6" s="58" t="s">
        <v>37</v>
      </c>
      <c r="G6" s="51" t="s">
        <v>33</v>
      </c>
      <c r="H6" s="53">
        <v>36831</v>
      </c>
      <c r="I6" s="35">
        <v>6</v>
      </c>
      <c r="J6" s="38">
        <f t="shared" si="0"/>
        <v>0</v>
      </c>
      <c r="K6" s="39">
        <f t="shared" si="1"/>
        <v>0</v>
      </c>
      <c r="L6" s="40"/>
      <c r="M6" s="41">
        <f t="shared" si="2"/>
        <v>1</v>
      </c>
      <c r="N6" s="40"/>
      <c r="O6" s="40"/>
      <c r="P6" s="40"/>
      <c r="Q6" s="42">
        <f t="shared" si="3"/>
        <v>6</v>
      </c>
      <c r="R6" s="30" t="str">
        <f t="shared" si="4"/>
        <v>OK</v>
      </c>
      <c r="S6" s="8"/>
      <c r="T6" s="8"/>
      <c r="U6" s="8"/>
      <c r="V6" s="8"/>
      <c r="W6" s="8"/>
      <c r="X6" s="8"/>
      <c r="Y6" s="8"/>
      <c r="Z6" s="8"/>
      <c r="AA6" s="8"/>
      <c r="AB6" s="24"/>
      <c r="AC6" s="24"/>
      <c r="AD6" s="24"/>
      <c r="AE6" s="24"/>
      <c r="AF6" s="24"/>
      <c r="AG6" s="8"/>
    </row>
    <row r="7" spans="1:33" ht="51.6" customHeight="1" x14ac:dyDescent="0.25">
      <c r="A7" s="95"/>
      <c r="B7" s="16">
        <v>4</v>
      </c>
      <c r="C7" s="92"/>
      <c r="D7" s="55" t="s">
        <v>47</v>
      </c>
      <c r="E7" s="32" t="s">
        <v>31</v>
      </c>
      <c r="F7" s="69" t="s">
        <v>38</v>
      </c>
      <c r="G7" s="67" t="s">
        <v>32</v>
      </c>
      <c r="H7" s="53">
        <v>296666</v>
      </c>
      <c r="I7" s="35">
        <v>3</v>
      </c>
      <c r="J7" s="38">
        <f t="shared" si="0"/>
        <v>3</v>
      </c>
      <c r="K7" s="39">
        <f t="shared" si="1"/>
        <v>3</v>
      </c>
      <c r="L7" s="40"/>
      <c r="M7" s="41">
        <f t="shared" si="2"/>
        <v>0</v>
      </c>
      <c r="N7" s="40"/>
      <c r="O7" s="40"/>
      <c r="P7" s="40"/>
      <c r="Q7" s="42">
        <f t="shared" si="3"/>
        <v>0</v>
      </c>
      <c r="R7" s="30" t="str">
        <f t="shared" si="4"/>
        <v>OK</v>
      </c>
      <c r="S7" s="8"/>
      <c r="T7" s="8"/>
      <c r="U7" s="8">
        <v>3</v>
      </c>
      <c r="V7" s="8"/>
      <c r="W7" s="8"/>
      <c r="X7" s="8"/>
      <c r="Y7" s="8"/>
      <c r="Z7" s="8"/>
      <c r="AA7" s="8"/>
      <c r="AB7" s="24"/>
      <c r="AC7" s="24"/>
      <c r="AD7" s="24"/>
      <c r="AE7" s="24"/>
      <c r="AF7" s="24"/>
      <c r="AG7" s="8"/>
    </row>
    <row r="8" spans="1:33" ht="51.6" customHeight="1" x14ac:dyDescent="0.25">
      <c r="A8" s="96"/>
      <c r="B8" s="15">
        <v>5</v>
      </c>
      <c r="C8" s="93"/>
      <c r="D8" s="49" t="s">
        <v>41</v>
      </c>
      <c r="E8" s="50" t="s">
        <v>43</v>
      </c>
      <c r="F8" s="69" t="s">
        <v>40</v>
      </c>
      <c r="G8" s="52" t="s">
        <v>34</v>
      </c>
      <c r="H8" s="53">
        <v>642</v>
      </c>
      <c r="I8" s="35">
        <v>1000</v>
      </c>
      <c r="J8" s="38">
        <f t="shared" si="0"/>
        <v>249</v>
      </c>
      <c r="K8" s="39">
        <f t="shared" si="1"/>
        <v>249</v>
      </c>
      <c r="L8" s="40"/>
      <c r="M8" s="41">
        <f t="shared" si="2"/>
        <v>250</v>
      </c>
      <c r="N8" s="40"/>
      <c r="O8" s="40"/>
      <c r="P8" s="40"/>
      <c r="Q8" s="42">
        <f>I8-(SUM(S8:AG8))+L8</f>
        <v>751</v>
      </c>
      <c r="R8" s="30" t="str">
        <f t="shared" si="4"/>
        <v>OK</v>
      </c>
      <c r="S8" s="8">
        <v>100</v>
      </c>
      <c r="T8" s="8">
        <v>125</v>
      </c>
      <c r="U8" s="8">
        <v>24</v>
      </c>
      <c r="V8" s="8"/>
      <c r="W8" s="8"/>
      <c r="X8" s="8"/>
      <c r="Y8" s="8"/>
      <c r="Z8" s="8"/>
      <c r="AA8" s="8"/>
      <c r="AB8" s="24"/>
      <c r="AC8" s="24"/>
      <c r="AD8" s="24"/>
      <c r="AE8" s="24"/>
      <c r="AF8" s="24"/>
      <c r="AG8" s="8"/>
    </row>
    <row r="9" spans="1:33" s="23" customFormat="1" ht="15.75" x14ac:dyDescent="0.25">
      <c r="A9" s="17"/>
      <c r="B9" s="17"/>
      <c r="C9" s="33"/>
      <c r="D9" s="18"/>
      <c r="E9" s="19"/>
      <c r="F9" s="19"/>
      <c r="G9" s="19"/>
      <c r="H9" s="20"/>
      <c r="I9" s="48">
        <f>SUM(I4:I8)</f>
        <v>1029</v>
      </c>
      <c r="L9" s="36"/>
      <c r="M9" s="36"/>
      <c r="N9" s="36"/>
      <c r="O9" s="36"/>
      <c r="P9" s="36"/>
      <c r="Q9" s="28">
        <f>SUM(Q4:Q8)</f>
        <v>757</v>
      </c>
      <c r="R9" s="21"/>
      <c r="S9" s="22">
        <f>SUMPRODUCT($H$4:$H$8,S4:S8)</f>
        <v>990216</v>
      </c>
      <c r="T9" s="22">
        <f t="shared" ref="T9:AG9" si="5">SUMPRODUCT($H$4:$H$8,T4:T8)</f>
        <v>80250</v>
      </c>
      <c r="U9" s="68">
        <f t="shared" si="5"/>
        <v>905406</v>
      </c>
      <c r="V9" s="22">
        <f t="shared" si="5"/>
        <v>0</v>
      </c>
      <c r="W9" s="22">
        <f t="shared" si="5"/>
        <v>0</v>
      </c>
      <c r="X9" s="22">
        <f t="shared" si="5"/>
        <v>0</v>
      </c>
      <c r="Y9" s="22">
        <f t="shared" si="5"/>
        <v>0</v>
      </c>
      <c r="Z9" s="22">
        <f t="shared" si="5"/>
        <v>0</v>
      </c>
      <c r="AA9" s="22">
        <f t="shared" si="5"/>
        <v>0</v>
      </c>
      <c r="AB9" s="22">
        <f t="shared" si="5"/>
        <v>0</v>
      </c>
      <c r="AC9" s="22">
        <f t="shared" si="5"/>
        <v>0</v>
      </c>
      <c r="AD9" s="22">
        <f t="shared" si="5"/>
        <v>0</v>
      </c>
      <c r="AE9" s="22">
        <f t="shared" si="5"/>
        <v>0</v>
      </c>
      <c r="AF9" s="22">
        <f t="shared" si="5"/>
        <v>0</v>
      </c>
      <c r="AG9" s="22">
        <f t="shared" si="5"/>
        <v>0</v>
      </c>
    </row>
    <row r="10" spans="1:33" x14ac:dyDescent="0.25">
      <c r="T10" s="13"/>
    </row>
    <row r="11" spans="1:33" ht="15.75" x14ac:dyDescent="0.25">
      <c r="H11" s="54">
        <f>SUM(H4:H8)</f>
        <v>426740.6</v>
      </c>
      <c r="I11" s="47">
        <f>SUMPRODUCT($H$4:$H$8,I4:I8)</f>
        <v>2679000</v>
      </c>
      <c r="J11" s="47">
        <f>SUMPRODUCT($H$4:$H$8,J4:J8)</f>
        <v>1975872</v>
      </c>
      <c r="K11" s="47">
        <f>SUMPRODUCT($H$4:$H$8,K4:K8)</f>
        <v>1975872</v>
      </c>
      <c r="R11" s="60"/>
      <c r="S11" s="61"/>
      <c r="T11" s="61"/>
      <c r="U11" s="61"/>
      <c r="V11" s="61"/>
    </row>
    <row r="12" spans="1:33" ht="15.75" x14ac:dyDescent="0.25">
      <c r="E12" s="57" t="s">
        <v>35</v>
      </c>
      <c r="R12" s="60"/>
      <c r="S12" s="61"/>
      <c r="T12" s="61"/>
      <c r="U12" s="61"/>
      <c r="V12" s="61"/>
    </row>
    <row r="13" spans="1:33" ht="15.75" x14ac:dyDescent="0.25">
      <c r="E13" s="57" t="s">
        <v>36</v>
      </c>
      <c r="R13" s="64"/>
      <c r="S13" s="61"/>
      <c r="T13" s="61"/>
      <c r="U13" s="61"/>
      <c r="V13" s="61"/>
    </row>
    <row r="14" spans="1:33" ht="15.75" x14ac:dyDescent="0.25">
      <c r="D14" s="65" t="s">
        <v>44</v>
      </c>
      <c r="R14" s="60"/>
      <c r="S14" s="62"/>
      <c r="T14" s="62"/>
      <c r="U14" s="63"/>
    </row>
    <row r="15" spans="1:33" ht="18.75" x14ac:dyDescent="0.25">
      <c r="C15" s="59"/>
      <c r="D15" s="56"/>
      <c r="R15" s="60"/>
      <c r="S15" s="61"/>
      <c r="T15" s="62"/>
      <c r="U15" s="63"/>
    </row>
    <row r="16" spans="1:33" x14ac:dyDescent="0.25">
      <c r="D16" s="80" t="str">
        <f>A1</f>
        <v>PE 1663/2024 SRP (SGPE DE ORIGEM: 43834/2024)</v>
      </c>
      <c r="E16" s="81"/>
      <c r="F16" s="81"/>
      <c r="G16" s="82"/>
      <c r="R16" s="60"/>
      <c r="S16" s="61"/>
      <c r="T16" s="62"/>
      <c r="U16" s="63"/>
    </row>
    <row r="17" spans="4:21" x14ac:dyDescent="0.25">
      <c r="D17" s="80" t="str">
        <f>D1</f>
        <v>OBJETO: Contratação de empresa para fornecimento de licenças do RedHat Openshift e serviços técnicos especializados.</v>
      </c>
      <c r="E17" s="81"/>
      <c r="F17" s="81"/>
      <c r="G17" s="82"/>
      <c r="R17" s="60"/>
      <c r="S17" s="61"/>
      <c r="T17" s="62"/>
      <c r="U17" s="63"/>
    </row>
    <row r="18" spans="4:21" x14ac:dyDescent="0.25">
      <c r="D18" s="80" t="str">
        <f>I1</f>
        <v>VIGÊNCIA DA ATA:  12/12/2024 até 12/12/2025.</v>
      </c>
      <c r="E18" s="81"/>
      <c r="F18" s="81"/>
      <c r="G18" s="82"/>
      <c r="R18" s="60"/>
      <c r="S18" s="62"/>
      <c r="T18" s="62"/>
      <c r="U18" s="63"/>
    </row>
    <row r="19" spans="4:21" x14ac:dyDescent="0.25">
      <c r="D19" s="73" t="s">
        <v>48</v>
      </c>
      <c r="E19" s="74"/>
      <c r="F19" s="74"/>
      <c r="G19" s="70">
        <f>I11</f>
        <v>2679000</v>
      </c>
    </row>
    <row r="20" spans="4:21" x14ac:dyDescent="0.25">
      <c r="D20" s="75" t="s">
        <v>49</v>
      </c>
      <c r="E20" s="78"/>
      <c r="F20" s="78"/>
      <c r="G20" s="71">
        <f>K11</f>
        <v>1975872</v>
      </c>
    </row>
    <row r="21" spans="4:21" x14ac:dyDescent="0.25">
      <c r="D21" s="75" t="s">
        <v>50</v>
      </c>
      <c r="E21" s="78"/>
      <c r="F21" s="78"/>
      <c r="G21" s="72"/>
    </row>
    <row r="22" spans="4:21" x14ac:dyDescent="0.25">
      <c r="D22" s="76" t="s">
        <v>51</v>
      </c>
      <c r="E22" s="77"/>
      <c r="F22" s="77"/>
      <c r="G22" s="79">
        <f>G20/G19</f>
        <v>0.73754087346024633</v>
      </c>
    </row>
    <row r="23" spans="4:21" x14ac:dyDescent="0.25">
      <c r="D23" s="83" t="s">
        <v>52</v>
      </c>
      <c r="E23" s="84"/>
      <c r="F23" s="84"/>
      <c r="G23" s="85"/>
    </row>
  </sheetData>
  <autoFilter ref="A3:AG9" xr:uid="{00000000-0001-0000-0000-000000000000}"/>
  <mergeCells count="26">
    <mergeCell ref="C4:C8"/>
    <mergeCell ref="A4:A8"/>
    <mergeCell ref="AG1:AG2"/>
    <mergeCell ref="V1:V2"/>
    <mergeCell ref="W1:W2"/>
    <mergeCell ref="X1:X2"/>
    <mergeCell ref="Y1:Y2"/>
    <mergeCell ref="Z1:Z2"/>
    <mergeCell ref="AB1:AB2"/>
    <mergeCell ref="AC1:AC2"/>
    <mergeCell ref="AD1:AD2"/>
    <mergeCell ref="AE1:AE2"/>
    <mergeCell ref="AF1:AF2"/>
    <mergeCell ref="I2:R2"/>
    <mergeCell ref="A2:H2"/>
    <mergeCell ref="U1:U2"/>
    <mergeCell ref="A1:C1"/>
    <mergeCell ref="I1:R1"/>
    <mergeCell ref="D1:H1"/>
    <mergeCell ref="T1:T2"/>
    <mergeCell ref="S1:S2"/>
    <mergeCell ref="D16:G16"/>
    <mergeCell ref="D17:G17"/>
    <mergeCell ref="D18:G18"/>
    <mergeCell ref="D23:G23"/>
    <mergeCell ref="AA1:AA2"/>
  </mergeCells>
  <phoneticPr fontId="0" type="noConversion"/>
  <conditionalFormatting sqref="S4:AG8">
    <cfRule type="cellIs" dxfId="2" priority="51" stopIfTrue="1" operator="greaterThan">
      <formula>0</formula>
    </cfRule>
    <cfRule type="cellIs" dxfId="1" priority="52" stopIfTrue="1" operator="greaterThan">
      <formula>0</formula>
    </cfRule>
    <cfRule type="cellIs" dxfId="0" priority="5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REITORIA-SETIC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LETÍCIA-SEGECON/FPOLIS</cp:lastModifiedBy>
  <cp:lastPrinted>2014-06-04T18:55:53Z</cp:lastPrinted>
  <dcterms:created xsi:type="dcterms:W3CDTF">2010-06-19T20:43:11Z</dcterms:created>
  <dcterms:modified xsi:type="dcterms:W3CDTF">2026-01-16T18:22:57Z</dcterms:modified>
</cp:coreProperties>
</file>